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özös\2020 beszámoló\"/>
    </mc:Choice>
  </mc:AlternateContent>
  <xr:revisionPtr revIDLastSave="0" documentId="13_ncr:1_{DDF057FC-45AF-4329-84D9-B526802D8A68}" xr6:coauthVersionLast="46" xr6:coauthVersionMax="46" xr10:uidLastSave="{00000000-0000-0000-0000-000000000000}"/>
  <bookViews>
    <workbookView xWindow="-120" yWindow="-120" windowWidth="29040" windowHeight="15840" xr2:uid="{FF16ECCE-C3FB-4544-96E2-21A2200F8814}"/>
  </bookViews>
  <sheets>
    <sheet name="12.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E117" i="1"/>
  <c r="E116" i="1"/>
  <c r="E115" i="1"/>
  <c r="C114" i="1"/>
  <c r="E114" i="1" s="1"/>
  <c r="E113" i="1"/>
  <c r="E112" i="1"/>
  <c r="E111" i="1"/>
  <c r="E110" i="1"/>
  <c r="E109" i="1"/>
  <c r="E108" i="1"/>
  <c r="E107" i="1"/>
  <c r="D106" i="1"/>
  <c r="C106" i="1"/>
  <c r="C105" i="1"/>
  <c r="C98" i="1" s="1"/>
  <c r="E104" i="1"/>
  <c r="E103" i="1"/>
  <c r="E102" i="1"/>
  <c r="E101" i="1"/>
  <c r="E100" i="1"/>
  <c r="E99" i="1"/>
  <c r="D98" i="1"/>
  <c r="E96" i="1"/>
  <c r="E86" i="1"/>
  <c r="C86" i="1"/>
  <c r="E82" i="1"/>
  <c r="C82" i="1"/>
  <c r="I71" i="1"/>
  <c r="I70" i="1"/>
  <c r="H69" i="1"/>
  <c r="E69" i="1"/>
  <c r="I69" i="1" s="1"/>
  <c r="H68" i="1"/>
  <c r="E68" i="1"/>
  <c r="I68" i="1" s="1"/>
  <c r="F67" i="1"/>
  <c r="H67" i="1" s="1"/>
  <c r="E67" i="1"/>
  <c r="I67" i="1" s="1"/>
  <c r="F66" i="1"/>
  <c r="H66" i="1" s="1"/>
  <c r="E66" i="1"/>
  <c r="I66" i="1" s="1"/>
  <c r="G65" i="1"/>
  <c r="G64" i="1" s="1"/>
  <c r="F65" i="1"/>
  <c r="E65" i="1"/>
  <c r="D64" i="1"/>
  <c r="C64" i="1"/>
  <c r="G62" i="1"/>
  <c r="F62" i="1"/>
  <c r="D62" i="1"/>
  <c r="C62" i="1"/>
  <c r="H61" i="1"/>
  <c r="E61" i="1"/>
  <c r="I61" i="1" s="1"/>
  <c r="H60" i="1"/>
  <c r="H62" i="1" s="1"/>
  <c r="E60" i="1"/>
  <c r="I58" i="1"/>
  <c r="I57" i="1"/>
  <c r="I56" i="1"/>
  <c r="H55" i="1"/>
  <c r="G55" i="1"/>
  <c r="F55" i="1"/>
  <c r="E55" i="1"/>
  <c r="I55" i="1" s="1"/>
  <c r="D55" i="1"/>
  <c r="C55" i="1"/>
  <c r="I54" i="1"/>
  <c r="H54" i="1"/>
  <c r="E54" i="1"/>
  <c r="H53" i="1"/>
  <c r="E53" i="1"/>
  <c r="I53" i="1" s="1"/>
  <c r="H52" i="1"/>
  <c r="E52" i="1"/>
  <c r="G51" i="1"/>
  <c r="D51" i="1"/>
  <c r="H50" i="1"/>
  <c r="E50" i="1"/>
  <c r="I50" i="1" s="1"/>
  <c r="H49" i="1"/>
  <c r="I49" i="1" s="1"/>
  <c r="H48" i="1"/>
  <c r="E48" i="1"/>
  <c r="I48" i="1" s="1"/>
  <c r="H47" i="1"/>
  <c r="E47" i="1"/>
  <c r="I47" i="1" s="1"/>
  <c r="H46" i="1"/>
  <c r="E46" i="1"/>
  <c r="H45" i="1"/>
  <c r="E45" i="1"/>
  <c r="H44" i="1"/>
  <c r="E44" i="1"/>
  <c r="I44" i="1" s="1"/>
  <c r="G43" i="1"/>
  <c r="G42" i="1" s="1"/>
  <c r="F43" i="1"/>
  <c r="H43" i="1" s="1"/>
  <c r="E43" i="1"/>
  <c r="D42" i="1"/>
  <c r="C42" i="1"/>
  <c r="H41" i="1"/>
  <c r="E41" i="1"/>
  <c r="I41" i="1" s="1"/>
  <c r="H40" i="1"/>
  <c r="E40" i="1"/>
  <c r="H39" i="1"/>
  <c r="E39" i="1"/>
  <c r="I39" i="1" s="1"/>
  <c r="H38" i="1"/>
  <c r="E38" i="1"/>
  <c r="H37" i="1"/>
  <c r="E37" i="1"/>
  <c r="G36" i="1"/>
  <c r="F36" i="1"/>
  <c r="D36" i="1"/>
  <c r="C36" i="1"/>
  <c r="G35" i="1"/>
  <c r="F35" i="1"/>
  <c r="E35" i="1"/>
  <c r="E34" i="1"/>
  <c r="I34" i="1" s="1"/>
  <c r="H33" i="1"/>
  <c r="E33" i="1"/>
  <c r="H32" i="1"/>
  <c r="E32" i="1"/>
  <c r="G31" i="1"/>
  <c r="G27" i="1" s="1"/>
  <c r="F31" i="1"/>
  <c r="E31" i="1"/>
  <c r="F30" i="1"/>
  <c r="H30" i="1" s="1"/>
  <c r="E30" i="1"/>
  <c r="H29" i="1"/>
  <c r="E29" i="1"/>
  <c r="H28" i="1"/>
  <c r="E28" i="1"/>
  <c r="D27" i="1"/>
  <c r="C27" i="1"/>
  <c r="G26" i="1"/>
  <c r="H26" i="1" s="1"/>
  <c r="F26" i="1"/>
  <c r="E26" i="1"/>
  <c r="H25" i="1"/>
  <c r="E25" i="1"/>
  <c r="H24" i="1"/>
  <c r="E24" i="1"/>
  <c r="G23" i="1"/>
  <c r="F23" i="1"/>
  <c r="E23" i="1"/>
  <c r="H22" i="1"/>
  <c r="E22" i="1"/>
  <c r="I22" i="1" s="1"/>
  <c r="H21" i="1"/>
  <c r="E21" i="1"/>
  <c r="H20" i="1"/>
  <c r="E20" i="1"/>
  <c r="H19" i="1"/>
  <c r="E19" i="1"/>
  <c r="H18" i="1"/>
  <c r="E18" i="1"/>
  <c r="H17" i="1"/>
  <c r="E17" i="1"/>
  <c r="F16" i="1"/>
  <c r="H16" i="1" s="1"/>
  <c r="E16" i="1"/>
  <c r="H15" i="1"/>
  <c r="E15" i="1"/>
  <c r="D14" i="1"/>
  <c r="D13" i="1" s="1"/>
  <c r="C14" i="1"/>
  <c r="C13" i="1" s="1"/>
  <c r="C12" i="1" s="1"/>
  <c r="H11" i="1"/>
  <c r="E11" i="1"/>
  <c r="I11" i="1" s="1"/>
  <c r="H10" i="1"/>
  <c r="G8" i="1"/>
  <c r="G6" i="1" s="1"/>
  <c r="F8" i="1"/>
  <c r="E8" i="1"/>
  <c r="I8" i="1" s="1"/>
  <c r="I7" i="1"/>
  <c r="F7" i="1"/>
  <c r="F6" i="1" s="1"/>
  <c r="D6" i="1"/>
  <c r="C6" i="1"/>
  <c r="H8" i="1" l="1"/>
  <c r="I46" i="1"/>
  <c r="I30" i="1"/>
  <c r="G14" i="1"/>
  <c r="G13" i="1" s="1"/>
  <c r="G12" i="1" s="1"/>
  <c r="I17" i="1"/>
  <c r="I19" i="1"/>
  <c r="I21" i="1"/>
  <c r="I33" i="1"/>
  <c r="H35" i="1"/>
  <c r="I35" i="1" s="1"/>
  <c r="I38" i="1"/>
  <c r="I20" i="1"/>
  <c r="I37" i="1"/>
  <c r="E105" i="1"/>
  <c r="E98" i="1" s="1"/>
  <c r="F64" i="1"/>
  <c r="C90" i="1"/>
  <c r="C119" i="1"/>
  <c r="I16" i="1"/>
  <c r="H42" i="1"/>
  <c r="I15" i="1"/>
  <c r="I28" i="1"/>
  <c r="D12" i="1"/>
  <c r="D59" i="1" s="1"/>
  <c r="D73" i="1" s="1"/>
  <c r="I26" i="1"/>
  <c r="F42" i="1"/>
  <c r="G59" i="1"/>
  <c r="G73" i="1" s="1"/>
  <c r="H51" i="1"/>
  <c r="E90" i="1"/>
  <c r="E6" i="1"/>
  <c r="I18" i="1"/>
  <c r="H23" i="1"/>
  <c r="H14" i="1" s="1"/>
  <c r="E27" i="1"/>
  <c r="I32" i="1"/>
  <c r="E42" i="1"/>
  <c r="I42" i="1" s="1"/>
  <c r="I52" i="1"/>
  <c r="E62" i="1"/>
  <c r="D119" i="1"/>
  <c r="E106" i="1"/>
  <c r="I23" i="1"/>
  <c r="C59" i="1"/>
  <c r="C73" i="1" s="1"/>
  <c r="H6" i="1"/>
  <c r="F27" i="1"/>
  <c r="H31" i="1"/>
  <c r="H36" i="1"/>
  <c r="E51" i="1"/>
  <c r="I60" i="1"/>
  <c r="I62" i="1" s="1"/>
  <c r="E14" i="1"/>
  <c r="E36" i="1"/>
  <c r="E64" i="1"/>
  <c r="H65" i="1"/>
  <c r="H64" i="1" s="1"/>
  <c r="I43" i="1"/>
  <c r="F14" i="1"/>
  <c r="I51" i="1" l="1"/>
  <c r="F13" i="1"/>
  <c r="F12" i="1" s="1"/>
  <c r="F59" i="1" s="1"/>
  <c r="F73" i="1" s="1"/>
  <c r="H27" i="1"/>
  <c r="I27" i="1" s="1"/>
  <c r="E119" i="1"/>
  <c r="I6" i="1"/>
  <c r="I64" i="1"/>
  <c r="I31" i="1"/>
  <c r="I36" i="1"/>
  <c r="E13" i="1"/>
  <c r="I14" i="1"/>
  <c r="H13" i="1"/>
  <c r="H12" i="1" s="1"/>
  <c r="H59" i="1" s="1"/>
  <c r="H73" i="1" s="1"/>
  <c r="I65" i="1"/>
  <c r="I13" i="1" l="1"/>
  <c r="E12" i="1"/>
  <c r="I12" i="1" l="1"/>
  <c r="E59" i="1"/>
  <c r="E73" i="1" l="1"/>
  <c r="I59" i="1"/>
  <c r="I73" i="1" s="1"/>
</calcChain>
</file>

<file path=xl/sharedStrings.xml><?xml version="1.0" encoding="utf-8"?>
<sst xmlns="http://schemas.openxmlformats.org/spreadsheetml/2006/main" count="228" uniqueCount="182">
  <si>
    <t>Harsány Község Önkormányzat vagyonkimutatás a könyvviteli mérlegben szereplő eszközökről                                                                                                                  Ft-ban</t>
  </si>
  <si>
    <t>ESZKÖZÖK</t>
  </si>
  <si>
    <t>Sorszám</t>
  </si>
  <si>
    <t>Változás 
%-a</t>
  </si>
  <si>
    <t>bruttó érték, bekerülési érték</t>
  </si>
  <si>
    <t>értékcsökkenés, értékvesztés</t>
  </si>
  <si>
    <t>állományi érték</t>
  </si>
  <si>
    <t>1</t>
  </si>
  <si>
    <t>2</t>
  </si>
  <si>
    <t>5</t>
  </si>
  <si>
    <t>6</t>
  </si>
  <si>
    <t>7</t>
  </si>
  <si>
    <t>8</t>
  </si>
  <si>
    <t xml:space="preserve"> I. Immateriális javak összesen (2-től 4-ig)</t>
  </si>
  <si>
    <t>01.</t>
  </si>
  <si>
    <r>
      <t xml:space="preserve">    </t>
    </r>
    <r>
      <rPr>
        <sz val="9"/>
        <rFont val="Times New Roman CE"/>
        <family val="1"/>
        <charset val="238"/>
      </rPr>
      <t>1. Vagyonértékű jogok</t>
    </r>
  </si>
  <si>
    <t>2.</t>
  </si>
  <si>
    <t xml:space="preserve">    2.Teljesen ( 0-ig) leírt vagyonértékű jogok</t>
  </si>
  <si>
    <t>3.</t>
  </si>
  <si>
    <t xml:space="preserve">    3. Kisértékű vagyonértékű jogok (0)-ra leírt</t>
  </si>
  <si>
    <t>4.</t>
  </si>
  <si>
    <t xml:space="preserve">    3. Szellemi termékek</t>
  </si>
  <si>
    <t>5.</t>
  </si>
  <si>
    <t xml:space="preserve">    4. Teljesen O-ig leírt szellemi termékek</t>
  </si>
  <si>
    <t>II. Tárgyi eszközök (6+29+34)</t>
  </si>
  <si>
    <t>II/1. Forgalomképtelen és korlátozottan forgalomképes ingatlanok összesen (7+20)</t>
  </si>
  <si>
    <t>6.</t>
  </si>
  <si>
    <t xml:space="preserve">   a/ Forgalomképtelen Ingatlanok (8-től 23-ig)</t>
  </si>
  <si>
    <t>7.</t>
  </si>
  <si>
    <t xml:space="preserve">      1. Utak területe</t>
  </si>
  <si>
    <t>8.</t>
  </si>
  <si>
    <t xml:space="preserve">      2. Telkek</t>
  </si>
  <si>
    <t>9.</t>
  </si>
  <si>
    <t xml:space="preserve">      3. Egyéb földterületek</t>
  </si>
  <si>
    <t>10.</t>
  </si>
  <si>
    <t xml:space="preserve">      4. Folyók, vízfolyások, természetes és mestersége tavak területe</t>
  </si>
  <si>
    <t>11.</t>
  </si>
  <si>
    <t xml:space="preserve">      5. Épitmények  - Utak, vízelvezető árkok, átereszek</t>
  </si>
  <si>
    <t>12.</t>
  </si>
  <si>
    <t xml:space="preserve">     6. Építmények - járdák</t>
  </si>
  <si>
    <t>13.</t>
  </si>
  <si>
    <t xml:space="preserve">       7. Építmények - Hidak</t>
  </si>
  <si>
    <t>14.</t>
  </si>
  <si>
    <t xml:space="preserve">       8. Építmények - vízelvezető árkok, átereszek</t>
  </si>
  <si>
    <t>15.</t>
  </si>
  <si>
    <t xml:space="preserve">       9. Épitmények - egyéb</t>
  </si>
  <si>
    <t>16.</t>
  </si>
  <si>
    <t xml:space="preserve">     10. Teljesen (0-ig) leírt egyéb építmények</t>
  </si>
  <si>
    <t>17.</t>
  </si>
  <si>
    <t xml:space="preserve">     11. Teljesen O-ig leírt épületek</t>
  </si>
  <si>
    <t>18.</t>
  </si>
  <si>
    <t xml:space="preserve">     12. Épületek</t>
  </si>
  <si>
    <t>19.</t>
  </si>
  <si>
    <t xml:space="preserve">    b/Korlátozottan forgalomképes ingatlanok (21-tól 28-ig)</t>
  </si>
  <si>
    <t>20.</t>
  </si>
  <si>
    <t xml:space="preserve">      1. Földterület</t>
  </si>
  <si>
    <t>21.</t>
  </si>
  <si>
    <t xml:space="preserve">      2. közművek földterületei, telkei</t>
  </si>
  <si>
    <t>22.</t>
  </si>
  <si>
    <t xml:space="preserve">      3. Telkek</t>
  </si>
  <si>
    <t>23.</t>
  </si>
  <si>
    <t xml:space="preserve">      4. Épületek</t>
  </si>
  <si>
    <t>24.</t>
  </si>
  <si>
    <t xml:space="preserve">      5. Közművek  épületei</t>
  </si>
  <si>
    <t>25.</t>
  </si>
  <si>
    <t xml:space="preserve">      6. Közművek építményei</t>
  </si>
  <si>
    <t>26.</t>
  </si>
  <si>
    <t xml:space="preserve">      7.   Erdő</t>
  </si>
  <si>
    <t>27.</t>
  </si>
  <si>
    <t xml:space="preserve">      8. Épitmények</t>
  </si>
  <si>
    <t>28.</t>
  </si>
  <si>
    <t>II/2.Üzleti vagyonba tartozó ingatlanok (30+31+32+33)</t>
  </si>
  <si>
    <t>29.</t>
  </si>
  <si>
    <t xml:space="preserve">      1. Földterületek</t>
  </si>
  <si>
    <t>30.</t>
  </si>
  <si>
    <t>31.</t>
  </si>
  <si>
    <t xml:space="preserve">      3. Épületek</t>
  </si>
  <si>
    <t>32.</t>
  </si>
  <si>
    <t xml:space="preserve">      4. Építmények</t>
  </si>
  <si>
    <t xml:space="preserve">      5. Erdők</t>
  </si>
  <si>
    <t>33.</t>
  </si>
  <si>
    <t>II/3. Egyéb tárgyi eszközök (35+ ….+41)</t>
  </si>
  <si>
    <t>34.</t>
  </si>
  <si>
    <r>
      <t xml:space="preserve">     </t>
    </r>
    <r>
      <rPr>
        <sz val="9"/>
        <rFont val="Times New Roman CE"/>
        <family val="1"/>
        <charset val="238"/>
      </rPr>
      <t>1. gépek, berendezések felszerelések</t>
    </r>
  </si>
  <si>
    <t>35.</t>
  </si>
  <si>
    <r>
      <t xml:space="preserve">     </t>
    </r>
    <r>
      <rPr>
        <sz val="9"/>
        <rFont val="Times New Roman CE"/>
        <family val="1"/>
        <charset val="238"/>
      </rPr>
      <t>2. Teljesn (0-ig) leírt gépek, berendezések felszerelések</t>
    </r>
  </si>
  <si>
    <t>36.</t>
  </si>
  <si>
    <r>
      <t xml:space="preserve">   </t>
    </r>
    <r>
      <rPr>
        <sz val="9"/>
        <rFont val="Times New Roman CE"/>
        <charset val="238"/>
      </rPr>
      <t xml:space="preserve">   3 Teljesen O-ra leirt közmű gép</t>
    </r>
  </si>
  <si>
    <t xml:space="preserve">      3. Járművek</t>
  </si>
  <si>
    <t>37.</t>
  </si>
  <si>
    <t xml:space="preserve">      4. Teljesen (0-ig) leírt járművek</t>
  </si>
  <si>
    <t>38.</t>
  </si>
  <si>
    <t xml:space="preserve">      5. Műalkotások</t>
  </si>
  <si>
    <t>39.</t>
  </si>
  <si>
    <t xml:space="preserve">      6. Beruházások</t>
  </si>
  <si>
    <t>40.</t>
  </si>
  <si>
    <t xml:space="preserve">      7. Könyvtári könyvek 2016-2018 évi beszerzés</t>
  </si>
  <si>
    <t>41.</t>
  </si>
  <si>
    <t>III. Befektetett pénzügyi eszközök  (43+44+45)</t>
  </si>
  <si>
    <t>42.</t>
  </si>
  <si>
    <t xml:space="preserve">      1. Tartós részesedés</t>
  </si>
  <si>
    <t>43.</t>
  </si>
  <si>
    <t xml:space="preserve">      2. Tartós hitelviszonyt megtestesítő értékpapír</t>
  </si>
  <si>
    <t>44.</t>
  </si>
  <si>
    <t>45.</t>
  </si>
  <si>
    <t>46.</t>
  </si>
  <si>
    <t>47.</t>
  </si>
  <si>
    <t>48.</t>
  </si>
  <si>
    <t>49.</t>
  </si>
  <si>
    <t>A) NEMZETI VAGYONBA TARTOZÓ BEFEKTETETT ESZKÖZÖK ÖSSZESEN (1+5+42+46)</t>
  </si>
  <si>
    <t>50.</t>
  </si>
  <si>
    <t xml:space="preserve"> I. Készletek</t>
  </si>
  <si>
    <t>51.</t>
  </si>
  <si>
    <t xml:space="preserve"> II. Értékpapírok </t>
  </si>
  <si>
    <t>52.</t>
  </si>
  <si>
    <t>B Nemzeti vagyonba tartozó forgóeszközök (51+52)</t>
  </si>
  <si>
    <t>53.</t>
  </si>
  <si>
    <t>C) Pénzeszközök</t>
  </si>
  <si>
    <t>54.</t>
  </si>
  <si>
    <t xml:space="preserve"> D) Követelések öszesen (56+…….+61)</t>
  </si>
  <si>
    <t>55.</t>
  </si>
  <si>
    <t xml:space="preserve">   Követelések közhatalmi bevételekre</t>
  </si>
  <si>
    <t>56.</t>
  </si>
  <si>
    <t xml:space="preserve">    követelések működési bevételekre</t>
  </si>
  <si>
    <t>57.</t>
  </si>
  <si>
    <t xml:space="preserve">   Követelések működési célra átvett pénzeszközökre</t>
  </si>
  <si>
    <t>58.</t>
  </si>
  <si>
    <t xml:space="preserve">    Követelések felhalmozási célú átvett pénzeszközökre</t>
  </si>
  <si>
    <t>59.</t>
  </si>
  <si>
    <t xml:space="preserve">   Beruházásra adott előlegek</t>
  </si>
  <si>
    <t>60.</t>
  </si>
  <si>
    <t xml:space="preserve">  követelés jellegű sajátos elszámolások</t>
  </si>
  <si>
    <t>61.</t>
  </si>
  <si>
    <t>E) Egyéb sajátos eszközoldali elszámolások</t>
  </si>
  <si>
    <t>62.</t>
  </si>
  <si>
    <t>F) Aktív időbeli elhatárolások</t>
  </si>
  <si>
    <t>63.</t>
  </si>
  <si>
    <t>ESZKÖZÖK ÖSSZESEN  (50+53+54+55+62+63)</t>
  </si>
  <si>
    <t>64.</t>
  </si>
  <si>
    <t>FORRÁSOK</t>
  </si>
  <si>
    <t>3</t>
  </si>
  <si>
    <t>4</t>
  </si>
  <si>
    <t>Nemzeti vagyon és egyéb eszközök induláskori értéke és változásai</t>
  </si>
  <si>
    <t>1.</t>
  </si>
  <si>
    <t>G/IV Felhalmozott eredmény</t>
  </si>
  <si>
    <t>G/V Eszközök értékhelyesbítésének forrása</t>
  </si>
  <si>
    <t>G/VI Mérleg szerinti eredmény</t>
  </si>
  <si>
    <t>G) SAJÁT TŐKE (=G/I+…+G/VI)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</si>
  <si>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</si>
  <si>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</si>
  <si>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(=H)/III/1+…+H)/III/7)</t>
  </si>
  <si>
    <t>H) KÖTELEZETTSÉGEK (=H/I+H/II+H/III)</t>
  </si>
  <si>
    <t>I) EGYÉB SAJÁTOS FORRÁSOLDALI ELSZÁMOLÁSOK</t>
  </si>
  <si>
    <t>J) KINCSTÁRI SZÁMLAVEZETÉSSEL KAPCSOLATOS ELSZÁMOLÁSOK</t>
  </si>
  <si>
    <t>K) PASSZÍV IDŐBELI ELHATÁROLÁSOK (=K/1+K/2+K/3)</t>
  </si>
  <si>
    <t>FORRÁSOK ÖSSZESEN (=G+H+I+J+K)</t>
  </si>
  <si>
    <t>Vagyonkimutatás a könyvviteli mérlegben nem szereplő eszközökről</t>
  </si>
  <si>
    <t>értékcsökkenés</t>
  </si>
  <si>
    <t>Kis értékű immateriális javak, gépek, berendezések, felszerelések</t>
  </si>
  <si>
    <t>KLIK-nek átadott eszközök (4+….+10)</t>
  </si>
  <si>
    <t>KLIK-nek átadott immateriális javak</t>
  </si>
  <si>
    <t>KLIK-nek átadott korl.f.képes telkek</t>
  </si>
  <si>
    <t>Klik-nek átadott korl.forg.képes épület</t>
  </si>
  <si>
    <t>KLIK-nek átadott korl.forg.képes épitmény</t>
  </si>
  <si>
    <t>Kliknek átadott informatikai eszköz 0-ra leírt</t>
  </si>
  <si>
    <t>KLIK-nek átadott gép, berendezés 0-ra leírt</t>
  </si>
  <si>
    <t>KLIK-nek átadott kisértékű tárgyi eszköz, immat.jav.</t>
  </si>
  <si>
    <t>Miskolci Regionális Hulladékgazdálkodási projekt létesítményeiből Harsány Község Önkormányzatát megillető hányad  8/1000  (12+….+18)</t>
  </si>
  <si>
    <t xml:space="preserve">    - Épületek  8/1000 része</t>
  </si>
  <si>
    <t xml:space="preserve">    - Építmények 8/1000 része</t>
  </si>
  <si>
    <t xml:space="preserve">    - Gépek, berendezések  8/1000 része</t>
  </si>
  <si>
    <t xml:space="preserve">    - Járművek   8/1000 része</t>
  </si>
  <si>
    <t xml:space="preserve">    - Számítástechnika Hejőpapi</t>
  </si>
  <si>
    <t xml:space="preserve"> - Megfigyelő kutak</t>
  </si>
  <si>
    <t xml:space="preserve">    - Rekultiváció  8/1000 része</t>
  </si>
  <si>
    <t xml:space="preserve">   - Egyéb ingatlanok  (MIHŐ Kft-nek vagyonkezelésbe adva)</t>
  </si>
  <si>
    <t xml:space="preserve">  - egyéb gépek ( MIHŐ Kft-nek vagyonkezelésbe adva)</t>
  </si>
  <si>
    <t xml:space="preserve">  - Biogáz rendszer</t>
  </si>
  <si>
    <t xml:space="preserve">  - Hulladékgyűjtő edényzat</t>
  </si>
  <si>
    <t xml:space="preserve">  - törő osztályozó gép</t>
  </si>
  <si>
    <t>MINDÖSSZESEN  (1+2+3+11)</t>
  </si>
  <si>
    <t>12.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</si>
</sst>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\ _F_t;\-\ #,##0.00\ _F_t"/>
  </numFmts>
  <fonts count="22" x14ac:knownFonts="1">
    <font>
      <sz val="10"/>
      <name val="Arial CE"/>
      <family val="2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Arial CE"/>
      <family val="2"/>
      <charset val="238"/>
    </font>
    <font>
      <b/>
      <i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9"/>
      <name val="Times New Roman CE"/>
      <family val="1"/>
      <charset val="238"/>
    </font>
    <font>
      <i/>
      <sz val="9"/>
      <name val="Times New Roman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00">
    <xf numFmtId="0" fontId="0" fillId="0" borderId="0" xfId="0"/>
    <xf numFmtId="0" fontId="1" fillId="0" borderId="0" xfId="1" applyAlignment="1" applyProtection="1">
      <alignment vertical="center"/>
      <protection locked="0"/>
    </xf>
    <xf numFmtId="0" fontId="7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vertical="center" wrapText="1" shrinkToFit="1"/>
    </xf>
    <xf numFmtId="0" fontId="10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right" vertical="center"/>
    </xf>
    <xf numFmtId="49" fontId="10" fillId="0" borderId="3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center" vertical="center"/>
    </xf>
    <xf numFmtId="0" fontId="8" fillId="2" borderId="3" xfId="1" applyFont="1" applyFill="1" applyBorder="1" applyAlignment="1">
      <alignment horizontal="left" vertical="center" shrinkToFit="1"/>
    </xf>
    <xf numFmtId="164" fontId="11" fillId="2" borderId="3" xfId="1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 applyProtection="1">
      <alignment horizontal="right" vertical="center"/>
      <protection locked="0"/>
    </xf>
    <xf numFmtId="165" fontId="11" fillId="2" borderId="3" xfId="1" applyNumberFormat="1" applyFont="1" applyFill="1" applyBorder="1" applyAlignment="1">
      <alignment horizontal="right" vertical="center"/>
    </xf>
    <xf numFmtId="0" fontId="8" fillId="0" borderId="3" xfId="1" applyFont="1" applyBorder="1" applyAlignment="1">
      <alignment horizontal="left" vertical="center" shrinkToFit="1"/>
    </xf>
    <xf numFmtId="164" fontId="11" fillId="0" borderId="3" xfId="1" applyNumberFormat="1" applyFont="1" applyBorder="1" applyAlignment="1">
      <alignment horizontal="center" vertical="center"/>
    </xf>
    <xf numFmtId="3" fontId="12" fillId="0" borderId="3" xfId="1" applyNumberFormat="1" applyFont="1" applyBorder="1" applyAlignment="1" applyProtection="1">
      <alignment horizontal="right" vertical="center"/>
      <protection locked="0"/>
    </xf>
    <xf numFmtId="0" fontId="11" fillId="0" borderId="3" xfId="1" applyFont="1" applyBorder="1" applyAlignment="1">
      <alignment horizontal="left" vertical="center" shrinkToFit="1"/>
    </xf>
    <xf numFmtId="3" fontId="11" fillId="0" borderId="3" xfId="1" applyNumberFormat="1" applyFont="1" applyBorder="1" applyAlignment="1" applyProtection="1">
      <alignment horizontal="right" vertical="center"/>
      <protection locked="0"/>
    </xf>
    <xf numFmtId="3" fontId="8" fillId="0" borderId="3" xfId="1" applyNumberFormat="1" applyFont="1" applyBorder="1" applyAlignment="1" applyProtection="1">
      <alignment horizontal="right" vertical="center"/>
      <protection locked="0"/>
    </xf>
    <xf numFmtId="49" fontId="13" fillId="0" borderId="0" xfId="1" applyNumberFormat="1" applyFont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4" fillId="2" borderId="3" xfId="1" applyFont="1" applyFill="1" applyBorder="1" applyAlignment="1">
      <alignment horizontal="left" vertical="center" shrinkToFit="1"/>
    </xf>
    <xf numFmtId="164" fontId="14" fillId="2" borderId="3" xfId="1" applyNumberFormat="1" applyFont="1" applyFill="1" applyBorder="1" applyAlignment="1">
      <alignment horizontal="center" vertical="center"/>
    </xf>
    <xf numFmtId="3" fontId="14" fillId="2" borderId="3" xfId="1" applyNumberFormat="1" applyFont="1" applyFill="1" applyBorder="1" applyAlignment="1">
      <alignment horizontal="right" vertical="center"/>
    </xf>
    <xf numFmtId="165" fontId="14" fillId="2" borderId="3" xfId="1" applyNumberFormat="1" applyFont="1" applyFill="1" applyBorder="1" applyAlignment="1">
      <alignment horizontal="right" vertical="center"/>
    </xf>
    <xf numFmtId="0" fontId="2" fillId="0" borderId="0" xfId="1" applyFont="1" applyAlignment="1" applyProtection="1">
      <alignment vertical="center"/>
      <protection locked="0"/>
    </xf>
    <xf numFmtId="0" fontId="5" fillId="2" borderId="3" xfId="1" applyFont="1" applyFill="1" applyBorder="1" applyAlignment="1">
      <alignment horizontal="left" vertical="center" shrinkToFit="1"/>
    </xf>
    <xf numFmtId="3" fontId="15" fillId="2" borderId="3" xfId="1" applyNumberFormat="1" applyFont="1" applyFill="1" applyBorder="1" applyAlignment="1">
      <alignment horizontal="right" vertical="center"/>
    </xf>
    <xf numFmtId="3" fontId="8" fillId="2" borderId="3" xfId="1" applyNumberFormat="1" applyFont="1" applyFill="1" applyBorder="1" applyAlignment="1">
      <alignment horizontal="right" vertical="center"/>
    </xf>
    <xf numFmtId="3" fontId="1" fillId="0" borderId="0" xfId="1" applyNumberFormat="1" applyAlignment="1" applyProtection="1">
      <alignment vertical="center"/>
      <protection locked="0"/>
    </xf>
    <xf numFmtId="0" fontId="1" fillId="0" borderId="3" xfId="1" applyBorder="1" applyAlignment="1">
      <alignment vertical="center" shrinkToFit="1"/>
    </xf>
    <xf numFmtId="0" fontId="11" fillId="0" borderId="3" xfId="1" applyFont="1" applyBorder="1" applyAlignment="1">
      <alignment vertical="center" shrinkToFit="1"/>
    </xf>
    <xf numFmtId="0" fontId="11" fillId="0" borderId="3" xfId="1" applyFont="1" applyBorder="1" applyAlignment="1" applyProtection="1">
      <alignment horizontal="left" vertical="center" shrinkToFit="1"/>
      <protection locked="0"/>
    </xf>
    <xf numFmtId="3" fontId="11" fillId="3" borderId="3" xfId="1" applyNumberFormat="1" applyFont="1" applyFill="1" applyBorder="1" applyAlignment="1" applyProtection="1">
      <alignment horizontal="right" vertical="center"/>
      <protection locked="0"/>
    </xf>
    <xf numFmtId="0" fontId="13" fillId="3" borderId="0" xfId="1" applyFont="1" applyFill="1" applyAlignment="1" applyProtection="1">
      <alignment vertical="center"/>
      <protection locked="0"/>
    </xf>
    <xf numFmtId="3" fontId="5" fillId="2" borderId="3" xfId="1" applyNumberFormat="1" applyFont="1" applyFill="1" applyBorder="1" applyAlignment="1">
      <alignment horizontal="right" vertical="center"/>
    </xf>
    <xf numFmtId="0" fontId="13" fillId="4" borderId="0" xfId="1" applyFont="1" applyFill="1" applyAlignment="1" applyProtection="1">
      <alignment vertical="center"/>
      <protection locked="0"/>
    </xf>
    <xf numFmtId="0" fontId="13" fillId="5" borderId="0" xfId="1" applyFont="1" applyFill="1" applyAlignment="1" applyProtection="1">
      <alignment vertical="center"/>
      <protection locked="0"/>
    </xf>
    <xf numFmtId="0" fontId="5" fillId="0" borderId="3" xfId="1" applyFont="1" applyBorder="1" applyAlignment="1">
      <alignment horizontal="left" vertical="center" shrinkToFit="1"/>
    </xf>
    <xf numFmtId="3" fontId="16" fillId="0" borderId="3" xfId="1" applyNumberFormat="1" applyFont="1" applyBorder="1" applyAlignment="1">
      <alignment horizontal="right" vertical="center"/>
    </xf>
    <xf numFmtId="3" fontId="13" fillId="0" borderId="0" xfId="1" applyNumberFormat="1" applyFont="1" applyAlignment="1" applyProtection="1">
      <alignment vertical="center"/>
      <protection locked="0"/>
    </xf>
    <xf numFmtId="3" fontId="5" fillId="2" borderId="3" xfId="1" applyNumberFormat="1" applyFont="1" applyFill="1" applyBorder="1" applyAlignment="1" applyProtection="1">
      <alignment horizontal="right" vertical="center"/>
      <protection locked="0"/>
    </xf>
    <xf numFmtId="3" fontId="5" fillId="0" borderId="3" xfId="1" applyNumberFormat="1" applyFont="1" applyBorder="1" applyAlignment="1" applyProtection="1">
      <alignment horizontal="right" vertical="center"/>
      <protection locked="0"/>
    </xf>
    <xf numFmtId="3" fontId="11" fillId="2" borderId="3" xfId="1" applyNumberFormat="1" applyFont="1" applyFill="1" applyBorder="1" applyAlignment="1" applyProtection="1">
      <alignment horizontal="right" vertical="center"/>
      <protection locked="0"/>
    </xf>
    <xf numFmtId="3" fontId="11" fillId="2" borderId="3" xfId="1" applyNumberFormat="1" applyFont="1" applyFill="1" applyBorder="1" applyAlignment="1">
      <alignment horizontal="right" vertical="center"/>
    </xf>
    <xf numFmtId="0" fontId="1" fillId="0" borderId="3" xfId="1" applyBorder="1" applyAlignment="1" applyProtection="1">
      <alignment vertical="center" wrapText="1"/>
      <protection locked="0"/>
    </xf>
    <xf numFmtId="0" fontId="11" fillId="0" borderId="5" xfId="1" applyFont="1" applyBorder="1" applyAlignment="1">
      <alignment horizontal="left" vertical="center" shrinkToFit="1"/>
    </xf>
    <xf numFmtId="3" fontId="1" fillId="0" borderId="3" xfId="1" applyNumberFormat="1" applyBorder="1" applyAlignment="1" applyProtection="1">
      <alignment vertical="center" wrapText="1"/>
      <protection locked="0"/>
    </xf>
    <xf numFmtId="0" fontId="11" fillId="2" borderId="3" xfId="1" applyFont="1" applyFill="1" applyBorder="1" applyAlignment="1">
      <alignment vertical="center" shrinkToFit="1"/>
    </xf>
    <xf numFmtId="0" fontId="1" fillId="5" borderId="0" xfId="1" applyFill="1" applyAlignment="1" applyProtection="1">
      <alignment vertical="center"/>
      <protection locked="0"/>
    </xf>
    <xf numFmtId="0" fontId="11" fillId="2" borderId="3" xfId="1" applyFont="1" applyFill="1" applyBorder="1" applyAlignment="1" applyProtection="1">
      <alignment vertical="center" shrinkToFit="1"/>
      <protection locked="0"/>
    </xf>
    <xf numFmtId="0" fontId="1" fillId="0" borderId="0" xfId="1" applyAlignment="1">
      <alignment vertical="center" wrapText="1"/>
    </xf>
    <xf numFmtId="0" fontId="11" fillId="0" borderId="0" xfId="1" applyFont="1" applyAlignment="1">
      <alignment horizontal="center" vertical="center"/>
    </xf>
    <xf numFmtId="14" fontId="17" fillId="0" borderId="10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4" fontId="17" fillId="0" borderId="12" xfId="0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center" vertical="center" wrapText="1"/>
    </xf>
    <xf numFmtId="49" fontId="8" fillId="0" borderId="14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19" fillId="4" borderId="15" xfId="2" applyNumberFormat="1" applyFont="1" applyFill="1" applyBorder="1" applyAlignment="1">
      <alignment horizontal="left" vertical="center" wrapText="1" shrinkToFit="1"/>
    </xf>
    <xf numFmtId="3" fontId="19" fillId="4" borderId="15" xfId="2" applyNumberFormat="1" applyFont="1" applyFill="1" applyBorder="1" applyAlignment="1">
      <alignment horizontal="right" vertical="center" wrapText="1" shrinkToFit="1"/>
    </xf>
    <xf numFmtId="49" fontId="20" fillId="2" borderId="15" xfId="2" applyNumberFormat="1" applyFont="1" applyFill="1" applyBorder="1" applyAlignment="1">
      <alignment horizontal="left" vertical="center" wrapText="1" shrinkToFit="1"/>
    </xf>
    <xf numFmtId="0" fontId="11" fillId="2" borderId="0" xfId="1" applyFont="1" applyFill="1" applyAlignment="1">
      <alignment horizontal="center" vertical="center"/>
    </xf>
    <xf numFmtId="3" fontId="20" fillId="2" borderId="15" xfId="2" applyNumberFormat="1" applyFont="1" applyFill="1" applyBorder="1" applyAlignment="1">
      <alignment horizontal="right" vertical="center" wrapText="1" shrinkToFit="1"/>
    </xf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textRotation="90"/>
    </xf>
    <xf numFmtId="0" fontId="1" fillId="2" borderId="3" xfId="1" applyFill="1" applyBorder="1" applyAlignment="1">
      <alignment vertical="center" wrapText="1"/>
    </xf>
    <xf numFmtId="0" fontId="11" fillId="2" borderId="3" xfId="1" applyFont="1" applyFill="1" applyBorder="1" applyAlignment="1">
      <alignment horizontal="center" vertical="center"/>
    </xf>
    <xf numFmtId="3" fontId="12" fillId="2" borderId="3" xfId="1" applyNumberFormat="1" applyFont="1" applyFill="1" applyBorder="1" applyAlignment="1" applyProtection="1">
      <alignment vertical="center"/>
      <protection locked="0"/>
    </xf>
    <xf numFmtId="3" fontId="12" fillId="2" borderId="3" xfId="1" applyNumberFormat="1" applyFont="1" applyFill="1" applyBorder="1" applyAlignment="1">
      <alignment vertical="center"/>
    </xf>
    <xf numFmtId="0" fontId="2" fillId="2" borderId="3" xfId="1" applyFont="1" applyFill="1" applyBorder="1" applyAlignment="1">
      <alignment vertical="center" wrapText="1"/>
    </xf>
    <xf numFmtId="3" fontId="14" fillId="2" borderId="3" xfId="1" applyNumberFormat="1" applyFont="1" applyFill="1" applyBorder="1" applyAlignment="1" applyProtection="1">
      <alignment vertical="center"/>
      <protection locked="0"/>
    </xf>
    <xf numFmtId="0" fontId="16" fillId="0" borderId="3" xfId="1" applyFont="1" applyBorder="1" applyAlignment="1">
      <alignment horizontal="left" vertical="center" shrinkToFit="1"/>
    </xf>
    <xf numFmtId="0" fontId="11" fillId="0" borderId="3" xfId="1" applyFont="1" applyBorder="1" applyAlignment="1">
      <alignment horizontal="center" vertical="center"/>
    </xf>
    <xf numFmtId="3" fontId="16" fillId="0" borderId="3" xfId="1" applyNumberFormat="1" applyFont="1" applyBorder="1" applyAlignment="1" applyProtection="1">
      <alignment horizontal="right" vertical="center"/>
      <protection locked="0"/>
    </xf>
    <xf numFmtId="0" fontId="21" fillId="0" borderId="3" xfId="1" applyFont="1" applyBorder="1" applyAlignment="1">
      <alignment vertical="center" wrapText="1"/>
    </xf>
    <xf numFmtId="3" fontId="16" fillId="0" borderId="3" xfId="1" applyNumberFormat="1" applyFont="1" applyBorder="1" applyAlignment="1" applyProtection="1">
      <alignment vertical="center"/>
      <protection locked="0"/>
    </xf>
    <xf numFmtId="3" fontId="16" fillId="0" borderId="3" xfId="1" applyNumberFormat="1" applyFont="1" applyBorder="1" applyAlignment="1">
      <alignment vertical="center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textRotation="90"/>
    </xf>
    <xf numFmtId="0" fontId="5" fillId="0" borderId="9" xfId="1" applyFont="1" applyBorder="1" applyAlignment="1">
      <alignment horizontal="center" vertical="center" textRotation="90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textRotation="90"/>
    </xf>
    <xf numFmtId="14" fontId="6" fillId="0" borderId="3" xfId="1" applyNumberFormat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14" fontId="6" fillId="0" borderId="3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/>
    </xf>
  </cellXfs>
  <cellStyles count="3">
    <cellStyle name="Normál" xfId="0" builtinId="0"/>
    <cellStyle name="Normál 3" xfId="2" xr:uid="{B928103B-727D-4F38-9E43-676B87356BED}"/>
    <cellStyle name="Normál_11-12 mell. Vagyommérleg 2011" xfId="1" xr:uid="{F7BEAA30-B208-41E1-BB52-A4C2936D5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7E20-B5C3-4F3F-8267-C30124FEAA47}">
  <dimension ref="A1:T119"/>
  <sheetViews>
    <sheetView tabSelected="1" view="pageLayout" zoomScaleNormal="150" workbookViewId="0">
      <selection activeCell="J3" sqref="J3"/>
    </sheetView>
  </sheetViews>
  <sheetFormatPr defaultColWidth="8" defaultRowHeight="12.75" x14ac:dyDescent="0.2"/>
  <cols>
    <col min="1" max="1" width="42" style="55" customWidth="1"/>
    <col min="2" max="2" width="4.140625" style="56" customWidth="1"/>
    <col min="3" max="3" width="12" style="56" customWidth="1"/>
    <col min="4" max="4" width="10.28515625" style="56" customWidth="1"/>
    <col min="5" max="5" width="12.28515625" style="1" customWidth="1"/>
    <col min="6" max="6" width="11.5703125" style="1" customWidth="1"/>
    <col min="7" max="7" width="11.85546875" style="1" customWidth="1"/>
    <col min="8" max="8" width="13.5703125" style="1" customWidth="1"/>
    <col min="9" max="9" width="10.85546875" style="1" bestFit="1" customWidth="1"/>
    <col min="10" max="10" width="39.7109375" style="1" customWidth="1"/>
    <col min="11" max="11" width="9.140625" style="1" bestFit="1" customWidth="1"/>
    <col min="12" max="12" width="14.28515625" style="1" customWidth="1"/>
    <col min="13" max="13" width="8.7109375" style="1" bestFit="1" customWidth="1"/>
    <col min="14" max="256" width="8" style="1"/>
    <col min="257" max="257" width="42" style="1" customWidth="1"/>
    <col min="258" max="258" width="4.140625" style="1" customWidth="1"/>
    <col min="259" max="259" width="12" style="1" customWidth="1"/>
    <col min="260" max="260" width="10.28515625" style="1" customWidth="1"/>
    <col min="261" max="261" width="12.28515625" style="1" customWidth="1"/>
    <col min="262" max="262" width="11.5703125" style="1" customWidth="1"/>
    <col min="263" max="263" width="11.85546875" style="1" customWidth="1"/>
    <col min="264" max="264" width="13.5703125" style="1" customWidth="1"/>
    <col min="265" max="265" width="9.140625" style="1" customWidth="1"/>
    <col min="266" max="266" width="39.7109375" style="1" customWidth="1"/>
    <col min="267" max="512" width="8" style="1"/>
    <col min="513" max="513" width="42" style="1" customWidth="1"/>
    <col min="514" max="514" width="4.140625" style="1" customWidth="1"/>
    <col min="515" max="515" width="12" style="1" customWidth="1"/>
    <col min="516" max="516" width="10.28515625" style="1" customWidth="1"/>
    <col min="517" max="517" width="12.28515625" style="1" customWidth="1"/>
    <col min="518" max="518" width="11.5703125" style="1" customWidth="1"/>
    <col min="519" max="519" width="11.85546875" style="1" customWidth="1"/>
    <col min="520" max="520" width="13.5703125" style="1" customWidth="1"/>
    <col min="521" max="521" width="9.140625" style="1" customWidth="1"/>
    <col min="522" max="522" width="39.7109375" style="1" customWidth="1"/>
    <col min="523" max="768" width="8" style="1"/>
    <col min="769" max="769" width="42" style="1" customWidth="1"/>
    <col min="770" max="770" width="4.140625" style="1" customWidth="1"/>
    <col min="771" max="771" width="12" style="1" customWidth="1"/>
    <col min="772" max="772" width="10.28515625" style="1" customWidth="1"/>
    <col min="773" max="773" width="12.28515625" style="1" customWidth="1"/>
    <col min="774" max="774" width="11.5703125" style="1" customWidth="1"/>
    <col min="775" max="775" width="11.85546875" style="1" customWidth="1"/>
    <col min="776" max="776" width="13.5703125" style="1" customWidth="1"/>
    <col min="777" max="777" width="9.140625" style="1" customWidth="1"/>
    <col min="778" max="778" width="39.7109375" style="1" customWidth="1"/>
    <col min="779" max="1024" width="8" style="1"/>
    <col min="1025" max="1025" width="42" style="1" customWidth="1"/>
    <col min="1026" max="1026" width="4.140625" style="1" customWidth="1"/>
    <col min="1027" max="1027" width="12" style="1" customWidth="1"/>
    <col min="1028" max="1028" width="10.28515625" style="1" customWidth="1"/>
    <col min="1029" max="1029" width="12.28515625" style="1" customWidth="1"/>
    <col min="1030" max="1030" width="11.5703125" style="1" customWidth="1"/>
    <col min="1031" max="1031" width="11.85546875" style="1" customWidth="1"/>
    <col min="1032" max="1032" width="13.5703125" style="1" customWidth="1"/>
    <col min="1033" max="1033" width="9.140625" style="1" customWidth="1"/>
    <col min="1034" max="1034" width="39.7109375" style="1" customWidth="1"/>
    <col min="1035" max="1280" width="8" style="1"/>
    <col min="1281" max="1281" width="42" style="1" customWidth="1"/>
    <col min="1282" max="1282" width="4.140625" style="1" customWidth="1"/>
    <col min="1283" max="1283" width="12" style="1" customWidth="1"/>
    <col min="1284" max="1284" width="10.28515625" style="1" customWidth="1"/>
    <col min="1285" max="1285" width="12.28515625" style="1" customWidth="1"/>
    <col min="1286" max="1286" width="11.5703125" style="1" customWidth="1"/>
    <col min="1287" max="1287" width="11.85546875" style="1" customWidth="1"/>
    <col min="1288" max="1288" width="13.5703125" style="1" customWidth="1"/>
    <col min="1289" max="1289" width="9.140625" style="1" customWidth="1"/>
    <col min="1290" max="1290" width="39.7109375" style="1" customWidth="1"/>
    <col min="1291" max="1536" width="8" style="1"/>
    <col min="1537" max="1537" width="42" style="1" customWidth="1"/>
    <col min="1538" max="1538" width="4.140625" style="1" customWidth="1"/>
    <col min="1539" max="1539" width="12" style="1" customWidth="1"/>
    <col min="1540" max="1540" width="10.28515625" style="1" customWidth="1"/>
    <col min="1541" max="1541" width="12.28515625" style="1" customWidth="1"/>
    <col min="1542" max="1542" width="11.5703125" style="1" customWidth="1"/>
    <col min="1543" max="1543" width="11.85546875" style="1" customWidth="1"/>
    <col min="1544" max="1544" width="13.5703125" style="1" customWidth="1"/>
    <col min="1545" max="1545" width="9.140625" style="1" customWidth="1"/>
    <col min="1546" max="1546" width="39.7109375" style="1" customWidth="1"/>
    <col min="1547" max="1792" width="8" style="1"/>
    <col min="1793" max="1793" width="42" style="1" customWidth="1"/>
    <col min="1794" max="1794" width="4.140625" style="1" customWidth="1"/>
    <col min="1795" max="1795" width="12" style="1" customWidth="1"/>
    <col min="1796" max="1796" width="10.28515625" style="1" customWidth="1"/>
    <col min="1797" max="1797" width="12.28515625" style="1" customWidth="1"/>
    <col min="1798" max="1798" width="11.5703125" style="1" customWidth="1"/>
    <col min="1799" max="1799" width="11.85546875" style="1" customWidth="1"/>
    <col min="1800" max="1800" width="13.5703125" style="1" customWidth="1"/>
    <col min="1801" max="1801" width="9.140625" style="1" customWidth="1"/>
    <col min="1802" max="1802" width="39.7109375" style="1" customWidth="1"/>
    <col min="1803" max="2048" width="8" style="1"/>
    <col min="2049" max="2049" width="42" style="1" customWidth="1"/>
    <col min="2050" max="2050" width="4.140625" style="1" customWidth="1"/>
    <col min="2051" max="2051" width="12" style="1" customWidth="1"/>
    <col min="2052" max="2052" width="10.28515625" style="1" customWidth="1"/>
    <col min="2053" max="2053" width="12.28515625" style="1" customWidth="1"/>
    <col min="2054" max="2054" width="11.5703125" style="1" customWidth="1"/>
    <col min="2055" max="2055" width="11.85546875" style="1" customWidth="1"/>
    <col min="2056" max="2056" width="13.5703125" style="1" customWidth="1"/>
    <col min="2057" max="2057" width="9.140625" style="1" customWidth="1"/>
    <col min="2058" max="2058" width="39.7109375" style="1" customWidth="1"/>
    <col min="2059" max="2304" width="8" style="1"/>
    <col min="2305" max="2305" width="42" style="1" customWidth="1"/>
    <col min="2306" max="2306" width="4.140625" style="1" customWidth="1"/>
    <col min="2307" max="2307" width="12" style="1" customWidth="1"/>
    <col min="2308" max="2308" width="10.28515625" style="1" customWidth="1"/>
    <col min="2309" max="2309" width="12.28515625" style="1" customWidth="1"/>
    <col min="2310" max="2310" width="11.5703125" style="1" customWidth="1"/>
    <col min="2311" max="2311" width="11.85546875" style="1" customWidth="1"/>
    <col min="2312" max="2312" width="13.5703125" style="1" customWidth="1"/>
    <col min="2313" max="2313" width="9.140625" style="1" customWidth="1"/>
    <col min="2314" max="2314" width="39.7109375" style="1" customWidth="1"/>
    <col min="2315" max="2560" width="8" style="1"/>
    <col min="2561" max="2561" width="42" style="1" customWidth="1"/>
    <col min="2562" max="2562" width="4.140625" style="1" customWidth="1"/>
    <col min="2563" max="2563" width="12" style="1" customWidth="1"/>
    <col min="2564" max="2564" width="10.28515625" style="1" customWidth="1"/>
    <col min="2565" max="2565" width="12.28515625" style="1" customWidth="1"/>
    <col min="2566" max="2566" width="11.5703125" style="1" customWidth="1"/>
    <col min="2567" max="2567" width="11.85546875" style="1" customWidth="1"/>
    <col min="2568" max="2568" width="13.5703125" style="1" customWidth="1"/>
    <col min="2569" max="2569" width="9.140625" style="1" customWidth="1"/>
    <col min="2570" max="2570" width="39.7109375" style="1" customWidth="1"/>
    <col min="2571" max="2816" width="8" style="1"/>
    <col min="2817" max="2817" width="42" style="1" customWidth="1"/>
    <col min="2818" max="2818" width="4.140625" style="1" customWidth="1"/>
    <col min="2819" max="2819" width="12" style="1" customWidth="1"/>
    <col min="2820" max="2820" width="10.28515625" style="1" customWidth="1"/>
    <col min="2821" max="2821" width="12.28515625" style="1" customWidth="1"/>
    <col min="2822" max="2822" width="11.5703125" style="1" customWidth="1"/>
    <col min="2823" max="2823" width="11.85546875" style="1" customWidth="1"/>
    <col min="2824" max="2824" width="13.5703125" style="1" customWidth="1"/>
    <col min="2825" max="2825" width="9.140625" style="1" customWidth="1"/>
    <col min="2826" max="2826" width="39.7109375" style="1" customWidth="1"/>
    <col min="2827" max="3072" width="8" style="1"/>
    <col min="3073" max="3073" width="42" style="1" customWidth="1"/>
    <col min="3074" max="3074" width="4.140625" style="1" customWidth="1"/>
    <col min="3075" max="3075" width="12" style="1" customWidth="1"/>
    <col min="3076" max="3076" width="10.28515625" style="1" customWidth="1"/>
    <col min="3077" max="3077" width="12.28515625" style="1" customWidth="1"/>
    <col min="3078" max="3078" width="11.5703125" style="1" customWidth="1"/>
    <col min="3079" max="3079" width="11.85546875" style="1" customWidth="1"/>
    <col min="3080" max="3080" width="13.5703125" style="1" customWidth="1"/>
    <col min="3081" max="3081" width="9.140625" style="1" customWidth="1"/>
    <col min="3082" max="3082" width="39.7109375" style="1" customWidth="1"/>
    <col min="3083" max="3328" width="8" style="1"/>
    <col min="3329" max="3329" width="42" style="1" customWidth="1"/>
    <col min="3330" max="3330" width="4.140625" style="1" customWidth="1"/>
    <col min="3331" max="3331" width="12" style="1" customWidth="1"/>
    <col min="3332" max="3332" width="10.28515625" style="1" customWidth="1"/>
    <col min="3333" max="3333" width="12.28515625" style="1" customWidth="1"/>
    <col min="3334" max="3334" width="11.5703125" style="1" customWidth="1"/>
    <col min="3335" max="3335" width="11.85546875" style="1" customWidth="1"/>
    <col min="3336" max="3336" width="13.5703125" style="1" customWidth="1"/>
    <col min="3337" max="3337" width="9.140625" style="1" customWidth="1"/>
    <col min="3338" max="3338" width="39.7109375" style="1" customWidth="1"/>
    <col min="3339" max="3584" width="8" style="1"/>
    <col min="3585" max="3585" width="42" style="1" customWidth="1"/>
    <col min="3586" max="3586" width="4.140625" style="1" customWidth="1"/>
    <col min="3587" max="3587" width="12" style="1" customWidth="1"/>
    <col min="3588" max="3588" width="10.28515625" style="1" customWidth="1"/>
    <col min="3589" max="3589" width="12.28515625" style="1" customWidth="1"/>
    <col min="3590" max="3590" width="11.5703125" style="1" customWidth="1"/>
    <col min="3591" max="3591" width="11.85546875" style="1" customWidth="1"/>
    <col min="3592" max="3592" width="13.5703125" style="1" customWidth="1"/>
    <col min="3593" max="3593" width="9.140625" style="1" customWidth="1"/>
    <col min="3594" max="3594" width="39.7109375" style="1" customWidth="1"/>
    <col min="3595" max="3840" width="8" style="1"/>
    <col min="3841" max="3841" width="42" style="1" customWidth="1"/>
    <col min="3842" max="3842" width="4.140625" style="1" customWidth="1"/>
    <col min="3843" max="3843" width="12" style="1" customWidth="1"/>
    <col min="3844" max="3844" width="10.28515625" style="1" customWidth="1"/>
    <col min="3845" max="3845" width="12.28515625" style="1" customWidth="1"/>
    <col min="3846" max="3846" width="11.5703125" style="1" customWidth="1"/>
    <col min="3847" max="3847" width="11.85546875" style="1" customWidth="1"/>
    <col min="3848" max="3848" width="13.5703125" style="1" customWidth="1"/>
    <col min="3849" max="3849" width="9.140625" style="1" customWidth="1"/>
    <col min="3850" max="3850" width="39.7109375" style="1" customWidth="1"/>
    <col min="3851" max="4096" width="8" style="1"/>
    <col min="4097" max="4097" width="42" style="1" customWidth="1"/>
    <col min="4098" max="4098" width="4.140625" style="1" customWidth="1"/>
    <col min="4099" max="4099" width="12" style="1" customWidth="1"/>
    <col min="4100" max="4100" width="10.28515625" style="1" customWidth="1"/>
    <col min="4101" max="4101" width="12.28515625" style="1" customWidth="1"/>
    <col min="4102" max="4102" width="11.5703125" style="1" customWidth="1"/>
    <col min="4103" max="4103" width="11.85546875" style="1" customWidth="1"/>
    <col min="4104" max="4104" width="13.5703125" style="1" customWidth="1"/>
    <col min="4105" max="4105" width="9.140625" style="1" customWidth="1"/>
    <col min="4106" max="4106" width="39.7109375" style="1" customWidth="1"/>
    <col min="4107" max="4352" width="8" style="1"/>
    <col min="4353" max="4353" width="42" style="1" customWidth="1"/>
    <col min="4354" max="4354" width="4.140625" style="1" customWidth="1"/>
    <col min="4355" max="4355" width="12" style="1" customWidth="1"/>
    <col min="4356" max="4356" width="10.28515625" style="1" customWidth="1"/>
    <col min="4357" max="4357" width="12.28515625" style="1" customWidth="1"/>
    <col min="4358" max="4358" width="11.5703125" style="1" customWidth="1"/>
    <col min="4359" max="4359" width="11.85546875" style="1" customWidth="1"/>
    <col min="4360" max="4360" width="13.5703125" style="1" customWidth="1"/>
    <col min="4361" max="4361" width="9.140625" style="1" customWidth="1"/>
    <col min="4362" max="4362" width="39.7109375" style="1" customWidth="1"/>
    <col min="4363" max="4608" width="8" style="1"/>
    <col min="4609" max="4609" width="42" style="1" customWidth="1"/>
    <col min="4610" max="4610" width="4.140625" style="1" customWidth="1"/>
    <col min="4611" max="4611" width="12" style="1" customWidth="1"/>
    <col min="4612" max="4612" width="10.28515625" style="1" customWidth="1"/>
    <col min="4613" max="4613" width="12.28515625" style="1" customWidth="1"/>
    <col min="4614" max="4614" width="11.5703125" style="1" customWidth="1"/>
    <col min="4615" max="4615" width="11.85546875" style="1" customWidth="1"/>
    <col min="4616" max="4616" width="13.5703125" style="1" customWidth="1"/>
    <col min="4617" max="4617" width="9.140625" style="1" customWidth="1"/>
    <col min="4618" max="4618" width="39.7109375" style="1" customWidth="1"/>
    <col min="4619" max="4864" width="8" style="1"/>
    <col min="4865" max="4865" width="42" style="1" customWidth="1"/>
    <col min="4866" max="4866" width="4.140625" style="1" customWidth="1"/>
    <col min="4867" max="4867" width="12" style="1" customWidth="1"/>
    <col min="4868" max="4868" width="10.28515625" style="1" customWidth="1"/>
    <col min="4869" max="4869" width="12.28515625" style="1" customWidth="1"/>
    <col min="4870" max="4870" width="11.5703125" style="1" customWidth="1"/>
    <col min="4871" max="4871" width="11.85546875" style="1" customWidth="1"/>
    <col min="4872" max="4872" width="13.5703125" style="1" customWidth="1"/>
    <col min="4873" max="4873" width="9.140625" style="1" customWidth="1"/>
    <col min="4874" max="4874" width="39.7109375" style="1" customWidth="1"/>
    <col min="4875" max="5120" width="8" style="1"/>
    <col min="5121" max="5121" width="42" style="1" customWidth="1"/>
    <col min="5122" max="5122" width="4.140625" style="1" customWidth="1"/>
    <col min="5123" max="5123" width="12" style="1" customWidth="1"/>
    <col min="5124" max="5124" width="10.28515625" style="1" customWidth="1"/>
    <col min="5125" max="5125" width="12.28515625" style="1" customWidth="1"/>
    <col min="5126" max="5126" width="11.5703125" style="1" customWidth="1"/>
    <col min="5127" max="5127" width="11.85546875" style="1" customWidth="1"/>
    <col min="5128" max="5128" width="13.5703125" style="1" customWidth="1"/>
    <col min="5129" max="5129" width="9.140625" style="1" customWidth="1"/>
    <col min="5130" max="5130" width="39.7109375" style="1" customWidth="1"/>
    <col min="5131" max="5376" width="8" style="1"/>
    <col min="5377" max="5377" width="42" style="1" customWidth="1"/>
    <col min="5378" max="5378" width="4.140625" style="1" customWidth="1"/>
    <col min="5379" max="5379" width="12" style="1" customWidth="1"/>
    <col min="5380" max="5380" width="10.28515625" style="1" customWidth="1"/>
    <col min="5381" max="5381" width="12.28515625" style="1" customWidth="1"/>
    <col min="5382" max="5382" width="11.5703125" style="1" customWidth="1"/>
    <col min="5383" max="5383" width="11.85546875" style="1" customWidth="1"/>
    <col min="5384" max="5384" width="13.5703125" style="1" customWidth="1"/>
    <col min="5385" max="5385" width="9.140625" style="1" customWidth="1"/>
    <col min="5386" max="5386" width="39.7109375" style="1" customWidth="1"/>
    <col min="5387" max="5632" width="8" style="1"/>
    <col min="5633" max="5633" width="42" style="1" customWidth="1"/>
    <col min="5634" max="5634" width="4.140625" style="1" customWidth="1"/>
    <col min="5635" max="5635" width="12" style="1" customWidth="1"/>
    <col min="5636" max="5636" width="10.28515625" style="1" customWidth="1"/>
    <col min="5637" max="5637" width="12.28515625" style="1" customWidth="1"/>
    <col min="5638" max="5638" width="11.5703125" style="1" customWidth="1"/>
    <col min="5639" max="5639" width="11.85546875" style="1" customWidth="1"/>
    <col min="5640" max="5640" width="13.5703125" style="1" customWidth="1"/>
    <col min="5641" max="5641" width="9.140625" style="1" customWidth="1"/>
    <col min="5642" max="5642" width="39.7109375" style="1" customWidth="1"/>
    <col min="5643" max="5888" width="8" style="1"/>
    <col min="5889" max="5889" width="42" style="1" customWidth="1"/>
    <col min="5890" max="5890" width="4.140625" style="1" customWidth="1"/>
    <col min="5891" max="5891" width="12" style="1" customWidth="1"/>
    <col min="5892" max="5892" width="10.28515625" style="1" customWidth="1"/>
    <col min="5893" max="5893" width="12.28515625" style="1" customWidth="1"/>
    <col min="5894" max="5894" width="11.5703125" style="1" customWidth="1"/>
    <col min="5895" max="5895" width="11.85546875" style="1" customWidth="1"/>
    <col min="5896" max="5896" width="13.5703125" style="1" customWidth="1"/>
    <col min="5897" max="5897" width="9.140625" style="1" customWidth="1"/>
    <col min="5898" max="5898" width="39.7109375" style="1" customWidth="1"/>
    <col min="5899" max="6144" width="8" style="1"/>
    <col min="6145" max="6145" width="42" style="1" customWidth="1"/>
    <col min="6146" max="6146" width="4.140625" style="1" customWidth="1"/>
    <col min="6147" max="6147" width="12" style="1" customWidth="1"/>
    <col min="6148" max="6148" width="10.28515625" style="1" customWidth="1"/>
    <col min="6149" max="6149" width="12.28515625" style="1" customWidth="1"/>
    <col min="6150" max="6150" width="11.5703125" style="1" customWidth="1"/>
    <col min="6151" max="6151" width="11.85546875" style="1" customWidth="1"/>
    <col min="6152" max="6152" width="13.5703125" style="1" customWidth="1"/>
    <col min="6153" max="6153" width="9.140625" style="1" customWidth="1"/>
    <col min="6154" max="6154" width="39.7109375" style="1" customWidth="1"/>
    <col min="6155" max="6400" width="8" style="1"/>
    <col min="6401" max="6401" width="42" style="1" customWidth="1"/>
    <col min="6402" max="6402" width="4.140625" style="1" customWidth="1"/>
    <col min="6403" max="6403" width="12" style="1" customWidth="1"/>
    <col min="6404" max="6404" width="10.28515625" style="1" customWidth="1"/>
    <col min="6405" max="6405" width="12.28515625" style="1" customWidth="1"/>
    <col min="6406" max="6406" width="11.5703125" style="1" customWidth="1"/>
    <col min="6407" max="6407" width="11.85546875" style="1" customWidth="1"/>
    <col min="6408" max="6408" width="13.5703125" style="1" customWidth="1"/>
    <col min="6409" max="6409" width="9.140625" style="1" customWidth="1"/>
    <col min="6410" max="6410" width="39.7109375" style="1" customWidth="1"/>
    <col min="6411" max="6656" width="8" style="1"/>
    <col min="6657" max="6657" width="42" style="1" customWidth="1"/>
    <col min="6658" max="6658" width="4.140625" style="1" customWidth="1"/>
    <col min="6659" max="6659" width="12" style="1" customWidth="1"/>
    <col min="6660" max="6660" width="10.28515625" style="1" customWidth="1"/>
    <col min="6661" max="6661" width="12.28515625" style="1" customWidth="1"/>
    <col min="6662" max="6662" width="11.5703125" style="1" customWidth="1"/>
    <col min="6663" max="6663" width="11.85546875" style="1" customWidth="1"/>
    <col min="6664" max="6664" width="13.5703125" style="1" customWidth="1"/>
    <col min="6665" max="6665" width="9.140625" style="1" customWidth="1"/>
    <col min="6666" max="6666" width="39.7109375" style="1" customWidth="1"/>
    <col min="6667" max="6912" width="8" style="1"/>
    <col min="6913" max="6913" width="42" style="1" customWidth="1"/>
    <col min="6914" max="6914" width="4.140625" style="1" customWidth="1"/>
    <col min="6915" max="6915" width="12" style="1" customWidth="1"/>
    <col min="6916" max="6916" width="10.28515625" style="1" customWidth="1"/>
    <col min="6917" max="6917" width="12.28515625" style="1" customWidth="1"/>
    <col min="6918" max="6918" width="11.5703125" style="1" customWidth="1"/>
    <col min="6919" max="6919" width="11.85546875" style="1" customWidth="1"/>
    <col min="6920" max="6920" width="13.5703125" style="1" customWidth="1"/>
    <col min="6921" max="6921" width="9.140625" style="1" customWidth="1"/>
    <col min="6922" max="6922" width="39.7109375" style="1" customWidth="1"/>
    <col min="6923" max="7168" width="8" style="1"/>
    <col min="7169" max="7169" width="42" style="1" customWidth="1"/>
    <col min="7170" max="7170" width="4.140625" style="1" customWidth="1"/>
    <col min="7171" max="7171" width="12" style="1" customWidth="1"/>
    <col min="7172" max="7172" width="10.28515625" style="1" customWidth="1"/>
    <col min="7173" max="7173" width="12.28515625" style="1" customWidth="1"/>
    <col min="7174" max="7174" width="11.5703125" style="1" customWidth="1"/>
    <col min="7175" max="7175" width="11.85546875" style="1" customWidth="1"/>
    <col min="7176" max="7176" width="13.5703125" style="1" customWidth="1"/>
    <col min="7177" max="7177" width="9.140625" style="1" customWidth="1"/>
    <col min="7178" max="7178" width="39.7109375" style="1" customWidth="1"/>
    <col min="7179" max="7424" width="8" style="1"/>
    <col min="7425" max="7425" width="42" style="1" customWidth="1"/>
    <col min="7426" max="7426" width="4.140625" style="1" customWidth="1"/>
    <col min="7427" max="7427" width="12" style="1" customWidth="1"/>
    <col min="7428" max="7428" width="10.28515625" style="1" customWidth="1"/>
    <col min="7429" max="7429" width="12.28515625" style="1" customWidth="1"/>
    <col min="7430" max="7430" width="11.5703125" style="1" customWidth="1"/>
    <col min="7431" max="7431" width="11.85546875" style="1" customWidth="1"/>
    <col min="7432" max="7432" width="13.5703125" style="1" customWidth="1"/>
    <col min="7433" max="7433" width="9.140625" style="1" customWidth="1"/>
    <col min="7434" max="7434" width="39.7109375" style="1" customWidth="1"/>
    <col min="7435" max="7680" width="8" style="1"/>
    <col min="7681" max="7681" width="42" style="1" customWidth="1"/>
    <col min="7682" max="7682" width="4.140625" style="1" customWidth="1"/>
    <col min="7683" max="7683" width="12" style="1" customWidth="1"/>
    <col min="7684" max="7684" width="10.28515625" style="1" customWidth="1"/>
    <col min="7685" max="7685" width="12.28515625" style="1" customWidth="1"/>
    <col min="7686" max="7686" width="11.5703125" style="1" customWidth="1"/>
    <col min="7687" max="7687" width="11.85546875" style="1" customWidth="1"/>
    <col min="7688" max="7688" width="13.5703125" style="1" customWidth="1"/>
    <col min="7689" max="7689" width="9.140625" style="1" customWidth="1"/>
    <col min="7690" max="7690" width="39.7109375" style="1" customWidth="1"/>
    <col min="7691" max="7936" width="8" style="1"/>
    <col min="7937" max="7937" width="42" style="1" customWidth="1"/>
    <col min="7938" max="7938" width="4.140625" style="1" customWidth="1"/>
    <col min="7939" max="7939" width="12" style="1" customWidth="1"/>
    <col min="7940" max="7940" width="10.28515625" style="1" customWidth="1"/>
    <col min="7941" max="7941" width="12.28515625" style="1" customWidth="1"/>
    <col min="7942" max="7942" width="11.5703125" style="1" customWidth="1"/>
    <col min="7943" max="7943" width="11.85546875" style="1" customWidth="1"/>
    <col min="7944" max="7944" width="13.5703125" style="1" customWidth="1"/>
    <col min="7945" max="7945" width="9.140625" style="1" customWidth="1"/>
    <col min="7946" max="7946" width="39.7109375" style="1" customWidth="1"/>
    <col min="7947" max="8192" width="8" style="1"/>
    <col min="8193" max="8193" width="42" style="1" customWidth="1"/>
    <col min="8194" max="8194" width="4.140625" style="1" customWidth="1"/>
    <col min="8195" max="8195" width="12" style="1" customWidth="1"/>
    <col min="8196" max="8196" width="10.28515625" style="1" customWidth="1"/>
    <col min="8197" max="8197" width="12.28515625" style="1" customWidth="1"/>
    <col min="8198" max="8198" width="11.5703125" style="1" customWidth="1"/>
    <col min="8199" max="8199" width="11.85546875" style="1" customWidth="1"/>
    <col min="8200" max="8200" width="13.5703125" style="1" customWidth="1"/>
    <col min="8201" max="8201" width="9.140625" style="1" customWidth="1"/>
    <col min="8202" max="8202" width="39.7109375" style="1" customWidth="1"/>
    <col min="8203" max="8448" width="8" style="1"/>
    <col min="8449" max="8449" width="42" style="1" customWidth="1"/>
    <col min="8450" max="8450" width="4.140625" style="1" customWidth="1"/>
    <col min="8451" max="8451" width="12" style="1" customWidth="1"/>
    <col min="8452" max="8452" width="10.28515625" style="1" customWidth="1"/>
    <col min="8453" max="8453" width="12.28515625" style="1" customWidth="1"/>
    <col min="8454" max="8454" width="11.5703125" style="1" customWidth="1"/>
    <col min="8455" max="8455" width="11.85546875" style="1" customWidth="1"/>
    <col min="8456" max="8456" width="13.5703125" style="1" customWidth="1"/>
    <col min="8457" max="8457" width="9.140625" style="1" customWidth="1"/>
    <col min="8458" max="8458" width="39.7109375" style="1" customWidth="1"/>
    <col min="8459" max="8704" width="8" style="1"/>
    <col min="8705" max="8705" width="42" style="1" customWidth="1"/>
    <col min="8706" max="8706" width="4.140625" style="1" customWidth="1"/>
    <col min="8707" max="8707" width="12" style="1" customWidth="1"/>
    <col min="8708" max="8708" width="10.28515625" style="1" customWidth="1"/>
    <col min="8709" max="8709" width="12.28515625" style="1" customWidth="1"/>
    <col min="8710" max="8710" width="11.5703125" style="1" customWidth="1"/>
    <col min="8711" max="8711" width="11.85546875" style="1" customWidth="1"/>
    <col min="8712" max="8712" width="13.5703125" style="1" customWidth="1"/>
    <col min="8713" max="8713" width="9.140625" style="1" customWidth="1"/>
    <col min="8714" max="8714" width="39.7109375" style="1" customWidth="1"/>
    <col min="8715" max="8960" width="8" style="1"/>
    <col min="8961" max="8961" width="42" style="1" customWidth="1"/>
    <col min="8962" max="8962" width="4.140625" style="1" customWidth="1"/>
    <col min="8963" max="8963" width="12" style="1" customWidth="1"/>
    <col min="8964" max="8964" width="10.28515625" style="1" customWidth="1"/>
    <col min="8965" max="8965" width="12.28515625" style="1" customWidth="1"/>
    <col min="8966" max="8966" width="11.5703125" style="1" customWidth="1"/>
    <col min="8967" max="8967" width="11.85546875" style="1" customWidth="1"/>
    <col min="8968" max="8968" width="13.5703125" style="1" customWidth="1"/>
    <col min="8969" max="8969" width="9.140625" style="1" customWidth="1"/>
    <col min="8970" max="8970" width="39.7109375" style="1" customWidth="1"/>
    <col min="8971" max="9216" width="8" style="1"/>
    <col min="9217" max="9217" width="42" style="1" customWidth="1"/>
    <col min="9218" max="9218" width="4.140625" style="1" customWidth="1"/>
    <col min="9219" max="9219" width="12" style="1" customWidth="1"/>
    <col min="9220" max="9220" width="10.28515625" style="1" customWidth="1"/>
    <col min="9221" max="9221" width="12.28515625" style="1" customWidth="1"/>
    <col min="9222" max="9222" width="11.5703125" style="1" customWidth="1"/>
    <col min="9223" max="9223" width="11.85546875" style="1" customWidth="1"/>
    <col min="9224" max="9224" width="13.5703125" style="1" customWidth="1"/>
    <col min="9225" max="9225" width="9.140625" style="1" customWidth="1"/>
    <col min="9226" max="9226" width="39.7109375" style="1" customWidth="1"/>
    <col min="9227" max="9472" width="8" style="1"/>
    <col min="9473" max="9473" width="42" style="1" customWidth="1"/>
    <col min="9474" max="9474" width="4.140625" style="1" customWidth="1"/>
    <col min="9475" max="9475" width="12" style="1" customWidth="1"/>
    <col min="9476" max="9476" width="10.28515625" style="1" customWidth="1"/>
    <col min="9477" max="9477" width="12.28515625" style="1" customWidth="1"/>
    <col min="9478" max="9478" width="11.5703125" style="1" customWidth="1"/>
    <col min="9479" max="9479" width="11.85546875" style="1" customWidth="1"/>
    <col min="9480" max="9480" width="13.5703125" style="1" customWidth="1"/>
    <col min="9481" max="9481" width="9.140625" style="1" customWidth="1"/>
    <col min="9482" max="9482" width="39.7109375" style="1" customWidth="1"/>
    <col min="9483" max="9728" width="8" style="1"/>
    <col min="9729" max="9729" width="42" style="1" customWidth="1"/>
    <col min="9730" max="9730" width="4.140625" style="1" customWidth="1"/>
    <col min="9731" max="9731" width="12" style="1" customWidth="1"/>
    <col min="9732" max="9732" width="10.28515625" style="1" customWidth="1"/>
    <col min="9733" max="9733" width="12.28515625" style="1" customWidth="1"/>
    <col min="9734" max="9734" width="11.5703125" style="1" customWidth="1"/>
    <col min="9735" max="9735" width="11.85546875" style="1" customWidth="1"/>
    <col min="9736" max="9736" width="13.5703125" style="1" customWidth="1"/>
    <col min="9737" max="9737" width="9.140625" style="1" customWidth="1"/>
    <col min="9738" max="9738" width="39.7109375" style="1" customWidth="1"/>
    <col min="9739" max="9984" width="8" style="1"/>
    <col min="9985" max="9985" width="42" style="1" customWidth="1"/>
    <col min="9986" max="9986" width="4.140625" style="1" customWidth="1"/>
    <col min="9987" max="9987" width="12" style="1" customWidth="1"/>
    <col min="9988" max="9988" width="10.28515625" style="1" customWidth="1"/>
    <col min="9989" max="9989" width="12.28515625" style="1" customWidth="1"/>
    <col min="9990" max="9990" width="11.5703125" style="1" customWidth="1"/>
    <col min="9991" max="9991" width="11.85546875" style="1" customWidth="1"/>
    <col min="9992" max="9992" width="13.5703125" style="1" customWidth="1"/>
    <col min="9993" max="9993" width="9.140625" style="1" customWidth="1"/>
    <col min="9994" max="9994" width="39.7109375" style="1" customWidth="1"/>
    <col min="9995" max="10240" width="8" style="1"/>
    <col min="10241" max="10241" width="42" style="1" customWidth="1"/>
    <col min="10242" max="10242" width="4.140625" style="1" customWidth="1"/>
    <col min="10243" max="10243" width="12" style="1" customWidth="1"/>
    <col min="10244" max="10244" width="10.28515625" style="1" customWidth="1"/>
    <col min="10245" max="10245" width="12.28515625" style="1" customWidth="1"/>
    <col min="10246" max="10246" width="11.5703125" style="1" customWidth="1"/>
    <col min="10247" max="10247" width="11.85546875" style="1" customWidth="1"/>
    <col min="10248" max="10248" width="13.5703125" style="1" customWidth="1"/>
    <col min="10249" max="10249" width="9.140625" style="1" customWidth="1"/>
    <col min="10250" max="10250" width="39.7109375" style="1" customWidth="1"/>
    <col min="10251" max="10496" width="8" style="1"/>
    <col min="10497" max="10497" width="42" style="1" customWidth="1"/>
    <col min="10498" max="10498" width="4.140625" style="1" customWidth="1"/>
    <col min="10499" max="10499" width="12" style="1" customWidth="1"/>
    <col min="10500" max="10500" width="10.28515625" style="1" customWidth="1"/>
    <col min="10501" max="10501" width="12.28515625" style="1" customWidth="1"/>
    <col min="10502" max="10502" width="11.5703125" style="1" customWidth="1"/>
    <col min="10503" max="10503" width="11.85546875" style="1" customWidth="1"/>
    <col min="10504" max="10504" width="13.5703125" style="1" customWidth="1"/>
    <col min="10505" max="10505" width="9.140625" style="1" customWidth="1"/>
    <col min="10506" max="10506" width="39.7109375" style="1" customWidth="1"/>
    <col min="10507" max="10752" width="8" style="1"/>
    <col min="10753" max="10753" width="42" style="1" customWidth="1"/>
    <col min="10754" max="10754" width="4.140625" style="1" customWidth="1"/>
    <col min="10755" max="10755" width="12" style="1" customWidth="1"/>
    <col min="10756" max="10756" width="10.28515625" style="1" customWidth="1"/>
    <col min="10757" max="10757" width="12.28515625" style="1" customWidth="1"/>
    <col min="10758" max="10758" width="11.5703125" style="1" customWidth="1"/>
    <col min="10759" max="10759" width="11.85546875" style="1" customWidth="1"/>
    <col min="10760" max="10760" width="13.5703125" style="1" customWidth="1"/>
    <col min="10761" max="10761" width="9.140625" style="1" customWidth="1"/>
    <col min="10762" max="10762" width="39.7109375" style="1" customWidth="1"/>
    <col min="10763" max="11008" width="8" style="1"/>
    <col min="11009" max="11009" width="42" style="1" customWidth="1"/>
    <col min="11010" max="11010" width="4.140625" style="1" customWidth="1"/>
    <col min="11011" max="11011" width="12" style="1" customWidth="1"/>
    <col min="11012" max="11012" width="10.28515625" style="1" customWidth="1"/>
    <col min="11013" max="11013" width="12.28515625" style="1" customWidth="1"/>
    <col min="11014" max="11014" width="11.5703125" style="1" customWidth="1"/>
    <col min="11015" max="11015" width="11.85546875" style="1" customWidth="1"/>
    <col min="11016" max="11016" width="13.5703125" style="1" customWidth="1"/>
    <col min="11017" max="11017" width="9.140625" style="1" customWidth="1"/>
    <col min="11018" max="11018" width="39.7109375" style="1" customWidth="1"/>
    <col min="11019" max="11264" width="8" style="1"/>
    <col min="11265" max="11265" width="42" style="1" customWidth="1"/>
    <col min="11266" max="11266" width="4.140625" style="1" customWidth="1"/>
    <col min="11267" max="11267" width="12" style="1" customWidth="1"/>
    <col min="11268" max="11268" width="10.28515625" style="1" customWidth="1"/>
    <col min="11269" max="11269" width="12.28515625" style="1" customWidth="1"/>
    <col min="11270" max="11270" width="11.5703125" style="1" customWidth="1"/>
    <col min="11271" max="11271" width="11.85546875" style="1" customWidth="1"/>
    <col min="11272" max="11272" width="13.5703125" style="1" customWidth="1"/>
    <col min="11273" max="11273" width="9.140625" style="1" customWidth="1"/>
    <col min="11274" max="11274" width="39.7109375" style="1" customWidth="1"/>
    <col min="11275" max="11520" width="8" style="1"/>
    <col min="11521" max="11521" width="42" style="1" customWidth="1"/>
    <col min="11522" max="11522" width="4.140625" style="1" customWidth="1"/>
    <col min="11523" max="11523" width="12" style="1" customWidth="1"/>
    <col min="11524" max="11524" width="10.28515625" style="1" customWidth="1"/>
    <col min="11525" max="11525" width="12.28515625" style="1" customWidth="1"/>
    <col min="11526" max="11526" width="11.5703125" style="1" customWidth="1"/>
    <col min="11527" max="11527" width="11.85546875" style="1" customWidth="1"/>
    <col min="11528" max="11528" width="13.5703125" style="1" customWidth="1"/>
    <col min="11529" max="11529" width="9.140625" style="1" customWidth="1"/>
    <col min="11530" max="11530" width="39.7109375" style="1" customWidth="1"/>
    <col min="11531" max="11776" width="8" style="1"/>
    <col min="11777" max="11777" width="42" style="1" customWidth="1"/>
    <col min="11778" max="11778" width="4.140625" style="1" customWidth="1"/>
    <col min="11779" max="11779" width="12" style="1" customWidth="1"/>
    <col min="11780" max="11780" width="10.28515625" style="1" customWidth="1"/>
    <col min="11781" max="11781" width="12.28515625" style="1" customWidth="1"/>
    <col min="11782" max="11782" width="11.5703125" style="1" customWidth="1"/>
    <col min="11783" max="11783" width="11.85546875" style="1" customWidth="1"/>
    <col min="11784" max="11784" width="13.5703125" style="1" customWidth="1"/>
    <col min="11785" max="11785" width="9.140625" style="1" customWidth="1"/>
    <col min="11786" max="11786" width="39.7109375" style="1" customWidth="1"/>
    <col min="11787" max="12032" width="8" style="1"/>
    <col min="12033" max="12033" width="42" style="1" customWidth="1"/>
    <col min="12034" max="12034" width="4.140625" style="1" customWidth="1"/>
    <col min="12035" max="12035" width="12" style="1" customWidth="1"/>
    <col min="12036" max="12036" width="10.28515625" style="1" customWidth="1"/>
    <col min="12037" max="12037" width="12.28515625" style="1" customWidth="1"/>
    <col min="12038" max="12038" width="11.5703125" style="1" customWidth="1"/>
    <col min="12039" max="12039" width="11.85546875" style="1" customWidth="1"/>
    <col min="12040" max="12040" width="13.5703125" style="1" customWidth="1"/>
    <col min="12041" max="12041" width="9.140625" style="1" customWidth="1"/>
    <col min="12042" max="12042" width="39.7109375" style="1" customWidth="1"/>
    <col min="12043" max="12288" width="8" style="1"/>
    <col min="12289" max="12289" width="42" style="1" customWidth="1"/>
    <col min="12290" max="12290" width="4.140625" style="1" customWidth="1"/>
    <col min="12291" max="12291" width="12" style="1" customWidth="1"/>
    <col min="12292" max="12292" width="10.28515625" style="1" customWidth="1"/>
    <col min="12293" max="12293" width="12.28515625" style="1" customWidth="1"/>
    <col min="12294" max="12294" width="11.5703125" style="1" customWidth="1"/>
    <col min="12295" max="12295" width="11.85546875" style="1" customWidth="1"/>
    <col min="12296" max="12296" width="13.5703125" style="1" customWidth="1"/>
    <col min="12297" max="12297" width="9.140625" style="1" customWidth="1"/>
    <col min="12298" max="12298" width="39.7109375" style="1" customWidth="1"/>
    <col min="12299" max="12544" width="8" style="1"/>
    <col min="12545" max="12545" width="42" style="1" customWidth="1"/>
    <col min="12546" max="12546" width="4.140625" style="1" customWidth="1"/>
    <col min="12547" max="12547" width="12" style="1" customWidth="1"/>
    <col min="12548" max="12548" width="10.28515625" style="1" customWidth="1"/>
    <col min="12549" max="12549" width="12.28515625" style="1" customWidth="1"/>
    <col min="12550" max="12550" width="11.5703125" style="1" customWidth="1"/>
    <col min="12551" max="12551" width="11.85546875" style="1" customWidth="1"/>
    <col min="12552" max="12552" width="13.5703125" style="1" customWidth="1"/>
    <col min="12553" max="12553" width="9.140625" style="1" customWidth="1"/>
    <col min="12554" max="12554" width="39.7109375" style="1" customWidth="1"/>
    <col min="12555" max="12800" width="8" style="1"/>
    <col min="12801" max="12801" width="42" style="1" customWidth="1"/>
    <col min="12802" max="12802" width="4.140625" style="1" customWidth="1"/>
    <col min="12803" max="12803" width="12" style="1" customWidth="1"/>
    <col min="12804" max="12804" width="10.28515625" style="1" customWidth="1"/>
    <col min="12805" max="12805" width="12.28515625" style="1" customWidth="1"/>
    <col min="12806" max="12806" width="11.5703125" style="1" customWidth="1"/>
    <col min="12807" max="12807" width="11.85546875" style="1" customWidth="1"/>
    <col min="12808" max="12808" width="13.5703125" style="1" customWidth="1"/>
    <col min="12809" max="12809" width="9.140625" style="1" customWidth="1"/>
    <col min="12810" max="12810" width="39.7109375" style="1" customWidth="1"/>
    <col min="12811" max="13056" width="8" style="1"/>
    <col min="13057" max="13057" width="42" style="1" customWidth="1"/>
    <col min="13058" max="13058" width="4.140625" style="1" customWidth="1"/>
    <col min="13059" max="13059" width="12" style="1" customWidth="1"/>
    <col min="13060" max="13060" width="10.28515625" style="1" customWidth="1"/>
    <col min="13061" max="13061" width="12.28515625" style="1" customWidth="1"/>
    <col min="13062" max="13062" width="11.5703125" style="1" customWidth="1"/>
    <col min="13063" max="13063" width="11.85546875" style="1" customWidth="1"/>
    <col min="13064" max="13064" width="13.5703125" style="1" customWidth="1"/>
    <col min="13065" max="13065" width="9.140625" style="1" customWidth="1"/>
    <col min="13066" max="13066" width="39.7109375" style="1" customWidth="1"/>
    <col min="13067" max="13312" width="8" style="1"/>
    <col min="13313" max="13313" width="42" style="1" customWidth="1"/>
    <col min="13314" max="13314" width="4.140625" style="1" customWidth="1"/>
    <col min="13315" max="13315" width="12" style="1" customWidth="1"/>
    <col min="13316" max="13316" width="10.28515625" style="1" customWidth="1"/>
    <col min="13317" max="13317" width="12.28515625" style="1" customWidth="1"/>
    <col min="13318" max="13318" width="11.5703125" style="1" customWidth="1"/>
    <col min="13319" max="13319" width="11.85546875" style="1" customWidth="1"/>
    <col min="13320" max="13320" width="13.5703125" style="1" customWidth="1"/>
    <col min="13321" max="13321" width="9.140625" style="1" customWidth="1"/>
    <col min="13322" max="13322" width="39.7109375" style="1" customWidth="1"/>
    <col min="13323" max="13568" width="8" style="1"/>
    <col min="13569" max="13569" width="42" style="1" customWidth="1"/>
    <col min="13570" max="13570" width="4.140625" style="1" customWidth="1"/>
    <col min="13571" max="13571" width="12" style="1" customWidth="1"/>
    <col min="13572" max="13572" width="10.28515625" style="1" customWidth="1"/>
    <col min="13573" max="13573" width="12.28515625" style="1" customWidth="1"/>
    <col min="13574" max="13574" width="11.5703125" style="1" customWidth="1"/>
    <col min="13575" max="13575" width="11.85546875" style="1" customWidth="1"/>
    <col min="13576" max="13576" width="13.5703125" style="1" customWidth="1"/>
    <col min="13577" max="13577" width="9.140625" style="1" customWidth="1"/>
    <col min="13578" max="13578" width="39.7109375" style="1" customWidth="1"/>
    <col min="13579" max="13824" width="8" style="1"/>
    <col min="13825" max="13825" width="42" style="1" customWidth="1"/>
    <col min="13826" max="13826" width="4.140625" style="1" customWidth="1"/>
    <col min="13827" max="13827" width="12" style="1" customWidth="1"/>
    <col min="13828" max="13828" width="10.28515625" style="1" customWidth="1"/>
    <col min="13829" max="13829" width="12.28515625" style="1" customWidth="1"/>
    <col min="13830" max="13830" width="11.5703125" style="1" customWidth="1"/>
    <col min="13831" max="13831" width="11.85546875" style="1" customWidth="1"/>
    <col min="13832" max="13832" width="13.5703125" style="1" customWidth="1"/>
    <col min="13833" max="13833" width="9.140625" style="1" customWidth="1"/>
    <col min="13834" max="13834" width="39.7109375" style="1" customWidth="1"/>
    <col min="13835" max="14080" width="8" style="1"/>
    <col min="14081" max="14081" width="42" style="1" customWidth="1"/>
    <col min="14082" max="14082" width="4.140625" style="1" customWidth="1"/>
    <col min="14083" max="14083" width="12" style="1" customWidth="1"/>
    <col min="14084" max="14084" width="10.28515625" style="1" customWidth="1"/>
    <col min="14085" max="14085" width="12.28515625" style="1" customWidth="1"/>
    <col min="14086" max="14086" width="11.5703125" style="1" customWidth="1"/>
    <col min="14087" max="14087" width="11.85546875" style="1" customWidth="1"/>
    <col min="14088" max="14088" width="13.5703125" style="1" customWidth="1"/>
    <col min="14089" max="14089" width="9.140625" style="1" customWidth="1"/>
    <col min="14090" max="14090" width="39.7109375" style="1" customWidth="1"/>
    <col min="14091" max="14336" width="8" style="1"/>
    <col min="14337" max="14337" width="42" style="1" customWidth="1"/>
    <col min="14338" max="14338" width="4.140625" style="1" customWidth="1"/>
    <col min="14339" max="14339" width="12" style="1" customWidth="1"/>
    <col min="14340" max="14340" width="10.28515625" style="1" customWidth="1"/>
    <col min="14341" max="14341" width="12.28515625" style="1" customWidth="1"/>
    <col min="14342" max="14342" width="11.5703125" style="1" customWidth="1"/>
    <col min="14343" max="14343" width="11.85546875" style="1" customWidth="1"/>
    <col min="14344" max="14344" width="13.5703125" style="1" customWidth="1"/>
    <col min="14345" max="14345" width="9.140625" style="1" customWidth="1"/>
    <col min="14346" max="14346" width="39.7109375" style="1" customWidth="1"/>
    <col min="14347" max="14592" width="8" style="1"/>
    <col min="14593" max="14593" width="42" style="1" customWidth="1"/>
    <col min="14594" max="14594" width="4.140625" style="1" customWidth="1"/>
    <col min="14595" max="14595" width="12" style="1" customWidth="1"/>
    <col min="14596" max="14596" width="10.28515625" style="1" customWidth="1"/>
    <col min="14597" max="14597" width="12.28515625" style="1" customWidth="1"/>
    <col min="14598" max="14598" width="11.5703125" style="1" customWidth="1"/>
    <col min="14599" max="14599" width="11.85546875" style="1" customWidth="1"/>
    <col min="14600" max="14600" width="13.5703125" style="1" customWidth="1"/>
    <col min="14601" max="14601" width="9.140625" style="1" customWidth="1"/>
    <col min="14602" max="14602" width="39.7109375" style="1" customWidth="1"/>
    <col min="14603" max="14848" width="8" style="1"/>
    <col min="14849" max="14849" width="42" style="1" customWidth="1"/>
    <col min="14850" max="14850" width="4.140625" style="1" customWidth="1"/>
    <col min="14851" max="14851" width="12" style="1" customWidth="1"/>
    <col min="14852" max="14852" width="10.28515625" style="1" customWidth="1"/>
    <col min="14853" max="14853" width="12.28515625" style="1" customWidth="1"/>
    <col min="14854" max="14854" width="11.5703125" style="1" customWidth="1"/>
    <col min="14855" max="14855" width="11.85546875" style="1" customWidth="1"/>
    <col min="14856" max="14856" width="13.5703125" style="1" customWidth="1"/>
    <col min="14857" max="14857" width="9.140625" style="1" customWidth="1"/>
    <col min="14858" max="14858" width="39.7109375" style="1" customWidth="1"/>
    <col min="14859" max="15104" width="8" style="1"/>
    <col min="15105" max="15105" width="42" style="1" customWidth="1"/>
    <col min="15106" max="15106" width="4.140625" style="1" customWidth="1"/>
    <col min="15107" max="15107" width="12" style="1" customWidth="1"/>
    <col min="15108" max="15108" width="10.28515625" style="1" customWidth="1"/>
    <col min="15109" max="15109" width="12.28515625" style="1" customWidth="1"/>
    <col min="15110" max="15110" width="11.5703125" style="1" customWidth="1"/>
    <col min="15111" max="15111" width="11.85546875" style="1" customWidth="1"/>
    <col min="15112" max="15112" width="13.5703125" style="1" customWidth="1"/>
    <col min="15113" max="15113" width="9.140625" style="1" customWidth="1"/>
    <col min="15114" max="15114" width="39.7109375" style="1" customWidth="1"/>
    <col min="15115" max="15360" width="8" style="1"/>
    <col min="15361" max="15361" width="42" style="1" customWidth="1"/>
    <col min="15362" max="15362" width="4.140625" style="1" customWidth="1"/>
    <col min="15363" max="15363" width="12" style="1" customWidth="1"/>
    <col min="15364" max="15364" width="10.28515625" style="1" customWidth="1"/>
    <col min="15365" max="15365" width="12.28515625" style="1" customWidth="1"/>
    <col min="15366" max="15366" width="11.5703125" style="1" customWidth="1"/>
    <col min="15367" max="15367" width="11.85546875" style="1" customWidth="1"/>
    <col min="15368" max="15368" width="13.5703125" style="1" customWidth="1"/>
    <col min="15369" max="15369" width="9.140625" style="1" customWidth="1"/>
    <col min="15370" max="15370" width="39.7109375" style="1" customWidth="1"/>
    <col min="15371" max="15616" width="8" style="1"/>
    <col min="15617" max="15617" width="42" style="1" customWidth="1"/>
    <col min="15618" max="15618" width="4.140625" style="1" customWidth="1"/>
    <col min="15619" max="15619" width="12" style="1" customWidth="1"/>
    <col min="15620" max="15620" width="10.28515625" style="1" customWidth="1"/>
    <col min="15621" max="15621" width="12.28515625" style="1" customWidth="1"/>
    <col min="15622" max="15622" width="11.5703125" style="1" customWidth="1"/>
    <col min="15623" max="15623" width="11.85546875" style="1" customWidth="1"/>
    <col min="15624" max="15624" width="13.5703125" style="1" customWidth="1"/>
    <col min="15625" max="15625" width="9.140625" style="1" customWidth="1"/>
    <col min="15626" max="15626" width="39.7109375" style="1" customWidth="1"/>
    <col min="15627" max="15872" width="8" style="1"/>
    <col min="15873" max="15873" width="42" style="1" customWidth="1"/>
    <col min="15874" max="15874" width="4.140625" style="1" customWidth="1"/>
    <col min="15875" max="15875" width="12" style="1" customWidth="1"/>
    <col min="15876" max="15876" width="10.28515625" style="1" customWidth="1"/>
    <col min="15877" max="15877" width="12.28515625" style="1" customWidth="1"/>
    <col min="15878" max="15878" width="11.5703125" style="1" customWidth="1"/>
    <col min="15879" max="15879" width="11.85546875" style="1" customWidth="1"/>
    <col min="15880" max="15880" width="13.5703125" style="1" customWidth="1"/>
    <col min="15881" max="15881" width="9.140625" style="1" customWidth="1"/>
    <col min="15882" max="15882" width="39.7109375" style="1" customWidth="1"/>
    <col min="15883" max="16128" width="8" style="1"/>
    <col min="16129" max="16129" width="42" style="1" customWidth="1"/>
    <col min="16130" max="16130" width="4.140625" style="1" customWidth="1"/>
    <col min="16131" max="16131" width="12" style="1" customWidth="1"/>
    <col min="16132" max="16132" width="10.28515625" style="1" customWidth="1"/>
    <col min="16133" max="16133" width="12.28515625" style="1" customWidth="1"/>
    <col min="16134" max="16134" width="11.5703125" style="1" customWidth="1"/>
    <col min="16135" max="16135" width="11.85546875" style="1" customWidth="1"/>
    <col min="16136" max="16136" width="13.5703125" style="1" customWidth="1"/>
    <col min="16137" max="16137" width="9.140625" style="1" customWidth="1"/>
    <col min="16138" max="16138" width="39.7109375" style="1" customWidth="1"/>
    <col min="16139" max="16384" width="8" style="1"/>
  </cols>
  <sheetData>
    <row r="1" spans="1:10" ht="25.5" x14ac:dyDescent="0.2">
      <c r="A1" s="55" t="s">
        <v>181</v>
      </c>
    </row>
    <row r="2" spans="1:10" ht="13.5" thickBo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</row>
    <row r="3" spans="1:10" s="2" customFormat="1" ht="20.25" customHeight="1" thickBot="1" x14ac:dyDescent="0.25">
      <c r="A3" s="92" t="s">
        <v>1</v>
      </c>
      <c r="B3" s="94" t="s">
        <v>2</v>
      </c>
      <c r="C3" s="95">
        <v>43830</v>
      </c>
      <c r="D3" s="96"/>
      <c r="E3" s="96"/>
      <c r="F3" s="97">
        <v>44196</v>
      </c>
      <c r="G3" s="96"/>
      <c r="H3" s="96"/>
      <c r="I3" s="98" t="s">
        <v>3</v>
      </c>
    </row>
    <row r="4" spans="1:10" s="7" customFormat="1" ht="32.25" thickBot="1" x14ac:dyDescent="0.25">
      <c r="A4" s="93"/>
      <c r="B4" s="94"/>
      <c r="C4" s="3"/>
      <c r="D4" s="3"/>
      <c r="E4" s="4"/>
      <c r="F4" s="5" t="s">
        <v>4</v>
      </c>
      <c r="G4" s="5" t="s">
        <v>5</v>
      </c>
      <c r="H4" s="6" t="s">
        <v>6</v>
      </c>
      <c r="I4" s="99"/>
    </row>
    <row r="5" spans="1:10" s="12" customFormat="1" ht="14.25" thickBot="1" x14ac:dyDescent="0.25">
      <c r="A5" s="8" t="s">
        <v>7</v>
      </c>
      <c r="B5" s="9" t="s">
        <v>8</v>
      </c>
      <c r="C5" s="10"/>
      <c r="D5" s="10"/>
      <c r="E5" s="11"/>
      <c r="F5" s="9" t="s">
        <v>9</v>
      </c>
      <c r="G5" s="9" t="s">
        <v>10</v>
      </c>
      <c r="H5" s="9" t="s">
        <v>11</v>
      </c>
      <c r="I5" s="9" t="s">
        <v>12</v>
      </c>
    </row>
    <row r="6" spans="1:10" ht="12" customHeight="1" thickBot="1" x14ac:dyDescent="0.25">
      <c r="A6" s="13" t="s">
        <v>13</v>
      </c>
      <c r="B6" s="14" t="s">
        <v>14</v>
      </c>
      <c r="C6" s="15">
        <f>SUM(C7:C11)</f>
        <v>5975266</v>
      </c>
      <c r="D6" s="15">
        <f>SUM(D7:D11)</f>
        <v>3201666</v>
      </c>
      <c r="E6" s="15">
        <f>C6-D6</f>
        <v>2773600</v>
      </c>
      <c r="F6" s="15">
        <f>SUM(F7:F11)</f>
        <v>5317147</v>
      </c>
      <c r="G6" s="15">
        <f>SUM(G7:G11)</f>
        <v>2543547</v>
      </c>
      <c r="H6" s="15">
        <f>F6-G6</f>
        <v>2773600</v>
      </c>
      <c r="I6" s="16">
        <f>IF(E6&lt;&gt;0,ROUND(H6*100/E6,2),"-    ")</f>
        <v>100</v>
      </c>
    </row>
    <row r="7" spans="1:10" ht="12" customHeight="1" thickBot="1" x14ac:dyDescent="0.25">
      <c r="A7" s="17" t="s">
        <v>15</v>
      </c>
      <c r="B7" s="18" t="s">
        <v>16</v>
      </c>
      <c r="C7" s="19">
        <v>2773600</v>
      </c>
      <c r="D7" s="19">
        <v>0</v>
      </c>
      <c r="E7" s="19">
        <v>2773600</v>
      </c>
      <c r="F7" s="19">
        <f xml:space="preserve"> 2773600</f>
        <v>2773600</v>
      </c>
      <c r="G7" s="19">
        <v>0</v>
      </c>
      <c r="H7" s="19">
        <v>2773600</v>
      </c>
      <c r="I7" s="16">
        <f t="shared" ref="I7:I23" si="0">IF(E7&lt;&gt;0,ROUND(H7*100/E7,2),"-    ")</f>
        <v>100</v>
      </c>
    </row>
    <row r="8" spans="1:10" s="24" customFormat="1" ht="12" customHeight="1" thickBot="1" x14ac:dyDescent="0.25">
      <c r="A8" s="20" t="s">
        <v>17</v>
      </c>
      <c r="B8" s="18" t="s">
        <v>18</v>
      </c>
      <c r="C8" s="21">
        <v>2860310</v>
      </c>
      <c r="D8" s="21">
        <v>2860310</v>
      </c>
      <c r="E8" s="22">
        <f>C8-D8</f>
        <v>0</v>
      </c>
      <c r="F8" s="21">
        <f>2421560+53487</f>
        <v>2475047</v>
      </c>
      <c r="G8" s="21">
        <f>2421560+53487</f>
        <v>2475047</v>
      </c>
      <c r="H8" s="22">
        <f>F8-G8</f>
        <v>0</v>
      </c>
      <c r="I8" s="16" t="str">
        <f t="shared" si="0"/>
        <v xml:space="preserve">-    </v>
      </c>
      <c r="J8" s="23"/>
    </row>
    <row r="9" spans="1:10" s="24" customFormat="1" ht="12" customHeight="1" thickBot="1" x14ac:dyDescent="0.25">
      <c r="A9" s="20" t="s">
        <v>19</v>
      </c>
      <c r="B9" s="18" t="s">
        <v>20</v>
      </c>
      <c r="C9" s="21">
        <v>170606</v>
      </c>
      <c r="D9" s="21">
        <v>170606</v>
      </c>
      <c r="E9" s="22"/>
      <c r="F9" s="21">
        <v>16500</v>
      </c>
      <c r="G9" s="21">
        <v>16500</v>
      </c>
      <c r="H9" s="22"/>
      <c r="I9" s="16"/>
      <c r="J9" s="23"/>
    </row>
    <row r="10" spans="1:10" s="24" customFormat="1" ht="12" customHeight="1" thickBot="1" x14ac:dyDescent="0.25">
      <c r="A10" s="20" t="s">
        <v>21</v>
      </c>
      <c r="B10" s="18" t="s">
        <v>22</v>
      </c>
      <c r="C10" s="21"/>
      <c r="D10" s="21"/>
      <c r="E10" s="22"/>
      <c r="F10" s="21"/>
      <c r="G10" s="21"/>
      <c r="H10" s="22">
        <f>F10-G10</f>
        <v>0</v>
      </c>
      <c r="I10" s="16"/>
      <c r="J10" s="23"/>
    </row>
    <row r="11" spans="1:10" s="24" customFormat="1" ht="12" customHeight="1" thickBot="1" x14ac:dyDescent="0.25">
      <c r="A11" s="20" t="s">
        <v>23</v>
      </c>
      <c r="B11" s="18" t="s">
        <v>20</v>
      </c>
      <c r="C11" s="21">
        <v>170750</v>
      </c>
      <c r="D11" s="21">
        <v>170750</v>
      </c>
      <c r="E11" s="22">
        <f>C11-D11</f>
        <v>0</v>
      </c>
      <c r="F11" s="21">
        <v>52000</v>
      </c>
      <c r="G11" s="21">
        <v>52000</v>
      </c>
      <c r="H11" s="22">
        <f>F11-G11</f>
        <v>0</v>
      </c>
      <c r="I11" s="16" t="str">
        <f t="shared" si="0"/>
        <v xml:space="preserve">-    </v>
      </c>
    </row>
    <row r="12" spans="1:10" s="29" customFormat="1" ht="12" customHeight="1" thickBot="1" x14ac:dyDescent="0.25">
      <c r="A12" s="25" t="s">
        <v>24</v>
      </c>
      <c r="B12" s="26" t="s">
        <v>22</v>
      </c>
      <c r="C12" s="27">
        <f t="shared" ref="C12:E12" si="1">C13+C36+C42</f>
        <v>2135167603</v>
      </c>
      <c r="D12" s="27">
        <f t="shared" si="1"/>
        <v>466751844</v>
      </c>
      <c r="E12" s="27">
        <f t="shared" si="1"/>
        <v>1668415759</v>
      </c>
      <c r="F12" s="27">
        <f>F13+F36+F42</f>
        <v>2176084323</v>
      </c>
      <c r="G12" s="27">
        <f>G13+G36+G42</f>
        <v>503570868</v>
      </c>
      <c r="H12" s="27">
        <f>H13+H36+H42</f>
        <v>1672513455</v>
      </c>
      <c r="I12" s="28">
        <f t="shared" si="0"/>
        <v>100.25</v>
      </c>
    </row>
    <row r="13" spans="1:10" ht="12" customHeight="1" thickBot="1" x14ac:dyDescent="0.25">
      <c r="A13" s="30" t="s">
        <v>25</v>
      </c>
      <c r="B13" s="14" t="s">
        <v>26</v>
      </c>
      <c r="C13" s="31">
        <f t="shared" ref="C13:H13" si="2">C14+C27</f>
        <v>1882591859</v>
      </c>
      <c r="D13" s="31">
        <f t="shared" si="2"/>
        <v>353891773</v>
      </c>
      <c r="E13" s="31">
        <f t="shared" si="2"/>
        <v>1528700086</v>
      </c>
      <c r="F13" s="31">
        <f t="shared" si="2"/>
        <v>1986981970</v>
      </c>
      <c r="G13" s="31">
        <f t="shared" si="2"/>
        <v>391162793</v>
      </c>
      <c r="H13" s="31">
        <f t="shared" si="2"/>
        <v>1595819177</v>
      </c>
      <c r="I13" s="16">
        <f t="shared" si="0"/>
        <v>104.39</v>
      </c>
    </row>
    <row r="14" spans="1:10" ht="12" customHeight="1" thickBot="1" x14ac:dyDescent="0.25">
      <c r="A14" s="13" t="s">
        <v>27</v>
      </c>
      <c r="B14" s="14" t="s">
        <v>28</v>
      </c>
      <c r="C14" s="32">
        <f t="shared" ref="C14:E14" si="3">SUM(C15:C26)</f>
        <v>791834743</v>
      </c>
      <c r="D14" s="32">
        <f t="shared" si="3"/>
        <v>228088683</v>
      </c>
      <c r="E14" s="32">
        <f t="shared" si="3"/>
        <v>563746060</v>
      </c>
      <c r="F14" s="32">
        <f t="shared" ref="F14:H14" si="4">SUM(F15:F26)</f>
        <v>834939412</v>
      </c>
      <c r="G14" s="32">
        <f t="shared" si="4"/>
        <v>243699882</v>
      </c>
      <c r="H14" s="32">
        <f t="shared" si="4"/>
        <v>591239530</v>
      </c>
      <c r="I14" s="16">
        <f t="shared" si="0"/>
        <v>104.88</v>
      </c>
    </row>
    <row r="15" spans="1:10" ht="12" customHeight="1" thickBot="1" x14ac:dyDescent="0.25">
      <c r="A15" s="20" t="s">
        <v>29</v>
      </c>
      <c r="B15" s="18" t="s">
        <v>30</v>
      </c>
      <c r="C15" s="21">
        <v>65270634</v>
      </c>
      <c r="D15" s="21"/>
      <c r="E15" s="21">
        <f t="shared" ref="E15:E26" si="5">C15-D15</f>
        <v>65270634</v>
      </c>
      <c r="F15" s="21">
        <v>65270634</v>
      </c>
      <c r="G15" s="21"/>
      <c r="H15" s="21">
        <f t="shared" ref="H15:H26" si="6">F15-G15</f>
        <v>65270634</v>
      </c>
      <c r="I15" s="16">
        <f t="shared" si="0"/>
        <v>100</v>
      </c>
    </row>
    <row r="16" spans="1:10" ht="12" customHeight="1" thickBot="1" x14ac:dyDescent="0.25">
      <c r="A16" s="20" t="s">
        <v>31</v>
      </c>
      <c r="B16" s="18" t="s">
        <v>32</v>
      </c>
      <c r="C16" s="21">
        <v>2006745</v>
      </c>
      <c r="D16" s="21"/>
      <c r="E16" s="21">
        <f t="shared" si="5"/>
        <v>2006745</v>
      </c>
      <c r="F16" s="21">
        <f>1338865+667880</f>
        <v>2006745</v>
      </c>
      <c r="G16" s="21"/>
      <c r="H16" s="21">
        <f t="shared" si="6"/>
        <v>2006745</v>
      </c>
      <c r="I16" s="16">
        <f t="shared" si="0"/>
        <v>100</v>
      </c>
    </row>
    <row r="17" spans="1:12" ht="12" customHeight="1" thickBot="1" x14ac:dyDescent="0.25">
      <c r="A17" s="20" t="s">
        <v>33</v>
      </c>
      <c r="B17" s="18" t="s">
        <v>34</v>
      </c>
      <c r="C17" s="21">
        <v>5091130</v>
      </c>
      <c r="D17" s="21"/>
      <c r="E17" s="21">
        <f t="shared" si="5"/>
        <v>5091130</v>
      </c>
      <c r="F17" s="21">
        <v>5091130</v>
      </c>
      <c r="G17" s="21"/>
      <c r="H17" s="21">
        <f t="shared" si="6"/>
        <v>5091130</v>
      </c>
      <c r="I17" s="16">
        <f t="shared" si="0"/>
        <v>100</v>
      </c>
    </row>
    <row r="18" spans="1:12" ht="12" customHeight="1" thickBot="1" x14ac:dyDescent="0.25">
      <c r="A18" s="20" t="s">
        <v>35</v>
      </c>
      <c r="B18" s="18" t="s">
        <v>36</v>
      </c>
      <c r="C18" s="21">
        <v>250600</v>
      </c>
      <c r="D18" s="21"/>
      <c r="E18" s="21">
        <f t="shared" si="5"/>
        <v>250600</v>
      </c>
      <c r="F18" s="21">
        <v>250600</v>
      </c>
      <c r="G18" s="21"/>
      <c r="H18" s="21">
        <f t="shared" si="6"/>
        <v>250600</v>
      </c>
      <c r="I18" s="16">
        <f t="shared" si="0"/>
        <v>100</v>
      </c>
    </row>
    <row r="19" spans="1:12" ht="12" customHeight="1" thickBot="1" x14ac:dyDescent="0.25">
      <c r="A19" s="20" t="s">
        <v>37</v>
      </c>
      <c r="B19" s="18" t="s">
        <v>38</v>
      </c>
      <c r="C19" s="21">
        <v>466462995</v>
      </c>
      <c r="D19" s="21">
        <v>135503223</v>
      </c>
      <c r="E19" s="21">
        <f t="shared" si="5"/>
        <v>330959772</v>
      </c>
      <c r="F19" s="21">
        <v>501672147</v>
      </c>
      <c r="G19" s="21">
        <v>144941802</v>
      </c>
      <c r="H19" s="21">
        <f t="shared" si="6"/>
        <v>356730345</v>
      </c>
      <c r="I19" s="16">
        <f t="shared" si="0"/>
        <v>107.79</v>
      </c>
      <c r="J19" s="33"/>
    </row>
    <row r="20" spans="1:12" ht="13.5" thickBot="1" x14ac:dyDescent="0.25">
      <c r="A20" s="34" t="s">
        <v>39</v>
      </c>
      <c r="B20" s="18" t="s">
        <v>40</v>
      </c>
      <c r="C20" s="21">
        <v>42109942</v>
      </c>
      <c r="D20" s="21">
        <v>18029054</v>
      </c>
      <c r="E20" s="21">
        <f t="shared" si="5"/>
        <v>24080888</v>
      </c>
      <c r="F20" s="21">
        <v>50005459</v>
      </c>
      <c r="G20" s="21">
        <v>18420844</v>
      </c>
      <c r="H20" s="21">
        <f t="shared" si="6"/>
        <v>31584615</v>
      </c>
      <c r="I20" s="16">
        <f t="shared" si="0"/>
        <v>131.16</v>
      </c>
      <c r="L20" s="33"/>
    </row>
    <row r="21" spans="1:12" ht="13.5" thickBot="1" x14ac:dyDescent="0.25">
      <c r="A21" s="35" t="s">
        <v>41</v>
      </c>
      <c r="B21" s="18" t="s">
        <v>42</v>
      </c>
      <c r="C21" s="21">
        <v>80565000</v>
      </c>
      <c r="D21" s="21">
        <v>45928633</v>
      </c>
      <c r="E21" s="21">
        <f t="shared" si="5"/>
        <v>34636367</v>
      </c>
      <c r="F21" s="21">
        <v>80565000</v>
      </c>
      <c r="G21" s="21">
        <v>49151233</v>
      </c>
      <c r="H21" s="21">
        <f t="shared" si="6"/>
        <v>31413767</v>
      </c>
      <c r="I21" s="16">
        <f t="shared" si="0"/>
        <v>90.7</v>
      </c>
    </row>
    <row r="22" spans="1:12" ht="13.5" thickBot="1" x14ac:dyDescent="0.25">
      <c r="A22" s="35" t="s">
        <v>43</v>
      </c>
      <c r="B22" s="18" t="s">
        <v>44</v>
      </c>
      <c r="C22" s="21"/>
      <c r="D22" s="21"/>
      <c r="E22" s="21">
        <f t="shared" si="5"/>
        <v>0</v>
      </c>
      <c r="F22" s="21"/>
      <c r="G22" s="21"/>
      <c r="H22" s="21">
        <f t="shared" si="6"/>
        <v>0</v>
      </c>
      <c r="I22" s="16" t="str">
        <f t="shared" si="0"/>
        <v xml:space="preserve">-    </v>
      </c>
    </row>
    <row r="23" spans="1:12" ht="12" customHeight="1" thickBot="1" x14ac:dyDescent="0.25">
      <c r="A23" s="20" t="s">
        <v>45</v>
      </c>
      <c r="B23" s="18" t="s">
        <v>46</v>
      </c>
      <c r="C23" s="21">
        <v>41637923</v>
      </c>
      <c r="D23" s="21">
        <v>10722481</v>
      </c>
      <c r="E23" s="21">
        <f t="shared" si="5"/>
        <v>30915442</v>
      </c>
      <c r="F23" s="21">
        <f>38231511+3406412</f>
        <v>41637923</v>
      </c>
      <c r="G23" s="21">
        <f>9905161+1606754</f>
        <v>11511915</v>
      </c>
      <c r="H23" s="21">
        <f t="shared" si="6"/>
        <v>30126008</v>
      </c>
      <c r="I23" s="16">
        <f t="shared" si="0"/>
        <v>97.45</v>
      </c>
    </row>
    <row r="24" spans="1:12" ht="12" customHeight="1" thickBot="1" x14ac:dyDescent="0.25">
      <c r="A24" s="20" t="s">
        <v>47</v>
      </c>
      <c r="B24" s="18" t="s">
        <v>48</v>
      </c>
      <c r="C24" s="21"/>
      <c r="D24" s="21"/>
      <c r="E24" s="21">
        <f t="shared" si="5"/>
        <v>0</v>
      </c>
      <c r="F24" s="21"/>
      <c r="G24" s="21"/>
      <c r="H24" s="21">
        <f t="shared" si="6"/>
        <v>0</v>
      </c>
      <c r="I24" s="16"/>
    </row>
    <row r="25" spans="1:12" ht="12" customHeight="1" thickBot="1" x14ac:dyDescent="0.25">
      <c r="A25" s="20" t="s">
        <v>49</v>
      </c>
      <c r="B25" s="18" t="s">
        <v>50</v>
      </c>
      <c r="C25" s="21"/>
      <c r="D25" s="21"/>
      <c r="E25" s="21">
        <f t="shared" si="5"/>
        <v>0</v>
      </c>
      <c r="F25" s="21"/>
      <c r="G25" s="21"/>
      <c r="H25" s="21">
        <f t="shared" si="6"/>
        <v>0</v>
      </c>
      <c r="I25" s="16"/>
    </row>
    <row r="26" spans="1:12" ht="12" customHeight="1" thickBot="1" x14ac:dyDescent="0.25">
      <c r="A26" s="20" t="s">
        <v>51</v>
      </c>
      <c r="B26" s="18" t="s">
        <v>52</v>
      </c>
      <c r="C26" s="21">
        <v>88439774</v>
      </c>
      <c r="D26" s="21">
        <v>17905292</v>
      </c>
      <c r="E26" s="21">
        <f t="shared" si="5"/>
        <v>70534482</v>
      </c>
      <c r="F26" s="21">
        <f>78322408+10117366</f>
        <v>88439774</v>
      </c>
      <c r="G26" s="21">
        <f>15487483+4186605</f>
        <v>19674088</v>
      </c>
      <c r="H26" s="21">
        <f t="shared" si="6"/>
        <v>68765686</v>
      </c>
      <c r="I26" s="16">
        <f t="shared" ref="I26:I71" si="7">IF(E26&lt;&gt;0,ROUND(H26*100/E26,2),"-    ")</f>
        <v>97.49</v>
      </c>
    </row>
    <row r="27" spans="1:12" ht="13.5" customHeight="1" thickBot="1" x14ac:dyDescent="0.25">
      <c r="A27" s="13" t="s">
        <v>53</v>
      </c>
      <c r="B27" s="14" t="s">
        <v>54</v>
      </c>
      <c r="C27" s="32">
        <f t="shared" ref="C27:H27" si="8">SUM(C28:C35)</f>
        <v>1090757116</v>
      </c>
      <c r="D27" s="32">
        <f t="shared" si="8"/>
        <v>125803090</v>
      </c>
      <c r="E27" s="32">
        <f t="shared" si="8"/>
        <v>964954026</v>
      </c>
      <c r="F27" s="32">
        <f t="shared" si="8"/>
        <v>1152042558</v>
      </c>
      <c r="G27" s="32">
        <f t="shared" si="8"/>
        <v>147462911</v>
      </c>
      <c r="H27" s="32">
        <f t="shared" si="8"/>
        <v>1004579647</v>
      </c>
      <c r="I27" s="16">
        <f t="shared" si="7"/>
        <v>104.11</v>
      </c>
    </row>
    <row r="28" spans="1:12" s="24" customFormat="1" ht="12" customHeight="1" thickBot="1" x14ac:dyDescent="0.25">
      <c r="A28" s="36" t="s">
        <v>55</v>
      </c>
      <c r="B28" s="18" t="s">
        <v>56</v>
      </c>
      <c r="C28" s="37">
        <v>4788171</v>
      </c>
      <c r="D28" s="21"/>
      <c r="E28" s="21">
        <f t="shared" ref="E28:E35" si="9">C28-D28</f>
        <v>4788171</v>
      </c>
      <c r="F28" s="37">
        <v>4788171</v>
      </c>
      <c r="G28" s="21"/>
      <c r="H28" s="21">
        <f t="shared" ref="H28:H35" si="10">F28-G28</f>
        <v>4788171</v>
      </c>
      <c r="I28" s="16">
        <f t="shared" si="7"/>
        <v>100</v>
      </c>
    </row>
    <row r="29" spans="1:12" s="24" customFormat="1" ht="12" customHeight="1" thickBot="1" x14ac:dyDescent="0.25">
      <c r="A29" s="36" t="s">
        <v>57</v>
      </c>
      <c r="B29" s="18" t="s">
        <v>58</v>
      </c>
      <c r="C29" s="37">
        <v>1050000</v>
      </c>
      <c r="D29" s="21"/>
      <c r="E29" s="21">
        <f t="shared" si="9"/>
        <v>1050000</v>
      </c>
      <c r="F29" s="37">
        <v>1050000</v>
      </c>
      <c r="G29" s="21"/>
      <c r="H29" s="21">
        <f t="shared" si="10"/>
        <v>1050000</v>
      </c>
      <c r="I29" s="16"/>
    </row>
    <row r="30" spans="1:12" s="24" customFormat="1" ht="12" customHeight="1" thickBot="1" x14ac:dyDescent="0.25">
      <c r="A30" s="20" t="s">
        <v>59</v>
      </c>
      <c r="B30" s="18" t="s">
        <v>60</v>
      </c>
      <c r="C30" s="37">
        <v>1997512</v>
      </c>
      <c r="D30" s="21"/>
      <c r="E30" s="21">
        <f t="shared" si="9"/>
        <v>1997512</v>
      </c>
      <c r="F30" s="37">
        <f>1075250+1328512</f>
        <v>2403762</v>
      </c>
      <c r="G30" s="21"/>
      <c r="H30" s="21">
        <f t="shared" si="10"/>
        <v>2403762</v>
      </c>
      <c r="I30" s="16">
        <f t="shared" si="7"/>
        <v>120.34</v>
      </c>
    </row>
    <row r="31" spans="1:12" s="24" customFormat="1" ht="12" customHeight="1" thickBot="1" x14ac:dyDescent="0.25">
      <c r="A31" s="20" t="s">
        <v>61</v>
      </c>
      <c r="B31" s="18" t="s">
        <v>62</v>
      </c>
      <c r="C31" s="37">
        <v>220809266</v>
      </c>
      <c r="D31" s="21">
        <v>31349554</v>
      </c>
      <c r="E31" s="21">
        <f t="shared" si="9"/>
        <v>189459712</v>
      </c>
      <c r="F31" s="37">
        <f>272643853+8223369</f>
        <v>280867222</v>
      </c>
      <c r="G31" s="21">
        <f>31046428+4761660</f>
        <v>35808088</v>
      </c>
      <c r="H31" s="21">
        <f t="shared" si="10"/>
        <v>245059134</v>
      </c>
      <c r="I31" s="16">
        <f t="shared" si="7"/>
        <v>129.35</v>
      </c>
    </row>
    <row r="32" spans="1:12" s="24" customFormat="1" ht="12" customHeight="1" thickBot="1" x14ac:dyDescent="0.25">
      <c r="A32" s="20" t="s">
        <v>63</v>
      </c>
      <c r="B32" s="18" t="s">
        <v>64</v>
      </c>
      <c r="C32" s="37">
        <v>1425000</v>
      </c>
      <c r="D32" s="21">
        <v>116889</v>
      </c>
      <c r="E32" s="21">
        <f t="shared" si="9"/>
        <v>1308111</v>
      </c>
      <c r="F32" s="37">
        <v>1425000</v>
      </c>
      <c r="G32" s="21">
        <v>145389</v>
      </c>
      <c r="H32" s="21">
        <f t="shared" si="10"/>
        <v>1279611</v>
      </c>
      <c r="I32" s="16">
        <f t="shared" si="7"/>
        <v>97.82</v>
      </c>
      <c r="J32" s="38"/>
    </row>
    <row r="33" spans="1:20" s="24" customFormat="1" ht="12" customHeight="1" thickBot="1" x14ac:dyDescent="0.25">
      <c r="A33" s="20" t="s">
        <v>65</v>
      </c>
      <c r="B33" s="18" t="s">
        <v>66</v>
      </c>
      <c r="C33" s="37">
        <v>799849157</v>
      </c>
      <c r="D33" s="21">
        <v>77577765</v>
      </c>
      <c r="E33" s="21">
        <f t="shared" si="9"/>
        <v>722271392</v>
      </c>
      <c r="F33" s="37">
        <v>799849157</v>
      </c>
      <c r="G33" s="21">
        <v>93574753</v>
      </c>
      <c r="H33" s="21">
        <f t="shared" si="10"/>
        <v>706274404</v>
      </c>
      <c r="I33" s="16">
        <f t="shared" si="7"/>
        <v>97.79</v>
      </c>
    </row>
    <row r="34" spans="1:20" s="24" customFormat="1" ht="12" customHeight="1" thickBot="1" x14ac:dyDescent="0.25">
      <c r="A34" s="20" t="s">
        <v>67</v>
      </c>
      <c r="B34" s="18" t="s">
        <v>68</v>
      </c>
      <c r="C34" s="37">
        <v>0</v>
      </c>
      <c r="D34" s="21"/>
      <c r="E34" s="21">
        <f t="shared" si="9"/>
        <v>0</v>
      </c>
      <c r="F34" s="37"/>
      <c r="G34" s="21"/>
      <c r="H34" s="21"/>
      <c r="I34" s="16" t="str">
        <f t="shared" si="7"/>
        <v xml:space="preserve">-    </v>
      </c>
    </row>
    <row r="35" spans="1:20" s="24" customFormat="1" ht="12" customHeight="1" thickBot="1" x14ac:dyDescent="0.25">
      <c r="A35" s="20" t="s">
        <v>69</v>
      </c>
      <c r="B35" s="18" t="s">
        <v>70</v>
      </c>
      <c r="C35" s="37">
        <v>60838010</v>
      </c>
      <c r="D35" s="21">
        <v>16758882</v>
      </c>
      <c r="E35" s="21">
        <f t="shared" si="9"/>
        <v>44079128</v>
      </c>
      <c r="F35" s="37">
        <f>60859246+800000</f>
        <v>61659246</v>
      </c>
      <c r="G35" s="21">
        <f>17558889+375792</f>
        <v>17934681</v>
      </c>
      <c r="H35" s="21">
        <f t="shared" si="10"/>
        <v>43724565</v>
      </c>
      <c r="I35" s="16">
        <f t="shared" si="7"/>
        <v>99.2</v>
      </c>
    </row>
    <row r="36" spans="1:20" s="24" customFormat="1" ht="12" customHeight="1" thickBot="1" x14ac:dyDescent="0.25">
      <c r="A36" s="30" t="s">
        <v>71</v>
      </c>
      <c r="B36" s="14" t="s">
        <v>72</v>
      </c>
      <c r="C36" s="39">
        <f t="shared" ref="C36:E36" si="11">SUM(C37:C41)</f>
        <v>57577030</v>
      </c>
      <c r="D36" s="39">
        <f t="shared" si="11"/>
        <v>8573781</v>
      </c>
      <c r="E36" s="39">
        <f t="shared" si="11"/>
        <v>49003249</v>
      </c>
      <c r="F36" s="39">
        <f>SUM(F37:F41)</f>
        <v>57170780</v>
      </c>
      <c r="G36" s="39">
        <f>SUM(G37:G41)</f>
        <v>9288065</v>
      </c>
      <c r="H36" s="39">
        <f>SUM(H37:H41)</f>
        <v>47882715</v>
      </c>
      <c r="I36" s="16">
        <f t="shared" si="7"/>
        <v>97.71</v>
      </c>
    </row>
    <row r="37" spans="1:20" s="24" customFormat="1" ht="12" customHeight="1" thickBot="1" x14ac:dyDescent="0.25">
      <c r="A37" s="20" t="s">
        <v>73</v>
      </c>
      <c r="B37" s="18" t="s">
        <v>74</v>
      </c>
      <c r="C37" s="21">
        <v>2217173</v>
      </c>
      <c r="D37" s="21"/>
      <c r="E37" s="21">
        <f>C37-D37</f>
        <v>2217173</v>
      </c>
      <c r="F37" s="21">
        <v>2217173</v>
      </c>
      <c r="G37" s="21"/>
      <c r="H37" s="21">
        <f>F37-G37</f>
        <v>2217173</v>
      </c>
      <c r="I37" s="16">
        <f t="shared" si="7"/>
        <v>100</v>
      </c>
    </row>
    <row r="38" spans="1:20" s="24" customFormat="1" ht="12" customHeight="1" thickBot="1" x14ac:dyDescent="0.25">
      <c r="A38" s="20" t="s">
        <v>31</v>
      </c>
      <c r="B38" s="18" t="s">
        <v>75</v>
      </c>
      <c r="C38" s="21">
        <v>20222655</v>
      </c>
      <c r="D38" s="21"/>
      <c r="E38" s="21">
        <f t="shared" ref="E38:E41" si="12">C38-D38</f>
        <v>20222655</v>
      </c>
      <c r="F38" s="21">
        <v>19816405</v>
      </c>
      <c r="G38" s="21"/>
      <c r="H38" s="21">
        <f>F38-G38</f>
        <v>19816405</v>
      </c>
      <c r="I38" s="16">
        <f t="shared" si="7"/>
        <v>97.99</v>
      </c>
    </row>
    <row r="39" spans="1:20" s="24" customFormat="1" ht="12" customHeight="1" thickBot="1" x14ac:dyDescent="0.25">
      <c r="A39" s="20" t="s">
        <v>76</v>
      </c>
      <c r="B39" s="18" t="s">
        <v>77</v>
      </c>
      <c r="C39" s="21">
        <v>29854017</v>
      </c>
      <c r="D39" s="21">
        <v>6790073</v>
      </c>
      <c r="E39" s="21">
        <f t="shared" si="12"/>
        <v>23063944</v>
      </c>
      <c r="F39" s="21">
        <v>29854017</v>
      </c>
      <c r="G39" s="21">
        <v>7407153</v>
      </c>
      <c r="H39" s="21">
        <f>F39-G39</f>
        <v>22446864</v>
      </c>
      <c r="I39" s="16">
        <f t="shared" si="7"/>
        <v>97.32</v>
      </c>
    </row>
    <row r="40" spans="1:20" s="24" customFormat="1" ht="12" customHeight="1" thickBot="1" x14ac:dyDescent="0.25">
      <c r="A40" s="35" t="s">
        <v>78</v>
      </c>
      <c r="B40" s="18"/>
      <c r="C40" s="21">
        <v>4860185</v>
      </c>
      <c r="D40" s="21">
        <v>1783708</v>
      </c>
      <c r="E40" s="21">
        <f t="shared" si="12"/>
        <v>3076477</v>
      </c>
      <c r="F40" s="21">
        <v>4860185</v>
      </c>
      <c r="G40" s="21">
        <v>1880912</v>
      </c>
      <c r="H40" s="21">
        <f t="shared" ref="H40:H41" si="13">F40-G40</f>
        <v>2979273</v>
      </c>
      <c r="I40" s="16"/>
    </row>
    <row r="41" spans="1:20" ht="13.5" thickBot="1" x14ac:dyDescent="0.25">
      <c r="A41" s="1" t="s">
        <v>79</v>
      </c>
      <c r="B41" s="18" t="s">
        <v>80</v>
      </c>
      <c r="C41" s="21">
        <v>423000</v>
      </c>
      <c r="D41" s="21"/>
      <c r="E41" s="21">
        <f t="shared" si="12"/>
        <v>423000</v>
      </c>
      <c r="F41" s="21">
        <v>423000</v>
      </c>
      <c r="G41" s="21"/>
      <c r="H41" s="21">
        <f t="shared" si="13"/>
        <v>423000</v>
      </c>
      <c r="I41" s="16">
        <f t="shared" si="7"/>
        <v>100</v>
      </c>
    </row>
    <row r="42" spans="1:20" s="41" customFormat="1" ht="12" customHeight="1" thickBot="1" x14ac:dyDescent="0.25">
      <c r="A42" s="30" t="s">
        <v>81</v>
      </c>
      <c r="B42" s="14" t="s">
        <v>82</v>
      </c>
      <c r="C42" s="39">
        <f t="shared" ref="C42:H42" si="14">SUM(C43:C50)</f>
        <v>194998714</v>
      </c>
      <c r="D42" s="39">
        <f t="shared" si="14"/>
        <v>104286290</v>
      </c>
      <c r="E42" s="39">
        <f t="shared" si="14"/>
        <v>90712424</v>
      </c>
      <c r="F42" s="39">
        <f t="shared" si="14"/>
        <v>131931573</v>
      </c>
      <c r="G42" s="39">
        <f t="shared" si="14"/>
        <v>103120010</v>
      </c>
      <c r="H42" s="39">
        <f t="shared" si="14"/>
        <v>28811563</v>
      </c>
      <c r="I42" s="16">
        <f t="shared" si="7"/>
        <v>31.76</v>
      </c>
      <c r="J42" s="40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s="24" customFormat="1" ht="12" customHeight="1" thickBot="1" x14ac:dyDescent="0.25">
      <c r="A43" s="42" t="s">
        <v>83</v>
      </c>
      <c r="B43" s="18" t="s">
        <v>84</v>
      </c>
      <c r="C43" s="43">
        <v>46180517</v>
      </c>
      <c r="D43" s="43">
        <v>23782104</v>
      </c>
      <c r="E43" s="43">
        <f>C43-D43</f>
        <v>22398413</v>
      </c>
      <c r="F43" s="43">
        <f>3078209+37083429+1561582</f>
        <v>41723220</v>
      </c>
      <c r="G43" s="43">
        <f>1849680+16850935+1081097</f>
        <v>19781712</v>
      </c>
      <c r="H43" s="43">
        <f>F43-G43</f>
        <v>21941508</v>
      </c>
      <c r="I43" s="16">
        <f t="shared" si="7"/>
        <v>97.96</v>
      </c>
      <c r="L43" s="44"/>
      <c r="M43" s="44"/>
    </row>
    <row r="44" spans="1:20" s="24" customFormat="1" ht="12" customHeight="1" thickBot="1" x14ac:dyDescent="0.25">
      <c r="A44" s="42" t="s">
        <v>85</v>
      </c>
      <c r="B44" s="18" t="s">
        <v>86</v>
      </c>
      <c r="C44" s="43">
        <v>57935020</v>
      </c>
      <c r="D44" s="43">
        <v>57935020</v>
      </c>
      <c r="E44" s="43">
        <f t="shared" ref="E44:E48" si="15">C44-D44</f>
        <v>0</v>
      </c>
      <c r="F44" s="43">
        <v>61041122</v>
      </c>
      <c r="G44" s="43">
        <v>61041122</v>
      </c>
      <c r="H44" s="43">
        <f>F44-G44</f>
        <v>0</v>
      </c>
      <c r="I44" s="16" t="str">
        <f t="shared" si="7"/>
        <v xml:space="preserve">-    </v>
      </c>
      <c r="L44" s="44"/>
      <c r="M44" s="44"/>
    </row>
    <row r="45" spans="1:20" s="24" customFormat="1" ht="12" customHeight="1" thickBot="1" x14ac:dyDescent="0.25">
      <c r="A45" s="42" t="s">
        <v>87</v>
      </c>
      <c r="B45" s="18"/>
      <c r="C45" s="43"/>
      <c r="D45" s="43"/>
      <c r="E45" s="43">
        <f t="shared" si="15"/>
        <v>0</v>
      </c>
      <c r="F45" s="43"/>
      <c r="G45" s="43"/>
      <c r="H45" s="43">
        <f t="shared" ref="H45:H49" si="16">F45-G45</f>
        <v>0</v>
      </c>
      <c r="I45" s="16"/>
      <c r="L45" s="44"/>
      <c r="M45" s="44"/>
    </row>
    <row r="46" spans="1:20" s="24" customFormat="1" ht="12" customHeight="1" thickBot="1" x14ac:dyDescent="0.25">
      <c r="A46" s="20" t="s">
        <v>88</v>
      </c>
      <c r="B46" s="18" t="s">
        <v>89</v>
      </c>
      <c r="C46" s="19">
        <v>2780000</v>
      </c>
      <c r="D46" s="19">
        <v>1087625</v>
      </c>
      <c r="E46" s="43">
        <f t="shared" si="15"/>
        <v>1692375</v>
      </c>
      <c r="F46" s="19">
        <v>2780000</v>
      </c>
      <c r="G46" s="19">
        <v>1643625</v>
      </c>
      <c r="H46" s="43">
        <f t="shared" si="16"/>
        <v>1136375</v>
      </c>
      <c r="I46" s="16">
        <f t="shared" si="7"/>
        <v>67.150000000000006</v>
      </c>
      <c r="L46" s="44"/>
      <c r="M46" s="44"/>
    </row>
    <row r="47" spans="1:20" s="24" customFormat="1" ht="12" customHeight="1" thickBot="1" x14ac:dyDescent="0.25">
      <c r="A47" s="20" t="s">
        <v>90</v>
      </c>
      <c r="B47" s="18" t="s">
        <v>91</v>
      </c>
      <c r="C47" s="19">
        <v>20653551</v>
      </c>
      <c r="D47" s="19">
        <v>20653551</v>
      </c>
      <c r="E47" s="43">
        <f t="shared" si="15"/>
        <v>0</v>
      </c>
      <c r="F47" s="19">
        <v>20653551</v>
      </c>
      <c r="G47" s="19">
        <v>20653551</v>
      </c>
      <c r="H47" s="43">
        <f t="shared" si="16"/>
        <v>0</v>
      </c>
      <c r="I47" s="16" t="str">
        <f t="shared" si="7"/>
        <v xml:space="preserve">-    </v>
      </c>
      <c r="L47" s="44"/>
      <c r="M47" s="44"/>
    </row>
    <row r="48" spans="1:20" s="24" customFormat="1" ht="12" customHeight="1" thickBot="1" x14ac:dyDescent="0.25">
      <c r="A48" s="20" t="s">
        <v>92</v>
      </c>
      <c r="B48" s="18" t="s">
        <v>93</v>
      </c>
      <c r="C48" s="19"/>
      <c r="D48" s="19"/>
      <c r="E48" s="43">
        <f t="shared" si="15"/>
        <v>0</v>
      </c>
      <c r="F48" s="19"/>
      <c r="G48" s="19"/>
      <c r="H48" s="43">
        <f t="shared" si="16"/>
        <v>0</v>
      </c>
      <c r="I48" s="16" t="str">
        <f t="shared" si="7"/>
        <v xml:space="preserve">-    </v>
      </c>
      <c r="L48" s="44"/>
      <c r="M48" s="44"/>
    </row>
    <row r="49" spans="1:20" s="24" customFormat="1" ht="12" customHeight="1" thickBot="1" x14ac:dyDescent="0.25">
      <c r="A49" s="20" t="s">
        <v>94</v>
      </c>
      <c r="B49" s="18" t="s">
        <v>95</v>
      </c>
      <c r="C49" s="19">
        <v>66621636</v>
      </c>
      <c r="D49" s="19"/>
      <c r="E49" s="43">
        <v>66621636</v>
      </c>
      <c r="F49" s="19">
        <v>5733680</v>
      </c>
      <c r="G49" s="19"/>
      <c r="H49" s="43">
        <f t="shared" si="16"/>
        <v>5733680</v>
      </c>
      <c r="I49" s="16">
        <f t="shared" si="7"/>
        <v>8.61</v>
      </c>
      <c r="L49" s="44"/>
      <c r="M49" s="44"/>
    </row>
    <row r="50" spans="1:20" s="24" customFormat="1" ht="12" customHeight="1" thickBot="1" x14ac:dyDescent="0.25">
      <c r="A50" s="20" t="s">
        <v>96</v>
      </c>
      <c r="B50" s="18" t="s">
        <v>97</v>
      </c>
      <c r="C50" s="19">
        <v>827990</v>
      </c>
      <c r="D50" s="19">
        <v>827990</v>
      </c>
      <c r="E50" s="43">
        <f>C50-D50</f>
        <v>0</v>
      </c>
      <c r="F50" s="19"/>
      <c r="G50" s="19"/>
      <c r="H50" s="43">
        <f>F50-G50</f>
        <v>0</v>
      </c>
      <c r="I50" s="16" t="str">
        <f t="shared" si="7"/>
        <v xml:space="preserve">-    </v>
      </c>
      <c r="L50" s="44"/>
      <c r="M50" s="44"/>
    </row>
    <row r="51" spans="1:20" s="41" customFormat="1" ht="12" customHeight="1" thickBot="1" x14ac:dyDescent="0.25">
      <c r="A51" s="30" t="s">
        <v>98</v>
      </c>
      <c r="B51" s="14" t="s">
        <v>99</v>
      </c>
      <c r="C51" s="45">
        <v>1660000</v>
      </c>
      <c r="D51" s="45">
        <f>SUM(D52:D54)</f>
        <v>0</v>
      </c>
      <c r="E51" s="45">
        <f>SUM(E52:E54)</f>
        <v>1660000</v>
      </c>
      <c r="F51" s="45">
        <v>1660000</v>
      </c>
      <c r="G51" s="45">
        <f>SUM(G52:G54)</f>
        <v>0</v>
      </c>
      <c r="H51" s="45">
        <f>SUM(H52:H54)</f>
        <v>1660000</v>
      </c>
      <c r="I51" s="16">
        <f t="shared" si="7"/>
        <v>100</v>
      </c>
      <c r="J51" s="40"/>
      <c r="K51" s="24"/>
      <c r="L51" s="44"/>
      <c r="M51" s="44"/>
      <c r="N51" s="24"/>
      <c r="O51" s="24"/>
      <c r="P51" s="24"/>
      <c r="Q51" s="24"/>
      <c r="R51" s="24"/>
      <c r="S51" s="24"/>
      <c r="T51" s="24"/>
    </row>
    <row r="52" spans="1:20" s="24" customFormat="1" ht="12" customHeight="1" thickBot="1" x14ac:dyDescent="0.25">
      <c r="A52" s="20" t="s">
        <v>100</v>
      </c>
      <c r="B52" s="18" t="s">
        <v>101</v>
      </c>
      <c r="C52" s="21">
        <v>1660000</v>
      </c>
      <c r="D52" s="21"/>
      <c r="E52" s="21">
        <f>C52-D52</f>
        <v>1660000</v>
      </c>
      <c r="F52" s="21">
        <v>1660000</v>
      </c>
      <c r="G52" s="21"/>
      <c r="H52" s="21">
        <f>F52-G52</f>
        <v>1660000</v>
      </c>
      <c r="I52" s="16">
        <f t="shared" si="7"/>
        <v>100</v>
      </c>
      <c r="J52" s="40"/>
      <c r="L52" s="44"/>
      <c r="M52" s="44"/>
    </row>
    <row r="53" spans="1:20" s="24" customFormat="1" ht="12" customHeight="1" thickBot="1" x14ac:dyDescent="0.25">
      <c r="A53" s="20" t="s">
        <v>102</v>
      </c>
      <c r="B53" s="18" t="s">
        <v>103</v>
      </c>
      <c r="C53" s="19"/>
      <c r="D53" s="46"/>
      <c r="E53" s="21">
        <f>C53-D53</f>
        <v>0</v>
      </c>
      <c r="F53" s="19"/>
      <c r="G53" s="46"/>
      <c r="H53" s="21">
        <f>F53-G53</f>
        <v>0</v>
      </c>
      <c r="I53" s="16" t="str">
        <f t="shared" si="7"/>
        <v xml:space="preserve">-    </v>
      </c>
      <c r="J53" s="40"/>
      <c r="L53" s="44"/>
      <c r="M53" s="44"/>
    </row>
    <row r="54" spans="1:20" s="24" customFormat="1" ht="12" customHeight="1" thickBot="1" x14ac:dyDescent="0.25">
      <c r="A54" s="20"/>
      <c r="B54" s="18" t="s">
        <v>104</v>
      </c>
      <c r="C54" s="21"/>
      <c r="D54" s="21"/>
      <c r="E54" s="21">
        <f>C54-D54</f>
        <v>0</v>
      </c>
      <c r="F54" s="21"/>
      <c r="G54" s="21"/>
      <c r="H54" s="21">
        <f>F54-G54</f>
        <v>0</v>
      </c>
      <c r="I54" s="16" t="str">
        <f t="shared" si="7"/>
        <v xml:space="preserve">-    </v>
      </c>
      <c r="J54" s="40"/>
      <c r="L54" s="44"/>
      <c r="M54" s="44"/>
    </row>
    <row r="55" spans="1:20" s="41" customFormat="1" ht="12" customHeight="1" thickBot="1" x14ac:dyDescent="0.25">
      <c r="A55" s="30"/>
      <c r="B55" s="14" t="s">
        <v>105</v>
      </c>
      <c r="C55" s="45">
        <f t="shared" ref="C55:H55" si="17">SUM(C56:C58)</f>
        <v>0</v>
      </c>
      <c r="D55" s="45">
        <f t="shared" si="17"/>
        <v>0</v>
      </c>
      <c r="E55" s="45">
        <f t="shared" si="17"/>
        <v>0</v>
      </c>
      <c r="F55" s="45">
        <f t="shared" si="17"/>
        <v>0</v>
      </c>
      <c r="G55" s="45">
        <f t="shared" si="17"/>
        <v>0</v>
      </c>
      <c r="H55" s="45">
        <f t="shared" si="17"/>
        <v>0</v>
      </c>
      <c r="I55" s="16" t="str">
        <f t="shared" si="7"/>
        <v xml:space="preserve">-    </v>
      </c>
      <c r="J55" s="40"/>
      <c r="K55" s="24"/>
      <c r="L55" s="44"/>
      <c r="M55" s="44"/>
      <c r="N55" s="24"/>
      <c r="O55" s="24"/>
      <c r="P55" s="24"/>
      <c r="Q55" s="24"/>
      <c r="R55" s="24"/>
      <c r="S55" s="24"/>
      <c r="T55" s="24"/>
    </row>
    <row r="56" spans="1:20" s="24" customFormat="1" ht="12" customHeight="1" thickBot="1" x14ac:dyDescent="0.25">
      <c r="A56" s="20"/>
      <c r="B56" s="18" t="s">
        <v>106</v>
      </c>
      <c r="C56" s="21"/>
      <c r="D56" s="21"/>
      <c r="E56" s="21"/>
      <c r="F56" s="21"/>
      <c r="G56" s="21"/>
      <c r="H56" s="21"/>
      <c r="I56" s="16" t="str">
        <f t="shared" si="7"/>
        <v xml:space="preserve">-    </v>
      </c>
      <c r="L56" s="44"/>
      <c r="M56" s="44"/>
    </row>
    <row r="57" spans="1:20" s="24" customFormat="1" ht="12" customHeight="1" thickBot="1" x14ac:dyDescent="0.25">
      <c r="A57" s="20"/>
      <c r="B57" s="18" t="s">
        <v>107</v>
      </c>
      <c r="C57" s="21"/>
      <c r="D57" s="21"/>
      <c r="E57" s="21"/>
      <c r="F57" s="21"/>
      <c r="G57" s="21"/>
      <c r="H57" s="21"/>
      <c r="I57" s="16" t="str">
        <f t="shared" si="7"/>
        <v xml:space="preserve">-    </v>
      </c>
      <c r="L57" s="44"/>
      <c r="M57" s="44"/>
    </row>
    <row r="58" spans="1:20" s="24" customFormat="1" ht="12" customHeight="1" thickBot="1" x14ac:dyDescent="0.25">
      <c r="A58" s="20"/>
      <c r="B58" s="18" t="s">
        <v>108</v>
      </c>
      <c r="C58" s="21"/>
      <c r="D58" s="21"/>
      <c r="E58" s="21"/>
      <c r="F58" s="21"/>
      <c r="G58" s="21"/>
      <c r="H58" s="21"/>
      <c r="I58" s="16" t="str">
        <f t="shared" si="7"/>
        <v xml:space="preserve">-    </v>
      </c>
      <c r="L58" s="44"/>
      <c r="M58" s="44"/>
    </row>
    <row r="59" spans="1:20" ht="12" customHeight="1" thickBot="1" x14ac:dyDescent="0.25">
      <c r="A59" s="13" t="s">
        <v>109</v>
      </c>
      <c r="B59" s="14" t="s">
        <v>110</v>
      </c>
      <c r="C59" s="32">
        <f t="shared" ref="C59:E59" si="18">C6+C12+C51+C55</f>
        <v>2142802869</v>
      </c>
      <c r="D59" s="32">
        <f t="shared" si="18"/>
        <v>469953510</v>
      </c>
      <c r="E59" s="32">
        <f t="shared" si="18"/>
        <v>1672849359</v>
      </c>
      <c r="F59" s="32">
        <f>F6+F12+F51+F55</f>
        <v>2183061470</v>
      </c>
      <c r="G59" s="32">
        <f>G6+G12+G51+G55</f>
        <v>506114415</v>
      </c>
      <c r="H59" s="32">
        <f>H6+H12+H51+H55</f>
        <v>1676947055</v>
      </c>
      <c r="I59" s="16">
        <f t="shared" si="7"/>
        <v>100.24</v>
      </c>
      <c r="L59" s="33"/>
      <c r="M59" s="33"/>
    </row>
    <row r="60" spans="1:20" ht="12" customHeight="1" thickBot="1" x14ac:dyDescent="0.25">
      <c r="A60" s="42" t="s">
        <v>111</v>
      </c>
      <c r="B60" s="18" t="s">
        <v>112</v>
      </c>
      <c r="C60" s="46">
        <v>2369400</v>
      </c>
      <c r="D60" s="46"/>
      <c r="E60" s="46">
        <f>C60-D60</f>
        <v>2369400</v>
      </c>
      <c r="F60" s="46">
        <v>3152858</v>
      </c>
      <c r="G60" s="46"/>
      <c r="H60" s="46">
        <f>F60-G60</f>
        <v>3152858</v>
      </c>
      <c r="I60" s="16">
        <f t="shared" si="7"/>
        <v>133.07</v>
      </c>
      <c r="L60" s="33"/>
      <c r="M60" s="33"/>
    </row>
    <row r="61" spans="1:20" ht="12" customHeight="1" thickBot="1" x14ac:dyDescent="0.25">
      <c r="A61" s="42" t="s">
        <v>113</v>
      </c>
      <c r="B61" s="18" t="s">
        <v>114</v>
      </c>
      <c r="C61" s="46"/>
      <c r="D61" s="46"/>
      <c r="E61" s="21">
        <f>C61-D61</f>
        <v>0</v>
      </c>
      <c r="F61" s="46"/>
      <c r="G61" s="46"/>
      <c r="H61" s="21">
        <f>F61-G61</f>
        <v>0</v>
      </c>
      <c r="I61" s="16" t="str">
        <f>IF(E61&lt;&gt;0,ROUND(H61*100/E61,2),"-    ")</f>
        <v xml:space="preserve">-    </v>
      </c>
      <c r="L61" s="33"/>
      <c r="M61" s="33"/>
    </row>
    <row r="62" spans="1:20" ht="12" customHeight="1" thickBot="1" x14ac:dyDescent="0.25">
      <c r="A62" s="30" t="s">
        <v>115</v>
      </c>
      <c r="B62" s="14" t="s">
        <v>116</v>
      </c>
      <c r="C62" s="45">
        <f t="shared" ref="C62:E62" si="19">SUM(C60:C61)</f>
        <v>2369400</v>
      </c>
      <c r="D62" s="45">
        <f t="shared" si="19"/>
        <v>0</v>
      </c>
      <c r="E62" s="45">
        <f t="shared" si="19"/>
        <v>2369400</v>
      </c>
      <c r="F62" s="45">
        <f t="shared" ref="F62:I62" si="20">SUM(F60:F61)</f>
        <v>3152858</v>
      </c>
      <c r="G62" s="45">
        <f t="shared" si="20"/>
        <v>0</v>
      </c>
      <c r="H62" s="45">
        <f t="shared" si="20"/>
        <v>3152858</v>
      </c>
      <c r="I62" s="45">
        <f t="shared" si="20"/>
        <v>133.07</v>
      </c>
      <c r="L62" s="33"/>
      <c r="M62" s="33"/>
    </row>
    <row r="63" spans="1:20" ht="12" customHeight="1" thickBot="1" x14ac:dyDescent="0.25">
      <c r="A63" s="30" t="s">
        <v>117</v>
      </c>
      <c r="B63" s="14" t="s">
        <v>118</v>
      </c>
      <c r="C63" s="45">
        <v>744757625</v>
      </c>
      <c r="D63" s="45"/>
      <c r="E63" s="47">
        <v>744757625</v>
      </c>
      <c r="F63" s="45">
        <v>722567551</v>
      </c>
      <c r="G63" s="45"/>
      <c r="H63" s="45">
        <v>722567551</v>
      </c>
      <c r="I63" s="16"/>
      <c r="L63" s="33"/>
      <c r="M63" s="33"/>
    </row>
    <row r="64" spans="1:20" ht="12" customHeight="1" thickBot="1" x14ac:dyDescent="0.25">
      <c r="A64" s="30" t="s">
        <v>119</v>
      </c>
      <c r="B64" s="14" t="s">
        <v>120</v>
      </c>
      <c r="C64" s="48">
        <f t="shared" ref="C64:H64" si="21">SUM(C65:C70)</f>
        <v>24830203</v>
      </c>
      <c r="D64" s="48">
        <f t="shared" si="21"/>
        <v>1425792</v>
      </c>
      <c r="E64" s="48">
        <f t="shared" si="21"/>
        <v>23404411</v>
      </c>
      <c r="F64" s="48">
        <f t="shared" si="21"/>
        <v>22803865</v>
      </c>
      <c r="G64" s="48">
        <f t="shared" si="21"/>
        <v>1674941</v>
      </c>
      <c r="H64" s="48">
        <f t="shared" si="21"/>
        <v>21128924</v>
      </c>
      <c r="I64" s="16">
        <f t="shared" si="7"/>
        <v>90.28</v>
      </c>
      <c r="L64" s="33"/>
      <c r="M64" s="33"/>
    </row>
    <row r="65" spans="1:9" ht="12" customHeight="1" thickBot="1" x14ac:dyDescent="0.25">
      <c r="A65" s="1" t="s">
        <v>121</v>
      </c>
      <c r="B65" s="18" t="s">
        <v>122</v>
      </c>
      <c r="C65" s="49">
        <v>21303051</v>
      </c>
      <c r="D65" s="49">
        <v>409951</v>
      </c>
      <c r="E65" s="49">
        <f>C65-D65</f>
        <v>20893100</v>
      </c>
      <c r="F65" s="49">
        <f>135468+1388314+45110+183337+12600+16987424</f>
        <v>18752253</v>
      </c>
      <c r="G65" s="49">
        <f>91059+534972+13692+31829+8548+12600</f>
        <v>692700</v>
      </c>
      <c r="H65" s="49">
        <f>F65-G65</f>
        <v>18059553</v>
      </c>
      <c r="I65" s="16">
        <f t="shared" si="7"/>
        <v>86.44</v>
      </c>
    </row>
    <row r="66" spans="1:9" ht="12" customHeight="1" thickBot="1" x14ac:dyDescent="0.25">
      <c r="A66" s="50" t="s">
        <v>123</v>
      </c>
      <c r="B66" s="18" t="s">
        <v>124</v>
      </c>
      <c r="C66" s="21">
        <v>2108061</v>
      </c>
      <c r="D66" s="21">
        <v>177700</v>
      </c>
      <c r="E66" s="51">
        <f>C66-D66</f>
        <v>1930361</v>
      </c>
      <c r="F66" s="21">
        <f>104215+457354+7622+113465+33686+99048+96672+389870+63344+32619+7500+458491+292389+318847+179881+29604+814</f>
        <v>2685421</v>
      </c>
      <c r="G66" s="21">
        <v>259001</v>
      </c>
      <c r="H66" s="51">
        <f>F66-G66</f>
        <v>2426420</v>
      </c>
      <c r="I66" s="16">
        <f t="shared" si="7"/>
        <v>125.7</v>
      </c>
    </row>
    <row r="67" spans="1:9" ht="12" customHeight="1" thickBot="1" x14ac:dyDescent="0.25">
      <c r="A67" s="20" t="s">
        <v>125</v>
      </c>
      <c r="B67" s="18" t="s">
        <v>126</v>
      </c>
      <c r="C67" s="21">
        <v>844740</v>
      </c>
      <c r="D67" s="21">
        <v>838141</v>
      </c>
      <c r="E67" s="51">
        <f t="shared" ref="E67:E69" si="22">C67-D67</f>
        <v>6599</v>
      </c>
      <c r="F67" s="21">
        <f>729839</f>
        <v>729839</v>
      </c>
      <c r="G67" s="21">
        <v>723240</v>
      </c>
      <c r="H67" s="51">
        <f t="shared" ref="H67:H69" si="23">F67-G67</f>
        <v>6599</v>
      </c>
      <c r="I67" s="16">
        <f t="shared" si="7"/>
        <v>100</v>
      </c>
    </row>
    <row r="68" spans="1:9" ht="12" customHeight="1" thickBot="1" x14ac:dyDescent="0.25">
      <c r="A68" s="20" t="s">
        <v>127</v>
      </c>
      <c r="B68" s="18" t="s">
        <v>128</v>
      </c>
      <c r="C68" s="21">
        <v>76000</v>
      </c>
      <c r="D68" s="21"/>
      <c r="E68" s="51">
        <f t="shared" si="22"/>
        <v>76000</v>
      </c>
      <c r="F68" s="21">
        <v>76000</v>
      </c>
      <c r="G68" s="21"/>
      <c r="H68" s="51">
        <f t="shared" si="23"/>
        <v>76000</v>
      </c>
      <c r="I68" s="16">
        <f>IF(E68&lt;&gt;0,ROUND(H68*100/E68,2),"- C85   ")</f>
        <v>100</v>
      </c>
    </row>
    <row r="69" spans="1:9" ht="12" customHeight="1" thickBot="1" x14ac:dyDescent="0.25">
      <c r="A69" s="20" t="s">
        <v>129</v>
      </c>
      <c r="B69" s="18" t="s">
        <v>130</v>
      </c>
      <c r="C69" s="21"/>
      <c r="D69" s="21"/>
      <c r="E69" s="51">
        <f t="shared" si="22"/>
        <v>0</v>
      </c>
      <c r="F69" s="21"/>
      <c r="G69" s="21"/>
      <c r="H69" s="51">
        <f t="shared" si="23"/>
        <v>0</v>
      </c>
      <c r="I69" s="16" t="str">
        <f>IF(E69&lt;&gt;0,ROUND(H69*100/E69,2),"-    ")</f>
        <v xml:space="preserve">-    </v>
      </c>
    </row>
    <row r="70" spans="1:9" ht="12" customHeight="1" thickBot="1" x14ac:dyDescent="0.25">
      <c r="A70" s="20" t="s">
        <v>131</v>
      </c>
      <c r="B70" s="18" t="s">
        <v>132</v>
      </c>
      <c r="C70" s="21">
        <v>498351</v>
      </c>
      <c r="D70" s="21"/>
      <c r="E70" s="49">
        <v>498351</v>
      </c>
      <c r="F70" s="21">
        <v>560352</v>
      </c>
      <c r="G70" s="21"/>
      <c r="H70" s="49">
        <v>560352</v>
      </c>
      <c r="I70" s="16">
        <f t="shared" si="7"/>
        <v>112.44</v>
      </c>
    </row>
    <row r="71" spans="1:9" s="53" customFormat="1" ht="12" customHeight="1" thickBot="1" x14ac:dyDescent="0.25">
      <c r="A71" s="52" t="s">
        <v>133</v>
      </c>
      <c r="B71" s="14" t="s">
        <v>134</v>
      </c>
      <c r="C71" s="47">
        <v>-808761</v>
      </c>
      <c r="D71" s="47"/>
      <c r="E71" s="47">
        <v>-808761</v>
      </c>
      <c r="F71" s="21">
        <v>2141137</v>
      </c>
      <c r="G71" s="21"/>
      <c r="H71" s="21">
        <v>2141137</v>
      </c>
      <c r="I71" s="16">
        <f t="shared" si="7"/>
        <v>-264.74</v>
      </c>
    </row>
    <row r="72" spans="1:9" s="53" customFormat="1" ht="12" customHeight="1" thickBot="1" x14ac:dyDescent="0.25">
      <c r="A72" s="54" t="s">
        <v>135</v>
      </c>
      <c r="B72" s="14" t="s">
        <v>136</v>
      </c>
      <c r="C72" s="47"/>
      <c r="D72" s="47"/>
      <c r="E72" s="47"/>
      <c r="F72" s="47"/>
      <c r="G72" s="47"/>
      <c r="H72" s="47"/>
      <c r="I72" s="16"/>
    </row>
    <row r="73" spans="1:9" ht="18" customHeight="1" thickBot="1" x14ac:dyDescent="0.25">
      <c r="A73" s="13" t="s">
        <v>137</v>
      </c>
      <c r="B73" s="14" t="s">
        <v>138</v>
      </c>
      <c r="C73" s="48">
        <f t="shared" ref="C73:H73" si="24">C59+C62+C63+C64+C72+C71</f>
        <v>2913951336</v>
      </c>
      <c r="D73" s="48">
        <f t="shared" si="24"/>
        <v>471379302</v>
      </c>
      <c r="E73" s="48">
        <f t="shared" si="24"/>
        <v>2442572034</v>
      </c>
      <c r="F73" s="48">
        <f t="shared" si="24"/>
        <v>2933726881</v>
      </c>
      <c r="G73" s="48">
        <f t="shared" si="24"/>
        <v>507789356</v>
      </c>
      <c r="H73" s="48">
        <f t="shared" si="24"/>
        <v>2425937525</v>
      </c>
      <c r="I73" s="48">
        <f>I59+I62+I63+I64+I72</f>
        <v>323.59000000000003</v>
      </c>
    </row>
    <row r="74" spans="1:9" ht="13.5" thickBot="1" x14ac:dyDescent="0.25"/>
    <row r="75" spans="1:9" ht="32.25" thickBot="1" x14ac:dyDescent="0.25">
      <c r="A75" s="84" t="s">
        <v>139</v>
      </c>
      <c r="B75" s="86" t="s">
        <v>2</v>
      </c>
      <c r="C75" s="5" t="s">
        <v>4</v>
      </c>
      <c r="D75" s="5"/>
      <c r="E75" s="5" t="s">
        <v>4</v>
      </c>
      <c r="H75" s="33"/>
    </row>
    <row r="76" spans="1:9" ht="13.5" thickBot="1" x14ac:dyDescent="0.25">
      <c r="A76" s="85"/>
      <c r="B76" s="87"/>
      <c r="C76" s="57">
        <v>43830</v>
      </c>
      <c r="D76" s="58"/>
      <c r="E76" s="59">
        <v>44196</v>
      </c>
    </row>
    <row r="77" spans="1:9" ht="13.5" thickBot="1" x14ac:dyDescent="0.25">
      <c r="A77" s="60" t="s">
        <v>7</v>
      </c>
      <c r="B77" s="61" t="s">
        <v>8</v>
      </c>
      <c r="C77" s="61" t="s">
        <v>140</v>
      </c>
      <c r="D77" s="62" t="s">
        <v>141</v>
      </c>
      <c r="E77" s="63" t="s">
        <v>9</v>
      </c>
      <c r="H77" s="33"/>
    </row>
    <row r="78" spans="1:9" ht="24" x14ac:dyDescent="0.2">
      <c r="A78" s="64" t="s">
        <v>142</v>
      </c>
      <c r="B78" s="56" t="s">
        <v>143</v>
      </c>
      <c r="C78" s="65">
        <v>1714408723</v>
      </c>
      <c r="D78" s="65">
        <v>0</v>
      </c>
      <c r="E78" s="65">
        <v>1714408723</v>
      </c>
    </row>
    <row r="79" spans="1:9" x14ac:dyDescent="0.2">
      <c r="A79" s="64" t="s">
        <v>144</v>
      </c>
      <c r="B79" s="56" t="s">
        <v>16</v>
      </c>
      <c r="C79" s="65">
        <v>-138655887</v>
      </c>
      <c r="D79" s="65">
        <v>0</v>
      </c>
      <c r="E79" s="65">
        <v>-225435595</v>
      </c>
    </row>
    <row r="80" spans="1:9" x14ac:dyDescent="0.2">
      <c r="A80" s="64" t="s">
        <v>145</v>
      </c>
      <c r="B80" s="56" t="s">
        <v>18</v>
      </c>
      <c r="C80" s="65">
        <v>0</v>
      </c>
      <c r="D80" s="65">
        <v>0</v>
      </c>
      <c r="E80" s="65">
        <v>0</v>
      </c>
    </row>
    <row r="81" spans="1:6" x14ac:dyDescent="0.2">
      <c r="A81" s="64" t="s">
        <v>146</v>
      </c>
      <c r="B81" s="56" t="s">
        <v>20</v>
      </c>
      <c r="C81" s="65">
        <v>-86779708</v>
      </c>
      <c r="D81" s="65">
        <v>0</v>
      </c>
      <c r="E81" s="65">
        <v>-11893883</v>
      </c>
    </row>
    <row r="82" spans="1:6" x14ac:dyDescent="0.2">
      <c r="A82" s="66" t="s">
        <v>147</v>
      </c>
      <c r="B82" s="67" t="s">
        <v>22</v>
      </c>
      <c r="C82" s="68">
        <f>SUM(C78:C81)</f>
        <v>1488973128</v>
      </c>
      <c r="D82" s="68">
        <v>0</v>
      </c>
      <c r="E82" s="68">
        <f>SUM(E78:E81)</f>
        <v>1477079245</v>
      </c>
    </row>
    <row r="83" spans="1:6" ht="24" x14ac:dyDescent="0.2">
      <c r="A83" s="64" t="s">
        <v>148</v>
      </c>
      <c r="B83" s="56" t="s">
        <v>26</v>
      </c>
      <c r="C83" s="65">
        <v>15734495</v>
      </c>
      <c r="D83" s="65">
        <v>0</v>
      </c>
      <c r="E83" s="65">
        <v>817674</v>
      </c>
    </row>
    <row r="84" spans="1:6" ht="24" x14ac:dyDescent="0.2">
      <c r="A84" s="64" t="s">
        <v>149</v>
      </c>
      <c r="B84" s="56" t="s">
        <v>28</v>
      </c>
      <c r="C84" s="65">
        <v>6972496</v>
      </c>
      <c r="D84" s="65">
        <v>0</v>
      </c>
      <c r="E84" s="65">
        <v>9164848</v>
      </c>
    </row>
    <row r="85" spans="1:6" ht="24" x14ac:dyDescent="0.2">
      <c r="A85" s="64" t="s">
        <v>150</v>
      </c>
      <c r="B85" s="56" t="s">
        <v>30</v>
      </c>
      <c r="C85" s="65">
        <v>3811125</v>
      </c>
      <c r="D85" s="65">
        <v>0</v>
      </c>
      <c r="E85" s="65">
        <v>2970799</v>
      </c>
    </row>
    <row r="86" spans="1:6" x14ac:dyDescent="0.2">
      <c r="A86" s="66" t="s">
        <v>151</v>
      </c>
      <c r="B86" s="67" t="s">
        <v>32</v>
      </c>
      <c r="C86" s="68">
        <f>SUM(C83:C85)</f>
        <v>26518116</v>
      </c>
      <c r="D86" s="68">
        <v>0</v>
      </c>
      <c r="E86" s="68">
        <f>SUM(E83:E85)</f>
        <v>12953321</v>
      </c>
    </row>
    <row r="87" spans="1:6" ht="24" x14ac:dyDescent="0.2">
      <c r="A87" s="66" t="s">
        <v>152</v>
      </c>
      <c r="B87" s="67" t="s">
        <v>34</v>
      </c>
      <c r="C87" s="68">
        <v>0</v>
      </c>
      <c r="D87" s="68">
        <v>0</v>
      </c>
      <c r="E87" s="68">
        <v>0</v>
      </c>
    </row>
    <row r="88" spans="1:6" ht="24" x14ac:dyDescent="0.2">
      <c r="A88" s="66" t="s">
        <v>153</v>
      </c>
      <c r="B88" s="67" t="s">
        <v>36</v>
      </c>
      <c r="C88" s="68">
        <v>0</v>
      </c>
      <c r="D88" s="68">
        <v>0</v>
      </c>
      <c r="E88" s="68">
        <v>0</v>
      </c>
    </row>
    <row r="89" spans="1:6" ht="24" x14ac:dyDescent="0.2">
      <c r="A89" s="66" t="s">
        <v>154</v>
      </c>
      <c r="B89" s="67" t="s">
        <v>38</v>
      </c>
      <c r="C89" s="68">
        <v>927080790</v>
      </c>
      <c r="D89" s="68">
        <v>0</v>
      </c>
      <c r="E89" s="68">
        <v>935904959</v>
      </c>
    </row>
    <row r="90" spans="1:6" x14ac:dyDescent="0.2">
      <c r="A90" s="66" t="s">
        <v>155</v>
      </c>
      <c r="B90" s="67" t="s">
        <v>40</v>
      </c>
      <c r="C90" s="68">
        <f>C82+C86+C89</f>
        <v>2442572034</v>
      </c>
      <c r="D90" s="68"/>
      <c r="E90" s="68">
        <f>E82+E86+E89</f>
        <v>2425937525</v>
      </c>
    </row>
    <row r="91" spans="1:6" x14ac:dyDescent="0.2">
      <c r="C91" s="1"/>
      <c r="D91" s="1"/>
      <c r="E91" s="69"/>
    </row>
    <row r="92" spans="1:6" x14ac:dyDescent="0.2">
      <c r="C92" s="1"/>
      <c r="D92" s="1"/>
      <c r="E92" s="69"/>
      <c r="F92" s="56"/>
    </row>
    <row r="93" spans="1:6" x14ac:dyDescent="0.2">
      <c r="C93" s="1"/>
      <c r="D93" s="1"/>
      <c r="E93" s="69"/>
    </row>
    <row r="94" spans="1:6" ht="13.5" thickBot="1" x14ac:dyDescent="0.25">
      <c r="A94" s="88" t="s">
        <v>156</v>
      </c>
      <c r="B94" s="89"/>
      <c r="C94" s="89"/>
      <c r="D94" s="89"/>
      <c r="E94" s="89"/>
    </row>
    <row r="95" spans="1:6" ht="39.75" thickBot="1" x14ac:dyDescent="0.25">
      <c r="A95" s="70" t="s">
        <v>1</v>
      </c>
      <c r="B95" s="71" t="s">
        <v>2</v>
      </c>
      <c r="C95" s="5" t="s">
        <v>4</v>
      </c>
      <c r="D95" s="5" t="s">
        <v>157</v>
      </c>
      <c r="E95" s="6" t="s">
        <v>6</v>
      </c>
    </row>
    <row r="96" spans="1:6" ht="26.25" thickBot="1" x14ac:dyDescent="0.25">
      <c r="A96" s="72" t="s">
        <v>158</v>
      </c>
      <c r="B96" s="73" t="s">
        <v>143</v>
      </c>
      <c r="C96" s="74">
        <v>15695509</v>
      </c>
      <c r="D96" s="74">
        <v>15695509</v>
      </c>
      <c r="E96" s="75">
        <f>C96-D96</f>
        <v>0</v>
      </c>
    </row>
    <row r="97" spans="1:5" ht="13.5" thickBot="1" x14ac:dyDescent="0.25">
      <c r="A97" s="72"/>
      <c r="B97" s="73" t="s">
        <v>16</v>
      </c>
      <c r="C97" s="74"/>
      <c r="D97" s="74"/>
      <c r="E97" s="75"/>
    </row>
    <row r="98" spans="1:5" ht="13.5" thickBot="1" x14ac:dyDescent="0.25">
      <c r="A98" s="76" t="s">
        <v>159</v>
      </c>
      <c r="B98" s="73" t="s">
        <v>18</v>
      </c>
      <c r="C98" s="77">
        <f>SUM(C99:C105)</f>
        <v>161034106</v>
      </c>
      <c r="D98" s="77">
        <f>SUM(D99:D105)</f>
        <v>51140576</v>
      </c>
      <c r="E98" s="77">
        <f>SUM(E99:E105)</f>
        <v>109893530</v>
      </c>
    </row>
    <row r="99" spans="1:5" ht="13.5" thickBot="1" x14ac:dyDescent="0.25">
      <c r="A99" s="78" t="s">
        <v>160</v>
      </c>
      <c r="B99" s="79" t="s">
        <v>20</v>
      </c>
      <c r="C99" s="80"/>
      <c r="D99" s="80"/>
      <c r="E99" s="80">
        <f>C99-D99</f>
        <v>0</v>
      </c>
    </row>
    <row r="100" spans="1:5" ht="13.5" thickBot="1" x14ac:dyDescent="0.25">
      <c r="A100" s="78" t="s">
        <v>161</v>
      </c>
      <c r="B100" s="79" t="s">
        <v>22</v>
      </c>
      <c r="C100" s="80">
        <v>1992768</v>
      </c>
      <c r="D100" s="80"/>
      <c r="E100" s="80">
        <f>C100-D100</f>
        <v>1992768</v>
      </c>
    </row>
    <row r="101" spans="1:5" ht="13.5" thickBot="1" x14ac:dyDescent="0.25">
      <c r="A101" s="78" t="s">
        <v>162</v>
      </c>
      <c r="B101" s="79" t="s">
        <v>26</v>
      </c>
      <c r="C101" s="80">
        <v>144966037</v>
      </c>
      <c r="D101" s="80">
        <v>38835197</v>
      </c>
      <c r="E101" s="80">
        <f>C101-D101</f>
        <v>106130840</v>
      </c>
    </row>
    <row r="102" spans="1:5" ht="13.5" thickBot="1" x14ac:dyDescent="0.25">
      <c r="A102" s="78" t="s">
        <v>163</v>
      </c>
      <c r="B102" s="79" t="s">
        <v>28</v>
      </c>
      <c r="C102" s="80">
        <v>4661249</v>
      </c>
      <c r="D102" s="80">
        <v>2891327</v>
      </c>
      <c r="E102" s="80">
        <f>C102-D102</f>
        <v>1769922</v>
      </c>
    </row>
    <row r="103" spans="1:5" ht="13.5" thickBot="1" x14ac:dyDescent="0.25">
      <c r="A103" s="78" t="s">
        <v>164</v>
      </c>
      <c r="B103" s="79" t="s">
        <v>30</v>
      </c>
      <c r="C103" s="80">
        <v>2360500</v>
      </c>
      <c r="D103" s="80">
        <v>2360500</v>
      </c>
      <c r="E103" s="80">
        <f>C103-D103</f>
        <v>0</v>
      </c>
    </row>
    <row r="104" spans="1:5" ht="13.5" thickBot="1" x14ac:dyDescent="0.25">
      <c r="A104" s="78" t="s">
        <v>165</v>
      </c>
      <c r="B104" s="79" t="s">
        <v>32</v>
      </c>
      <c r="C104" s="80">
        <v>1576351</v>
      </c>
      <c r="D104" s="80">
        <v>1576351</v>
      </c>
      <c r="E104" s="80">
        <f t="shared" ref="E104:E105" si="25">C104-D104</f>
        <v>0</v>
      </c>
    </row>
    <row r="105" spans="1:5" ht="13.5" thickBot="1" x14ac:dyDescent="0.25">
      <c r="A105" s="78" t="s">
        <v>166</v>
      </c>
      <c r="B105" s="79" t="s">
        <v>34</v>
      </c>
      <c r="C105" s="80">
        <f>3305431+2171770</f>
        <v>5477201</v>
      </c>
      <c r="D105" s="80">
        <v>5477201</v>
      </c>
      <c r="E105" s="80">
        <f t="shared" si="25"/>
        <v>0</v>
      </c>
    </row>
    <row r="106" spans="1:5" ht="39" thickBot="1" x14ac:dyDescent="0.25">
      <c r="A106" s="76" t="s">
        <v>167</v>
      </c>
      <c r="B106" s="73" t="s">
        <v>36</v>
      </c>
      <c r="C106" s="77">
        <f>SUM(C107:C118)+1</f>
        <v>81805971</v>
      </c>
      <c r="D106" s="77">
        <f>SUM(D107:D118)+1</f>
        <v>41157352</v>
      </c>
      <c r="E106" s="77">
        <f>SUM(E107:E118)</f>
        <v>40648619</v>
      </c>
    </row>
    <row r="107" spans="1:5" ht="13.5" thickBot="1" x14ac:dyDescent="0.25">
      <c r="A107" s="81" t="s">
        <v>168</v>
      </c>
      <c r="B107" s="79" t="s">
        <v>38</v>
      </c>
      <c r="C107" s="82">
        <v>1118085</v>
      </c>
      <c r="D107" s="82">
        <v>302457</v>
      </c>
      <c r="E107" s="83">
        <f t="shared" ref="E107:E118" si="26">C107-D107</f>
        <v>815628</v>
      </c>
    </row>
    <row r="108" spans="1:5" ht="13.5" thickBot="1" x14ac:dyDescent="0.25">
      <c r="A108" s="81" t="s">
        <v>169</v>
      </c>
      <c r="B108" s="79" t="s">
        <v>40</v>
      </c>
      <c r="C108" s="82">
        <v>15156521</v>
      </c>
      <c r="D108" s="82">
        <v>2514465</v>
      </c>
      <c r="E108" s="83">
        <f t="shared" si="26"/>
        <v>12642056</v>
      </c>
    </row>
    <row r="109" spans="1:5" ht="13.5" thickBot="1" x14ac:dyDescent="0.25">
      <c r="A109" s="81" t="s">
        <v>170</v>
      </c>
      <c r="B109" s="79" t="s">
        <v>44</v>
      </c>
      <c r="C109" s="82">
        <v>23617922</v>
      </c>
      <c r="D109" s="82">
        <v>16685682</v>
      </c>
      <c r="E109" s="83">
        <f t="shared" si="26"/>
        <v>6932240</v>
      </c>
    </row>
    <row r="110" spans="1:5" ht="13.5" thickBot="1" x14ac:dyDescent="0.25">
      <c r="A110" s="81" t="s">
        <v>171</v>
      </c>
      <c r="B110" s="79" t="s">
        <v>46</v>
      </c>
      <c r="C110" s="82">
        <v>16595491</v>
      </c>
      <c r="D110" s="82">
        <v>11535396</v>
      </c>
      <c r="E110" s="83">
        <f t="shared" si="26"/>
        <v>5060095</v>
      </c>
    </row>
    <row r="111" spans="1:5" ht="13.5" thickBot="1" x14ac:dyDescent="0.25">
      <c r="A111" s="81" t="s">
        <v>172</v>
      </c>
      <c r="B111" s="79"/>
      <c r="C111" s="82">
        <v>1765143</v>
      </c>
      <c r="D111" s="82">
        <v>1765143</v>
      </c>
      <c r="E111" s="83">
        <f t="shared" si="26"/>
        <v>0</v>
      </c>
    </row>
    <row r="112" spans="1:5" ht="13.5" thickBot="1" x14ac:dyDescent="0.25">
      <c r="A112" s="81" t="s">
        <v>173</v>
      </c>
      <c r="B112" s="79"/>
      <c r="C112" s="82">
        <v>101884</v>
      </c>
      <c r="D112" s="82">
        <v>44507</v>
      </c>
      <c r="E112" s="83">
        <f t="shared" si="26"/>
        <v>57377</v>
      </c>
    </row>
    <row r="113" spans="1:5" ht="13.5" thickBot="1" x14ac:dyDescent="0.25">
      <c r="A113" s="81" t="s">
        <v>174</v>
      </c>
      <c r="B113" s="79" t="s">
        <v>48</v>
      </c>
      <c r="C113" s="82">
        <v>7766323</v>
      </c>
      <c r="D113" s="82"/>
      <c r="E113" s="83">
        <f t="shared" si="26"/>
        <v>7766323</v>
      </c>
    </row>
    <row r="114" spans="1:5" ht="26.25" thickBot="1" x14ac:dyDescent="0.25">
      <c r="A114" s="81" t="s">
        <v>175</v>
      </c>
      <c r="B114" s="79" t="s">
        <v>50</v>
      </c>
      <c r="C114" s="82">
        <f xml:space="preserve"> 6768261+525854</f>
        <v>7294115</v>
      </c>
      <c r="D114" s="82">
        <v>167004</v>
      </c>
      <c r="E114" s="83">
        <f t="shared" si="26"/>
        <v>7127111</v>
      </c>
    </row>
    <row r="115" spans="1:5" ht="26.25" thickBot="1" x14ac:dyDescent="0.25">
      <c r="A115" s="81" t="s">
        <v>176</v>
      </c>
      <c r="B115" s="79" t="s">
        <v>52</v>
      </c>
      <c r="C115" s="82">
        <v>115083</v>
      </c>
      <c r="D115" s="82">
        <v>36542</v>
      </c>
      <c r="E115" s="83">
        <f t="shared" si="26"/>
        <v>78541</v>
      </c>
    </row>
    <row r="116" spans="1:5" ht="13.5" thickBot="1" x14ac:dyDescent="0.25">
      <c r="A116" s="81" t="s">
        <v>177</v>
      </c>
      <c r="B116" s="79" t="s">
        <v>54</v>
      </c>
      <c r="C116" s="82">
        <v>209030</v>
      </c>
      <c r="D116" s="82">
        <v>39782</v>
      </c>
      <c r="E116" s="83">
        <f t="shared" si="26"/>
        <v>169248</v>
      </c>
    </row>
    <row r="117" spans="1:5" ht="13.5" thickBot="1" x14ac:dyDescent="0.25">
      <c r="A117" s="81" t="s">
        <v>178</v>
      </c>
      <c r="B117" s="79"/>
      <c r="C117" s="82">
        <v>7540840</v>
      </c>
      <c r="D117" s="82">
        <v>7540840</v>
      </c>
      <c r="E117" s="83">
        <f t="shared" si="26"/>
        <v>0</v>
      </c>
    </row>
    <row r="118" spans="1:5" ht="13.5" thickBot="1" x14ac:dyDescent="0.25">
      <c r="A118" s="81" t="s">
        <v>179</v>
      </c>
      <c r="B118" s="79" t="s">
        <v>56</v>
      </c>
      <c r="C118" s="82">
        <v>525533</v>
      </c>
      <c r="D118" s="82">
        <v>525533</v>
      </c>
      <c r="E118" s="83">
        <f t="shared" si="26"/>
        <v>0</v>
      </c>
    </row>
    <row r="119" spans="1:5" ht="13.5" thickBot="1" x14ac:dyDescent="0.25">
      <c r="A119" s="76" t="s">
        <v>180</v>
      </c>
      <c r="B119" s="73" t="s">
        <v>58</v>
      </c>
      <c r="C119" s="77">
        <f>C96+C97+C98+C106</f>
        <v>258535586</v>
      </c>
      <c r="D119" s="77">
        <f>D96+D97+D98+D106</f>
        <v>107993437</v>
      </c>
      <c r="E119" s="77">
        <f>E96+E97+E98+E106</f>
        <v>150542149</v>
      </c>
    </row>
  </sheetData>
  <mergeCells count="9">
    <mergeCell ref="A75:A76"/>
    <mergeCell ref="B75:B76"/>
    <mergeCell ref="A94:E94"/>
    <mergeCell ref="A2:I2"/>
    <mergeCell ref="A3:A4"/>
    <mergeCell ref="B3:B4"/>
    <mergeCell ref="C3:E3"/>
    <mergeCell ref="F3:H3"/>
    <mergeCell ref="I3:I4"/>
  </mergeCells>
  <printOptions horizontalCentered="1"/>
  <pageMargins left="0.27559055118110237" right="0.35433070866141736" top="1.2204724409448819" bottom="0.27559055118110237" header="0.6692913385826772" footer="0.43307086614173229"/>
  <pageSetup paperSize="9" scale="75" orientation="portrait" horizontalDpi="300" verticalDpi="300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iktato</cp:lastModifiedBy>
  <cp:lastPrinted>2021-05-26T15:28:12Z</cp:lastPrinted>
  <dcterms:created xsi:type="dcterms:W3CDTF">2021-05-26T12:33:42Z</dcterms:created>
  <dcterms:modified xsi:type="dcterms:W3CDTF">2021-05-26T15:29:13Z</dcterms:modified>
</cp:coreProperties>
</file>