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75" yWindow="270" windowWidth="19425" windowHeight="6030" tabRatio="543"/>
  </bookViews>
  <sheets>
    <sheet name="1.sz.tábla" sheetId="84" r:id="rId1"/>
    <sheet name="2.sz.tábla" sheetId="85" r:id="rId2"/>
    <sheet name="3.sz.tábla" sheetId="86" r:id="rId3"/>
    <sheet name="4.tábla " sheetId="42" r:id="rId4"/>
    <sheet name="5.tábla" sheetId="41" r:id="rId5"/>
    <sheet name="5a. tábla" sheetId="82" r:id="rId6"/>
    <sheet name="6.tábla " sheetId="40" r:id="rId7"/>
    <sheet name="7.tábla" sheetId="83" r:id="rId8"/>
    <sheet name="8.tábla" sheetId="50" r:id="rId9"/>
    <sheet name="9.tábla " sheetId="51" r:id="rId10"/>
    <sheet name="10.tábla" sheetId="62" r:id="rId11"/>
    <sheet name="11.sz.tábla" sheetId="87" r:id="rId12"/>
    <sheet name="12.sz.tábla" sheetId="88" r:id="rId13"/>
    <sheet name="13.sz.tábla" sheetId="89" r:id="rId14"/>
    <sheet name="14. sz. stabilitási tv " sheetId="99" r:id="rId15"/>
    <sheet name="15.sz.tábla" sheetId="90" r:id="rId16"/>
    <sheet name="15.a.sz.tábla" sheetId="91" r:id="rId17"/>
    <sheet name="15.b.sz.tábla" sheetId="92" r:id="rId18"/>
    <sheet name="16.tábla" sheetId="93" r:id="rId19"/>
    <sheet name="17.tábla" sheetId="94" r:id="rId20"/>
    <sheet name="18.sz.tábla" sheetId="95" r:id="rId21"/>
    <sheet name="19. tábla" sheetId="96" r:id="rId22"/>
    <sheet name="20. tábla" sheetId="97" r:id="rId23"/>
    <sheet name="21. tábla " sheetId="104" r:id="rId24"/>
    <sheet name="22. tábla" sheetId="106" r:id="rId25"/>
    <sheet name="23. tábla" sheetId="98" r:id="rId26"/>
  </sheets>
  <externalReferences>
    <externalReference r:id="rId27"/>
    <externalReference r:id="rId28"/>
    <externalReference r:id="rId29"/>
  </externalReferences>
  <definedNames>
    <definedName name="_xlnm.Print_Titles" localSheetId="4">'5.tábla'!$4:$4</definedName>
    <definedName name="_xlnm.Print_Area" localSheetId="10">'10.tábla'!$A$1:$L$83</definedName>
    <definedName name="_xlnm.Print_Area" localSheetId="13">'13.sz.tábla'!$A$1:$E$23</definedName>
    <definedName name="_xlnm.Print_Area" localSheetId="14">'14. sz. stabilitási tv '!$A$1:$G$26</definedName>
    <definedName name="_xlnm.Print_Area" localSheetId="16">'15.a.sz.tábla'!$A$2:$G$85</definedName>
    <definedName name="_xlnm.Print_Area" localSheetId="20">'18.sz.tábla'!$A$5:$C$15</definedName>
    <definedName name="_xlnm.Print_Area" localSheetId="2">'3.sz.tábla'!$A$1:$E$14</definedName>
    <definedName name="_xlnm.Print_Area" localSheetId="3">'4.tábla '!$A$4:$F$35</definedName>
    <definedName name="_xlnm.Print_Area" localSheetId="4">'5.tábla'!$A$3:$F$88</definedName>
    <definedName name="_xlnm.Print_Area" localSheetId="6">'6.tábla '!$A$3:$F$41</definedName>
    <definedName name="_xlnm.Print_Area" localSheetId="8">'8.tábla'!$A$1:$F$40</definedName>
    <definedName name="_xlnm.Print_Area" localSheetId="9">'9.tábla '!$A$1:$L$59</definedName>
    <definedName name="onev" localSheetId="14">[1]kod!$BT$34:$BT$3186</definedName>
    <definedName name="onev">[2]kod!$BT$34:$BT$3186</definedName>
  </definedNames>
  <calcPr calcId="145621"/>
</workbook>
</file>

<file path=xl/calcChain.xml><?xml version="1.0" encoding="utf-8"?>
<calcChain xmlns="http://schemas.openxmlformats.org/spreadsheetml/2006/main">
  <c r="D18" i="91" l="1"/>
  <c r="D21" i="91"/>
  <c r="D22" i="91"/>
  <c r="C22" i="91"/>
  <c r="C21" i="91"/>
  <c r="C18" i="91"/>
  <c r="C17" i="91"/>
  <c r="C15" i="91"/>
  <c r="G22" i="91" l="1"/>
  <c r="G34" i="91"/>
  <c r="G11" i="91"/>
  <c r="B8" i="90"/>
  <c r="B7" i="90"/>
  <c r="B6" i="90"/>
  <c r="C48" i="94" l="1"/>
  <c r="C16" i="98" l="1"/>
  <c r="G10" i="98"/>
  <c r="C13" i="95" l="1"/>
  <c r="D25" i="94"/>
  <c r="D26" i="94" s="1"/>
  <c r="C17" i="98"/>
  <c r="C21" i="98"/>
  <c r="C12" i="98" s="1"/>
  <c r="C20" i="98"/>
  <c r="C24" i="98" s="1"/>
  <c r="C14" i="93"/>
  <c r="C15" i="93" s="1"/>
  <c r="I5" i="93"/>
  <c r="I6" i="93"/>
  <c r="I7" i="93"/>
  <c r="I9" i="93"/>
  <c r="I12" i="93"/>
  <c r="I13" i="93"/>
  <c r="I17" i="93"/>
  <c r="I4" i="93"/>
  <c r="F65" i="91"/>
  <c r="F54" i="91"/>
  <c r="C16" i="95" s="1"/>
  <c r="K48" i="62"/>
  <c r="K34" i="62"/>
  <c r="K33" i="62"/>
  <c r="K32" i="62"/>
  <c r="J12" i="62"/>
  <c r="J55" i="51"/>
  <c r="J33" i="51"/>
  <c r="J31" i="51" s="1"/>
  <c r="J21" i="62" s="1"/>
  <c r="J5" i="51"/>
  <c r="J4" i="62" s="1"/>
  <c r="J6" i="51"/>
  <c r="J5" i="62" s="1"/>
  <c r="J18" i="51"/>
  <c r="J17" i="51" s="1"/>
  <c r="J15" i="62" s="1"/>
  <c r="D55" i="51"/>
  <c r="D58" i="51"/>
  <c r="E8" i="51"/>
  <c r="D8" i="51"/>
  <c r="D7" i="62" s="1"/>
  <c r="D18" i="51"/>
  <c r="D17" i="51" s="1"/>
  <c r="D54" i="51" s="1"/>
  <c r="D53" i="51" s="1"/>
  <c r="D15" i="62" s="1"/>
  <c r="D22" i="51"/>
  <c r="D19" i="51" s="1"/>
  <c r="D26" i="62" s="1"/>
  <c r="E46" i="84"/>
  <c r="E44" i="84"/>
  <c r="E47" i="84" s="1"/>
  <c r="E34" i="84"/>
  <c r="E37" i="84" s="1"/>
  <c r="E30" i="84"/>
  <c r="E33" i="84" s="1"/>
  <c r="D23" i="84"/>
  <c r="D29" i="84" s="1"/>
  <c r="E23" i="84"/>
  <c r="C23" i="84"/>
  <c r="E29" i="84"/>
  <c r="D6" i="84"/>
  <c r="D10" i="84"/>
  <c r="D13" i="84"/>
  <c r="D16" i="84"/>
  <c r="D17" i="84" s="1"/>
  <c r="D19" i="84"/>
  <c r="D21" i="84"/>
  <c r="D37" i="84"/>
  <c r="D44" i="84"/>
  <c r="D47" i="84" s="1"/>
  <c r="D50" i="84"/>
  <c r="D54" i="84"/>
  <c r="D57" i="84" s="1"/>
  <c r="D61" i="84"/>
  <c r="D66" i="84"/>
  <c r="D69" i="84"/>
  <c r="D73" i="84"/>
  <c r="D74" i="41"/>
  <c r="D71" i="41" s="1"/>
  <c r="D30" i="51" s="1"/>
  <c r="D20" i="62" s="1"/>
  <c r="C67" i="41"/>
  <c r="D67" i="41"/>
  <c r="D11" i="42" s="1"/>
  <c r="E67" i="41"/>
  <c r="C62" i="41"/>
  <c r="D62" i="41"/>
  <c r="D10" i="42" s="1"/>
  <c r="E62" i="41"/>
  <c r="C54" i="41"/>
  <c r="D54" i="41"/>
  <c r="D48" i="41" s="1"/>
  <c r="D9" i="42" s="1"/>
  <c r="D7" i="51" s="1"/>
  <c r="D6" i="62" s="1"/>
  <c r="E54" i="41"/>
  <c r="E50" i="41"/>
  <c r="D43" i="41"/>
  <c r="D40" i="41"/>
  <c r="D39" i="41" s="1"/>
  <c r="D35" i="41" s="1"/>
  <c r="D8" i="42" s="1"/>
  <c r="D36" i="41"/>
  <c r="D25" i="41"/>
  <c r="E25" i="41"/>
  <c r="D33" i="41"/>
  <c r="E33" i="41"/>
  <c r="C33" i="41"/>
  <c r="E16" i="41"/>
  <c r="D17" i="41"/>
  <c r="D16" i="41" s="1"/>
  <c r="H46" i="82"/>
  <c r="E10" i="41" s="1"/>
  <c r="G46" i="82"/>
  <c r="D10" i="41" s="1"/>
  <c r="G43" i="82"/>
  <c r="G41" i="82"/>
  <c r="G37" i="82"/>
  <c r="G36" i="82"/>
  <c r="G34" i="82" s="1"/>
  <c r="G33" i="82" s="1"/>
  <c r="D8" i="41" s="1"/>
  <c r="G22" i="82"/>
  <c r="G19" i="82"/>
  <c r="G10" i="82"/>
  <c r="G7" i="82"/>
  <c r="G6" i="82" s="1"/>
  <c r="G5" i="82" s="1"/>
  <c r="D7" i="41" s="1"/>
  <c r="D78" i="41"/>
  <c r="D14" i="42" s="1"/>
  <c r="D81" i="41"/>
  <c r="D15" i="42" s="1"/>
  <c r="D33" i="42"/>
  <c r="D34" i="42" s="1"/>
  <c r="E24" i="50"/>
  <c r="E20" i="50"/>
  <c r="E15" i="50" s="1"/>
  <c r="E6" i="50"/>
  <c r="D15" i="50"/>
  <c r="D37" i="50"/>
  <c r="D34" i="50"/>
  <c r="D32" i="50"/>
  <c r="D6" i="50"/>
  <c r="D4" i="50"/>
  <c r="D3" i="50" s="1"/>
  <c r="J28" i="51" s="1"/>
  <c r="D27" i="42"/>
  <c r="D26" i="42" s="1"/>
  <c r="J14" i="51" s="1"/>
  <c r="J13" i="62" s="1"/>
  <c r="D24" i="42"/>
  <c r="C27" i="42"/>
  <c r="D3" i="83"/>
  <c r="D37" i="40" s="1"/>
  <c r="J11" i="51" s="1"/>
  <c r="J10" i="62" s="1"/>
  <c r="D9" i="83"/>
  <c r="E7" i="83"/>
  <c r="E5" i="83"/>
  <c r="D33" i="40"/>
  <c r="J10" i="51" s="1"/>
  <c r="J9" i="62" s="1"/>
  <c r="E33" i="40"/>
  <c r="K10" i="51" s="1"/>
  <c r="C33" i="40"/>
  <c r="I10" i="51" s="1"/>
  <c r="F34" i="40"/>
  <c r="D28" i="40"/>
  <c r="J8" i="51" s="1"/>
  <c r="J7" i="62" s="1"/>
  <c r="E28" i="40"/>
  <c r="E24" i="40"/>
  <c r="E22" i="40"/>
  <c r="F13" i="40"/>
  <c r="D10" i="40"/>
  <c r="J7" i="51" s="1"/>
  <c r="J6" i="62" s="1"/>
  <c r="J40" i="62" l="1"/>
  <c r="J42" i="62" s="1"/>
  <c r="J44" i="62" s="1"/>
  <c r="D24" i="83"/>
  <c r="D16" i="42"/>
  <c r="D9" i="41"/>
  <c r="G50" i="82"/>
  <c r="D40" i="40"/>
  <c r="J12" i="51" s="1"/>
  <c r="D22" i="84"/>
  <c r="D6" i="51"/>
  <c r="D5" i="62" s="1"/>
  <c r="J11" i="62"/>
  <c r="J8" i="62" s="1"/>
  <c r="J14" i="62" s="1"/>
  <c r="J16" i="62" s="1"/>
  <c r="J18" i="62"/>
  <c r="E38" i="84"/>
  <c r="F33" i="40"/>
  <c r="D24" i="41"/>
  <c r="D29" i="51"/>
  <c r="J54" i="51"/>
  <c r="J53" i="51" s="1"/>
  <c r="D24" i="50"/>
  <c r="D23" i="50" s="1"/>
  <c r="D12" i="42"/>
  <c r="D14" i="84"/>
  <c r="D57" i="51"/>
  <c r="D56" i="51" s="1"/>
  <c r="J9" i="51"/>
  <c r="J15" i="51" s="1"/>
  <c r="D70" i="84"/>
  <c r="D74" i="84" s="1"/>
  <c r="D38" i="84"/>
  <c r="D6" i="41"/>
  <c r="D5" i="41" s="1"/>
  <c r="D85" i="41"/>
  <c r="D22" i="42"/>
  <c r="D29" i="94"/>
  <c r="J30" i="51" l="1"/>
  <c r="D36" i="50"/>
  <c r="D23" i="42"/>
  <c r="D28" i="51"/>
  <c r="D36" i="51" s="1"/>
  <c r="D7" i="42"/>
  <c r="D18" i="62" s="1"/>
  <c r="D25" i="62" s="1"/>
  <c r="D27" i="62" s="1"/>
  <c r="D77" i="41"/>
  <c r="D6" i="42"/>
  <c r="D21" i="42"/>
  <c r="D51" i="84"/>
  <c r="J49" i="51"/>
  <c r="J23" i="51"/>
  <c r="D86" i="41"/>
  <c r="G17" i="98"/>
  <c r="G18" i="98"/>
  <c r="G19" i="98"/>
  <c r="G21" i="98"/>
  <c r="G22" i="98"/>
  <c r="G23" i="98"/>
  <c r="G16" i="98"/>
  <c r="G11" i="98"/>
  <c r="G12" i="98"/>
  <c r="C13" i="98"/>
  <c r="D13" i="98"/>
  <c r="F24" i="98"/>
  <c r="E24" i="98"/>
  <c r="D24" i="98"/>
  <c r="B24" i="98"/>
  <c r="F13" i="98"/>
  <c r="E13" i="98"/>
  <c r="B13" i="98"/>
  <c r="J20" i="62" l="1"/>
  <c r="J25" i="62" s="1"/>
  <c r="J27" i="62" s="1"/>
  <c r="J36" i="51"/>
  <c r="D5" i="51"/>
  <c r="D13" i="42"/>
  <c r="D17" i="42" s="1"/>
  <c r="D43" i="51"/>
  <c r="D50" i="51"/>
  <c r="J37" i="51"/>
  <c r="G24" i="98"/>
  <c r="G13" i="98"/>
  <c r="J28" i="62" l="1"/>
  <c r="J83" i="62"/>
  <c r="D4" i="62"/>
  <c r="D14" i="62" s="1"/>
  <c r="D16" i="62" s="1"/>
  <c r="D15" i="51"/>
  <c r="J43" i="51"/>
  <c r="J50" i="51"/>
  <c r="J51" i="51" s="1"/>
  <c r="J59" i="51" s="1"/>
  <c r="D8" i="99"/>
  <c r="D14" i="99" s="1"/>
  <c r="D15" i="99" s="1"/>
  <c r="G14" i="99"/>
  <c r="G15" i="99" s="1"/>
  <c r="F14" i="99"/>
  <c r="F15" i="99" s="1"/>
  <c r="E14" i="99"/>
  <c r="E15" i="99" s="1"/>
  <c r="C12" i="99"/>
  <c r="D23" i="51" l="1"/>
  <c r="D49" i="51"/>
  <c r="D51" i="51" s="1"/>
  <c r="J16" i="51"/>
  <c r="D28" i="62"/>
  <c r="D83" i="62"/>
  <c r="D84" i="62" s="1"/>
  <c r="C9" i="99"/>
  <c r="D59" i="51" l="1"/>
  <c r="D60" i="51" s="1"/>
  <c r="J52" i="51"/>
  <c r="C8" i="99"/>
  <c r="C14" i="99" s="1"/>
  <c r="C15" i="99" s="1"/>
  <c r="D47" i="94" l="1"/>
  <c r="D48" i="94" s="1"/>
  <c r="C47" i="94"/>
  <c r="C25" i="94"/>
  <c r="C14" i="94"/>
  <c r="C10" i="94"/>
  <c r="H14" i="93"/>
  <c r="H15" i="93" s="1"/>
  <c r="G14" i="93"/>
  <c r="G15" i="93" s="1"/>
  <c r="F14" i="93"/>
  <c r="F15" i="93" s="1"/>
  <c r="E14" i="93"/>
  <c r="E15" i="93" s="1"/>
  <c r="D14" i="93"/>
  <c r="H10" i="93"/>
  <c r="G10" i="93"/>
  <c r="D10" i="93"/>
  <c r="H8" i="93"/>
  <c r="G8" i="93"/>
  <c r="F8" i="93"/>
  <c r="F11" i="93" s="1"/>
  <c r="F16" i="93" s="1"/>
  <c r="E8" i="93"/>
  <c r="E11" i="93" s="1"/>
  <c r="D8" i="93"/>
  <c r="D11" i="93" s="1"/>
  <c r="C8" i="93"/>
  <c r="D14" i="92"/>
  <c r="D7" i="92"/>
  <c r="E20" i="92"/>
  <c r="G19" i="92"/>
  <c r="G17" i="92"/>
  <c r="G16" i="92"/>
  <c r="G15" i="92"/>
  <c r="F14" i="92"/>
  <c r="G13" i="92"/>
  <c r="G11" i="92"/>
  <c r="G10" i="92"/>
  <c r="G8" i="92"/>
  <c r="F7" i="92"/>
  <c r="G50" i="91"/>
  <c r="D68" i="91"/>
  <c r="D61" i="91"/>
  <c r="C61" i="91"/>
  <c r="D54" i="91"/>
  <c r="C7" i="95" s="1"/>
  <c r="D51" i="91"/>
  <c r="D49" i="91" s="1"/>
  <c r="D30" i="91"/>
  <c r="D24" i="91"/>
  <c r="C24" i="91"/>
  <c r="D19" i="91"/>
  <c r="C19" i="91"/>
  <c r="D9" i="91"/>
  <c r="C9" i="91"/>
  <c r="G70" i="91"/>
  <c r="F68" i="91"/>
  <c r="G64" i="91"/>
  <c r="G62" i="91"/>
  <c r="F61" i="91"/>
  <c r="E61" i="91"/>
  <c r="G59" i="91"/>
  <c r="G58" i="91"/>
  <c r="F51" i="91"/>
  <c r="F49" i="91" s="1"/>
  <c r="G49" i="91" s="1"/>
  <c r="G31" i="91"/>
  <c r="F30" i="91"/>
  <c r="G27" i="91"/>
  <c r="F24" i="91"/>
  <c r="E24" i="91"/>
  <c r="F19" i="91"/>
  <c r="E19" i="91"/>
  <c r="F9" i="91"/>
  <c r="E9" i="91"/>
  <c r="F9" i="90"/>
  <c r="D8" i="90"/>
  <c r="D7" i="90"/>
  <c r="D6" i="90"/>
  <c r="F21" i="89"/>
  <c r="D21" i="89" s="1"/>
  <c r="D22" i="89"/>
  <c r="D18" i="89"/>
  <c r="D20" i="89"/>
  <c r="F19" i="89"/>
  <c r="D19" i="89" s="1"/>
  <c r="F17" i="89"/>
  <c r="F16" i="89"/>
  <c r="D16" i="89" s="1"/>
  <c r="F15" i="89"/>
  <c r="D15" i="89" s="1"/>
  <c r="F14" i="89"/>
  <c r="D14" i="89" s="1"/>
  <c r="E13" i="89"/>
  <c r="E23" i="89" s="1"/>
  <c r="H21" i="88"/>
  <c r="G21" i="88"/>
  <c r="F21" i="88"/>
  <c r="E21" i="88"/>
  <c r="H19" i="88"/>
  <c r="G19" i="88"/>
  <c r="F19" i="88"/>
  <c r="E19" i="88"/>
  <c r="E17" i="88" s="1"/>
  <c r="E22" i="88" s="1"/>
  <c r="E39" i="88" s="1"/>
  <c r="H11" i="93" l="1"/>
  <c r="H16" i="93" s="1"/>
  <c r="I10" i="93"/>
  <c r="D15" i="93"/>
  <c r="I15" i="93" s="1"/>
  <c r="I14" i="93"/>
  <c r="G11" i="93"/>
  <c r="C11" i="93"/>
  <c r="I8" i="93"/>
  <c r="C26" i="94"/>
  <c r="C29" i="94" s="1"/>
  <c r="F17" i="88"/>
  <c r="F22" i="88" s="1"/>
  <c r="F39" i="88" s="1"/>
  <c r="G21" i="91"/>
  <c r="E16" i="93"/>
  <c r="G16" i="93"/>
  <c r="G7" i="92"/>
  <c r="D20" i="92"/>
  <c r="G9" i="91"/>
  <c r="F20" i="92"/>
  <c r="G20" i="92" s="1"/>
  <c r="G14" i="92"/>
  <c r="E14" i="91"/>
  <c r="E13" i="91" s="1"/>
  <c r="E8" i="91" s="1"/>
  <c r="G17" i="88"/>
  <c r="G22" i="88" s="1"/>
  <c r="G39" i="88" s="1"/>
  <c r="C14" i="91"/>
  <c r="C13" i="91" s="1"/>
  <c r="G30" i="91"/>
  <c r="G61" i="91"/>
  <c r="G19" i="91"/>
  <c r="G24" i="91"/>
  <c r="G54" i="91"/>
  <c r="E72" i="91"/>
  <c r="F10" i="90"/>
  <c r="G68" i="91"/>
  <c r="B10" i="90"/>
  <c r="D17" i="89"/>
  <c r="D13" i="89" s="1"/>
  <c r="D23" i="89" s="1"/>
  <c r="H17" i="88"/>
  <c r="H22" i="88" s="1"/>
  <c r="H39" i="88" s="1"/>
  <c r="F13" i="89"/>
  <c r="K32" i="87"/>
  <c r="L32" i="87" s="1"/>
  <c r="L31" i="87" s="1"/>
  <c r="J31" i="87"/>
  <c r="I31" i="87"/>
  <c r="I34" i="87" s="1"/>
  <c r="H31" i="87"/>
  <c r="G31" i="87"/>
  <c r="F31" i="87"/>
  <c r="E31" i="87"/>
  <c r="D31" i="87"/>
  <c r="J30" i="87"/>
  <c r="H30" i="87"/>
  <c r="G30" i="87"/>
  <c r="F30" i="87"/>
  <c r="E30" i="87"/>
  <c r="D30" i="87"/>
  <c r="K29" i="87"/>
  <c r="K30" i="87" s="1"/>
  <c r="J28" i="87"/>
  <c r="H28" i="87"/>
  <c r="G28" i="87"/>
  <c r="F28" i="87"/>
  <c r="E28" i="87"/>
  <c r="D28" i="87"/>
  <c r="K27" i="87"/>
  <c r="K28" i="87" s="1"/>
  <c r="J26" i="87"/>
  <c r="I26" i="87"/>
  <c r="H26" i="87"/>
  <c r="G26" i="87"/>
  <c r="F26" i="87"/>
  <c r="E26" i="87"/>
  <c r="D26" i="87"/>
  <c r="K21" i="87"/>
  <c r="K26" i="87" s="1"/>
  <c r="J20" i="87"/>
  <c r="I20" i="87"/>
  <c r="H20" i="87"/>
  <c r="G20" i="87"/>
  <c r="F20" i="87"/>
  <c r="E20" i="87"/>
  <c r="D20" i="87"/>
  <c r="K15" i="87"/>
  <c r="K20" i="87" s="1"/>
  <c r="C10" i="86"/>
  <c r="C7" i="86"/>
  <c r="E13" i="86"/>
  <c r="D10" i="86"/>
  <c r="E9" i="86"/>
  <c r="E8" i="86"/>
  <c r="D7" i="86"/>
  <c r="E6" i="86"/>
  <c r="E5" i="86"/>
  <c r="C32" i="85"/>
  <c r="C29" i="85"/>
  <c r="C23" i="85"/>
  <c r="C19" i="85"/>
  <c r="C15" i="85"/>
  <c r="C10" i="85"/>
  <c r="C8" i="85"/>
  <c r="E32" i="85"/>
  <c r="D32" i="85"/>
  <c r="E29" i="85"/>
  <c r="E33" i="85" s="1"/>
  <c r="D29" i="85"/>
  <c r="F28" i="85"/>
  <c r="F25" i="85"/>
  <c r="F24" i="85"/>
  <c r="E23" i="85"/>
  <c r="F23" i="85" s="1"/>
  <c r="D23" i="85"/>
  <c r="F22" i="85"/>
  <c r="F21" i="85"/>
  <c r="F20" i="85"/>
  <c r="E19" i="85"/>
  <c r="F19" i="85" s="1"/>
  <c r="D19" i="85"/>
  <c r="F18" i="85"/>
  <c r="F17" i="85"/>
  <c r="F16" i="85"/>
  <c r="E15" i="85"/>
  <c r="F15" i="85" s="1"/>
  <c r="D15" i="85"/>
  <c r="F14" i="85"/>
  <c r="F13" i="85"/>
  <c r="F12" i="85"/>
  <c r="F11" i="85"/>
  <c r="E10" i="85"/>
  <c r="D10" i="85"/>
  <c r="E8" i="85"/>
  <c r="D8" i="85"/>
  <c r="F7" i="85"/>
  <c r="F6" i="85"/>
  <c r="F5" i="85"/>
  <c r="C73" i="84"/>
  <c r="C69" i="84"/>
  <c r="C66" i="84"/>
  <c r="C61" i="84"/>
  <c r="C54" i="84"/>
  <c r="C57" i="84" s="1"/>
  <c r="C50" i="84"/>
  <c r="C44" i="84"/>
  <c r="C47" i="84" s="1"/>
  <c r="F5" i="84"/>
  <c r="C37" i="84"/>
  <c r="C29" i="84"/>
  <c r="C21" i="84"/>
  <c r="C19" i="84"/>
  <c r="C16" i="84"/>
  <c r="C17" i="84" s="1"/>
  <c r="C13" i="84"/>
  <c r="C10" i="84"/>
  <c r="C6" i="84"/>
  <c r="E73" i="84"/>
  <c r="F72" i="84"/>
  <c r="F71" i="84"/>
  <c r="E69" i="84"/>
  <c r="F68" i="84"/>
  <c r="F67" i="84"/>
  <c r="E66" i="84"/>
  <c r="F65" i="84"/>
  <c r="F64" i="84"/>
  <c r="F62" i="84"/>
  <c r="E61" i="84"/>
  <c r="F59" i="84"/>
  <c r="F56" i="84"/>
  <c r="F55" i="84"/>
  <c r="E54" i="84"/>
  <c r="E57" i="84" s="1"/>
  <c r="F53" i="84"/>
  <c r="F52" i="84"/>
  <c r="E50" i="84"/>
  <c r="F49" i="84"/>
  <c r="F36" i="84"/>
  <c r="F26" i="84"/>
  <c r="F25" i="84"/>
  <c r="F24" i="84"/>
  <c r="E21" i="84"/>
  <c r="F20" i="84"/>
  <c r="E19" i="84"/>
  <c r="F18" i="84"/>
  <c r="E16" i="84"/>
  <c r="E17" i="84" s="1"/>
  <c r="F15" i="84"/>
  <c r="E13" i="84"/>
  <c r="F12" i="84"/>
  <c r="F11" i="84"/>
  <c r="E10" i="84"/>
  <c r="F9" i="84"/>
  <c r="F8" i="84"/>
  <c r="F7" i="84"/>
  <c r="E6" i="84"/>
  <c r="C42" i="62"/>
  <c r="C44" i="62" s="1"/>
  <c r="E42" i="62"/>
  <c r="E44" i="62" s="1"/>
  <c r="C54" i="62"/>
  <c r="C56" i="62" s="1"/>
  <c r="E54" i="62"/>
  <c r="E56" i="62" s="1"/>
  <c r="I54" i="62"/>
  <c r="I56" i="62" s="1"/>
  <c r="K54" i="62"/>
  <c r="K56" i="62" s="1"/>
  <c r="F5" i="50"/>
  <c r="F8" i="50"/>
  <c r="F9" i="50"/>
  <c r="F11" i="50"/>
  <c r="F13" i="50"/>
  <c r="F14" i="50"/>
  <c r="F16" i="50"/>
  <c r="F19" i="50"/>
  <c r="F20" i="50"/>
  <c r="F25" i="50"/>
  <c r="F26" i="50"/>
  <c r="F27" i="50"/>
  <c r="F28" i="50"/>
  <c r="F30" i="50"/>
  <c r="F31" i="50"/>
  <c r="F35" i="50"/>
  <c r="C40" i="50"/>
  <c r="C37" i="50" s="1"/>
  <c r="C34" i="50"/>
  <c r="C32" i="50"/>
  <c r="C24" i="50" s="1"/>
  <c r="C23" i="50" s="1"/>
  <c r="C15" i="50"/>
  <c r="C6" i="50"/>
  <c r="C4" i="50"/>
  <c r="F4" i="83"/>
  <c r="F5" i="83"/>
  <c r="F6" i="83"/>
  <c r="F7" i="83"/>
  <c r="F13" i="83"/>
  <c r="F14" i="83"/>
  <c r="F15" i="83"/>
  <c r="F16" i="83"/>
  <c r="F17" i="83"/>
  <c r="C9" i="83"/>
  <c r="I40" i="62" s="1"/>
  <c r="I42" i="62" s="1"/>
  <c r="I44" i="62" s="1"/>
  <c r="C3" i="83"/>
  <c r="F29" i="40"/>
  <c r="F27" i="40"/>
  <c r="F23" i="40"/>
  <c r="F17" i="40"/>
  <c r="F16" i="40"/>
  <c r="F15" i="40"/>
  <c r="F11" i="40"/>
  <c r="C28" i="40"/>
  <c r="C26" i="40"/>
  <c r="F26" i="40" s="1"/>
  <c r="C25" i="40"/>
  <c r="F25" i="40" s="1"/>
  <c r="C24" i="40"/>
  <c r="F24" i="40" s="1"/>
  <c r="C22" i="40"/>
  <c r="F22" i="40" s="1"/>
  <c r="C21" i="40"/>
  <c r="F21" i="40" s="1"/>
  <c r="C20" i="40"/>
  <c r="F20" i="40" s="1"/>
  <c r="C19" i="40"/>
  <c r="F19" i="40" s="1"/>
  <c r="C18" i="40"/>
  <c r="F18" i="40" s="1"/>
  <c r="C14" i="40"/>
  <c r="F14" i="40" s="1"/>
  <c r="C12" i="40"/>
  <c r="F12" i="40" s="1"/>
  <c r="C8" i="40"/>
  <c r="C6" i="40"/>
  <c r="C10" i="42"/>
  <c r="E10" i="42"/>
  <c r="C11" i="42"/>
  <c r="E11" i="42"/>
  <c r="C28" i="42"/>
  <c r="C25" i="41"/>
  <c r="C24" i="41" s="1"/>
  <c r="I11" i="82"/>
  <c r="I13" i="82"/>
  <c r="I17" i="82"/>
  <c r="I20" i="82"/>
  <c r="I23" i="82"/>
  <c r="I26" i="82"/>
  <c r="I29" i="82"/>
  <c r="I30" i="82"/>
  <c r="I38" i="82"/>
  <c r="I44" i="82"/>
  <c r="F43" i="82"/>
  <c r="F41" i="82"/>
  <c r="F37" i="82"/>
  <c r="F36" i="82"/>
  <c r="F34" i="82" s="1"/>
  <c r="F22" i="82"/>
  <c r="F19" i="82"/>
  <c r="F10" i="82"/>
  <c r="F7" i="82"/>
  <c r="H43" i="82"/>
  <c r="F87" i="41"/>
  <c r="F88" i="41"/>
  <c r="F79" i="41"/>
  <c r="F75" i="41"/>
  <c r="F55" i="41"/>
  <c r="F54" i="41"/>
  <c r="F51" i="41"/>
  <c r="F50" i="41"/>
  <c r="F47" i="41"/>
  <c r="F44" i="41"/>
  <c r="F42" i="41"/>
  <c r="F41" i="41"/>
  <c r="F38" i="41"/>
  <c r="F37" i="41"/>
  <c r="F18" i="41"/>
  <c r="F19" i="41"/>
  <c r="F20" i="41"/>
  <c r="F26" i="41"/>
  <c r="F28" i="41"/>
  <c r="C83" i="41"/>
  <c r="C81" i="41" s="1"/>
  <c r="C78" i="41"/>
  <c r="C74" i="41"/>
  <c r="C57" i="41"/>
  <c r="C53" i="41"/>
  <c r="C43" i="41"/>
  <c r="C40" i="41"/>
  <c r="C36" i="41"/>
  <c r="C17" i="41"/>
  <c r="C16" i="41" s="1"/>
  <c r="C10" i="41"/>
  <c r="C8" i="91" l="1"/>
  <c r="C72" i="91" s="1"/>
  <c r="D16" i="93"/>
  <c r="C16" i="93"/>
  <c r="I11" i="93"/>
  <c r="D33" i="85"/>
  <c r="D10" i="90"/>
  <c r="G14" i="87"/>
  <c r="G34" i="87" s="1"/>
  <c r="J14" i="87"/>
  <c r="J34" i="87" s="1"/>
  <c r="E14" i="87"/>
  <c r="E34" i="87" s="1"/>
  <c r="L15" i="87"/>
  <c r="L20" i="87" s="1"/>
  <c r="D14" i="87"/>
  <c r="D34" i="87" s="1"/>
  <c r="F14" i="87"/>
  <c r="F34" i="87" s="1"/>
  <c r="H14" i="87"/>
  <c r="H34" i="87" s="1"/>
  <c r="L27" i="87"/>
  <c r="L28" i="87" s="1"/>
  <c r="L29" i="87"/>
  <c r="L30" i="87" s="1"/>
  <c r="K31" i="87"/>
  <c r="K14" i="87"/>
  <c r="L21" i="87"/>
  <c r="L26" i="87" s="1"/>
  <c r="C11" i="86"/>
  <c r="C12" i="86" s="1"/>
  <c r="C14" i="86" s="1"/>
  <c r="D11" i="86"/>
  <c r="D12" i="86" s="1"/>
  <c r="E26" i="85"/>
  <c r="E34" i="85" s="1"/>
  <c r="E10" i="86"/>
  <c r="E7" i="86"/>
  <c r="C33" i="85"/>
  <c r="C26" i="85"/>
  <c r="C70" i="84"/>
  <c r="C74" i="84" s="1"/>
  <c r="D26" i="85"/>
  <c r="D34" i="85" s="1"/>
  <c r="F33" i="85"/>
  <c r="F8" i="85"/>
  <c r="F29" i="85"/>
  <c r="E22" i="84"/>
  <c r="C14" i="84"/>
  <c r="C22" i="84"/>
  <c r="C38" i="84"/>
  <c r="F6" i="84"/>
  <c r="E70" i="84"/>
  <c r="E14" i="84"/>
  <c r="F10" i="84"/>
  <c r="F69" i="84"/>
  <c r="F13" i="84"/>
  <c r="F21" i="84"/>
  <c r="F37" i="84"/>
  <c r="F50" i="84"/>
  <c r="F66" i="84"/>
  <c r="F73" i="84"/>
  <c r="F38" i="84"/>
  <c r="F29" i="84"/>
  <c r="F57" i="84"/>
  <c r="F17" i="84"/>
  <c r="F16" i="84"/>
  <c r="F23" i="84"/>
  <c r="F54" i="84"/>
  <c r="F61" i="84"/>
  <c r="F19" i="84"/>
  <c r="I43" i="82"/>
  <c r="C3" i="50"/>
  <c r="C36" i="50" s="1"/>
  <c r="C24" i="83"/>
  <c r="F8" i="40"/>
  <c r="F6" i="40"/>
  <c r="C10" i="40"/>
  <c r="C26" i="42"/>
  <c r="F6" i="82"/>
  <c r="F5" i="82" s="1"/>
  <c r="F33" i="82"/>
  <c r="C85" i="41"/>
  <c r="C39" i="41"/>
  <c r="C35" i="41" s="1"/>
  <c r="C48" i="41"/>
  <c r="F10" i="41"/>
  <c r="H36" i="82"/>
  <c r="I36" i="82" s="1"/>
  <c r="F83" i="41"/>
  <c r="I16" i="93" l="1"/>
  <c r="L14" i="87"/>
  <c r="L34" i="87" s="1"/>
  <c r="K34" i="87"/>
  <c r="E11" i="86"/>
  <c r="F26" i="85"/>
  <c r="F70" i="84"/>
  <c r="E12" i="86"/>
  <c r="D14" i="86"/>
  <c r="E14" i="86" s="1"/>
  <c r="C34" i="85"/>
  <c r="F34" i="85" s="1"/>
  <c r="F22" i="84"/>
  <c r="C51" i="84"/>
  <c r="E74" i="84"/>
  <c r="F74" i="84" s="1"/>
  <c r="F14" i="84"/>
  <c r="E51" i="84"/>
  <c r="F50" i="82"/>
  <c r="F28" i="42"/>
  <c r="F51" i="84" l="1"/>
  <c r="K9" i="62"/>
  <c r="L3" i="62"/>
  <c r="F8" i="62"/>
  <c r="F9" i="62"/>
  <c r="F10" i="62"/>
  <c r="F11" i="62"/>
  <c r="F12" i="62"/>
  <c r="F13" i="62"/>
  <c r="L56" i="51"/>
  <c r="L57" i="51"/>
  <c r="L58" i="51"/>
  <c r="L35" i="51"/>
  <c r="K33" i="51"/>
  <c r="K6" i="51"/>
  <c r="K5" i="62" s="1"/>
  <c r="K5" i="51"/>
  <c r="K4" i="62" s="1"/>
  <c r="L19" i="51"/>
  <c r="L20" i="51"/>
  <c r="L21" i="51"/>
  <c r="L22" i="51"/>
  <c r="E55" i="51"/>
  <c r="E29" i="51"/>
  <c r="F32" i="51"/>
  <c r="F33" i="51"/>
  <c r="F34" i="51"/>
  <c r="F35" i="51"/>
  <c r="E22" i="51"/>
  <c r="E18" i="51"/>
  <c r="E26" i="42"/>
  <c r="E81" i="41"/>
  <c r="E78" i="41"/>
  <c r="E74" i="41"/>
  <c r="F57" i="41"/>
  <c r="F53" i="41"/>
  <c r="E43" i="41"/>
  <c r="F43" i="41" s="1"/>
  <c r="E40" i="41"/>
  <c r="F40" i="41" s="1"/>
  <c r="E36" i="41"/>
  <c r="F36" i="41" s="1"/>
  <c r="E24" i="41"/>
  <c r="F63" i="41"/>
  <c r="F64" i="41"/>
  <c r="F65" i="41"/>
  <c r="F66" i="41"/>
  <c r="F68" i="41"/>
  <c r="F69" i="41"/>
  <c r="F70" i="41"/>
  <c r="E9" i="41"/>
  <c r="H41" i="82"/>
  <c r="I41" i="82" s="1"/>
  <c r="H37" i="82"/>
  <c r="I37" i="82" s="1"/>
  <c r="H34" i="82"/>
  <c r="I34" i="82" s="1"/>
  <c r="H22" i="82"/>
  <c r="I22" i="82" s="1"/>
  <c r="H19" i="82"/>
  <c r="I19" i="82" s="1"/>
  <c r="H10" i="82"/>
  <c r="I10" i="82" s="1"/>
  <c r="F28" i="40"/>
  <c r="E9" i="83"/>
  <c r="E3" i="83"/>
  <c r="E34" i="50"/>
  <c r="F34" i="50" s="1"/>
  <c r="F15" i="50"/>
  <c r="F6" i="50"/>
  <c r="F4" i="50"/>
  <c r="K40" i="62" l="1"/>
  <c r="K42" i="62" s="1"/>
  <c r="D31" i="40"/>
  <c r="D41" i="40" s="1"/>
  <c r="D20" i="42" s="1"/>
  <c r="D19" i="42" s="1"/>
  <c r="D30" i="42" s="1"/>
  <c r="D35" i="42" s="1"/>
  <c r="K31" i="51"/>
  <c r="E19" i="51"/>
  <c r="E26" i="62" s="1"/>
  <c r="K12" i="62"/>
  <c r="E17" i="51"/>
  <c r="F32" i="50"/>
  <c r="E37" i="50"/>
  <c r="F37" i="50" s="1"/>
  <c r="F40" i="50"/>
  <c r="E24" i="42"/>
  <c r="K12" i="51"/>
  <c r="F9" i="83"/>
  <c r="E37" i="40"/>
  <c r="K11" i="51" s="1"/>
  <c r="F3" i="83"/>
  <c r="K8" i="51"/>
  <c r="K14" i="51"/>
  <c r="E71" i="41"/>
  <c r="E30" i="51" s="1"/>
  <c r="F74" i="41"/>
  <c r="E15" i="42"/>
  <c r="C9" i="95" s="1"/>
  <c r="F81" i="41"/>
  <c r="E14" i="42"/>
  <c r="F78" i="41"/>
  <c r="F25" i="41"/>
  <c r="F16" i="41"/>
  <c r="F17" i="41"/>
  <c r="E48" i="41"/>
  <c r="E24" i="83"/>
  <c r="F24" i="83" s="1"/>
  <c r="E40" i="40"/>
  <c r="E7" i="42"/>
  <c r="E33" i="42"/>
  <c r="K18" i="51"/>
  <c r="E85" i="41"/>
  <c r="F85" i="41" s="1"/>
  <c r="E39" i="41"/>
  <c r="H33" i="82"/>
  <c r="E10" i="40"/>
  <c r="F10" i="40" s="1"/>
  <c r="E3" i="50"/>
  <c r="I9" i="62"/>
  <c r="I33" i="82" l="1"/>
  <c r="E31" i="40"/>
  <c r="L40" i="62"/>
  <c r="L42" i="62"/>
  <c r="K44" i="62"/>
  <c r="L44" i="62" s="1"/>
  <c r="K21" i="62"/>
  <c r="E57" i="51"/>
  <c r="E20" i="62"/>
  <c r="K17" i="51"/>
  <c r="K54" i="51" s="1"/>
  <c r="K7" i="62"/>
  <c r="K11" i="62"/>
  <c r="K10" i="62"/>
  <c r="K13" i="62"/>
  <c r="E54" i="51"/>
  <c r="E23" i="50"/>
  <c r="E36" i="50" s="1"/>
  <c r="F36" i="50" s="1"/>
  <c r="F24" i="50"/>
  <c r="F3" i="50"/>
  <c r="E18" i="62"/>
  <c r="E16" i="42"/>
  <c r="G8" i="86" s="1"/>
  <c r="E12" i="42"/>
  <c r="E35" i="41"/>
  <c r="F39" i="41"/>
  <c r="E9" i="42"/>
  <c r="E7" i="51" s="1"/>
  <c r="F48" i="41"/>
  <c r="E28" i="51"/>
  <c r="F24" i="41"/>
  <c r="K9" i="51"/>
  <c r="E22" i="42"/>
  <c r="K28" i="51"/>
  <c r="K7" i="51"/>
  <c r="K6" i="62" s="1"/>
  <c r="E34" i="42"/>
  <c r="E8" i="41"/>
  <c r="F27" i="42"/>
  <c r="G9" i="86" l="1"/>
  <c r="C11" i="95"/>
  <c r="K8" i="62"/>
  <c r="E56" i="51"/>
  <c r="E53" i="51"/>
  <c r="E36" i="51"/>
  <c r="E25" i="62"/>
  <c r="K15" i="62"/>
  <c r="K30" i="51"/>
  <c r="K20" i="62" s="1"/>
  <c r="F23" i="50"/>
  <c r="E23" i="42"/>
  <c r="E21" i="42" s="1"/>
  <c r="E41" i="40"/>
  <c r="E8" i="42"/>
  <c r="E6" i="51" s="1"/>
  <c r="F35" i="41"/>
  <c r="K53" i="51"/>
  <c r="K15" i="51"/>
  <c r="K18" i="62"/>
  <c r="E27" i="62" l="1"/>
  <c r="K14" i="62"/>
  <c r="E15" i="62"/>
  <c r="E50" i="51"/>
  <c r="E43" i="51"/>
  <c r="E6" i="62"/>
  <c r="K36" i="51"/>
  <c r="K37" i="51" s="1"/>
  <c r="E20" i="42"/>
  <c r="E19" i="42" s="1"/>
  <c r="E30" i="42" s="1"/>
  <c r="K49" i="51"/>
  <c r="K23" i="51"/>
  <c r="C10" i="95" l="1"/>
  <c r="G6" i="86"/>
  <c r="K25" i="62"/>
  <c r="K27" i="62" s="1"/>
  <c r="K16" i="62"/>
  <c r="K43" i="51"/>
  <c r="E5" i="62"/>
  <c r="K50" i="51"/>
  <c r="K51" i="51" s="1"/>
  <c r="E35" i="42"/>
  <c r="K59" i="51" l="1"/>
  <c r="K83" i="62"/>
  <c r="K28" i="62"/>
  <c r="F26" i="42"/>
  <c r="C7" i="62"/>
  <c r="C71" i="41"/>
  <c r="F71" i="41" s="1"/>
  <c r="F67" i="41"/>
  <c r="C40" i="40" l="1"/>
  <c r="F40" i="40" s="1"/>
  <c r="C37" i="40"/>
  <c r="C9" i="41"/>
  <c r="F9" i="41" s="1"/>
  <c r="C8" i="41"/>
  <c r="F8" i="41" s="1"/>
  <c r="F37" i="40" l="1"/>
  <c r="C31" i="40"/>
  <c r="F31" i="40" s="1"/>
  <c r="C7" i="42"/>
  <c r="I55" i="51"/>
  <c r="L55" i="51" s="1"/>
  <c r="C58" i="51"/>
  <c r="C55" i="51"/>
  <c r="I33" i="51"/>
  <c r="L33" i="51" s="1"/>
  <c r="C30" i="51"/>
  <c r="F30" i="51" s="1"/>
  <c r="C29" i="51"/>
  <c r="C28" i="51"/>
  <c r="F28" i="51" s="1"/>
  <c r="I18" i="51"/>
  <c r="L18" i="51" s="1"/>
  <c r="I12" i="51"/>
  <c r="L12" i="51" s="1"/>
  <c r="I11" i="51"/>
  <c r="L11" i="51" s="1"/>
  <c r="I8" i="51"/>
  <c r="L8" i="51" s="1"/>
  <c r="I6" i="51"/>
  <c r="L6" i="51" s="1"/>
  <c r="I5" i="51"/>
  <c r="L5" i="51" s="1"/>
  <c r="C22" i="51"/>
  <c r="F22" i="51" s="1"/>
  <c r="C18" i="51"/>
  <c r="F18" i="51" s="1"/>
  <c r="C33" i="42"/>
  <c r="F33" i="42" s="1"/>
  <c r="I14" i="51"/>
  <c r="L14" i="51" s="1"/>
  <c r="C15" i="42"/>
  <c r="F15" i="42" s="1"/>
  <c r="C12" i="42"/>
  <c r="F12" i="42" s="1"/>
  <c r="C9" i="42"/>
  <c r="F9" i="42" s="1"/>
  <c r="C41" i="40" l="1"/>
  <c r="F41" i="40" s="1"/>
  <c r="C18" i="62"/>
  <c r="F18" i="62" s="1"/>
  <c r="F7" i="42"/>
  <c r="C8" i="42"/>
  <c r="F8" i="42" s="1"/>
  <c r="I31" i="51"/>
  <c r="L31" i="51" s="1"/>
  <c r="I13" i="62"/>
  <c r="L13" i="62" s="1"/>
  <c r="C17" i="51"/>
  <c r="F17" i="51" s="1"/>
  <c r="I5" i="62"/>
  <c r="L5" i="62" s="1"/>
  <c r="I10" i="62"/>
  <c r="I12" i="62"/>
  <c r="C20" i="62"/>
  <c r="F20" i="62" s="1"/>
  <c r="C19" i="51"/>
  <c r="I4" i="62"/>
  <c r="L4" i="62" s="1"/>
  <c r="I7" i="62"/>
  <c r="L7" i="62" s="1"/>
  <c r="I11" i="62"/>
  <c r="I17" i="51"/>
  <c r="L17" i="51" s="1"/>
  <c r="C7" i="51"/>
  <c r="F7" i="51" s="1"/>
  <c r="C34" i="42"/>
  <c r="F34" i="42" s="1"/>
  <c r="I7" i="51"/>
  <c r="L7" i="51" s="1"/>
  <c r="C36" i="51"/>
  <c r="C22" i="42"/>
  <c r="F22" i="42" s="1"/>
  <c r="C24" i="42"/>
  <c r="F24" i="42" s="1"/>
  <c r="I28" i="51"/>
  <c r="L28" i="51" s="1"/>
  <c r="C23" i="42"/>
  <c r="F23" i="42" s="1"/>
  <c r="I30" i="51"/>
  <c r="L30" i="51" s="1"/>
  <c r="I9" i="51"/>
  <c r="L9" i="51" s="1"/>
  <c r="L10" i="62" l="1"/>
  <c r="I8" i="62"/>
  <c r="F36" i="51"/>
  <c r="C6" i="51"/>
  <c r="F6" i="51" s="1"/>
  <c r="I54" i="51"/>
  <c r="L54" i="51" s="1"/>
  <c r="C43" i="51"/>
  <c r="F43" i="51" s="1"/>
  <c r="C25" i="62"/>
  <c r="F25" i="62" s="1"/>
  <c r="C26" i="62"/>
  <c r="F26" i="62" s="1"/>
  <c r="C57" i="51"/>
  <c r="F57" i="51" s="1"/>
  <c r="I20" i="62"/>
  <c r="L20" i="62" s="1"/>
  <c r="C50" i="51"/>
  <c r="F50" i="51" s="1"/>
  <c r="I18" i="62"/>
  <c r="L18" i="62" s="1"/>
  <c r="I53" i="51"/>
  <c r="L53" i="51" s="1"/>
  <c r="L8" i="62"/>
  <c r="I21" i="62"/>
  <c r="L21" i="62" s="1"/>
  <c r="I6" i="62"/>
  <c r="L6" i="62" s="1"/>
  <c r="C54" i="51"/>
  <c r="F54" i="51" s="1"/>
  <c r="C6" i="62"/>
  <c r="F6" i="62" s="1"/>
  <c r="I15" i="62"/>
  <c r="L15" i="62" s="1"/>
  <c r="I15" i="51"/>
  <c r="L15" i="51" s="1"/>
  <c r="I36" i="51"/>
  <c r="L36" i="51" s="1"/>
  <c r="C21" i="42"/>
  <c r="F21" i="42" s="1"/>
  <c r="C20" i="42"/>
  <c r="F20" i="42" s="1"/>
  <c r="I37" i="51" l="1"/>
  <c r="C5" i="62"/>
  <c r="F5" i="62" s="1"/>
  <c r="C27" i="62"/>
  <c r="F27" i="62" s="1"/>
  <c r="C56" i="51"/>
  <c r="F56" i="51" s="1"/>
  <c r="L37" i="51"/>
  <c r="I14" i="62"/>
  <c r="L14" i="62" s="1"/>
  <c r="I25" i="62"/>
  <c r="L25" i="62" s="1"/>
  <c r="I23" i="51"/>
  <c r="L23" i="51" s="1"/>
  <c r="C53" i="51"/>
  <c r="F53" i="51" s="1"/>
  <c r="I49" i="51"/>
  <c r="L49" i="51" s="1"/>
  <c r="I43" i="51"/>
  <c r="L43" i="51" s="1"/>
  <c r="I50" i="51"/>
  <c r="L50" i="51" s="1"/>
  <c r="C19" i="42"/>
  <c r="F19" i="42" s="1"/>
  <c r="I27" i="62" l="1"/>
  <c r="L27" i="62" s="1"/>
  <c r="I51" i="51"/>
  <c r="L51" i="51" s="1"/>
  <c r="I16" i="62"/>
  <c r="L16" i="62" s="1"/>
  <c r="C15" i="62"/>
  <c r="F15" i="62" s="1"/>
  <c r="C30" i="42"/>
  <c r="F30" i="42" s="1"/>
  <c r="I28" i="62" l="1"/>
  <c r="L28" i="62" s="1"/>
  <c r="I83" i="62"/>
  <c r="I59" i="51"/>
  <c r="C35" i="42"/>
  <c r="F35" i="42" s="1"/>
  <c r="L83" i="62" l="1"/>
  <c r="L59" i="51"/>
  <c r="B4" i="50"/>
  <c r="J30" i="42" l="1"/>
  <c r="B9" i="83" l="1"/>
  <c r="B24" i="50"/>
  <c r="B15" i="50"/>
  <c r="B6" i="40"/>
  <c r="B25" i="41"/>
  <c r="B24" i="41" s="1"/>
  <c r="B40" i="40" l="1"/>
  <c r="H40" i="62"/>
  <c r="H33" i="51"/>
  <c r="H31" i="51" s="1"/>
  <c r="B6" i="50" l="1"/>
  <c r="B3" i="50" s="1"/>
  <c r="B26" i="42" l="1"/>
  <c r="B28" i="40"/>
  <c r="B34" i="50" l="1"/>
  <c r="B24" i="42" l="1"/>
  <c r="B16" i="41" l="1"/>
  <c r="B55" i="62" l="1"/>
  <c r="B48" i="62"/>
  <c r="B47" i="62"/>
  <c r="B34" i="62"/>
  <c r="B7" i="62"/>
  <c r="H38" i="51"/>
  <c r="H21" i="51"/>
  <c r="H18" i="51" l="1"/>
  <c r="H6" i="51"/>
  <c r="H5" i="51"/>
  <c r="B18" i="51"/>
  <c r="B39" i="51"/>
  <c r="B22" i="51"/>
  <c r="B20" i="51"/>
  <c r="B43" i="41"/>
  <c r="B23" i="50"/>
  <c r="B36" i="50" s="1"/>
  <c r="B10" i="40"/>
  <c r="B33" i="42"/>
  <c r="B32" i="42"/>
  <c r="B31" i="42"/>
  <c r="B37" i="50"/>
  <c r="B81" i="41"/>
  <c r="B78" i="41"/>
  <c r="B71" i="41"/>
  <c r="B62" i="41"/>
  <c r="B54" i="41"/>
  <c r="B40" i="41"/>
  <c r="B36" i="41"/>
  <c r="E25" i="82"/>
  <c r="H17" i="51" l="1"/>
  <c r="B38" i="51"/>
  <c r="B85" i="41"/>
  <c r="B39" i="41"/>
  <c r="B35" i="41" s="1"/>
  <c r="B48" i="41"/>
  <c r="B30" i="51"/>
  <c r="B15" i="42"/>
  <c r="B14" i="42"/>
  <c r="B34" i="42"/>
  <c r="H30" i="51"/>
  <c r="H28" i="51"/>
  <c r="B23" i="42"/>
  <c r="B22" i="42"/>
  <c r="H8" i="51"/>
  <c r="H7" i="51"/>
  <c r="B12" i="42"/>
  <c r="B10" i="42"/>
  <c r="B29" i="51"/>
  <c r="B7" i="42"/>
  <c r="B28" i="51"/>
  <c r="H14" i="51"/>
  <c r="B9" i="42" l="1"/>
  <c r="B7" i="51" s="1"/>
  <c r="H6" i="62"/>
  <c r="H18" i="62"/>
  <c r="H15" i="62"/>
  <c r="B19" i="62"/>
  <c r="B20" i="62"/>
  <c r="B55" i="51"/>
  <c r="B16" i="42"/>
  <c r="B18" i="62"/>
  <c r="B8" i="42"/>
  <c r="B6" i="62" l="1"/>
  <c r="B6" i="51"/>
  <c r="B5" i="62" l="1"/>
  <c r="H20" i="62" l="1"/>
  <c r="H13" i="62"/>
  <c r="H12" i="62"/>
  <c r="H9" i="62"/>
  <c r="H7" i="62"/>
  <c r="H5" i="62"/>
  <c r="H4" i="62"/>
  <c r="H26" i="62"/>
  <c r="H12" i="51" l="1"/>
  <c r="H11" i="62" l="1"/>
  <c r="H21" i="62" l="1"/>
  <c r="B3" i="83"/>
  <c r="H11" i="51" l="1"/>
  <c r="B24" i="83"/>
  <c r="H9" i="51" l="1"/>
  <c r="B31" i="40"/>
  <c r="B41" i="40" s="1"/>
  <c r="H10" i="62"/>
  <c r="E37" i="82"/>
  <c r="H8" i="62" l="1"/>
  <c r="H14" i="62" s="1"/>
  <c r="H15" i="51"/>
  <c r="B20" i="42"/>
  <c r="B19" i="42" l="1"/>
  <c r="E7" i="82"/>
  <c r="E43" i="82"/>
  <c r="B9" i="41" s="1"/>
  <c r="E34" i="82"/>
  <c r="E22" i="82"/>
  <c r="E19" i="82"/>
  <c r="E10" i="82"/>
  <c r="E6" i="82" l="1"/>
  <c r="E5" i="82" s="1"/>
  <c r="B7" i="41" s="1"/>
  <c r="E33" i="82"/>
  <c r="B8" i="41" s="1"/>
  <c r="C7" i="41" l="1"/>
  <c r="C6" i="41" s="1"/>
  <c r="B6" i="41"/>
  <c r="B5" i="41" s="1"/>
  <c r="B6" i="42" s="1"/>
  <c r="E50" i="82"/>
  <c r="H55" i="51"/>
  <c r="B36" i="51"/>
  <c r="B40" i="51"/>
  <c r="H36" i="51"/>
  <c r="B19" i="51"/>
  <c r="B17" i="51"/>
  <c r="H37" i="51" l="1"/>
  <c r="C5" i="41"/>
  <c r="C77" i="41" s="1"/>
  <c r="C86" i="41" s="1"/>
  <c r="B54" i="51"/>
  <c r="B5" i="51"/>
  <c r="H50" i="51"/>
  <c r="B26" i="62"/>
  <c r="B57" i="51"/>
  <c r="B43" i="51"/>
  <c r="B50" i="51"/>
  <c r="H49" i="51"/>
  <c r="H23" i="51"/>
  <c r="H54" i="51"/>
  <c r="H53" i="51" s="1"/>
  <c r="H43" i="51"/>
  <c r="C14" i="42" l="1"/>
  <c r="F14" i="42" s="1"/>
  <c r="H7" i="82"/>
  <c r="H51" i="51"/>
  <c r="B53" i="51"/>
  <c r="B4" i="62"/>
  <c r="B15" i="51"/>
  <c r="H16" i="51" s="1"/>
  <c r="B67" i="41"/>
  <c r="B21" i="42"/>
  <c r="C16" i="42" l="1"/>
  <c r="F16" i="42" s="1"/>
  <c r="H6" i="82"/>
  <c r="I6" i="82" s="1"/>
  <c r="H59" i="51"/>
  <c r="B14" i="62"/>
  <c r="B15" i="62"/>
  <c r="B49" i="51"/>
  <c r="B23" i="51"/>
  <c r="B30" i="42"/>
  <c r="B11" i="42"/>
  <c r="B77" i="41"/>
  <c r="B86" i="41" s="1"/>
  <c r="H5" i="82" l="1"/>
  <c r="C6" i="42"/>
  <c r="B51" i="51"/>
  <c r="H52" i="51" s="1"/>
  <c r="B35" i="42"/>
  <c r="B13" i="42"/>
  <c r="I5" i="82" l="1"/>
  <c r="H50" i="82"/>
  <c r="E7" i="41"/>
  <c r="F7" i="41" s="1"/>
  <c r="I50" i="82"/>
  <c r="C13" i="42"/>
  <c r="C5" i="51"/>
  <c r="B17" i="42"/>
  <c r="H54" i="62"/>
  <c r="E6" i="41" l="1"/>
  <c r="C17" i="42"/>
  <c r="C15" i="51"/>
  <c r="I16" i="51" s="1"/>
  <c r="C4" i="62"/>
  <c r="E5" i="41" l="1"/>
  <c r="F5" i="41" s="1"/>
  <c r="F6" i="41"/>
  <c r="C14" i="62"/>
  <c r="C23" i="51"/>
  <c r="C49" i="51"/>
  <c r="E6" i="42" l="1"/>
  <c r="E5" i="51" s="1"/>
  <c r="E77" i="41"/>
  <c r="F77" i="41" s="1"/>
  <c r="C51" i="51"/>
  <c r="C16" i="62"/>
  <c r="H56" i="62"/>
  <c r="H42" i="62"/>
  <c r="H25" i="62"/>
  <c r="H82" i="62"/>
  <c r="H71" i="62"/>
  <c r="H73" i="62" s="1"/>
  <c r="B54" i="62"/>
  <c r="B56" i="62" s="1"/>
  <c r="B42" i="62"/>
  <c r="B44" i="62" s="1"/>
  <c r="B25" i="62"/>
  <c r="H16" i="62"/>
  <c r="B16" i="62"/>
  <c r="C59" i="51" l="1"/>
  <c r="C60" i="51" s="1"/>
  <c r="I52" i="51"/>
  <c r="E4" i="62"/>
  <c r="F4" i="62" s="1"/>
  <c r="F6" i="42"/>
  <c r="E13" i="42"/>
  <c r="E86" i="41"/>
  <c r="F86" i="41" s="1"/>
  <c r="C83" i="62"/>
  <c r="C84" i="62" s="1"/>
  <c r="C28" i="62"/>
  <c r="H44" i="62"/>
  <c r="H27" i="62"/>
  <c r="B27" i="62"/>
  <c r="B83" i="62" s="1"/>
  <c r="B58" i="51"/>
  <c r="F13" i="42" l="1"/>
  <c r="C8" i="95"/>
  <c r="C14" i="95" s="1"/>
  <c r="C19" i="95" s="1"/>
  <c r="G5" i="86"/>
  <c r="E17" i="42"/>
  <c r="F17" i="42" s="1"/>
  <c r="E15" i="51"/>
  <c r="F5" i="51"/>
  <c r="E14" i="62"/>
  <c r="F14" i="62" s="1"/>
  <c r="H83" i="62"/>
  <c r="B84" i="62" s="1"/>
  <c r="H28" i="62"/>
  <c r="B28" i="62"/>
  <c r="B56" i="51"/>
  <c r="E36" i="42" l="1"/>
  <c r="F15" i="51"/>
  <c r="K16" i="51"/>
  <c r="L16" i="51" s="1"/>
  <c r="E23" i="51"/>
  <c r="F23" i="51" s="1"/>
  <c r="E49" i="51"/>
  <c r="F49" i="51" s="1"/>
  <c r="E16" i="62"/>
  <c r="B59" i="51"/>
  <c r="B60" i="51" s="1"/>
  <c r="E83" i="62" l="1"/>
  <c r="F16" i="62"/>
  <c r="E51" i="51"/>
  <c r="F51" i="51" s="1"/>
  <c r="E28" i="62"/>
  <c r="F28" i="62" s="1"/>
  <c r="F83" i="62" l="1"/>
  <c r="E84" i="62"/>
  <c r="E59" i="51"/>
  <c r="K52" i="51"/>
  <c r="L52" i="51" s="1"/>
  <c r="F59" i="51" l="1"/>
  <c r="E60" i="51"/>
  <c r="F14" i="91" l="1"/>
  <c r="F13" i="91" l="1"/>
  <c r="F8" i="91" l="1"/>
  <c r="F72" i="91" l="1"/>
  <c r="G17" i="91" l="1"/>
  <c r="G15" i="91" l="1"/>
  <c r="G18" i="91" l="1"/>
  <c r="D14" i="91"/>
  <c r="D13" i="91" l="1"/>
  <c r="G14" i="91"/>
  <c r="D8" i="91" l="1"/>
  <c r="G13" i="91"/>
  <c r="D72" i="91" l="1"/>
  <c r="G72" i="91" s="1"/>
  <c r="G8" i="91"/>
</calcChain>
</file>

<file path=xl/sharedStrings.xml><?xml version="1.0" encoding="utf-8"?>
<sst xmlns="http://schemas.openxmlformats.org/spreadsheetml/2006/main" count="1438" uniqueCount="993">
  <si>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</si>
  <si>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</si>
  <si>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</si>
  <si>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7. Működési célú visszatérítendő támogatások, kölcsönök nyújtása áh-n kívülre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</si>
  <si>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</si>
  <si>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</si>
  <si>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</si>
  <si>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</si>
  <si>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</si>
  <si>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</si>
  <si>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</si>
  <si>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</si>
  <si>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</si>
  <si>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</si>
  <si>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Bevételek összesen:</t>
  </si>
  <si>
    <t>Működési kiadások</t>
  </si>
  <si>
    <t>Felhalmozási kiadások</t>
  </si>
  <si>
    <t>Tartalékok</t>
  </si>
  <si>
    <t>Általános</t>
  </si>
  <si>
    <t>Cél</t>
  </si>
  <si>
    <t>Költségvetési kiadások összesen:</t>
  </si>
  <si>
    <t>Finanszírozási kiadások összesen:</t>
  </si>
  <si>
    <t>Kiadások összesen:</t>
  </si>
  <si>
    <t>1. Önkormányzat működési támogatásai</t>
  </si>
  <si>
    <t xml:space="preserve"> 1.1. Helyi önk. működésének ált.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</si>
  <si>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</si>
  <si>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</si>
  <si>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</si>
  <si>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</si>
  <si>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</si>
  <si>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</si>
  <si>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1. Felhalmozási célú önkormányzati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</si>
  <si>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</si>
  <si>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</si>
  <si>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</si>
  <si>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</si>
  <si>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</si>
  <si>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</si>
  <si>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</si>
  <si>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</si>
  <si>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</si>
  <si>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</si>
  <si>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</si>
  <si>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</si>
  <si>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</si>
  <si>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</si>
  <si>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</si>
  <si>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</si>
  <si>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</si>
  <si>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</si>
  <si>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</si>
  <si>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</si>
  <si>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</si>
  <si>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</si>
  <si>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</si>
  <si>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</si>
  <si>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</si>
  <si>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</si>
  <si>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</si>
  <si>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</si>
  <si>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</si>
  <si>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</si>
  <si>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</si>
  <si>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</si>
  <si>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</si>
  <si>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Összes bevétel:</t>
  </si>
  <si>
    <t xml:space="preserve">  ebből közfoglalkoztatott</t>
  </si>
  <si>
    <t>LÉTSZÁM</t>
  </si>
  <si>
    <t>MUTATÓ</t>
  </si>
  <si>
    <t>FAJLAGOS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</si>
  <si>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</si>
  <si>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</si>
  <si>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</si>
  <si>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</si>
  <si>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</si>
  <si>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</si>
  <si>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</si>
  <si>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 xml:space="preserve">Pénzbeli szociális juttatások </t>
  </si>
  <si>
    <t>Egyes szoc.és gyermekjólétii felad.támog.</t>
  </si>
  <si>
    <t>Gyermekétkeztetés támogatása</t>
  </si>
  <si>
    <t>Kulturális feladatok támogatása</t>
  </si>
  <si>
    <t>Nyilvános könyvtári és közművelődési feladatok támogatása</t>
  </si>
  <si>
    <t>Lakott külterületekkel kapcsolatos feladatok támogatása</t>
  </si>
  <si>
    <t>Összesen</t>
  </si>
  <si>
    <t>Megnevezés</t>
  </si>
  <si>
    <t>Összesen:</t>
  </si>
  <si>
    <t>1. Személyi juttatás</t>
  </si>
  <si>
    <t>2. Munkaadót terhelő járulékok</t>
  </si>
  <si>
    <t>3. Dologi kiadások</t>
  </si>
  <si>
    <t>5. Egyéb működési célú kiadások</t>
  </si>
  <si>
    <t>1. Személyi juttatások</t>
  </si>
  <si>
    <t>4. Ellátottak pénzbeli juttatásai</t>
  </si>
  <si>
    <t>3. Működési célú visszatérítendő támogatások, kölcsönök nyújtása áh-n belülre</t>
  </si>
  <si>
    <t>4. Működési célú visszatérítendő támogatások, kölcsönök törlesztése áh-n belülre</t>
  </si>
  <si>
    <t>6. Működési célú garancia- és kezességvállalásból származó kifizetés államháztartáson kívülre</t>
  </si>
  <si>
    <t>Önkormányzati működési kiadások  összesen:</t>
  </si>
  <si>
    <t>Forgatási célú értékpapír vásárlás</t>
  </si>
  <si>
    <t>IV. Finanszírozási kiadások</t>
  </si>
  <si>
    <t>Felhalmozási kiadások összesen: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</si>
  <si>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</si>
  <si>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</si>
  <si>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</si>
  <si>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</si>
  <si>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 xml:space="preserve">3. Működési bevételek 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</si>
  <si>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</si>
  <si>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</si>
  <si>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</si>
  <si>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</si>
  <si>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</si>
  <si>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</si>
  <si>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</si>
  <si>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</si>
  <si>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</si>
  <si>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</si>
  <si>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</si>
  <si>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</si>
  <si>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</si>
  <si>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</si>
  <si>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</si>
  <si>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</si>
  <si>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</si>
  <si>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</si>
  <si>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</si>
  <si>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</si>
  <si>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</si>
  <si>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</si>
  <si>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</si>
  <si>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</si>
  <si>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</si>
  <si>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</si>
  <si>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</si>
  <si>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</si>
  <si>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</si>
  <si>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</si>
  <si>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</si>
  <si>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</si>
  <si>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</si>
  <si>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</si>
  <si>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</si>
  <si>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</si>
  <si>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</si>
  <si>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</si>
  <si>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</si>
  <si>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</si>
  <si>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</si>
  <si>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</si>
  <si>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</si>
  <si>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</si>
  <si>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</si>
  <si>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</si>
  <si>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</si>
  <si>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</si>
  <si>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</si>
  <si>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</si>
  <si>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</si>
  <si>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</si>
  <si>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</si>
  <si>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</si>
  <si>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</si>
  <si>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</si>
  <si>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</si>
  <si>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</si>
  <si>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</si>
  <si>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</si>
  <si>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</si>
  <si>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</si>
  <si>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</si>
  <si>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</si>
  <si>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</si>
  <si>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</si>
  <si>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</si>
  <si>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</si>
  <si>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</si>
  <si>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</si>
  <si>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</si>
  <si>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</si>
  <si>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</si>
  <si>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</si>
  <si>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</si>
  <si>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</si>
  <si>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</si>
  <si>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</si>
  <si>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</si>
  <si>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</si>
  <si>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</si>
  <si>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</si>
  <si>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Beruházások</t>
  </si>
  <si>
    <t>Felújítások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</si>
  <si>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</si>
  <si>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</si>
  <si>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</si>
  <si>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</si>
  <si>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Települési önkormányzatok szociális feladatainak egyéb támogatása</t>
  </si>
  <si>
    <t>Pénzbeli szociális ellátások kiegészítése</t>
  </si>
  <si>
    <t>1. Költségvetési hiány belső finanszírozására szolgáló finanszírozási  bevételek</t>
  </si>
  <si>
    <t>I. HELYI ÖNKORMÁNYZATOK MŰKÖDÉSÉNEK ÁLT.TÁMOGATÁSA</t>
  </si>
  <si>
    <t>III. SZOCIÁLIS, GYERMEKJÓLÉTI  ÉS GYERMEKÉTKEZTETÉSI FELADATAI</t>
  </si>
  <si>
    <t>6. Pénzforgalom nélküli kiadások (tartalék)</t>
  </si>
  <si>
    <t xml:space="preserve">2. Elvonások, befizetések </t>
  </si>
  <si>
    <t>5. Egyéb felhalmozási célú támogatások államháztartáson belülről</t>
  </si>
  <si>
    <t>Állami támogatás megelőlegezés visszafizetés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</si>
  <si>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</si>
  <si>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</si>
  <si>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</si>
  <si>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</si>
  <si>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Állami támogatás megelőlegezés visszafizetése</t>
  </si>
  <si>
    <t>7. Állami támogatás megelőlegezés visszafizetése</t>
  </si>
  <si>
    <t>8. Állami támogatás megelőlegezés visszafizetése</t>
  </si>
  <si>
    <t>9. Betét vásárlás</t>
  </si>
  <si>
    <t>3.3. Felhalmozási célú visszatérítendő támogatások, kölcsönök nyújtása áh-n belülre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</si>
  <si>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</si>
  <si>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</si>
  <si>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</si>
  <si>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</si>
  <si>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</si>
  <si>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</si>
  <si>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>4.1. Üzemeltetési díjak</t>
  </si>
  <si>
    <t>Informatikai szolg.igénybevétele</t>
  </si>
  <si>
    <t>Egyéb kommunikációs szolg.</t>
  </si>
  <si>
    <t>Közüzemi díjak</t>
  </si>
  <si>
    <t>Vásárolt élelmezés</t>
  </si>
  <si>
    <t>Karbantartási szolg.</t>
  </si>
  <si>
    <t>Szakmai tevékenységet segítő szolg.</t>
  </si>
  <si>
    <t>Működési célú előzetesen felsz.áfa</t>
  </si>
  <si>
    <t>Fizetendő áfa</t>
  </si>
  <si>
    <t>Egyéb dologi kiadások</t>
  </si>
  <si>
    <t>Egyéb szolgáltatások</t>
  </si>
  <si>
    <t>1.  Működési célú támogatások államháztartáson belülre</t>
  </si>
  <si>
    <t>Közoktatási Intézményfenntartó Társulás Pécsely  Óvoda fenntart támogatás</t>
  </si>
  <si>
    <t>BURSA Hungarica ösztöndíj (Wekerle Sándor Alapkezelő)</t>
  </si>
  <si>
    <t>2. Működési célú támogatások államháztartáson kívülre</t>
  </si>
  <si>
    <t>3. Működési célú visszatérítendő támogatások, kölcsönök nyújtása, törlesztése</t>
  </si>
  <si>
    <t>Egyéb működési célú kiadások összesen:</t>
  </si>
  <si>
    <t>Bf. Többcélú Társulás</t>
  </si>
  <si>
    <t>I. BERUHÁZÁSOK</t>
  </si>
  <si>
    <t>II. FELÚJÍTÁSOK</t>
  </si>
  <si>
    <t>III. EGYÉB FELHALMOZÁSI KIADÁSOK</t>
  </si>
  <si>
    <t>Részesedések beszerzése</t>
  </si>
  <si>
    <t>Egyéb felhalmozási kiadások</t>
  </si>
  <si>
    <t>Közfoglalkoztatottak támogatás</t>
  </si>
  <si>
    <t xml:space="preserve">     Szakmai anyagok beszerzése</t>
  </si>
  <si>
    <t xml:space="preserve">     Üzemeltetési anyagok beszerzése</t>
  </si>
  <si>
    <t>Önkormányzati feladatok</t>
  </si>
  <si>
    <t>Reklám és propaganda</t>
  </si>
  <si>
    <t>4.  Ellátottak pénzbeli juttatásai</t>
  </si>
  <si>
    <t>Települési támogatás</t>
  </si>
  <si>
    <t>Falugondnoki vagy tanyagondnoki</t>
  </si>
  <si>
    <t>2.1. Forgatási célú értékpapír beváltása</t>
  </si>
  <si>
    <t>10. Forgatási célú értékpapír vás.</t>
  </si>
  <si>
    <t>2.4. Államháztartáson belüli megelőlegezések</t>
  </si>
  <si>
    <t>2016. évről áthúzódó bérkompenzáció támogatása</t>
  </si>
  <si>
    <t>Ingatlanok beszerzése, létesítése</t>
  </si>
  <si>
    <t>Informatikai eszközök beszerzése, létesítése</t>
  </si>
  <si>
    <t>Egyéb tárgyi eszköz beszerzése</t>
  </si>
  <si>
    <t>Ingatlanok Felújítása</t>
  </si>
  <si>
    <t>Egyéb</t>
  </si>
  <si>
    <t>6. Értékpapír beváltása</t>
  </si>
  <si>
    <t>Református egyház</t>
  </si>
  <si>
    <t>Mosoly Alapítány</t>
  </si>
  <si>
    <t xml:space="preserve"> Bfüredi Önk Tűzoltóságnak</t>
  </si>
  <si>
    <t xml:space="preserve"> Balatonszőlős Sport egyesület</t>
  </si>
  <si>
    <t xml:space="preserve"> Balatonszőlős Darts egyesület</t>
  </si>
  <si>
    <t>Bérleti és lizing díjak</t>
  </si>
  <si>
    <t>Közvetített szolgáltatások</t>
  </si>
  <si>
    <t xml:space="preserve">      1.1. Magánszemélyek kommunális adója</t>
  </si>
  <si>
    <t>Tihany Iskoláért Alapítvány</t>
  </si>
  <si>
    <t>2. Elvonások, befizetések</t>
  </si>
  <si>
    <t>Bakonykarszt-Víz és csatorna támogatás</t>
  </si>
  <si>
    <t>2.5. Lekötött bankbetét megszüntetése</t>
  </si>
  <si>
    <t>Lekötött bankbetét beváltása</t>
  </si>
  <si>
    <t>7. Lekötött bankbetét megszüntetése</t>
  </si>
  <si>
    <t>8. Lekötött bankbetét megszüntetése</t>
  </si>
  <si>
    <t xml:space="preserve">       Közösségi Ház féltető</t>
  </si>
  <si>
    <t xml:space="preserve">      Közösségi Ház nyitott szintere</t>
  </si>
  <si>
    <t xml:space="preserve">      Mosó pályázat önrésze</t>
  </si>
  <si>
    <t xml:space="preserve">      Közösségi Ház Gázkazán</t>
  </si>
  <si>
    <t xml:space="preserve">      Műtrágya szóró</t>
  </si>
  <si>
    <t xml:space="preserve">      Pécselyi iskola tető felújítása tulajdonarányosan</t>
  </si>
  <si>
    <t xml:space="preserve">     Sportöltöző és sportpálya felújítása pályázat önrész</t>
  </si>
  <si>
    <r>
      <t xml:space="preserve">    </t>
    </r>
    <r>
      <rPr>
        <sz val="12"/>
        <rFont val="Times New Roman"/>
        <family val="1"/>
        <charset val="238"/>
      </rPr>
      <t>1.1. Előző év költségvetési maradványának  igénybevétele működési célra</t>
    </r>
  </si>
  <si>
    <t>"Önkormányzati feladatellátást szolgáló fejlesztések támogatása" pályázat, utak felújítása önrész</t>
  </si>
  <si>
    <t xml:space="preserve">Falugondnokok egyesülete támogatás </t>
  </si>
  <si>
    <t xml:space="preserve">     Fűnyíró</t>
  </si>
  <si>
    <t xml:space="preserve">    Kisértékű tárgyi eszközök</t>
  </si>
  <si>
    <t>5. Egyéb működési célú támogatások áhb</t>
  </si>
  <si>
    <t>8. Egyéb működési célú támogatások áhk</t>
  </si>
  <si>
    <t>1. Működési célú garancia- és kezességvállalásból származó kifizetés áhb</t>
  </si>
  <si>
    <t>1. Működési célú garancia- és kezességvállalásból származó megtérülések áhk</t>
  </si>
  <si>
    <t xml:space="preserve">    Közfoglalkoztatott támogatás előleg 2018.01-02 hó</t>
  </si>
  <si>
    <t xml:space="preserve">2. Munkaadót terhelő járulékok </t>
  </si>
  <si>
    <t>5.2. Egyéb működési célú támogatások áhb</t>
  </si>
  <si>
    <t>5.4. Egyéb működési célú támogatások áhk</t>
  </si>
  <si>
    <t>5.5. Működési célú visszatérítendő tám.-k, kölcsönök nyújtása áhk</t>
  </si>
  <si>
    <t>1. Felhalmozási célú támogatások áhb</t>
  </si>
  <si>
    <t>3. Felhalmozási célú átvett pénzeszközök áhk</t>
  </si>
  <si>
    <t>3.1. Egyéb felhalmozási célú pénzeszköz átadás áhk</t>
  </si>
  <si>
    <t>4. Működési célú átvett pénzeszközök áhk</t>
  </si>
  <si>
    <t xml:space="preserve">      Mosó pályázat munkálatok</t>
  </si>
  <si>
    <t xml:space="preserve">     Sportöltöző és sportpálya felújítása pályázat munkálatok</t>
  </si>
  <si>
    <t xml:space="preserve">     Sportöltöző és sportpálya felújítása pályázat támogatása</t>
  </si>
  <si>
    <t xml:space="preserve">      Mosó pályázat támogatás</t>
  </si>
  <si>
    <t>BEVÉTELEK ELŐIRÁNYZATA</t>
  </si>
  <si>
    <t>Polgármesteri illetmény támogatása</t>
  </si>
  <si>
    <t>Kiegészítés összege</t>
  </si>
  <si>
    <t>Szociális ágazati pótlék 2018</t>
  </si>
  <si>
    <t xml:space="preserve">FELHALMOZÁSI KIADÁSOK 2018. ÉV </t>
  </si>
  <si>
    <t xml:space="preserve">      MLSZ futballpály körbekerítés</t>
  </si>
  <si>
    <t>Immateriális javak beszerzése</t>
  </si>
  <si>
    <t xml:space="preserve">       Rendezési terv felülvizsgálat önrész</t>
  </si>
  <si>
    <t xml:space="preserve">MŰKÖDÉSI KIADÁSOK 2018. ÉV </t>
  </si>
  <si>
    <t xml:space="preserve"> Az Önkormányzat  működési bevételei és kiadásai  2018. év </t>
  </si>
  <si>
    <t xml:space="preserve"> Az Önkormányzat  kötelező feladatok bevételei és kiadásai  2018. év </t>
  </si>
  <si>
    <t xml:space="preserve">     Önkormányzati fejlesztések 2018 önrész</t>
  </si>
  <si>
    <t xml:space="preserve">     Önkormányzati fejlesztések 2018 munkálatok</t>
  </si>
  <si>
    <t xml:space="preserve">     Önkormányzati fejlesztések 2018 támogatása</t>
  </si>
  <si>
    <t xml:space="preserve">ÁLLAMI TÁMOGATÁSOK 2018. ÉV </t>
  </si>
  <si>
    <t>Bakonykarszt</t>
  </si>
  <si>
    <t xml:space="preserve">      LEADER pályázat Közösségi tér önrész 75/2018.(VIII.28.)</t>
  </si>
  <si>
    <t xml:space="preserve">      LEADER pályázat Közösségi tér munkálatok 75/2018.(VIII.28.)</t>
  </si>
  <si>
    <t xml:space="preserve">   Öreg Gella Útfelújítás önrész</t>
  </si>
  <si>
    <t xml:space="preserve">   Öreg Gella Útfelújítás munkálatok</t>
  </si>
  <si>
    <t xml:space="preserve">  2.1 Öreg Gella útfelújítás</t>
  </si>
  <si>
    <t xml:space="preserve"> 2.2 bérleti díjak</t>
  </si>
  <si>
    <t xml:space="preserve">  3.1 LEADER Közösségi tér </t>
  </si>
  <si>
    <t>EFOP-5.1.2-16-2017 Humán szolgáltatások fejlesztése</t>
  </si>
  <si>
    <t xml:space="preserve">      Mobil lemezgarázs</t>
  </si>
  <si>
    <t>Tüzifa támogatás</t>
  </si>
  <si>
    <t>2018. eredeti</t>
  </si>
  <si>
    <t>2.  Működési kiadások</t>
  </si>
  <si>
    <t>2018. évi módosított ei. IV.</t>
  </si>
  <si>
    <t>2018. évi teljesítés</t>
  </si>
  <si>
    <t>%</t>
  </si>
  <si>
    <t>Engedélyezett létszám:</t>
  </si>
  <si>
    <t>AZ ÖNKORMÁNYZAT FŐÖSSZESÍTŐJE 2018. ÉV</t>
  </si>
  <si>
    <t>I.   Önkormányzat működési kiadásai</t>
  </si>
  <si>
    <t xml:space="preserve">Bevétele és kiadások mérlege 2018. év </t>
  </si>
  <si>
    <t xml:space="preserve"> Az Önkormányzat felhalmozási bevételei és kiadásai  2018. év </t>
  </si>
  <si>
    <t xml:space="preserve"> Az Önkormányzat önként vállalt feladatok bevételei és kiadásai  2018. év </t>
  </si>
  <si>
    <t>Balatonfüredi Közös Önkorm Hivatal</t>
  </si>
  <si>
    <t xml:space="preserve"> Mérleg</t>
  </si>
  <si>
    <t>#</t>
  </si>
  <si>
    <t>Előző időszak (Ft)</t>
  </si>
  <si>
    <t>Módosítások (+/-)</t>
  </si>
  <si>
    <t>Tárgyi időszak (Ft)</t>
  </si>
  <si>
    <t>02</t>
  </si>
  <si>
    <t>A/I/2 Szellemi termékek</t>
  </si>
  <si>
    <t>04</t>
  </si>
  <si>
    <t>A/I Immateriális javak (=A/I/1+A/I/2+A/I/3)</t>
  </si>
  <si>
    <t>05</t>
  </si>
  <si>
    <t>A/II/1 Ingatlanok és a kapcsolódó vagyoni értékű jogok</t>
  </si>
  <si>
    <t>06</t>
  </si>
  <si>
    <t>A/II/2 Gépek, berendezések, felszerelések, járművek</t>
  </si>
  <si>
    <t>08</t>
  </si>
  <si>
    <t>A/II/4 Beruházások, felújítások</t>
  </si>
  <si>
    <t>10</t>
  </si>
  <si>
    <t>A/II Tárgyi eszközök  (=A/II/1+...+A/II/5)</t>
  </si>
  <si>
    <t>11</t>
  </si>
  <si>
    <t>A/III/1 Tartós részesedések (=A/III/1a+…+A/III/1e)</t>
  </si>
  <si>
    <t>16</t>
  </si>
  <si>
    <t>A/III/1e - ebből: egyéb tartós részesedések</t>
  </si>
  <si>
    <t>21</t>
  </si>
  <si>
    <t>A/III Befektetett pénzügyi eszközök (=A/III/1+A/III/2+A/III/3)</t>
  </si>
  <si>
    <t>28</t>
  </si>
  <si>
    <t>A) NEMZETI VAGYONBA TARTOZÓ BEFEKTETETT ESZKÖZÖK (=A/I+A/II+A/III+A/IV)</t>
  </si>
  <si>
    <t>29</t>
  </si>
  <si>
    <t>B/I/1 Vásárolt készletek</t>
  </si>
  <si>
    <t>34</t>
  </si>
  <si>
    <t>B/I Készletek (=B/I/1+…+B/I/5)</t>
  </si>
  <si>
    <t>43</t>
  </si>
  <si>
    <t>B) NEMZETI VAGYONBA TARTOZÓ FORGÓESZKÖZÖK (= B/I+B/II)</t>
  </si>
  <si>
    <t>47</t>
  </si>
  <si>
    <t>C/II/1 Forintpénztár</t>
  </si>
  <si>
    <t>50</t>
  </si>
  <si>
    <t>C/II Pénztárak, csekkek, betétkönyvek (=C/II/1+C/II/2+C/II/3)</t>
  </si>
  <si>
    <t>51</t>
  </si>
  <si>
    <t>C/III/1 Kincstáron kívüli forintszámlák</t>
  </si>
  <si>
    <t>53</t>
  </si>
  <si>
    <t>C/III Forintszámlák (=C/III/1+C/III/2)</t>
  </si>
  <si>
    <t>57</t>
  </si>
  <si>
    <t>C) PÉNZESZKÖZÖK (=C/I+…+C/IV)</t>
  </si>
  <si>
    <t>62</t>
  </si>
  <si>
    <t>D/I/3 Költségvetési évben esedékes követelések közhatalmi bevételre (=D/I/3a+…+D/I/3f)</t>
  </si>
  <si>
    <t>66</t>
  </si>
  <si>
    <t>D/I/3d - ebből: költségvetési évben esedékes követelések vagyoni típusú adókra</t>
  </si>
  <si>
    <t>67</t>
  </si>
  <si>
    <t>D/I/3e - ebből: költségvetési évben esedékes követelések termékek és szolgáltatások adóira</t>
  </si>
  <si>
    <t>68</t>
  </si>
  <si>
    <t>D/I/3f - ebből: költségvetési évben esedékes követelések egyéb közhatalmi bevételekre</t>
  </si>
  <si>
    <t>69</t>
  </si>
  <si>
    <t>D/I/4 Költségvetési évben esedékes követelések működési bevételre (=D/I/4a+…+D/I/4i)</t>
  </si>
  <si>
    <t>70</t>
  </si>
  <si>
    <t>101</t>
  </si>
  <si>
    <t>D/I Költségvetési évben esedékes követelések (=D/I/1+…+D/I/8)</t>
  </si>
  <si>
    <t>152</t>
  </si>
  <si>
    <t>D/III/4 Forgótőke elszámolása</t>
  </si>
  <si>
    <t>158</t>
  </si>
  <si>
    <t>D/III Követelés jellegű sajátos elszámolások (=D/III/1+…+D/III/9)</t>
  </si>
  <si>
    <t>159</t>
  </si>
  <si>
    <t>D) KÖVETELÉSEK  (=D/I+D/II+D/III)</t>
  </si>
  <si>
    <t>161</t>
  </si>
  <si>
    <t>E/I/2 Más előzetesen felszámított levonható általános forgalmi adó</t>
  </si>
  <si>
    <t>Előző időszak</t>
  </si>
  <si>
    <t>Tárgyi időszak</t>
  </si>
  <si>
    <t>164</t>
  </si>
  <si>
    <t>E/I Előzetesen felszámított általános forgalmi adó elszámolása (=E/I/1+…+E/I/4)</t>
  </si>
  <si>
    <t>171</t>
  </si>
  <si>
    <t>E) EGYÉB SAJÁTOS ELSZÁMOLÁSOK (=E/I+E/II+E/III)</t>
  </si>
  <si>
    <t>172</t>
  </si>
  <si>
    <t>F/1  Eredményszemléletű bevételek aktív időbeli elhatárolása</t>
  </si>
  <si>
    <t>173</t>
  </si>
  <si>
    <t>F/2 Költségek, ráfordítások aktív időbeli elhatárolása</t>
  </si>
  <si>
    <t>175</t>
  </si>
  <si>
    <t>F) AKTÍV IDŐBELI  ELHATÁROLÁSOK  (=F/1+F/2+F/3)</t>
  </si>
  <si>
    <t>176</t>
  </si>
  <si>
    <t>ESZKÖZÖK ÖSSZESEN (=A+B+C+D+E+F)</t>
  </si>
  <si>
    <t>177</t>
  </si>
  <si>
    <t>G/I  Nemzeti vagyon induláskori értéke</t>
  </si>
  <si>
    <t>181</t>
  </si>
  <si>
    <t>G/III/3 Pénzeszközön kívüli egyéb eszközök induláskori értéke és változásai</t>
  </si>
  <si>
    <t>182</t>
  </si>
  <si>
    <t>G/III Egyéb eszközök induláskori értéke és változásai (=G/III/1+G/III/2+G/III/3)</t>
  </si>
  <si>
    <t>183</t>
  </si>
  <si>
    <t>G/IV Felhalmozott eredmény</t>
  </si>
  <si>
    <t>185</t>
  </si>
  <si>
    <t>G/VI Mérleg szerinti eredmény</t>
  </si>
  <si>
    <t>186</t>
  </si>
  <si>
    <t>G/ SAJÁT TŐKE  (= G/I+…+G/VI)</t>
  </si>
  <si>
    <t>187</t>
  </si>
  <si>
    <t>H/I/1 Költségvetési évben esedékes kötelezettségek személyi juttatásokra</t>
  </si>
  <si>
    <t>189</t>
  </si>
  <si>
    <t>H/I/3 Költségvetési évben esedékes kötelezettségek dologi kiadásokra</t>
  </si>
  <si>
    <t>194</t>
  </si>
  <si>
    <t>H/I/6 Költségvetési évben esedékes kötelezettségek beruházásokra</t>
  </si>
  <si>
    <t>212</t>
  </si>
  <si>
    <t>H/I Költségvetési évben esedékes kötelezettségek (=H/I/1+…+H/I/9)</t>
  </si>
  <si>
    <t>215</t>
  </si>
  <si>
    <t>H/II/3 Költségvetési évet követően esedékes kötelezettségek dologi kiadásokra</t>
  </si>
  <si>
    <t>H/II/7 Költségvetési évet követően esedékes kötelezettségek felújításokra</t>
  </si>
  <si>
    <t>225</t>
  </si>
  <si>
    <t>H/II/9 Költségvetési évet követően esedékes kötelezettségek finanszírozási kiadásokra (&gt;=H/II/9a+…+H/II/9j)</t>
  </si>
  <si>
    <t>230</t>
  </si>
  <si>
    <t>H/II/9e - ebből: költségvetési évet követően esedékes kötelezettségek államháztartáson belüli megelőlegezések visszafizetésére</t>
  </si>
  <si>
    <t>236</t>
  </si>
  <si>
    <t>H/II Költségvetési évet követően esedékes kötelezettségek (=H/II/1+…+H/II/9)</t>
  </si>
  <si>
    <t>237</t>
  </si>
  <si>
    <t>H/III/1 Kapott előlegek</t>
  </si>
  <si>
    <t>239</t>
  </si>
  <si>
    <t>H/III/3 Más szervezetet megillető bevételek elszámolása</t>
  </si>
  <si>
    <t>247</t>
  </si>
  <si>
    <t>H/III Kötelezettség jellegű sajátos elszámolások (=H/III/1+…+H/III/10)</t>
  </si>
  <si>
    <t>248</t>
  </si>
  <si>
    <t>H) KÖTELEZETTSÉGEK (=H/I+H/II+H/III)</t>
  </si>
  <si>
    <t>251</t>
  </si>
  <si>
    <t>J/2 Költségek, ráfordítások passzív időbeli elhatárolása</t>
  </si>
  <si>
    <t>252</t>
  </si>
  <si>
    <t>J/3 Halasztott eredményszemléletű bevételek</t>
  </si>
  <si>
    <t>253</t>
  </si>
  <si>
    <t>J) PASSZÍV IDŐBELI ELHATÁROLÁSOK (=J/1+J/2+J/3)</t>
  </si>
  <si>
    <t>254</t>
  </si>
  <si>
    <t>FORRÁSOK ÖSSZESEN (=G+H+I+J)</t>
  </si>
  <si>
    <t>AZ ÖNKORMÁNYZAT MÉRLEGE 2018. ÉV</t>
  </si>
  <si>
    <t xml:space="preserve"> Eredménykimutatás</t>
  </si>
  <si>
    <t>01</t>
  </si>
  <si>
    <t>01 Közhatalmi eredményszemléletű bevételek</t>
  </si>
  <si>
    <t>02 Eszközök és szolgáltatások értékesítése nettó eredményszemléletű bevételei</t>
  </si>
  <si>
    <t>03</t>
  </si>
  <si>
    <t>03 Tevékenység egyéb nettó eredményszemléletű bevételei</t>
  </si>
  <si>
    <t>I Tevékenység nettó eredményszemléletű bevétele (=01+02+03)</t>
  </si>
  <si>
    <t>05 Saját előállítású eszközök aktivált értéke</t>
  </si>
  <si>
    <t>07</t>
  </si>
  <si>
    <t>II Aktivált saját teljesítmények értéke (=±04+05)</t>
  </si>
  <si>
    <t>06 Központi működési célú támogatások eredményszemléletű bevételei</t>
  </si>
  <si>
    <t>09</t>
  </si>
  <si>
    <t>07 Egyéb működési célú támogatások eredményszemléletű bevételei</t>
  </si>
  <si>
    <t>08 Felhalmozási célú támogatások eredményszemléletű bevételei</t>
  </si>
  <si>
    <t>09 Különféle egyéb eredményszemléletű bevételek</t>
  </si>
  <si>
    <t>12</t>
  </si>
  <si>
    <t>III Egyéb eredményszemléletű bevételek (=06+07+08+09)</t>
  </si>
  <si>
    <t>13</t>
  </si>
  <si>
    <t>10 Anyagköltség</t>
  </si>
  <si>
    <t>14</t>
  </si>
  <si>
    <t>11 Igénybe vett szolgáltatások értéke</t>
  </si>
  <si>
    <t>13 Eladott (közvetített) szolgáltatások értéke</t>
  </si>
  <si>
    <t>17</t>
  </si>
  <si>
    <t>IV Anyagjellegű ráfordítások (=10+11+12+13)</t>
  </si>
  <si>
    <t>18</t>
  </si>
  <si>
    <t>14 Bérköltség</t>
  </si>
  <si>
    <t>19</t>
  </si>
  <si>
    <t>15 Személyi jellegű egyéb kifizetések</t>
  </si>
  <si>
    <t>20</t>
  </si>
  <si>
    <t>16 Bérjárulékok</t>
  </si>
  <si>
    <t>V Személyi jellegű ráfordítások (=14+15+16)</t>
  </si>
  <si>
    <t>22</t>
  </si>
  <si>
    <t>VI Értékcsökkenési leírás</t>
  </si>
  <si>
    <t>23</t>
  </si>
  <si>
    <t>VII Egyéb ráfordítások</t>
  </si>
  <si>
    <t>24</t>
  </si>
  <si>
    <t>A)  TEVÉKENYSÉGEK EREDMÉNYE (=I±II+III-IV-V-VI-VII)</t>
  </si>
  <si>
    <t>25</t>
  </si>
  <si>
    <t>17 Kapott (járó) osztalék és részesedés</t>
  </si>
  <si>
    <t>20 Egyéb kapott (járó) kamatok és kamatjellegű eredményszemléletű bevételek</t>
  </si>
  <si>
    <t>32</t>
  </si>
  <si>
    <t>VIII Pénzügyi műveletek eredményszemléletű bevételei (=17+18+19+20+21)</t>
  </si>
  <si>
    <t>35</t>
  </si>
  <si>
    <t>24 Fizetendő kamatok és kamatjellegű ráfordítások</t>
  </si>
  <si>
    <t>39</t>
  </si>
  <si>
    <t>26 Pénzügyi műveletek egyéb ráfordításai (&gt;=26a+26b)</t>
  </si>
  <si>
    <t>42</t>
  </si>
  <si>
    <t>IX Pénzügyi műveletek ráfordításai (=22+23+24+25+26)</t>
  </si>
  <si>
    <t>B)  PÉNZÜGYI MŰVELETEK EREDMÉNYE (=VIII-IX)</t>
  </si>
  <si>
    <t>44</t>
  </si>
  <si>
    <t>C)  MÉRLEG SZERINTI EREDMÉNY (=±A±B)</t>
  </si>
  <si>
    <t>AZ ÖNKORMÁNYZAT EREDMÉNYKIMUTATÁSA 2018. ÉV</t>
  </si>
  <si>
    <t xml:space="preserve"> Maradványkimutatás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</si>
  <si>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</si>
  <si>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</si>
  <si>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</si>
  <si>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</si>
  <si>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</si>
  <si>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</si>
  <si>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A)        Alaptevékenység maradványa (=±I±II)</t>
  </si>
  <si>
    <t>15</t>
  </si>
  <si>
    <t>C)        Összes maradvány (=A+B)</t>
  </si>
  <si>
    <t>D)        Alaptevékenység kötelezettségvállalással terhelt maradványa</t>
  </si>
  <si>
    <t>E)        Alaptevékenység szabad maradványa (=A-D)</t>
  </si>
  <si>
    <t>AZ ÖNKORMÁNYZAT MARADVÁNYKIMUTATÁSA 2018. ÉV</t>
  </si>
  <si>
    <t xml:space="preserve">Több éves kihatással járó döntésekből származó kötelezettségek célok szerint, </t>
  </si>
  <si>
    <t>évenkénti bontásban (Ft)</t>
  </si>
  <si>
    <t>S.sz.</t>
  </si>
  <si>
    <t xml:space="preserve">Kötelezettség jogcíme </t>
  </si>
  <si>
    <t>Kötelezettség-</t>
  </si>
  <si>
    <t>Tárgyéven túli köt. Összesen (6+7+8+9+10)</t>
  </si>
  <si>
    <t>Összesen (4+5+11)</t>
  </si>
  <si>
    <t xml:space="preserve">vállalás </t>
  </si>
  <si>
    <t xml:space="preserve">kifizetés </t>
  </si>
  <si>
    <t>2018.</t>
  </si>
  <si>
    <t>2019.</t>
  </si>
  <si>
    <t>2020.</t>
  </si>
  <si>
    <t>2021.</t>
  </si>
  <si>
    <t xml:space="preserve">éve </t>
  </si>
  <si>
    <t>(aktuális  kv-i év)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</si>
  <si>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</si>
  <si>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</si>
  <si>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</si>
  <si>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</si>
  <si>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</si>
  <si>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</si>
  <si>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</si>
  <si>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</si>
  <si>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</si>
  <si>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</si>
  <si>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</si>
  <si>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</si>
  <si>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Működési célú hitel-törlesztés</t>
  </si>
  <si>
    <t>(tőke + kamat )</t>
  </si>
  <si>
    <t>Felhalmozási célú hitel-törlesztés</t>
  </si>
  <si>
    <t xml:space="preserve">(tőke + kamat) </t>
  </si>
  <si>
    <t>hitel összesen</t>
  </si>
  <si>
    <t>kamat összesen</t>
  </si>
  <si>
    <t>kezességvállalás: hitelek összesen</t>
  </si>
  <si>
    <t>kezességvállalás: hitelkamatok össz.</t>
  </si>
  <si>
    <t>Fejlesztés feladatonként</t>
  </si>
  <si>
    <t>Összesen: (1+4+9)</t>
  </si>
  <si>
    <t>2018. évig</t>
  </si>
  <si>
    <t>2018. évi költségvetés terhére fizetendő</t>
  </si>
  <si>
    <t>2022.</t>
  </si>
  <si>
    <t>2022. után</t>
  </si>
  <si>
    <t>Az Önkormányzat adósságállományának alakulása</t>
  </si>
  <si>
    <t>lejárat, eszközök bel- és külföldi hitelezők szerinti bontásban (Ft-ban)</t>
  </si>
  <si>
    <t>Sorszám</t>
  </si>
  <si>
    <t>Felvétel</t>
  </si>
  <si>
    <t xml:space="preserve">Lejárat </t>
  </si>
  <si>
    <t>Hitel állomány december 31-jén</t>
  </si>
  <si>
    <t xml:space="preserve">Hitel jellege </t>
  </si>
  <si>
    <t>éve</t>
  </si>
  <si>
    <t>BELFÖLDI HITELÁLLOMÁNY</t>
  </si>
  <si>
    <t>Működési célú hitel állomány + kamat</t>
  </si>
  <si>
    <t xml:space="preserve">Hitel összesen </t>
  </si>
  <si>
    <t xml:space="preserve">Kamat összesen </t>
  </si>
  <si>
    <t>Felhalmozási célú hitel állomány+kamat</t>
  </si>
  <si>
    <t>Hitel összesen (7-10)</t>
  </si>
  <si>
    <t>Kamat összesen (12-15)</t>
  </si>
  <si>
    <t>Összesen: (1+6)</t>
  </si>
  <si>
    <t>KÜLFÖLDI HITELÁLLOMÁNY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</si>
  <si>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</si>
  <si>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</si>
  <si>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</si>
  <si>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</si>
  <si>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</si>
  <si>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</si>
  <si>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</si>
  <si>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</si>
  <si>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</si>
  <si>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</si>
  <si>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</si>
  <si>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</si>
  <si>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</si>
  <si>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</si>
  <si>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</si>
  <si>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Összesen: (18+23)</t>
  </si>
  <si>
    <t>28.</t>
  </si>
  <si>
    <t>Összesen: (17+32)</t>
  </si>
  <si>
    <t>Az önkormányzat által adott közvetett támogatások</t>
  </si>
  <si>
    <t>Sorsz.</t>
  </si>
  <si>
    <t xml:space="preserve">Bevételi jogcím </t>
  </si>
  <si>
    <t>Intézmények,</t>
  </si>
  <si>
    <t xml:space="preserve">Kedvezmény nélkül </t>
  </si>
  <si>
    <t xml:space="preserve">Kedvezmények </t>
  </si>
  <si>
    <t>adónemek</t>
  </si>
  <si>
    <t>elérhető</t>
  </si>
  <si>
    <t>összege</t>
  </si>
  <si>
    <t>bevétel  Ft</t>
  </si>
  <si>
    <t>Ft</t>
  </si>
  <si>
    <t>Ellátottak térítési díjának ill. kártérítésének méltányossági alapon történő elengedésének összege</t>
  </si>
  <si>
    <t>Lakosság részére nyújtott lakásépítéshez, lakásfelújításhoz nyújtott kölcsönök elengedésének összege</t>
  </si>
  <si>
    <t>Helyi adónál, gépjárműadónál biztosított kedvezmény, mentesség összege</t>
  </si>
  <si>
    <t>Iparűzési adó</t>
  </si>
  <si>
    <t>IFA személyek után</t>
  </si>
  <si>
    <t>Telekadó</t>
  </si>
  <si>
    <t>Talajterhelési díj</t>
  </si>
  <si>
    <t>Gépjárműadó</t>
  </si>
  <si>
    <t>Bírság</t>
  </si>
  <si>
    <t>Helyiségek, eszközök hasznosításából származó bevételből nyújtott kedvezmény, mentesség összege</t>
  </si>
  <si>
    <t>egyéb nyújtott kedvezmény vagy kölcsön elengedésének összege</t>
  </si>
  <si>
    <t>Összesen :</t>
  </si>
  <si>
    <t xml:space="preserve"> Magánszemélyek kommunális adója</t>
  </si>
  <si>
    <t>Önkormányzati ingatlanvagyon</t>
  </si>
  <si>
    <t>Átvezetések</t>
  </si>
  <si>
    <t>Beemelés</t>
  </si>
  <si>
    <t>Állomány 2017.dec.31-én</t>
  </si>
  <si>
    <t>Üzleti</t>
  </si>
  <si>
    <t>Korlátozottan forgalomképes</t>
  </si>
  <si>
    <t>Forgalomképtelen</t>
  </si>
  <si>
    <t>Ebből: nemzetgazdasági szempontból kiemelt jelentőségű befektetett eszközök</t>
  </si>
  <si>
    <t>INGATLANVAGYON BRUTTÓ ÉRTÉK 2018. ÉV (FT)</t>
  </si>
  <si>
    <t>Forgalom 2018. év</t>
  </si>
  <si>
    <t>Állomány 2018.dec.31-én</t>
  </si>
  <si>
    <t>Ssz.</t>
  </si>
  <si>
    <t>Előző év</t>
  </si>
  <si>
    <t>Tárgyév</t>
  </si>
  <si>
    <t>Bruttó</t>
  </si>
  <si>
    <t>Nettó</t>
  </si>
  <si>
    <t>Eszközök</t>
  </si>
  <si>
    <t>állományi érték (Ft)</t>
  </si>
  <si>
    <t>A.) Nemzeti vagyonba tartozó befektetett eszközök</t>
  </si>
  <si>
    <t>01.</t>
  </si>
  <si>
    <t>I. Immateriális javak</t>
  </si>
  <si>
    <t>1.1. Forgalomképtelen immateriális javak</t>
  </si>
  <si>
    <t>02.</t>
  </si>
  <si>
    <t>1.2. Korlátozottan forgalomképes immateriális javak</t>
  </si>
  <si>
    <t>03.</t>
  </si>
  <si>
    <t>1.3. Üzleti  immateriális javak</t>
  </si>
  <si>
    <t>04.</t>
  </si>
  <si>
    <t>II. Tárgyi eszközök</t>
  </si>
  <si>
    <t>05.</t>
  </si>
  <si>
    <t>1.Ingatlanok és kapcsolódó vagyoni értékű jogok</t>
  </si>
  <si>
    <t>06.</t>
  </si>
  <si>
    <t>1.1 Forgalomképtelen ingatlanok és kapcsolódó vagyoni értékű jogok</t>
  </si>
  <si>
    <t>07.</t>
  </si>
  <si>
    <t>Ebből :nemzetgazdasági szempontból kiemelt jelentőségű ingatlanok</t>
  </si>
  <si>
    <t>1.2. Korlátozottan forgalomképes ingatlanok és kapcsolódó vagyoni értékű jogok</t>
  </si>
  <si>
    <t>1.3. Üzleti ingatlanok és kapcsolódó vagyoni értékű jogok</t>
  </si>
  <si>
    <t>2. Gépek,berendezések, felszerelések, járművek</t>
  </si>
  <si>
    <t>2.1. Forgalomképtelen gépek,berendezések, felsz., járművek</t>
  </si>
  <si>
    <t>2.2. Korlátozottan forgalomképes gépek,berendezések, felszerelések, járművek</t>
  </si>
  <si>
    <t>2.3. Üzleti gépek,berendezések, felsz., járművek</t>
  </si>
  <si>
    <t>29.</t>
  </si>
  <si>
    <t>3. Tenyészállatok</t>
  </si>
  <si>
    <t>30.</t>
  </si>
  <si>
    <t>4. Beruházások, felújítások</t>
  </si>
  <si>
    <t>31.</t>
  </si>
  <si>
    <t>4.1. Forgalomképtelen eszköz létesítésére irányuló beruházások, felújítások</t>
  </si>
  <si>
    <t>32.</t>
  </si>
  <si>
    <t>Ebből :nemzetgazdasági szempontból kiemelt jelentőségű beruházások, felújítások</t>
  </si>
  <si>
    <t>33.</t>
  </si>
  <si>
    <t>4.2. Korlátozottan forgalomképes eszköz létesítésére irányuló beruházások, felújítások</t>
  </si>
  <si>
    <t>34.</t>
  </si>
  <si>
    <t>4.3. Üzleti eszköz létesítésére irányuló beruházások, felújítások</t>
  </si>
  <si>
    <t>35.</t>
  </si>
  <si>
    <t>5. Tárgyi eszközök értékhelyesbítése</t>
  </si>
  <si>
    <t>36.</t>
  </si>
  <si>
    <t>III. Befektetett pénzügyi eszközök</t>
  </si>
  <si>
    <t>37.</t>
  </si>
  <si>
    <t>1. Tartós részesedés</t>
  </si>
  <si>
    <t>38.</t>
  </si>
  <si>
    <t>1.1.Forgalomképtelen tartós részesedés</t>
  </si>
  <si>
    <t>39.</t>
  </si>
  <si>
    <t>Ebből: nemzetgazdasági szempontból kiemelt jelentőségűtartós részesedés</t>
  </si>
  <si>
    <t>40.</t>
  </si>
  <si>
    <t>1.2.  Korlátozottan forg.képes tartós részesedés</t>
  </si>
  <si>
    <t>41.</t>
  </si>
  <si>
    <t>1.3. Üzleti tartós részesedések</t>
  </si>
  <si>
    <t>42.</t>
  </si>
  <si>
    <t>2. Tartós hitelviszonyt mentestesítő értékpapírok korlátozottan forgalomképes</t>
  </si>
  <si>
    <t>43.</t>
  </si>
  <si>
    <t>3. Befektetett pénzügyi eszközök értékhelyesbítése</t>
  </si>
  <si>
    <t>44.</t>
  </si>
  <si>
    <t>IV. Koncesszióba, vagyonkezelésbe adott eszközök</t>
  </si>
  <si>
    <t>45.</t>
  </si>
  <si>
    <t>1. Koncesszióba, vagyonkezelésbe adott eszközök</t>
  </si>
  <si>
    <t>46.</t>
  </si>
  <si>
    <t>1.1. Koncesszióba, vagyonkezelésbe adott forgalomképtelen eszközök</t>
  </si>
  <si>
    <t>47.</t>
  </si>
  <si>
    <t>Ebből: nemzetgazdasági szempontból kiemelt jelentőségű koncesszióba, vagyonkezelésbe adott eszközök</t>
  </si>
  <si>
    <t>48.</t>
  </si>
  <si>
    <t>1.2. Koncesszióba, vagyonkezelésbe adott korlátozottan forgalomképes eszközök</t>
  </si>
  <si>
    <t>49.</t>
  </si>
  <si>
    <t>1.3. Koncesszióba, vagyonkezelésbe adott  üzleti eszközök</t>
  </si>
  <si>
    <t>50.</t>
  </si>
  <si>
    <t>2. Koncesszióba, vagyonkezelésbe adott eszközök értékhelyesbítése</t>
  </si>
  <si>
    <t>51.</t>
  </si>
  <si>
    <t xml:space="preserve">B) Nemzeti vagyonba tartozó forgóeszközök </t>
  </si>
  <si>
    <t>52.</t>
  </si>
  <si>
    <t>I. Készletek</t>
  </si>
  <si>
    <t>53.</t>
  </si>
  <si>
    <t xml:space="preserve">II. Értékpapírok </t>
  </si>
  <si>
    <t>54.</t>
  </si>
  <si>
    <t>1. Tartós részesedések</t>
  </si>
  <si>
    <t>55.</t>
  </si>
  <si>
    <t>2. Forgatási célú hitelviszonyt megtestesítő értékpapírok</t>
  </si>
  <si>
    <t>56.</t>
  </si>
  <si>
    <t>C.) Pénzeszközök</t>
  </si>
  <si>
    <t>57.</t>
  </si>
  <si>
    <t>I. Lekötött bankbetétek</t>
  </si>
  <si>
    <t>58.</t>
  </si>
  <si>
    <t>1. Éven túli lejáratú forint lekötött bankbetétek</t>
  </si>
  <si>
    <t>59.</t>
  </si>
  <si>
    <t>2. Éven túli lejáratú deviza lekötött bankbetétek</t>
  </si>
  <si>
    <t>60.</t>
  </si>
  <si>
    <t>II. Pénztárak, csekkek, betétkönyvek</t>
  </si>
  <si>
    <t>61.</t>
  </si>
  <si>
    <t>III. Forintszámlák</t>
  </si>
  <si>
    <t>62.</t>
  </si>
  <si>
    <t>IV. Devizaszámlák</t>
  </si>
  <si>
    <t>63.</t>
  </si>
  <si>
    <t>D.) Követelések</t>
  </si>
  <si>
    <t>64.</t>
  </si>
  <si>
    <t>I. Költségvetési évben esedékes követelések</t>
  </si>
  <si>
    <t>65.</t>
  </si>
  <si>
    <t>II. Költségvetési évet követően esedékes követelések</t>
  </si>
  <si>
    <t>66.</t>
  </si>
  <si>
    <t>III. Követelés jellegű sajátos elszámolások</t>
  </si>
  <si>
    <t>67.</t>
  </si>
  <si>
    <t>68.</t>
  </si>
  <si>
    <t>69.</t>
  </si>
  <si>
    <t>70.</t>
  </si>
  <si>
    <t>F.) Aktív időbeli elhatárolások</t>
  </si>
  <si>
    <t>71.</t>
  </si>
  <si>
    <t>1. Eredményszemléletű bevételek aktív időbeli elhatárolása</t>
  </si>
  <si>
    <t>72.</t>
  </si>
  <si>
    <t>2. Költségek, ráfordítások aktív időbeli elhatárolása</t>
  </si>
  <si>
    <t>73.</t>
  </si>
  <si>
    <t>3. Halasztott ráfordítások</t>
  </si>
  <si>
    <t>74.</t>
  </si>
  <si>
    <t xml:space="preserve">Eszközök összesen: </t>
  </si>
  <si>
    <t>75.</t>
  </si>
  <si>
    <t xml:space="preserve">Könyvviteli mérlegen kívüli eszközök </t>
  </si>
  <si>
    <t>1. "0"-ra leírt, de használatban lévő eszközök állománya</t>
  </si>
  <si>
    <t>2. használatban lévő kisértékű immateriális javak, tárgyi eszközök, készletek</t>
  </si>
  <si>
    <t>3. Államháztartáson belüli vagyonkezelésbe adott eszközök</t>
  </si>
  <si>
    <t>4. Bérbe vett befektetett eszközök</t>
  </si>
  <si>
    <t>5. Letétbe, bizományba. üzemeltetésre átvett befektetett eszközök</t>
  </si>
  <si>
    <t>6. Bérbe vett készletek</t>
  </si>
  <si>
    <t>7. Letétbe, bizományba átvett készletek</t>
  </si>
  <si>
    <t>8. Kulturális javak és régészeti leletek</t>
  </si>
  <si>
    <t>08.</t>
  </si>
  <si>
    <t>9.Támogatási célú előlegekkel kapcsolatos elszámolási követelések</t>
  </si>
  <si>
    <t>09.</t>
  </si>
  <si>
    <t>10. Egyéb függő követelések</t>
  </si>
  <si>
    <t>11. Biztos (jövőbeni) követelések</t>
  </si>
  <si>
    <t xml:space="preserve">   </t>
  </si>
  <si>
    <t>VAGYONKIMUTATÁS 2018. ÉV</t>
  </si>
  <si>
    <t>Sor-</t>
  </si>
  <si>
    <t>Források</t>
  </si>
  <si>
    <t>szám</t>
  </si>
  <si>
    <t>állományi érték</t>
  </si>
  <si>
    <t xml:space="preserve">G) Saját tőke </t>
  </si>
  <si>
    <t>76.</t>
  </si>
  <si>
    <t>I. Nemzeti vagyon induláskori értéke</t>
  </si>
  <si>
    <t>77.</t>
  </si>
  <si>
    <t>II. Nemzeti vagyon változásai</t>
  </si>
  <si>
    <t>78.</t>
  </si>
  <si>
    <t>III. Egyéb eszközök induláskori értéke és változásai</t>
  </si>
  <si>
    <t>79.</t>
  </si>
  <si>
    <t>IV. Felhalmozott eredmény</t>
  </si>
  <si>
    <t>80.</t>
  </si>
  <si>
    <t>V. Eszközök értékhelybítésének forrása</t>
  </si>
  <si>
    <t>81.</t>
  </si>
  <si>
    <t>VI. Mérleg szerinti eredmény</t>
  </si>
  <si>
    <t>82.</t>
  </si>
  <si>
    <t>H) Kötelezettségek</t>
  </si>
  <si>
    <t>83.</t>
  </si>
  <si>
    <t>I. Kölségvetési évben esedékes kötelezettségek</t>
  </si>
  <si>
    <t>84.</t>
  </si>
  <si>
    <t>II. Költségvetési évet követően esedékes kötelezettségek</t>
  </si>
  <si>
    <t>85.</t>
  </si>
  <si>
    <t>III. Kötelezettségjellegű sajátos elszámolások</t>
  </si>
  <si>
    <t>86.</t>
  </si>
  <si>
    <t>I) Kincstári számlavezetéssel kapcsolatos elszámolások</t>
  </si>
  <si>
    <t>87.</t>
  </si>
  <si>
    <t>J) Passzív időbeli elhatárolások</t>
  </si>
  <si>
    <t>88.</t>
  </si>
  <si>
    <t>Források összesen:</t>
  </si>
  <si>
    <t>89.</t>
  </si>
  <si>
    <t>Könyvviteli mérlegen kívüli függő kötelezettségek</t>
  </si>
  <si>
    <t>1. Kezességgel-, garanciavállalással kapcsolatos függő kötelezettségek</t>
  </si>
  <si>
    <t>2. Peres ügyekkel kapcsolatos függő kötelezettségek</t>
  </si>
  <si>
    <t>3. El nem ismert tartozások</t>
  </si>
  <si>
    <t>4. Támogatási célú előlegekkel kapcsolatos elszámolási kötelezettségek</t>
  </si>
  <si>
    <t>5. Egyéb függő kötelezettségek</t>
  </si>
  <si>
    <t xml:space="preserve"> Kimutatás az immateriális javak, tárgyi eszközök koncesszióba, vagyonkezelésbe adott eszközök állományának alakulásáról (Ft)</t>
  </si>
  <si>
    <t>Immateriális javak</t>
  </si>
  <si>
    <t>Ingatlanok és kapcsolódó vagyoni értékű jogok</t>
  </si>
  <si>
    <t>Gépek, berendezések, felszerelések, járművek</t>
  </si>
  <si>
    <t>Tenyészállatok</t>
  </si>
  <si>
    <t>Beruházások és felújítások</t>
  </si>
  <si>
    <t>Koncesszióba, vagyonkezelésbe adott eszközök</t>
  </si>
  <si>
    <t>Összesen (=3+4+5+6+7+8)</t>
  </si>
  <si>
    <t>Tárgyévi nyitó állomány (előző évi záró állomány)</t>
  </si>
  <si>
    <t>Immateriális javak beszerzése, nem aktivált beruházások</t>
  </si>
  <si>
    <t>Beruházásokból, felújításokból aktivált érték</t>
  </si>
  <si>
    <t>Egyéb növekedés</t>
  </si>
  <si>
    <t>Összes növekedés  (=02+…+07)</t>
  </si>
  <si>
    <t>Egyéb csökkenés</t>
  </si>
  <si>
    <t>Összes csökkenés (=09+…+13)</t>
  </si>
  <si>
    <t>Bruttó érték összesen (=01+08-14)</t>
  </si>
  <si>
    <t>Terv szerinti értékcsökkenés nyitó állománya</t>
  </si>
  <si>
    <t>Terv szerinti értékcsökkenés növekedése</t>
  </si>
  <si>
    <t>Terv szerinti értékcsökkenés záró állománya  (=16+17-18)</t>
  </si>
  <si>
    <t>Értékcsökkenés összesen (=19+23)</t>
  </si>
  <si>
    <t>Eszközök nettó értéke (=15-24)</t>
  </si>
  <si>
    <t>26</t>
  </si>
  <si>
    <t>Teljesen (0-ig) leírt eszközök bruttó értéke</t>
  </si>
  <si>
    <t>Székhely</t>
  </si>
  <si>
    <t>100%-os önkormányzati részesedés</t>
  </si>
  <si>
    <t>összesen:</t>
  </si>
  <si>
    <t>75% feletti önkormányzati részesedés</t>
  </si>
  <si>
    <t>50% feletti önkormányzati részesedés</t>
  </si>
  <si>
    <t>25% feletti önkormányzati részesedés</t>
  </si>
  <si>
    <t>25% alatti önkormányzati részesedés</t>
  </si>
  <si>
    <t>Bakonykarszt Zrt.</t>
  </si>
  <si>
    <t>8200. Veszprém, Pápai u. 41.</t>
  </si>
  <si>
    <t>Részesedések mindösszesen:</t>
  </si>
  <si>
    <t>Kárpótlási jegyek</t>
  </si>
  <si>
    <t>Mindösszesen:</t>
  </si>
  <si>
    <t>A HELYI ÖNKORMÁNYZAT TULAJDONÁBAN ÁLLÓ GAZDÁLKODÓ SZERVEZETEK MŰKÖDÉSÉBŐL SZÁRMAZÓ KÖTELEZETTSÉGEK</t>
  </si>
  <si>
    <t>Összeg (Ft)</t>
  </si>
  <si>
    <t>Pénzkészlet tárgyidőszak elején</t>
  </si>
  <si>
    <t>Költségvetési bevételek                                                                                         (+)</t>
  </si>
  <si>
    <t>Finanszírozási bevételek    (kivéve maradvány igénybevétel)                                   (+)</t>
  </si>
  <si>
    <t>Költségvetési kiadások                                                                                          (-)</t>
  </si>
  <si>
    <t>Finanszírozási kiadások                                                                                         (-)</t>
  </si>
  <si>
    <t>Sajátos  elszámolások                                                                                          (+/-)</t>
  </si>
  <si>
    <t>Pénzkészlet tárgyidőszak végén</t>
  </si>
  <si>
    <t>PÉNZESZKÖZÖK VÁLTOZÁSA 2018. ÉV</t>
  </si>
  <si>
    <t>A helyi önkormányzatok kiegészítő támogatásainak és egyéb kötött felhasználású támogatásainak elszámolása (Ft)</t>
  </si>
  <si>
    <t>Az önkormányzatok általános, köznevelési és szociális feladataihoz kapcsolódó támogatások elszámolása (Ft)</t>
  </si>
  <si>
    <t>Az önkormányzat adósságot keletkeztető ügyletből származó tárgyévi összes fizetési kötelezettsége az adósságot keletkeztető ügylet futamidejének végéig egyik évben sem haladja meg az önkormányzat adott évi saját bevételeinek 50%-át.</t>
  </si>
  <si>
    <t>megnevezés</t>
  </si>
  <si>
    <t>1. Helyi adó bevétel</t>
  </si>
  <si>
    <t>2. Vagyon és vagyonértékű jog értékesítéséből származó bevétel</t>
  </si>
  <si>
    <t>3. Osztalék, koncessziós díj és hozambevétel,</t>
  </si>
  <si>
    <t>4. tárgyi eszköz és immateriális jószág, részvény, részesedés, vállalalat értékesítésből vagy privatizációból származó bevétel</t>
  </si>
  <si>
    <t>5. Bírság, pótlék- és díjbevétel</t>
  </si>
  <si>
    <t>6. Kezességvállalással kapcsolatos megtérülés</t>
  </si>
  <si>
    <t>az önkormányzat adott évi saját bevételeinek 50%-a</t>
  </si>
  <si>
    <t xml:space="preserve">adósságot keletkeztető ügyletekből és kezességvállalásokból fennálló kötelezettségek </t>
  </si>
  <si>
    <t>futamidő kezdete</t>
  </si>
  <si>
    <t>2018. év terv</t>
  </si>
  <si>
    <t>2018. év tény</t>
  </si>
  <si>
    <t>2019. év</t>
  </si>
  <si>
    <t xml:space="preserve">2020. év </t>
  </si>
  <si>
    <t>2021. év</t>
  </si>
  <si>
    <t>EURÓPAI UNIÓS TÁMOGATÁSSAL MEGVALÓSULÓ PROGRAMOK BEVÉTELEI ÉS KIADÁSAI 2018-2019. ÉV</t>
  </si>
  <si>
    <t>EFOP-1.5.2-16-2017-00016</t>
  </si>
  <si>
    <t xml:space="preserve">EU Projekt megnevezése: </t>
  </si>
  <si>
    <t>Humán közszolgáltatások fejlesztése az Észak-Balatoni térségben</t>
  </si>
  <si>
    <t>Bevételek</t>
  </si>
  <si>
    <t>2019 év</t>
  </si>
  <si>
    <t>2020 év</t>
  </si>
  <si>
    <t>Következő évek</t>
  </si>
  <si>
    <t>EU forrás</t>
  </si>
  <si>
    <t>Egyéb forrás</t>
  </si>
  <si>
    <t>Saját forrás</t>
  </si>
  <si>
    <t>Kiadások</t>
  </si>
  <si>
    <t>személyi juttatások (bérköltség)</t>
  </si>
  <si>
    <t>személyi juttatások járulékai</t>
  </si>
  <si>
    <t>egyéb személyi kiadások</t>
  </si>
  <si>
    <t>anyagköltség</t>
  </si>
  <si>
    <t>felújítások</t>
  </si>
  <si>
    <t>beruházások</t>
  </si>
  <si>
    <t>átadott pénzeszközök</t>
  </si>
  <si>
    <t>2018 év terv</t>
  </si>
  <si>
    <t>2018 év tény</t>
  </si>
  <si>
    <t>Terv összesen</t>
  </si>
  <si>
    <t>Érték 2017.12.31. (Ft)</t>
  </si>
  <si>
    <t>Érték 2018.12.31. (Ft)</t>
  </si>
  <si>
    <t>Kötelezettség a részesedés arányában    2018.12.31.</t>
  </si>
  <si>
    <t>RÉSZESEDÉSEK ÉS ÉRTÉKPAPÍROK ÁLLOMÁNYA 2018. ÉV</t>
  </si>
  <si>
    <t>A 2018. december 31.-i adatok nem minden esetben állnak rendelkezésre, ezért az előző évi adatokat szerepeltettük.</t>
  </si>
  <si>
    <t>2018.  évi módosított ei. Korrilgált</t>
  </si>
  <si>
    <t xml:space="preserve">EFOP-5.1.2-16-2017 Humán szolgáltatások fejlesztése dologi </t>
  </si>
  <si>
    <t>ebből: EFOP-5.1.2-16-2017 Humán szolgáltatások fejlesztése személyi</t>
  </si>
  <si>
    <t>ebből: EFOP-5.1.2-16-2017 Humán szolgáltatások fejlesztése járulék</t>
  </si>
  <si>
    <t xml:space="preserve">      Tűzifa támogatás </t>
  </si>
  <si>
    <t>Állami támogatás visszafizetési kötelezettség</t>
  </si>
  <si>
    <t>EFOP-5.1.2-16-2017 Humán szolgáltatások fejlesztése felújítás</t>
  </si>
  <si>
    <t>Helyi önk. Működési célú költségvetési támogatásai és kiegészítő támogatásai</t>
  </si>
  <si>
    <t>Tűzifa támogatás</t>
  </si>
  <si>
    <t>Lakossági víz- és csatorna támogatás</t>
  </si>
  <si>
    <t xml:space="preserve">Téli rezsicsökkentés </t>
  </si>
  <si>
    <t>Rendszeres gyermekvédelmi támogatás</t>
  </si>
  <si>
    <t>Balatonfüredi Közös Önkormányzati Hivatal előző évi elszámolás</t>
  </si>
  <si>
    <t xml:space="preserve">Bursa ösztöndíj támogatás visszautalás </t>
  </si>
  <si>
    <t>D/1/ab- ebbúé lüétságvetési évben esedékes követelések tulajdonosi bevételekre</t>
  </si>
  <si>
    <t>D/II/3 Költségvetési évet követően esedékes követelések közhatalmi bevételekre</t>
  </si>
  <si>
    <t>D/II/3d ebből: költségvetési évet követően esedékes követelések vagyoni típusú adókra</t>
  </si>
  <si>
    <t>D/II/3e ebből: költségvetési évet követően esedékes követelések termékek és szolgáltatások adóira</t>
  </si>
  <si>
    <t>D/II Költségvetési évet követően esedékes követelések</t>
  </si>
  <si>
    <t>D/III/1 Adott előlegek</t>
  </si>
  <si>
    <t>D/III/1b ebből beruházásokra, felújításokra adott előlegek</t>
  </si>
  <si>
    <t>E/I/3 Adott előlegekhez kapcsolódó előzetesen felszámított nem levonható áfa</t>
  </si>
  <si>
    <t>E/II/2 Más fizetendő általános forgalmi adó</t>
  </si>
  <si>
    <t>E/II Fizetendő általános forgalmi adó elszámolása</t>
  </si>
  <si>
    <t xml:space="preserve"> Működési hiány/többlet: </t>
  </si>
  <si>
    <t xml:space="preserve"> Felhalmozási hiány/többlet: </t>
  </si>
  <si>
    <t>Költségvetési hiány/többlet:</t>
  </si>
  <si>
    <t xml:space="preserve"> Az Önkormányzat államigazgatási feladatok bevételei és kiadásai  2018. év </t>
  </si>
  <si>
    <t xml:space="preserve">                                (kedvezmények) 2018. év                       </t>
  </si>
  <si>
    <t>E.) Egyéb sajátos elszámolások</t>
  </si>
  <si>
    <t>I. Előzetesen felszámított általános forgalmi adó</t>
  </si>
  <si>
    <t>II. Fizetendő általános forgalmi adó elszámolása</t>
  </si>
  <si>
    <t>Kapott /adott előlegek                                                                                                   (+/-)</t>
  </si>
  <si>
    <t>dologi kiadások egyéb szolgáltatások</t>
  </si>
  <si>
    <t>Mindösszesen (=1+2+3+4+14+18+19+36+52+…+124)</t>
  </si>
  <si>
    <t>125</t>
  </si>
  <si>
    <t>81. cím A téli rezsicsökkentésben korábban nem részesült, a vezetékes gáz- vagy távfűtéstől eltérő fűtőanyagot használó háztartások egyszeri támogatása</t>
  </si>
  <si>
    <t>123</t>
  </si>
  <si>
    <t>3. melléklet II. Helyi önkormányzatok felhalmozási célú költségvetési támogatásai összesen (37+…+51)</t>
  </si>
  <si>
    <t>52</t>
  </si>
  <si>
    <t>3. melléklet II.2.c) Belterületi utak, járdák, hidak felújítása</t>
  </si>
  <si>
    <t>40</t>
  </si>
  <si>
    <t>3. melléklet I. Helyi önkormányzatok működési célú költségvetési támogatásai összesen (20+….+ 35)</t>
  </si>
  <si>
    <t>36</t>
  </si>
  <si>
    <t>3. melléklet I.9. A települési önkormányzatok szociális célú tüzelőanyag vásárlásához kapcsolódó támogatása</t>
  </si>
  <si>
    <t>3. melléklet I.1. Lakossági víz- és csatornaszolgáltatás támogatása</t>
  </si>
  <si>
    <t>2. melléklet IV.1. Könyvtári, közművelődési és múzeumi feladatok támogatása (5+…+13)</t>
  </si>
  <si>
    <t>2. melléklet IV.1.d) Települési önkormányzatok nyilvános könyvtári és közművelődési feladatainak támogatása</t>
  </si>
  <si>
    <t>2. melléklet III.2. A települési önkormányzatok szociális feladatainak egyéb támogatása</t>
  </si>
  <si>
    <t>2. melléklet III.1. Szociális ágazati  összevont pótlék</t>
  </si>
  <si>
    <t>2. melléklet I.6. Polgármesteri illetmény támogatása</t>
  </si>
  <si>
    <t>Eltérés (=3-4-5)</t>
  </si>
  <si>
    <t>Az önkormányzat által fel nem használt, de a következő évben jogszerűen felhasználható összeg</t>
  </si>
  <si>
    <t>Az önkormányzat által az adott célra ténylegesen felhasznált összeg</t>
  </si>
  <si>
    <t>A központi költségvetésből támogatásként rendelkezésre bocsátott összeg</t>
  </si>
  <si>
    <t>Költségvetési törvény alapján feladatátvétellel/feladatátadással korrigált támogatás</t>
  </si>
  <si>
    <t>Támogatás évközi változása - Május 15.</t>
  </si>
  <si>
    <t>Támogatás évközi változása - Október 5.</t>
  </si>
  <si>
    <t>Tényleges támogatás</t>
  </si>
  <si>
    <t>Évvégi eltérés (+,-) mutatószám szerinti támogatás (=6-(3+4+5))</t>
  </si>
  <si>
    <t>A 05. űrlap alapján a támogatási jogcímhez kapcsolódó kormányzati funkció szerinti kiadások összege</t>
  </si>
  <si>
    <t>Az önkormányzat által az adott célra december 31-ig ténylegesen felhasznált összeg</t>
  </si>
  <si>
    <t>Többlettámogatás (ha a 7-6+9 &gt;0, akkor 7-6+9; egyébként 0)</t>
  </si>
  <si>
    <t>Visszafizetési kötelezettség (ha a 7-6+9 &lt;0, akkor 7-6+9 abszolútértéke; egyébként 0)</t>
  </si>
  <si>
    <t>I.1. A települési  önkormányzatok működésének támogatása 09 01 01 01 00</t>
  </si>
  <si>
    <t>I.2. Nem közművel összegyűjtött háztartási szennyvíz ártalmatlanítása 09 01 01 02 00</t>
  </si>
  <si>
    <t>I.3. Határátkelőhelyek fenntartásának támogatása 09 01 01 03 00</t>
  </si>
  <si>
    <t>III.3. Egyes szociális és gyermekjóléti feladatok támogatása 09 01 03 03 00</t>
  </si>
  <si>
    <t>Összesen  (=1+…+10)</t>
  </si>
  <si>
    <t>Az önkormányzat által a 2017. évben fel nem használt, de 2018. évben jogszerűen felhasználható összeg</t>
  </si>
  <si>
    <t>Ebből 2018. évben az előirt határidőig ténylegesen felhasznált</t>
  </si>
  <si>
    <t>Eltérés (fel nem használt) (=3-4)</t>
  </si>
  <si>
    <t>27</t>
  </si>
  <si>
    <t>II.12. Kistelepülési önkormányzatok alacsony összegű fejlesztéseinek támogatása</t>
  </si>
  <si>
    <t>Helyi önkormányzatok felhalmozási célú költségvetési támogatásai összesen (12+…+28)</t>
  </si>
  <si>
    <t>Helyi önkormányzatok kiegészítő támogatásai összesen (=11+29+30+….+39+97)</t>
  </si>
  <si>
    <t>12. Önkormányzatok feladatainak 2016. évi döntés szerinti támogatása I.</t>
  </si>
  <si>
    <t>96</t>
  </si>
  <si>
    <t>Mindösszesen (=40+…+44+54+61+62+…+95)</t>
  </si>
  <si>
    <t xml:space="preserve"> Az előző évi (2017.) kötelezettségvállalással terhelt  kiegészítő támogatásainak és egyéb kötött felhasználású támogatások maradványainak elszámolása</t>
  </si>
  <si>
    <t>Az éves központi költségvetésből támogatásként rendelkezésre bocsátott összeg</t>
  </si>
  <si>
    <t>Az önkormányzat  által az adott célra ténylegesen felhasznált összeg 2014-ben</t>
  </si>
  <si>
    <t>Az önkormányzat  által az adott célra ténylegesen felhasznált összeg 2015-ben</t>
  </si>
  <si>
    <t>Az önkormányzat  által az adott célra ténylegesen felhasznált összeg 2016-ban</t>
  </si>
  <si>
    <t>Az önkormányzat  által az adott célra ténylegesen felhasznált összeg 2017-ben</t>
  </si>
  <si>
    <t>Az önkormányzat  által az adott célra ténylegesen felhasznált összeg 2018-ban</t>
  </si>
  <si>
    <t>Visszafizetési kötelezettség (=3-4-5-6-7-8)]</t>
  </si>
  <si>
    <t>A Magyarország 2014. évi központi költségvetéséről szóló 2013. évi CCXXX. törvény 3. melléklet 10. a) pontja szerinti, az adósságkonszolidációban részt nem vett települési önkormányzatok fejlesztéseinek támogatása</t>
  </si>
  <si>
    <t>A Magyarország 2016. évi központi költségvetéséről szóló 2015. évi C. törvény 3. melléklet II. 8 pontja szerinti, az adósságkonszolidációban nem részesült települési önkormányzatok fejlesztéseinek támogatása</t>
  </si>
  <si>
    <t xml:space="preserve"> Adósságkonszolidációban részt nem vett önkormányzatok támogatásának több éves elszámolása</t>
  </si>
  <si>
    <t>Kötelezettség a részesedés arányában    2017.12.31.</t>
  </si>
  <si>
    <t>KÖZVIL Első Magyar Közvilágítási Zrt.</t>
  </si>
  <si>
    <t>4025 Debrecen, Piac utca 77.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</si>
</sst>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F_t_-;\-* #,##0.00\ _F_t_-;_-* &quot;-&quot;??\ _F_t_-;_-@_-"/>
    <numFmt numFmtId="164" formatCode="mmm\ d/"/>
    <numFmt numFmtId="165" formatCode="#,##0.0"/>
    <numFmt numFmtId="166" formatCode="0.0"/>
    <numFmt numFmtId="167" formatCode="_-* #,##0\ _F_t_-;\-* #,##0\ _F_t_-;_-* &quot;-&quot;??\ _F_t_-;_-@_-"/>
    <numFmt numFmtId="168" formatCode="#\ ##0"/>
  </numFmts>
  <fonts count="47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name val="Times New Roman CE"/>
      <charset val="238"/>
    </font>
    <font>
      <sz val="10"/>
      <name val="Times New Roman CE"/>
      <family val="1"/>
      <charset val="238"/>
    </font>
    <font>
      <b/>
      <sz val="14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1"/>
      <name val="Arial"/>
      <family val="2"/>
      <charset val="238"/>
    </font>
    <font>
      <sz val="10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u/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0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17" fillId="22" borderId="0" applyNumberFormat="0" applyBorder="0" applyAlignment="0" applyProtection="0"/>
    <xf numFmtId="0" fontId="5" fillId="7" borderId="1" applyNumberFormat="0" applyAlignment="0" applyProtection="0"/>
    <xf numFmtId="0" fontId="19" fillId="23" borderId="1" applyNumberFormat="0" applyAlignment="0" applyProtection="0"/>
    <xf numFmtId="0" fontId="10" fillId="24" borderId="2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43" fontId="23" fillId="0" borderId="0" applyFill="0" applyBorder="0" applyAlignment="0" applyProtection="0"/>
    <xf numFmtId="0" fontId="11" fillId="0" borderId="0" applyNumberFormat="0" applyFill="0" applyBorder="0" applyAlignment="0" applyProtection="0"/>
    <xf numFmtId="0" fontId="13" fillId="25" borderId="0" applyNumberFormat="0" applyBorder="0" applyAlignment="0" applyProtection="0"/>
    <xf numFmtId="0" fontId="12" fillId="0" borderId="6" applyNumberFormat="0" applyFill="0" applyAlignment="0" applyProtection="0"/>
    <xf numFmtId="0" fontId="23" fillId="26" borderId="7" applyNumberFormat="0" applyFont="0" applyAlignment="0" applyProtection="0"/>
    <xf numFmtId="0" fontId="14" fillId="27" borderId="8" applyNumberFormat="0" applyAlignment="0" applyProtection="0"/>
    <xf numFmtId="0" fontId="18" fillId="28" borderId="0" applyNumberFormat="0" applyBorder="0" applyAlignment="0" applyProtection="0"/>
    <xf numFmtId="0" fontId="23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0" fillId="0" borderId="9" applyNumberFormat="0" applyFill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5" fillId="7" borderId="1" applyNumberFormat="0" applyAlignment="0" applyProtection="0"/>
    <xf numFmtId="0" fontId="12" fillId="0" borderId="6" applyNumberFormat="0" applyFill="0" applyAlignment="0" applyProtection="0"/>
    <xf numFmtId="0" fontId="16" fillId="0" borderId="0"/>
    <xf numFmtId="0" fontId="16" fillId="0" borderId="0"/>
    <xf numFmtId="0" fontId="23" fillId="26" borderId="7" applyNumberFormat="0" applyFont="0" applyAlignment="0" applyProtection="0"/>
    <xf numFmtId="0" fontId="14" fillId="27" borderId="8" applyNumberFormat="0" applyAlignment="0" applyProtection="0"/>
    <xf numFmtId="0" fontId="6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1" fillId="0" borderId="0" applyNumberFormat="0" applyFill="0" applyBorder="0" applyAlignment="0" applyProtection="0"/>
    <xf numFmtId="43" fontId="24" fillId="0" borderId="0" applyFill="0" applyBorder="0" applyAlignment="0" applyProtection="0"/>
    <xf numFmtId="0" fontId="23" fillId="0" borderId="0"/>
    <xf numFmtId="0" fontId="25" fillId="0" borderId="0"/>
    <xf numFmtId="43" fontId="23" fillId="0" borderId="0" applyFill="0" applyBorder="0" applyAlignment="0" applyProtection="0"/>
    <xf numFmtId="0" fontId="2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23" fillId="0" borderId="0"/>
    <xf numFmtId="0" fontId="38" fillId="0" borderId="0"/>
    <xf numFmtId="0" fontId="16" fillId="0" borderId="0"/>
    <xf numFmtId="0" fontId="25" fillId="0" borderId="0"/>
  </cellStyleXfs>
  <cellXfs count="685">
    <xf numFmtId="0" fontId="0" fillId="0" borderId="0" xfId="0"/>
    <xf numFmtId="0" fontId="26" fillId="0" borderId="0" xfId="50" applyFont="1" applyAlignment="1">
      <alignment horizontal="center" wrapText="1"/>
    </xf>
    <xf numFmtId="0" fontId="27" fillId="0" borderId="0" xfId="50" applyFont="1"/>
    <xf numFmtId="3" fontId="26" fillId="0" borderId="12" xfId="50" applyNumberFormat="1" applyFont="1" applyBorder="1" applyAlignment="1">
      <alignment horizontal="right" wrapText="1"/>
    </xf>
    <xf numFmtId="3" fontId="27" fillId="0" borderId="12" xfId="50" applyNumberFormat="1" applyFont="1" applyBorder="1"/>
    <xf numFmtId="3" fontId="26" fillId="29" borderId="12" xfId="50" applyNumberFormat="1" applyFont="1" applyFill="1" applyBorder="1" applyAlignment="1">
      <alignment horizontal="right" wrapText="1"/>
    </xf>
    <xf numFmtId="0" fontId="27" fillId="29" borderId="12" xfId="50" applyFont="1" applyFill="1" applyBorder="1"/>
    <xf numFmtId="3" fontId="26" fillId="0" borderId="12" xfId="50" applyNumberFormat="1" applyFont="1" applyBorder="1"/>
    <xf numFmtId="0" fontId="26" fillId="0" borderId="20" xfId="50" applyFont="1" applyBorder="1" applyAlignment="1">
      <alignment horizontal="center" vertical="center" wrapText="1"/>
    </xf>
    <xf numFmtId="0" fontId="26" fillId="0" borderId="21" xfId="50" applyFont="1" applyBorder="1" applyAlignment="1">
      <alignment horizontal="center" vertical="center" wrapText="1"/>
    </xf>
    <xf numFmtId="0" fontId="27" fillId="0" borderId="14" xfId="50" applyFont="1" applyBorder="1" applyAlignment="1">
      <alignment horizontal="left" wrapText="1"/>
    </xf>
    <xf numFmtId="0" fontId="26" fillId="0" borderId="14" xfId="50" applyFont="1" applyBorder="1" applyAlignment="1">
      <alignment horizontal="left" wrapText="1"/>
    </xf>
    <xf numFmtId="0" fontId="26" fillId="29" borderId="14" xfId="50" applyFont="1" applyFill="1" applyBorder="1" applyAlignment="1">
      <alignment horizontal="left" wrapText="1"/>
    </xf>
    <xf numFmtId="0" fontId="26" fillId="29" borderId="17" xfId="50" applyFont="1" applyFill="1" applyBorder="1" applyAlignment="1">
      <alignment horizontal="left" wrapText="1"/>
    </xf>
    <xf numFmtId="3" fontId="26" fillId="29" borderId="18" xfId="50" applyNumberFormat="1" applyFont="1" applyFill="1" applyBorder="1" applyAlignment="1">
      <alignment horizontal="right" wrapText="1"/>
    </xf>
    <xf numFmtId="0" fontId="27" fillId="0" borderId="0" xfId="50" applyFont="1" applyAlignment="1">
      <alignment horizontal="center" vertical="center"/>
    </xf>
    <xf numFmtId="0" fontId="26" fillId="0" borderId="0" xfId="50" applyFont="1"/>
    <xf numFmtId="0" fontId="26" fillId="29" borderId="0" xfId="50" applyFont="1" applyFill="1" applyBorder="1"/>
    <xf numFmtId="0" fontId="26" fillId="29" borderId="0" xfId="50" applyFont="1" applyFill="1"/>
    <xf numFmtId="0" fontId="27" fillId="0" borderId="0" xfId="50" applyFont="1" applyAlignment="1">
      <alignment wrapText="1"/>
    </xf>
    <xf numFmtId="0" fontId="27" fillId="29" borderId="14" xfId="49" applyFont="1" applyFill="1" applyBorder="1" applyAlignment="1">
      <alignment wrapText="1"/>
    </xf>
    <xf numFmtId="0" fontId="26" fillId="0" borderId="14" xfId="49" applyFont="1" applyBorder="1" applyAlignment="1">
      <alignment horizontal="left" wrapText="1"/>
    </xf>
    <xf numFmtId="3" fontId="27" fillId="0" borderId="14" xfId="43" applyNumberFormat="1" applyFont="1" applyFill="1" applyBorder="1" applyAlignment="1">
      <alignment wrapText="1"/>
    </xf>
    <xf numFmtId="0" fontId="27" fillId="0" borderId="11" xfId="50" applyFont="1" applyBorder="1"/>
    <xf numFmtId="0" fontId="27" fillId="0" borderId="13" xfId="50" applyFont="1" applyBorder="1"/>
    <xf numFmtId="0" fontId="27" fillId="0" borderId="0" xfId="50" applyFont="1" applyBorder="1"/>
    <xf numFmtId="0" fontId="27" fillId="0" borderId="10" xfId="50" applyFont="1" applyBorder="1"/>
    <xf numFmtId="0" fontId="26" fillId="29" borderId="20" xfId="50" applyFont="1" applyFill="1" applyBorder="1" applyAlignment="1">
      <alignment horizontal="center" vertical="center" wrapText="1"/>
    </xf>
    <xf numFmtId="0" fontId="26" fillId="29" borderId="14" xfId="50" applyFont="1" applyFill="1" applyBorder="1" applyAlignment="1">
      <alignment wrapText="1"/>
    </xf>
    <xf numFmtId="0" fontId="27" fillId="29" borderId="14" xfId="50" applyFont="1" applyFill="1" applyBorder="1" applyAlignment="1">
      <alignment wrapText="1"/>
    </xf>
    <xf numFmtId="0" fontId="29" fillId="29" borderId="0" xfId="50" applyFont="1" applyFill="1" applyBorder="1"/>
    <xf numFmtId="164" fontId="27" fillId="29" borderId="14" xfId="49" applyNumberFormat="1" applyFont="1" applyFill="1" applyBorder="1" applyAlignment="1">
      <alignment wrapText="1"/>
    </xf>
    <xf numFmtId="3" fontId="27" fillId="29" borderId="12" xfId="50" applyNumberFormat="1" applyFont="1" applyFill="1" applyBorder="1" applyAlignment="1">
      <alignment horizontal="right" wrapText="1"/>
    </xf>
    <xf numFmtId="0" fontId="30" fillId="29" borderId="0" xfId="50" applyFont="1" applyFill="1" applyBorder="1"/>
    <xf numFmtId="3" fontId="27" fillId="0" borderId="12" xfId="50" applyNumberFormat="1" applyFont="1" applyFill="1" applyBorder="1" applyAlignment="1">
      <alignment horizontal="right" wrapText="1"/>
    </xf>
    <xf numFmtId="0" fontId="26" fillId="29" borderId="0" xfId="50" applyFont="1" applyFill="1" applyBorder="1" applyAlignment="1">
      <alignment vertical="center"/>
    </xf>
    <xf numFmtId="0" fontId="27" fillId="29" borderId="0" xfId="50" applyFont="1" applyFill="1" applyBorder="1" applyAlignment="1">
      <alignment vertical="center" wrapText="1"/>
    </xf>
    <xf numFmtId="0" fontId="27" fillId="29" borderId="12" xfId="50" applyFont="1" applyFill="1" applyBorder="1" applyAlignment="1">
      <alignment vertical="center"/>
    </xf>
    <xf numFmtId="0" fontId="27" fillId="29" borderId="0" xfId="50" applyFont="1" applyFill="1" applyBorder="1" applyAlignment="1">
      <alignment vertical="center"/>
    </xf>
    <xf numFmtId="164" fontId="27" fillId="29" borderId="14" xfId="50" applyNumberFormat="1" applyFont="1" applyFill="1" applyBorder="1" applyAlignment="1">
      <alignment wrapText="1"/>
    </xf>
    <xf numFmtId="0" fontId="27" fillId="29" borderId="14" xfId="49" applyFont="1" applyFill="1" applyBorder="1" applyAlignment="1">
      <alignment horizontal="left" wrapText="1"/>
    </xf>
    <xf numFmtId="0" fontId="26" fillId="29" borderId="14" xfId="49" applyFont="1" applyFill="1" applyBorder="1" applyAlignment="1">
      <alignment wrapText="1"/>
    </xf>
    <xf numFmtId="3" fontId="27" fillId="29" borderId="12" xfId="50" applyNumberFormat="1" applyFont="1" applyFill="1" applyBorder="1" applyAlignment="1">
      <alignment vertical="center"/>
    </xf>
    <xf numFmtId="3" fontId="26" fillId="29" borderId="0" xfId="50" applyNumberFormat="1" applyFont="1" applyFill="1" applyBorder="1" applyAlignment="1">
      <alignment vertical="center"/>
    </xf>
    <xf numFmtId="0" fontId="27" fillId="0" borderId="14" xfId="50" applyFont="1" applyBorder="1"/>
    <xf numFmtId="0" fontId="27" fillId="0" borderId="17" xfId="50" applyFont="1" applyBorder="1"/>
    <xf numFmtId="3" fontId="27" fillId="0" borderId="0" xfId="50" applyNumberFormat="1" applyFont="1" applyBorder="1"/>
    <xf numFmtId="3" fontId="27" fillId="0" borderId="12" xfId="50" applyNumberFormat="1" applyFont="1" applyFill="1" applyBorder="1"/>
    <xf numFmtId="3" fontId="26" fillId="0" borderId="12" xfId="50" applyNumberFormat="1" applyFont="1" applyFill="1" applyBorder="1" applyAlignment="1">
      <alignment horizontal="right" wrapText="1"/>
    </xf>
    <xf numFmtId="3" fontId="27" fillId="0" borderId="12" xfId="0" applyNumberFormat="1" applyFont="1" applyBorder="1"/>
    <xf numFmtId="3" fontId="26" fillId="0" borderId="20" xfId="43" applyNumberFormat="1" applyFont="1" applyBorder="1" applyAlignment="1">
      <alignment horizontal="center" wrapText="1"/>
    </xf>
    <xf numFmtId="3" fontId="26" fillId="30" borderId="12" xfId="49" applyNumberFormat="1" applyFont="1" applyFill="1" applyBorder="1" applyAlignment="1">
      <alignment horizontal="right" vertical="center" wrapText="1"/>
    </xf>
    <xf numFmtId="3" fontId="27" fillId="0" borderId="12" xfId="86" applyNumberFormat="1" applyFont="1" applyBorder="1"/>
    <xf numFmtId="3" fontId="27" fillId="0" borderId="14" xfId="86" applyNumberFormat="1" applyFont="1" applyBorder="1" applyAlignment="1">
      <alignment horizontal="left" wrapText="1"/>
    </xf>
    <xf numFmtId="3" fontId="29" fillId="0" borderId="14" xfId="86" applyNumberFormat="1" applyFont="1" applyBorder="1" applyAlignment="1">
      <alignment horizontal="left" wrapText="1"/>
    </xf>
    <xf numFmtId="3" fontId="26" fillId="0" borderId="14" xfId="0" applyNumberFormat="1" applyFont="1" applyFill="1" applyBorder="1" applyAlignment="1">
      <alignment horizontal="left" wrapText="1"/>
    </xf>
    <xf numFmtId="3" fontId="26" fillId="0" borderId="12" xfId="86" applyNumberFormat="1" applyFont="1" applyFill="1" applyBorder="1" applyAlignment="1">
      <alignment horizontal="right"/>
    </xf>
    <xf numFmtId="3" fontId="27" fillId="0" borderId="14" xfId="0" applyNumberFormat="1" applyFont="1" applyFill="1" applyBorder="1" applyAlignment="1">
      <alignment horizontal="left" wrapText="1"/>
    </xf>
    <xf numFmtId="3" fontId="27" fillId="0" borderId="12" xfId="86" applyNumberFormat="1" applyFont="1" applyFill="1" applyBorder="1" applyAlignment="1">
      <alignment horizontal="right"/>
    </xf>
    <xf numFmtId="3" fontId="29" fillId="0" borderId="14" xfId="0" applyNumberFormat="1" applyFont="1" applyFill="1" applyBorder="1" applyAlignment="1">
      <alignment horizontal="left" wrapText="1"/>
    </xf>
    <xf numFmtId="3" fontId="29" fillId="0" borderId="12" xfId="86" applyNumberFormat="1" applyFont="1" applyFill="1" applyBorder="1" applyAlignment="1">
      <alignment horizontal="right"/>
    </xf>
    <xf numFmtId="3" fontId="26" fillId="0" borderId="12" xfId="86" applyNumberFormat="1" applyFont="1" applyFill="1" applyBorder="1" applyAlignment="1"/>
    <xf numFmtId="3" fontId="27" fillId="0" borderId="12" xfId="86" applyNumberFormat="1" applyFont="1" applyFill="1" applyBorder="1"/>
    <xf numFmtId="3" fontId="27" fillId="0" borderId="12" xfId="86" applyNumberFormat="1" applyFont="1" applyFill="1" applyBorder="1" applyAlignment="1"/>
    <xf numFmtId="3" fontId="27" fillId="0" borderId="12" xfId="43" applyNumberFormat="1" applyFont="1" applyFill="1" applyBorder="1" applyAlignment="1"/>
    <xf numFmtId="3" fontId="27" fillId="0" borderId="0" xfId="44" applyNumberFormat="1" applyFont="1"/>
    <xf numFmtId="3" fontId="27" fillId="0" borderId="0" xfId="44" applyNumberFormat="1" applyFont="1" applyAlignment="1">
      <alignment wrapText="1"/>
    </xf>
    <xf numFmtId="3" fontId="27" fillId="0" borderId="12" xfId="44" applyNumberFormat="1" applyFont="1" applyBorder="1" applyAlignment="1">
      <alignment wrapText="1"/>
    </xf>
    <xf numFmtId="3" fontId="26" fillId="0" borderId="12" xfId="44" applyNumberFormat="1" applyFont="1" applyBorder="1"/>
    <xf numFmtId="3" fontId="26" fillId="0" borderId="12" xfId="44" applyNumberFormat="1" applyFont="1" applyBorder="1" applyAlignment="1">
      <alignment wrapText="1"/>
    </xf>
    <xf numFmtId="3" fontId="26" fillId="0" borderId="0" xfId="44" applyNumberFormat="1" applyFont="1"/>
    <xf numFmtId="3" fontId="27" fillId="0" borderId="12" xfId="44" applyNumberFormat="1" applyFont="1" applyFill="1" applyBorder="1" applyAlignment="1">
      <alignment wrapText="1"/>
    </xf>
    <xf numFmtId="3" fontId="26" fillId="0" borderId="0" xfId="44" applyNumberFormat="1" applyFont="1" applyBorder="1" applyAlignment="1">
      <alignment wrapText="1"/>
    </xf>
    <xf numFmtId="3" fontId="26" fillId="0" borderId="0" xfId="44" applyNumberFormat="1" applyFont="1" applyBorder="1"/>
    <xf numFmtId="3" fontId="27" fillId="0" borderId="0" xfId="48" applyNumberFormat="1" applyFont="1" applyAlignment="1">
      <alignment wrapText="1"/>
    </xf>
    <xf numFmtId="3" fontId="27" fillId="0" borderId="0" xfId="48" applyNumberFormat="1" applyFont="1"/>
    <xf numFmtId="3" fontId="26" fillId="29" borderId="12" xfId="51" applyNumberFormat="1" applyFont="1" applyFill="1" applyBorder="1" applyAlignment="1">
      <alignment horizontal="center" vertical="center" wrapText="1"/>
    </xf>
    <xf numFmtId="3" fontId="26" fillId="0" borderId="12" xfId="48" applyNumberFormat="1" applyFont="1" applyBorder="1" applyAlignment="1">
      <alignment wrapText="1"/>
    </xf>
    <xf numFmtId="3" fontId="27" fillId="0" borderId="12" xfId="48" applyNumberFormat="1" applyFont="1" applyBorder="1"/>
    <xf numFmtId="3" fontId="27" fillId="0" borderId="12" xfId="46" applyNumberFormat="1" applyFont="1" applyBorder="1" applyAlignment="1">
      <alignment wrapText="1"/>
    </xf>
    <xf numFmtId="3" fontId="27" fillId="29" borderId="12" xfId="51" applyNumberFormat="1" applyFont="1" applyFill="1" applyBorder="1" applyAlignment="1">
      <alignment horizontal="right" wrapText="1"/>
    </xf>
    <xf numFmtId="3" fontId="26" fillId="0" borderId="12" xfId="48" applyNumberFormat="1" applyFont="1" applyBorder="1"/>
    <xf numFmtId="3" fontId="26" fillId="0" borderId="0" xfId="48" applyNumberFormat="1" applyFont="1"/>
    <xf numFmtId="3" fontId="27" fillId="0" borderId="12" xfId="48" applyNumberFormat="1" applyFont="1" applyBorder="1" applyAlignment="1">
      <alignment wrapText="1"/>
    </xf>
    <xf numFmtId="3" fontId="27" fillId="0" borderId="12" xfId="46" applyNumberFormat="1" applyFont="1" applyFill="1" applyBorder="1" applyAlignment="1">
      <alignment wrapText="1"/>
    </xf>
    <xf numFmtId="3" fontId="27" fillId="29" borderId="0" xfId="50" applyNumberFormat="1" applyFont="1" applyFill="1" applyBorder="1" applyAlignment="1">
      <alignment horizontal="right" wrapText="1"/>
    </xf>
    <xf numFmtId="3" fontId="27" fillId="0" borderId="0" xfId="86" applyNumberFormat="1" applyFont="1" applyBorder="1"/>
    <xf numFmtId="3" fontId="27" fillId="0" borderId="0" xfId="86" applyNumberFormat="1" applyFont="1" applyFill="1" applyBorder="1"/>
    <xf numFmtId="3" fontId="27" fillId="0" borderId="0" xfId="43" applyNumberFormat="1" applyFont="1" applyAlignment="1">
      <alignment wrapText="1"/>
    </xf>
    <xf numFmtId="3" fontId="27" fillId="0" borderId="0" xfId="43" applyNumberFormat="1" applyFont="1"/>
    <xf numFmtId="3" fontId="32" fillId="0" borderId="0" xfId="43" applyNumberFormat="1" applyFont="1" applyAlignment="1">
      <alignment horizontal="center"/>
    </xf>
    <xf numFmtId="3" fontId="32" fillId="0" borderId="0" xfId="86" applyNumberFormat="1" applyFont="1" applyBorder="1" applyAlignment="1">
      <alignment horizontal="center"/>
    </xf>
    <xf numFmtId="3" fontId="32" fillId="0" borderId="0" xfId="86" applyNumberFormat="1" applyFont="1" applyFill="1" applyBorder="1" applyAlignment="1">
      <alignment horizontal="center"/>
    </xf>
    <xf numFmtId="3" fontId="31" fillId="0" borderId="0" xfId="43" applyNumberFormat="1" applyFont="1" applyFill="1" applyAlignment="1">
      <alignment horizontal="center"/>
    </xf>
    <xf numFmtId="3" fontId="31" fillId="0" borderId="0" xfId="43" applyNumberFormat="1" applyFont="1" applyAlignment="1">
      <alignment horizontal="center"/>
    </xf>
    <xf numFmtId="3" fontId="26" fillId="0" borderId="0" xfId="43" applyNumberFormat="1" applyFont="1" applyFill="1"/>
    <xf numFmtId="3" fontId="26" fillId="0" borderId="0" xfId="43" applyNumberFormat="1" applyFont="1"/>
    <xf numFmtId="3" fontId="26" fillId="0" borderId="12" xfId="86" applyNumberFormat="1" applyFont="1" applyFill="1" applyBorder="1"/>
    <xf numFmtId="3" fontId="26" fillId="0" borderId="12" xfId="0" applyNumberFormat="1" applyFont="1" applyBorder="1"/>
    <xf numFmtId="3" fontId="27" fillId="0" borderId="0" xfId="50" applyNumberFormat="1" applyFont="1" applyFill="1" applyBorder="1" applyAlignment="1">
      <alignment horizontal="right" wrapText="1"/>
    </xf>
    <xf numFmtId="3" fontId="26" fillId="0" borderId="0" xfId="50" applyNumberFormat="1" applyFont="1" applyFill="1" applyBorder="1" applyAlignment="1">
      <alignment horizontal="right" wrapText="1"/>
    </xf>
    <xf numFmtId="0" fontId="27" fillId="0" borderId="0" xfId="44" applyFont="1"/>
    <xf numFmtId="0" fontId="26" fillId="0" borderId="0" xfId="44" applyFont="1"/>
    <xf numFmtId="0" fontId="26" fillId="0" borderId="0" xfId="50" applyFont="1" applyFill="1" applyBorder="1"/>
    <xf numFmtId="0" fontId="27" fillId="0" borderId="0" xfId="50" applyFont="1" applyFill="1" applyBorder="1"/>
    <xf numFmtId="3" fontId="27" fillId="29" borderId="12" xfId="50" applyNumberFormat="1" applyFont="1" applyFill="1" applyBorder="1"/>
    <xf numFmtId="3" fontId="26" fillId="0" borderId="0" xfId="50" applyNumberFormat="1" applyFont="1"/>
    <xf numFmtId="3" fontId="27" fillId="0" borderId="0" xfId="50" applyNumberFormat="1" applyFont="1"/>
    <xf numFmtId="3" fontId="29" fillId="0" borderId="14" xfId="86" applyNumberFormat="1" applyFont="1" applyFill="1" applyBorder="1" applyAlignment="1">
      <alignment horizontal="left" wrapText="1"/>
    </xf>
    <xf numFmtId="3" fontId="29" fillId="0" borderId="12" xfId="49" applyNumberFormat="1" applyFont="1" applyFill="1" applyBorder="1" applyAlignment="1">
      <alignment horizontal="right" vertical="center" wrapText="1"/>
    </xf>
    <xf numFmtId="3" fontId="32" fillId="0" borderId="0" xfId="86" applyNumberFormat="1" applyFont="1" applyBorder="1" applyAlignment="1">
      <alignment horizontal="right" vertical="center"/>
    </xf>
    <xf numFmtId="3" fontId="27" fillId="0" borderId="0" xfId="86" applyNumberFormat="1" applyFont="1" applyBorder="1" applyAlignment="1">
      <alignment horizontal="right" vertical="center"/>
    </xf>
    <xf numFmtId="3" fontId="26" fillId="0" borderId="14" xfId="86" applyNumberFormat="1" applyFont="1" applyBorder="1" applyAlignment="1">
      <alignment horizontal="left" vertical="center" wrapText="1"/>
    </xf>
    <xf numFmtId="0" fontId="27" fillId="0" borderId="0" xfId="85" applyFont="1" applyFill="1"/>
    <xf numFmtId="0" fontId="27" fillId="0" borderId="0" xfId="0" applyFont="1"/>
    <xf numFmtId="3" fontId="27" fillId="0" borderId="0" xfId="0" applyNumberFormat="1" applyFont="1"/>
    <xf numFmtId="0" fontId="26" fillId="0" borderId="0" xfId="85" applyFont="1" applyFill="1"/>
    <xf numFmtId="3" fontId="27" fillId="0" borderId="0" xfId="85" applyNumberFormat="1" applyFont="1" applyFill="1"/>
    <xf numFmtId="0" fontId="26" fillId="0" borderId="0" xfId="50" applyFont="1" applyFill="1" applyBorder="1" applyAlignment="1">
      <alignment horizontal="left" vertical="center" wrapText="1" indent="1"/>
    </xf>
    <xf numFmtId="0" fontId="27" fillId="0" borderId="0" xfId="50" applyFont="1" applyFill="1" applyBorder="1" applyAlignment="1">
      <alignment horizontal="left" vertical="center" wrapText="1" indent="2"/>
    </xf>
    <xf numFmtId="3" fontId="27" fillId="0" borderId="0" xfId="50" applyNumberFormat="1" applyFont="1" applyFill="1" applyBorder="1" applyAlignment="1">
      <alignment horizontal="left" vertical="center" wrapText="1" indent="2"/>
    </xf>
    <xf numFmtId="3" fontId="26" fillId="29" borderId="12" xfId="45" applyNumberFormat="1" applyFont="1" applyFill="1" applyBorder="1" applyAlignment="1">
      <alignment horizontal="right"/>
    </xf>
    <xf numFmtId="4" fontId="26" fillId="0" borderId="12" xfId="45" applyNumberFormat="1" applyFont="1" applyFill="1" applyBorder="1"/>
    <xf numFmtId="3" fontId="26" fillId="0" borderId="12" xfId="0" applyNumberFormat="1" applyFont="1" applyBorder="1" applyAlignment="1">
      <alignment horizontal="right"/>
    </xf>
    <xf numFmtId="4" fontId="27" fillId="0" borderId="12" xfId="45" applyNumberFormat="1" applyFont="1" applyFill="1" applyBorder="1"/>
    <xf numFmtId="3" fontId="27" fillId="29" borderId="12" xfId="45" applyNumberFormat="1" applyFont="1" applyFill="1" applyBorder="1"/>
    <xf numFmtId="3" fontId="27" fillId="0" borderId="12" xfId="0" applyNumberFormat="1" applyFont="1" applyBorder="1" applyAlignment="1">
      <alignment horizontal="right"/>
    </xf>
    <xf numFmtId="3" fontId="27" fillId="29" borderId="12" xfId="45" applyNumberFormat="1" applyFont="1" applyFill="1" applyBorder="1" applyAlignment="1">
      <alignment horizontal="right"/>
    </xf>
    <xf numFmtId="0" fontId="27" fillId="0" borderId="12" xfId="45" applyFont="1" applyFill="1" applyBorder="1"/>
    <xf numFmtId="3" fontId="27" fillId="0" borderId="12" xfId="45" applyNumberFormat="1" applyFont="1" applyFill="1" applyBorder="1"/>
    <xf numFmtId="165" fontId="27" fillId="29" borderId="12" xfId="45" applyNumberFormat="1" applyFont="1" applyFill="1" applyBorder="1"/>
    <xf numFmtId="3" fontId="27" fillId="0" borderId="12" xfId="45" applyNumberFormat="1" applyFont="1" applyBorder="1"/>
    <xf numFmtId="165" fontId="26" fillId="29" borderId="12" xfId="45" applyNumberFormat="1" applyFont="1" applyFill="1" applyBorder="1"/>
    <xf numFmtId="3" fontId="26" fillId="0" borderId="12" xfId="45" applyNumberFormat="1" applyFont="1" applyBorder="1"/>
    <xf numFmtId="0" fontId="27" fillId="0" borderId="14" xfId="45" applyFont="1" applyFill="1" applyBorder="1" applyAlignment="1">
      <alignment wrapText="1"/>
    </xf>
    <xf numFmtId="2" fontId="26" fillId="0" borderId="12" xfId="45" applyNumberFormat="1" applyFont="1" applyFill="1" applyBorder="1"/>
    <xf numFmtId="0" fontId="27" fillId="0" borderId="0" xfId="0" applyFont="1" applyFill="1"/>
    <xf numFmtId="0" fontId="27" fillId="0" borderId="12" xfId="45" applyFont="1" applyBorder="1"/>
    <xf numFmtId="0" fontId="26" fillId="0" borderId="12" xfId="45" applyFont="1" applyBorder="1"/>
    <xf numFmtId="0" fontId="27" fillId="0" borderId="18" xfId="45" applyFont="1" applyBorder="1"/>
    <xf numFmtId="3" fontId="26" fillId="0" borderId="18" xfId="45" applyNumberFormat="1" applyFont="1" applyBorder="1"/>
    <xf numFmtId="3" fontId="27" fillId="29" borderId="12" xfId="50" applyNumberFormat="1" applyFont="1" applyFill="1" applyBorder="1" applyAlignment="1">
      <alignment horizontal="right"/>
    </xf>
    <xf numFmtId="0" fontId="27" fillId="0" borderId="14" xfId="50" applyFont="1" applyFill="1" applyBorder="1" applyAlignment="1">
      <alignment horizontal="left" wrapText="1"/>
    </xf>
    <xf numFmtId="0" fontId="26" fillId="0" borderId="0" xfId="50" applyFont="1" applyFill="1"/>
    <xf numFmtId="0" fontId="26" fillId="0" borderId="14" xfId="50" applyFont="1" applyFill="1" applyBorder="1" applyAlignment="1">
      <alignment horizontal="left" wrapText="1"/>
    </xf>
    <xf numFmtId="0" fontId="27" fillId="0" borderId="0" xfId="50" applyFont="1" applyFill="1"/>
    <xf numFmtId="0" fontId="29" fillId="0" borderId="14" xfId="50" applyFont="1" applyFill="1" applyBorder="1" applyAlignment="1">
      <alignment horizontal="left" wrapText="1"/>
    </xf>
    <xf numFmtId="3" fontId="29" fillId="29" borderId="12" xfId="50" applyNumberFormat="1" applyFont="1" applyFill="1" applyBorder="1" applyAlignment="1">
      <alignment horizontal="right" wrapText="1"/>
    </xf>
    <xf numFmtId="3" fontId="27" fillId="0" borderId="14" xfId="86" applyNumberFormat="1" applyFont="1" applyBorder="1" applyAlignment="1">
      <alignment horizontal="left" vertical="center" wrapText="1"/>
    </xf>
    <xf numFmtId="0" fontId="27" fillId="0" borderId="0" xfId="0" applyFont="1"/>
    <xf numFmtId="0" fontId="26" fillId="0" borderId="12" xfId="45" applyFont="1" applyFill="1" applyBorder="1"/>
    <xf numFmtId="3" fontId="26" fillId="0" borderId="12" xfId="45" applyNumberFormat="1" applyFont="1" applyFill="1" applyBorder="1"/>
    <xf numFmtId="3" fontId="26" fillId="29" borderId="12" xfId="45" applyNumberFormat="1" applyFont="1" applyFill="1" applyBorder="1"/>
    <xf numFmtId="3" fontId="27" fillId="0" borderId="12" xfId="50" applyNumberFormat="1" applyFont="1" applyBorder="1"/>
    <xf numFmtId="3" fontId="29" fillId="30" borderId="12" xfId="49" applyNumberFormat="1" applyFont="1" applyFill="1" applyBorder="1" applyAlignment="1">
      <alignment horizontal="right" vertical="center" wrapText="1"/>
    </xf>
    <xf numFmtId="3" fontId="27" fillId="30" borderId="12" xfId="49" applyNumberFormat="1" applyFont="1" applyFill="1" applyBorder="1" applyAlignment="1">
      <alignment horizontal="right" vertical="center" wrapText="1"/>
    </xf>
    <xf numFmtId="3" fontId="27" fillId="29" borderId="12" xfId="50" applyNumberFormat="1" applyFont="1" applyFill="1" applyBorder="1" applyAlignment="1">
      <alignment horizontal="right" wrapText="1"/>
    </xf>
    <xf numFmtId="3" fontId="27" fillId="0" borderId="12" xfId="50" applyNumberFormat="1" applyFont="1" applyFill="1" applyBorder="1" applyAlignment="1">
      <alignment horizontal="right" wrapText="1"/>
    </xf>
    <xf numFmtId="3" fontId="26" fillId="0" borderId="12" xfId="50" applyNumberFormat="1" applyFont="1" applyFill="1" applyBorder="1" applyAlignment="1">
      <alignment horizontal="right" wrapText="1"/>
    </xf>
    <xf numFmtId="3" fontId="27" fillId="0" borderId="12" xfId="0" applyNumberFormat="1" applyFont="1" applyFill="1" applyBorder="1"/>
    <xf numFmtId="3" fontId="26" fillId="0" borderId="12" xfId="0" applyNumberFormat="1" applyFont="1" applyFill="1" applyBorder="1"/>
    <xf numFmtId="3" fontId="27" fillId="0" borderId="12" xfId="44" applyNumberFormat="1" applyFont="1" applyBorder="1"/>
    <xf numFmtId="0" fontId="26" fillId="0" borderId="24" xfId="50" applyFont="1" applyBorder="1" applyAlignment="1">
      <alignment horizontal="center" vertical="center" wrapText="1"/>
    </xf>
    <xf numFmtId="3" fontId="26" fillId="0" borderId="25" xfId="43" applyNumberFormat="1" applyFont="1" applyBorder="1"/>
    <xf numFmtId="3" fontId="27" fillId="0" borderId="25" xfId="0" applyNumberFormat="1" applyFont="1" applyBorder="1"/>
    <xf numFmtId="3" fontId="26" fillId="0" borderId="25" xfId="45" applyNumberFormat="1" applyFont="1" applyBorder="1"/>
    <xf numFmtId="0" fontId="26" fillId="29" borderId="25" xfId="50" applyFont="1" applyFill="1" applyBorder="1"/>
    <xf numFmtId="0" fontId="30" fillId="29" borderId="25" xfId="50" applyFont="1" applyFill="1" applyBorder="1"/>
    <xf numFmtId="3" fontId="26" fillId="29" borderId="25" xfId="50" applyNumberFormat="1" applyFont="1" applyFill="1" applyBorder="1" applyAlignment="1">
      <alignment horizontal="right" wrapText="1"/>
    </xf>
    <xf numFmtId="0" fontId="27" fillId="29" borderId="25" xfId="50" applyFont="1" applyFill="1" applyBorder="1"/>
    <xf numFmtId="3" fontId="27" fillId="29" borderId="25" xfId="50" applyNumberFormat="1" applyFont="1" applyFill="1" applyBorder="1" applyAlignment="1">
      <alignment vertical="center"/>
    </xf>
    <xf numFmtId="0" fontId="27" fillId="29" borderId="25" xfId="50" applyFont="1" applyFill="1" applyBorder="1" applyAlignment="1">
      <alignment vertical="center" wrapText="1"/>
    </xf>
    <xf numFmtId="0" fontId="27" fillId="29" borderId="25" xfId="50" applyFont="1" applyFill="1" applyBorder="1" applyAlignment="1">
      <alignment vertical="center"/>
    </xf>
    <xf numFmtId="3" fontId="26" fillId="29" borderId="25" xfId="50" applyNumberFormat="1" applyFont="1" applyFill="1" applyBorder="1" applyAlignment="1">
      <alignment vertical="center"/>
    </xf>
    <xf numFmtId="0" fontId="26" fillId="29" borderId="25" xfId="50" applyFont="1" applyFill="1" applyBorder="1" applyAlignment="1">
      <alignment vertical="center"/>
    </xf>
    <xf numFmtId="3" fontId="27" fillId="0" borderId="25" xfId="50" applyNumberFormat="1" applyFont="1" applyBorder="1"/>
    <xf numFmtId="3" fontId="26" fillId="0" borderId="25" xfId="50" applyNumberFormat="1" applyFont="1" applyBorder="1"/>
    <xf numFmtId="0" fontId="27" fillId="0" borderId="25" xfId="50" applyFont="1" applyBorder="1"/>
    <xf numFmtId="0" fontId="27" fillId="0" borderId="25" xfId="50" applyFont="1" applyFill="1" applyBorder="1"/>
    <xf numFmtId="3" fontId="27" fillId="0" borderId="25" xfId="50" applyNumberFormat="1" applyFont="1" applyFill="1" applyBorder="1"/>
    <xf numFmtId="3" fontId="29" fillId="0" borderId="14" xfId="0" applyNumberFormat="1" applyFont="1" applyFill="1" applyBorder="1" applyAlignment="1">
      <alignment horizontal="left"/>
    </xf>
    <xf numFmtId="3" fontId="27" fillId="30" borderId="12" xfId="49" applyNumberFormat="1" applyFont="1" applyFill="1" applyBorder="1" applyAlignment="1">
      <alignment wrapText="1"/>
    </xf>
    <xf numFmtId="3" fontId="26" fillId="29" borderId="25" xfId="50" applyNumberFormat="1" applyFont="1" applyFill="1" applyBorder="1" applyAlignment="1"/>
    <xf numFmtId="3" fontId="27" fillId="29" borderId="12" xfId="50" applyNumberFormat="1" applyFont="1" applyFill="1" applyBorder="1" applyAlignment="1"/>
    <xf numFmtId="3" fontId="29" fillId="29" borderId="25" xfId="50" applyNumberFormat="1" applyFont="1" applyFill="1" applyBorder="1" applyAlignment="1">
      <alignment horizontal="right" wrapText="1"/>
    </xf>
    <xf numFmtId="0" fontId="27" fillId="29" borderId="25" xfId="50" applyFont="1" applyFill="1" applyBorder="1" applyAlignment="1"/>
    <xf numFmtId="3" fontId="26" fillId="29" borderId="16" xfId="50" applyNumberFormat="1" applyFont="1" applyFill="1" applyBorder="1" applyAlignment="1">
      <alignment horizontal="right"/>
    </xf>
    <xf numFmtId="0" fontId="26" fillId="0" borderId="22" xfId="50" applyFont="1" applyBorder="1" applyAlignment="1">
      <alignment horizontal="center" vertical="center"/>
    </xf>
    <xf numFmtId="3" fontId="26" fillId="0" borderId="12" xfId="49" applyNumberFormat="1" applyFont="1" applyFill="1" applyBorder="1" applyAlignment="1">
      <alignment horizontal="right" wrapText="1"/>
    </xf>
    <xf numFmtId="3" fontId="27" fillId="0" borderId="0" xfId="43" applyNumberFormat="1" applyFont="1" applyAlignment="1"/>
    <xf numFmtId="0" fontId="26" fillId="0" borderId="22" xfId="50" applyFont="1" applyBorder="1" applyAlignment="1">
      <alignment horizontal="center" vertical="center"/>
    </xf>
    <xf numFmtId="3" fontId="26" fillId="29" borderId="26" xfId="50" applyNumberFormat="1" applyFont="1" applyFill="1" applyBorder="1" applyAlignment="1">
      <alignment horizontal="right" wrapText="1"/>
    </xf>
    <xf numFmtId="4" fontId="26" fillId="29" borderId="12" xfId="50" applyNumberFormat="1" applyFont="1" applyFill="1" applyBorder="1" applyAlignment="1">
      <alignment horizontal="right" wrapText="1"/>
    </xf>
    <xf numFmtId="4" fontId="27" fillId="29" borderId="12" xfId="50" applyNumberFormat="1" applyFont="1" applyFill="1" applyBorder="1" applyAlignment="1">
      <alignment horizontal="right" wrapText="1"/>
    </xf>
    <xf numFmtId="1" fontId="27" fillId="29" borderId="25" xfId="50" applyNumberFormat="1" applyFont="1" applyFill="1" applyBorder="1" applyAlignment="1">
      <alignment horizontal="right"/>
    </xf>
    <xf numFmtId="4" fontId="27" fillId="0" borderId="16" xfId="0" applyNumberFormat="1" applyFont="1" applyBorder="1"/>
    <xf numFmtId="4" fontId="26" fillId="0" borderId="16" xfId="0" applyNumberFormat="1" applyFont="1" applyBorder="1"/>
    <xf numFmtId="0" fontId="26" fillId="0" borderId="14" xfId="45" applyFont="1" applyFill="1" applyBorder="1" applyAlignment="1">
      <alignment wrapText="1"/>
    </xf>
    <xf numFmtId="0" fontId="26" fillId="0" borderId="14" xfId="47" applyFont="1" applyFill="1" applyBorder="1" applyAlignment="1">
      <alignment wrapText="1"/>
    </xf>
    <xf numFmtId="0" fontId="27" fillId="0" borderId="14" xfId="47" applyFont="1" applyFill="1" applyBorder="1" applyAlignment="1">
      <alignment wrapText="1"/>
    </xf>
    <xf numFmtId="0" fontId="26" fillId="0" borderId="14" xfId="0" applyFont="1" applyBorder="1" applyAlignment="1">
      <alignment wrapText="1"/>
    </xf>
    <xf numFmtId="0" fontId="27" fillId="0" borderId="14" xfId="0" applyFont="1" applyBorder="1" applyAlignment="1">
      <alignment wrapText="1"/>
    </xf>
    <xf numFmtId="3" fontId="26" fillId="0" borderId="14" xfId="45" applyNumberFormat="1" applyFont="1" applyFill="1" applyBorder="1" applyAlignment="1">
      <alignment wrapText="1"/>
    </xf>
    <xf numFmtId="3" fontId="27" fillId="0" borderId="14" xfId="45" applyNumberFormat="1" applyFont="1" applyFill="1" applyBorder="1" applyAlignment="1">
      <alignment wrapText="1"/>
    </xf>
    <xf numFmtId="0" fontId="26" fillId="0" borderId="17" xfId="45" applyFont="1" applyFill="1" applyBorder="1" applyAlignment="1">
      <alignment wrapText="1"/>
    </xf>
    <xf numFmtId="0" fontId="27" fillId="0" borderId="0" xfId="0" applyFont="1" applyAlignment="1">
      <alignment wrapText="1"/>
    </xf>
    <xf numFmtId="4" fontId="26" fillId="0" borderId="19" xfId="0" applyNumberFormat="1" applyFont="1" applyBorder="1"/>
    <xf numFmtId="0" fontId="33" fillId="29" borderId="0" xfId="50" applyFont="1" applyFill="1" applyBorder="1"/>
    <xf numFmtId="4" fontId="27" fillId="0" borderId="12" xfId="50" applyNumberFormat="1" applyFont="1" applyBorder="1"/>
    <xf numFmtId="4" fontId="26" fillId="0" borderId="12" xfId="50" applyNumberFormat="1" applyFont="1" applyBorder="1"/>
    <xf numFmtId="3" fontId="26" fillId="0" borderId="17" xfId="43" applyNumberFormat="1" applyFont="1" applyBorder="1" applyAlignment="1">
      <alignment horizontal="left" vertical="center" wrapText="1"/>
    </xf>
    <xf numFmtId="3" fontId="26" fillId="0" borderId="32" xfId="43" applyNumberFormat="1" applyFont="1" applyBorder="1" applyAlignment="1">
      <alignment wrapText="1"/>
    </xf>
    <xf numFmtId="3" fontId="26" fillId="0" borderId="28" xfId="43" applyNumberFormat="1" applyFont="1" applyFill="1" applyBorder="1" applyAlignment="1"/>
    <xf numFmtId="3" fontId="26" fillId="0" borderId="18" xfId="86" applyNumberFormat="1" applyFont="1" applyFill="1" applyBorder="1" applyAlignment="1"/>
    <xf numFmtId="3" fontId="27" fillId="0" borderId="17" xfId="43" applyNumberFormat="1" applyFont="1" applyFill="1" applyBorder="1" applyAlignment="1">
      <alignment wrapText="1"/>
    </xf>
    <xf numFmtId="3" fontId="27" fillId="0" borderId="18" xfId="43" applyNumberFormat="1" applyFont="1" applyFill="1" applyBorder="1" applyAlignment="1"/>
    <xf numFmtId="3" fontId="27" fillId="0" borderId="18" xfId="43" applyNumberFormat="1" applyFont="1" applyBorder="1"/>
    <xf numFmtId="4" fontId="26" fillId="30" borderId="16" xfId="49" applyNumberFormat="1" applyFont="1" applyFill="1" applyBorder="1" applyAlignment="1">
      <alignment horizontal="right" vertical="center" wrapText="1"/>
    </xf>
    <xf numFmtId="4" fontId="27" fillId="30" borderId="16" xfId="49" applyNumberFormat="1" applyFont="1" applyFill="1" applyBorder="1" applyAlignment="1">
      <alignment horizontal="right" vertical="center" wrapText="1"/>
    </xf>
    <xf numFmtId="4" fontId="26" fillId="30" borderId="19" xfId="49" applyNumberFormat="1" applyFont="1" applyFill="1" applyBorder="1" applyAlignment="1">
      <alignment horizontal="right" vertical="center" wrapText="1"/>
    </xf>
    <xf numFmtId="4" fontId="26" fillId="30" borderId="31" xfId="49" applyNumberFormat="1" applyFont="1" applyFill="1" applyBorder="1" applyAlignment="1">
      <alignment horizontal="right" vertical="center" wrapText="1"/>
    </xf>
    <xf numFmtId="4" fontId="27" fillId="30" borderId="19" xfId="49" applyNumberFormat="1" applyFont="1" applyFill="1" applyBorder="1" applyAlignment="1">
      <alignment horizontal="right" vertical="center" wrapText="1"/>
    </xf>
    <xf numFmtId="4" fontId="27" fillId="0" borderId="12" xfId="44" applyNumberFormat="1" applyFont="1" applyBorder="1"/>
    <xf numFmtId="4" fontId="26" fillId="0" borderId="12" xfId="44" applyNumberFormat="1" applyFont="1" applyBorder="1"/>
    <xf numFmtId="4" fontId="27" fillId="0" borderId="12" xfId="48" applyNumberFormat="1" applyFont="1" applyBorder="1"/>
    <xf numFmtId="4" fontId="26" fillId="0" borderId="12" xfId="48" applyNumberFormat="1" applyFont="1" applyBorder="1"/>
    <xf numFmtId="0" fontId="27" fillId="0" borderId="15" xfId="85" applyFont="1" applyFill="1" applyBorder="1" applyAlignment="1">
      <alignment wrapText="1"/>
    </xf>
    <xf numFmtId="0" fontId="27" fillId="0" borderId="0" xfId="85" applyFont="1" applyFill="1" applyAlignment="1">
      <alignment wrapText="1"/>
    </xf>
    <xf numFmtId="0" fontId="35" fillId="0" borderId="0" xfId="90" applyFont="1" applyFill="1"/>
    <xf numFmtId="0" fontId="26" fillId="0" borderId="14" xfId="90" applyFont="1" applyFill="1" applyBorder="1" applyAlignment="1">
      <alignment horizontal="center" vertical="top" wrapText="1"/>
    </xf>
    <xf numFmtId="0" fontId="26" fillId="0" borderId="12" xfId="90" applyFont="1" applyFill="1" applyBorder="1" applyAlignment="1">
      <alignment horizontal="center" vertical="top" wrapText="1"/>
    </xf>
    <xf numFmtId="49" fontId="26" fillId="0" borderId="12" xfId="90" applyNumberFormat="1" applyFont="1" applyFill="1" applyBorder="1" applyAlignment="1">
      <alignment horizontal="center" vertical="top" wrapText="1"/>
    </xf>
    <xf numFmtId="0" fontId="26" fillId="0" borderId="25" xfId="90" applyFont="1" applyFill="1" applyBorder="1" applyAlignment="1">
      <alignment horizontal="center" vertical="top" wrapText="1"/>
    </xf>
    <xf numFmtId="0" fontId="36" fillId="0" borderId="0" xfId="90" applyFont="1" applyFill="1"/>
    <xf numFmtId="0" fontId="27" fillId="0" borderId="17" xfId="90" applyFont="1" applyFill="1" applyBorder="1" applyAlignment="1">
      <alignment horizontal="center" vertical="top" wrapText="1"/>
    </xf>
    <xf numFmtId="0" fontId="27" fillId="0" borderId="18" xfId="90" applyFont="1" applyFill="1" applyBorder="1" applyAlignment="1">
      <alignment horizontal="center" vertical="top" wrapText="1"/>
    </xf>
    <xf numFmtId="0" fontId="27" fillId="0" borderId="26" xfId="90" applyFont="1" applyFill="1" applyBorder="1" applyAlignment="1">
      <alignment horizontal="center" vertical="top" wrapText="1"/>
    </xf>
    <xf numFmtId="0" fontId="35" fillId="0" borderId="19" xfId="90" applyFont="1" applyFill="1" applyBorder="1" applyAlignment="1">
      <alignment horizontal="center" vertical="center"/>
    </xf>
    <xf numFmtId="0" fontId="27" fillId="0" borderId="32" xfId="90" quotePrefix="1" applyFont="1" applyFill="1" applyBorder="1" applyAlignment="1">
      <alignment horizontal="center" vertical="top" wrapText="1"/>
    </xf>
    <xf numFmtId="0" fontId="27" fillId="0" borderId="28" xfId="90" applyFont="1" applyFill="1" applyBorder="1" applyAlignment="1">
      <alignment horizontal="left" vertical="top" wrapText="1"/>
    </xf>
    <xf numFmtId="167" fontId="27" fillId="0" borderId="28" xfId="91" applyNumberFormat="1" applyFont="1" applyFill="1" applyBorder="1" applyAlignment="1">
      <alignment horizontal="center" vertical="center" wrapText="1"/>
    </xf>
    <xf numFmtId="167" fontId="27" fillId="0" borderId="29" xfId="91" applyNumberFormat="1" applyFont="1" applyFill="1" applyBorder="1" applyAlignment="1">
      <alignment horizontal="center" vertical="center" wrapText="1"/>
    </xf>
    <xf numFmtId="0" fontId="35" fillId="0" borderId="31" xfId="90" applyFont="1" applyFill="1" applyBorder="1" applyAlignment="1">
      <alignment vertical="center"/>
    </xf>
    <xf numFmtId="0" fontId="27" fillId="0" borderId="14" xfId="90" quotePrefix="1" applyFont="1" applyFill="1" applyBorder="1" applyAlignment="1">
      <alignment horizontal="center" vertical="top" wrapText="1"/>
    </xf>
    <xf numFmtId="0" fontId="26" fillId="0" borderId="12" xfId="90" applyFont="1" applyFill="1" applyBorder="1" applyAlignment="1">
      <alignment horizontal="left" vertical="top" wrapText="1"/>
    </xf>
    <xf numFmtId="167" fontId="26" fillId="0" borderId="12" xfId="91" applyNumberFormat="1" applyFont="1" applyFill="1" applyBorder="1" applyAlignment="1">
      <alignment horizontal="center" vertical="center" wrapText="1"/>
    </xf>
    <xf numFmtId="167" fontId="26" fillId="0" borderId="25" xfId="91" applyNumberFormat="1" applyFont="1" applyFill="1" applyBorder="1" applyAlignment="1">
      <alignment horizontal="center" vertical="center" wrapText="1"/>
    </xf>
    <xf numFmtId="0" fontId="27" fillId="0" borderId="14" xfId="90" applyFont="1" applyFill="1" applyBorder="1" applyAlignment="1">
      <alignment horizontal="center" vertical="top" wrapText="1"/>
    </xf>
    <xf numFmtId="0" fontId="27" fillId="0" borderId="12" xfId="90" applyFont="1" applyFill="1" applyBorder="1" applyAlignment="1">
      <alignment horizontal="left" vertical="top" wrapText="1"/>
    </xf>
    <xf numFmtId="167" fontId="27" fillId="0" borderId="12" xfId="91" applyNumberFormat="1" applyFont="1" applyFill="1" applyBorder="1" applyAlignment="1">
      <alignment horizontal="right" vertical="center" wrapText="1"/>
    </xf>
    <xf numFmtId="167" fontId="27" fillId="0" borderId="25" xfId="91" applyNumberFormat="1" applyFont="1" applyFill="1" applyBorder="1" applyAlignment="1">
      <alignment horizontal="right" vertical="center" wrapText="1"/>
    </xf>
    <xf numFmtId="166" fontId="35" fillId="0" borderId="16" xfId="90" applyNumberFormat="1" applyFont="1" applyFill="1" applyBorder="1" applyAlignment="1">
      <alignment vertical="center"/>
    </xf>
    <xf numFmtId="3" fontId="27" fillId="0" borderId="12" xfId="90" applyNumberFormat="1" applyFont="1" applyFill="1" applyBorder="1" applyAlignment="1">
      <alignment horizontal="right" vertical="center" wrapText="1"/>
    </xf>
    <xf numFmtId="3" fontId="27" fillId="0" borderId="25" xfId="90" applyNumberFormat="1" applyFont="1" applyFill="1" applyBorder="1" applyAlignment="1">
      <alignment horizontal="right" vertical="center" wrapText="1"/>
    </xf>
    <xf numFmtId="3" fontId="26" fillId="0" borderId="12" xfId="90" applyNumberFormat="1" applyFont="1" applyFill="1" applyBorder="1" applyAlignment="1">
      <alignment horizontal="right" vertical="center" wrapText="1"/>
    </xf>
    <xf numFmtId="3" fontId="26" fillId="0" borderId="25" xfId="90" applyNumberFormat="1" applyFont="1" applyFill="1" applyBorder="1" applyAlignment="1">
      <alignment horizontal="right" vertical="center" wrapText="1"/>
    </xf>
    <xf numFmtId="166" fontId="36" fillId="0" borderId="16" xfId="90" applyNumberFormat="1" applyFont="1" applyFill="1" applyBorder="1" applyAlignment="1">
      <alignment vertical="center"/>
    </xf>
    <xf numFmtId="0" fontId="27" fillId="0" borderId="18" xfId="90" applyFont="1" applyFill="1" applyBorder="1" applyAlignment="1">
      <alignment horizontal="left" vertical="top" wrapText="1"/>
    </xf>
    <xf numFmtId="3" fontId="27" fillId="0" borderId="18" xfId="90" applyNumberFormat="1" applyFont="1" applyFill="1" applyBorder="1" applyAlignment="1">
      <alignment horizontal="right" vertical="center" wrapText="1"/>
    </xf>
    <xf numFmtId="3" fontId="27" fillId="0" borderId="26" xfId="90" applyNumberFormat="1" applyFont="1" applyFill="1" applyBorder="1" applyAlignment="1">
      <alignment horizontal="right" vertical="center" wrapText="1"/>
    </xf>
    <xf numFmtId="166" fontId="35" fillId="0" borderId="19" xfId="90" applyNumberFormat="1" applyFont="1" applyFill="1" applyBorder="1" applyAlignment="1">
      <alignment vertical="center"/>
    </xf>
    <xf numFmtId="0" fontId="26" fillId="0" borderId="32" xfId="90" applyFont="1" applyFill="1" applyBorder="1" applyAlignment="1">
      <alignment horizontal="center" vertical="top" wrapText="1"/>
    </xf>
    <xf numFmtId="0" fontId="26" fillId="0" borderId="28" xfId="90" applyFont="1" applyFill="1" applyBorder="1" applyAlignment="1">
      <alignment horizontal="left" vertical="top" wrapText="1"/>
    </xf>
    <xf numFmtId="3" fontId="26" fillId="0" borderId="28" xfId="90" applyNumberFormat="1" applyFont="1" applyFill="1" applyBorder="1" applyAlignment="1">
      <alignment horizontal="right" vertical="center" wrapText="1"/>
    </xf>
    <xf numFmtId="3" fontId="26" fillId="0" borderId="29" xfId="90" applyNumberFormat="1" applyFont="1" applyFill="1" applyBorder="1" applyAlignment="1">
      <alignment horizontal="right" vertical="center" wrapText="1"/>
    </xf>
    <xf numFmtId="0" fontId="35" fillId="0" borderId="16" xfId="90" applyFont="1" applyFill="1" applyBorder="1" applyAlignment="1">
      <alignment vertical="center"/>
    </xf>
    <xf numFmtId="0" fontId="26" fillId="0" borderId="17" xfId="90" applyFont="1" applyFill="1" applyBorder="1" applyAlignment="1">
      <alignment horizontal="center" vertical="top" wrapText="1"/>
    </xf>
    <xf numFmtId="0" fontId="26" fillId="0" borderId="18" xfId="90" applyFont="1" applyFill="1" applyBorder="1" applyAlignment="1">
      <alignment horizontal="left" vertical="top" wrapText="1"/>
    </xf>
    <xf numFmtId="3" fontId="26" fillId="0" borderId="18" xfId="90" applyNumberFormat="1" applyFont="1" applyFill="1" applyBorder="1" applyAlignment="1">
      <alignment horizontal="right" vertical="center" wrapText="1"/>
    </xf>
    <xf numFmtId="3" fontId="26" fillId="0" borderId="26" xfId="90" applyNumberFormat="1" applyFont="1" applyFill="1" applyBorder="1" applyAlignment="1">
      <alignment horizontal="right" vertical="center" wrapText="1"/>
    </xf>
    <xf numFmtId="166" fontId="36" fillId="0" borderId="19" xfId="90" applyNumberFormat="1" applyFont="1" applyFill="1" applyBorder="1" applyAlignment="1">
      <alignment vertical="center"/>
    </xf>
    <xf numFmtId="0" fontId="26" fillId="0" borderId="18" xfId="90" applyFont="1" applyFill="1" applyBorder="1" applyAlignment="1">
      <alignment horizontal="center" vertical="top" wrapText="1"/>
    </xf>
    <xf numFmtId="0" fontId="27" fillId="0" borderId="32" xfId="90" applyFont="1" applyFill="1" applyBorder="1" applyAlignment="1">
      <alignment horizontal="center" vertical="top" wrapText="1"/>
    </xf>
    <xf numFmtId="0" fontId="27" fillId="0" borderId="28" xfId="90" applyFont="1" applyFill="1" applyBorder="1" applyAlignment="1">
      <alignment horizontal="center" vertical="top" wrapText="1"/>
    </xf>
    <xf numFmtId="0" fontId="35" fillId="0" borderId="31" xfId="90" applyFont="1" applyFill="1" applyBorder="1" applyAlignment="1">
      <alignment horizontal="center"/>
    </xf>
    <xf numFmtId="2" fontId="35" fillId="0" borderId="16" xfId="90" applyNumberFormat="1" applyFont="1" applyFill="1" applyBorder="1" applyAlignment="1">
      <alignment vertical="center"/>
    </xf>
    <xf numFmtId="2" fontId="36" fillId="0" borderId="16" xfId="90" applyNumberFormat="1" applyFont="1" applyFill="1" applyBorder="1" applyAlignment="1">
      <alignment vertical="center"/>
    </xf>
    <xf numFmtId="2" fontId="36" fillId="0" borderId="19" xfId="90" applyNumberFormat="1" applyFont="1" applyFill="1" applyBorder="1" applyAlignment="1">
      <alignment vertical="center"/>
    </xf>
    <xf numFmtId="3" fontId="26" fillId="0" borderId="12" xfId="90" applyNumberFormat="1" applyFont="1" applyFill="1" applyBorder="1" applyAlignment="1">
      <alignment horizontal="center" vertical="top" wrapText="1"/>
    </xf>
    <xf numFmtId="166" fontId="36" fillId="0" borderId="16" xfId="90" applyNumberFormat="1" applyFont="1" applyFill="1" applyBorder="1" applyAlignment="1">
      <alignment horizontal="center"/>
    </xf>
    <xf numFmtId="0" fontId="27" fillId="0" borderId="12" xfId="90" applyFont="1" applyFill="1" applyBorder="1" applyAlignment="1">
      <alignment horizontal="center" vertical="top" wrapText="1"/>
    </xf>
    <xf numFmtId="166" fontId="35" fillId="0" borderId="16" xfId="90" applyNumberFormat="1" applyFont="1" applyFill="1" applyBorder="1"/>
    <xf numFmtId="166" fontId="35" fillId="0" borderId="16" xfId="90" applyNumberFormat="1" applyFont="1" applyFill="1" applyBorder="1" applyAlignment="1">
      <alignment horizontal="right" vertical="center"/>
    </xf>
    <xf numFmtId="166" fontId="36" fillId="0" borderId="16" xfId="90" applyNumberFormat="1" applyFont="1" applyFill="1" applyBorder="1" applyAlignment="1">
      <alignment horizontal="right" vertical="center"/>
    </xf>
    <xf numFmtId="166" fontId="36" fillId="0" borderId="19" xfId="90" applyNumberFormat="1" applyFont="1" applyFill="1" applyBorder="1" applyAlignment="1">
      <alignment horizontal="right" vertical="center"/>
    </xf>
    <xf numFmtId="166" fontId="35" fillId="0" borderId="0" xfId="90" applyNumberFormat="1" applyFont="1" applyFill="1"/>
    <xf numFmtId="0" fontId="27" fillId="0" borderId="0" xfId="95" applyFont="1"/>
    <xf numFmtId="0" fontId="27" fillId="0" borderId="0" xfId="42" applyFont="1"/>
    <xf numFmtId="0" fontId="26" fillId="0" borderId="0" xfId="95" applyFont="1"/>
    <xf numFmtId="0" fontId="27" fillId="0" borderId="0" xfId="96" applyFont="1"/>
    <xf numFmtId="0" fontId="35" fillId="0" borderId="0" xfId="90" applyFont="1"/>
    <xf numFmtId="0" fontId="27" fillId="0" borderId="0" xfId="96" applyFont="1" applyAlignment="1">
      <alignment horizontal="center"/>
    </xf>
    <xf numFmtId="0" fontId="26" fillId="0" borderId="36" xfId="96" applyFont="1" applyBorder="1" applyAlignment="1">
      <alignment horizontal="center"/>
    </xf>
    <xf numFmtId="0" fontId="26" fillId="0" borderId="37" xfId="96" applyFont="1" applyBorder="1" applyAlignment="1">
      <alignment horizontal="center"/>
    </xf>
    <xf numFmtId="0" fontId="27" fillId="0" borderId="40" xfId="96" applyFont="1" applyBorder="1" applyAlignment="1">
      <alignment horizontal="center"/>
    </xf>
    <xf numFmtId="0" fontId="26" fillId="0" borderId="40" xfId="96" applyFont="1" applyBorder="1" applyAlignment="1">
      <alignment horizontal="center"/>
    </xf>
    <xf numFmtId="0" fontId="26" fillId="0" borderId="41" xfId="96" applyFont="1" applyBorder="1" applyAlignment="1">
      <alignment horizontal="center"/>
    </xf>
    <xf numFmtId="0" fontId="26" fillId="0" borderId="10" xfId="96" applyFont="1" applyBorder="1" applyAlignment="1">
      <alignment horizontal="center"/>
    </xf>
    <xf numFmtId="0" fontId="26" fillId="0" borderId="46" xfId="96" applyFont="1" applyBorder="1" applyAlignment="1">
      <alignment horizontal="center"/>
    </xf>
    <xf numFmtId="0" fontId="26" fillId="0" borderId="47" xfId="96" applyFont="1" applyBorder="1" applyAlignment="1">
      <alignment horizontal="center"/>
    </xf>
    <xf numFmtId="0" fontId="26" fillId="0" borderId="48" xfId="96" applyFont="1" applyBorder="1" applyAlignment="1">
      <alignment horizontal="center" wrapText="1"/>
    </xf>
    <xf numFmtId="0" fontId="27" fillId="0" borderId="42" xfId="96" applyFont="1" applyBorder="1" applyAlignment="1">
      <alignment horizontal="center"/>
    </xf>
    <xf numFmtId="0" fontId="26" fillId="0" borderId="43" xfId="96" applyFont="1" applyBorder="1" applyAlignment="1">
      <alignment horizontal="center"/>
    </xf>
    <xf numFmtId="0" fontId="27" fillId="0" borderId="49" xfId="96" applyFont="1" applyBorder="1" applyAlignment="1">
      <alignment horizontal="center"/>
    </xf>
    <xf numFmtId="0" fontId="27" fillId="0" borderId="50" xfId="96" applyFont="1" applyBorder="1" applyAlignment="1">
      <alignment horizontal="center"/>
    </xf>
    <xf numFmtId="0" fontId="27" fillId="0" borderId="51" xfId="96" applyFont="1" applyBorder="1" applyAlignment="1">
      <alignment horizontal="center"/>
    </xf>
    <xf numFmtId="0" fontId="27" fillId="0" borderId="52" xfId="96" applyFont="1" applyBorder="1" applyAlignment="1">
      <alignment horizontal="center"/>
    </xf>
    <xf numFmtId="0" fontId="26" fillId="0" borderId="38" xfId="96" applyFont="1" applyBorder="1" applyAlignment="1">
      <alignment horizontal="center"/>
    </xf>
    <xf numFmtId="0" fontId="26" fillId="0" borderId="38" xfId="96" applyFont="1" applyBorder="1" applyAlignment="1">
      <alignment wrapText="1"/>
    </xf>
    <xf numFmtId="0" fontId="27" fillId="31" borderId="38" xfId="96" applyFont="1" applyFill="1" applyBorder="1"/>
    <xf numFmtId="0" fontId="27" fillId="0" borderId="38" xfId="96" applyFont="1" applyBorder="1"/>
    <xf numFmtId="0" fontId="26" fillId="0" borderId="42" xfId="96" applyFont="1" applyBorder="1" applyAlignment="1">
      <alignment horizontal="center"/>
    </xf>
    <xf numFmtId="0" fontId="27" fillId="0" borderId="42" xfId="96" applyFont="1" applyBorder="1"/>
    <xf numFmtId="0" fontId="26" fillId="0" borderId="38" xfId="96" applyFont="1" applyFill="1" applyBorder="1"/>
    <xf numFmtId="0" fontId="27" fillId="0" borderId="36" xfId="96" applyFont="1" applyBorder="1"/>
    <xf numFmtId="3" fontId="26" fillId="0" borderId="38" xfId="96" applyNumberFormat="1" applyFont="1" applyBorder="1"/>
    <xf numFmtId="3" fontId="27" fillId="0" borderId="38" xfId="96" applyNumberFormat="1" applyFont="1" applyBorder="1"/>
    <xf numFmtId="0" fontId="26" fillId="0" borderId="36" xfId="96" applyFont="1" applyFill="1" applyBorder="1"/>
    <xf numFmtId="3" fontId="26" fillId="0" borderId="36" xfId="96" applyNumberFormat="1" applyFont="1" applyBorder="1"/>
    <xf numFmtId="0" fontId="26" fillId="0" borderId="38" xfId="96" applyFont="1" applyBorder="1"/>
    <xf numFmtId="3" fontId="27" fillId="0" borderId="42" xfId="96" applyNumberFormat="1" applyFont="1" applyBorder="1"/>
    <xf numFmtId="0" fontId="27" fillId="0" borderId="0" xfId="96" applyFont="1" applyBorder="1"/>
    <xf numFmtId="3" fontId="27" fillId="0" borderId="36" xfId="96" applyNumberFormat="1" applyFont="1" applyBorder="1"/>
    <xf numFmtId="0" fontId="27" fillId="0" borderId="0" xfId="97" applyFont="1"/>
    <xf numFmtId="0" fontId="26" fillId="0" borderId="12" xfId="98" applyFont="1" applyBorder="1" applyAlignment="1">
      <alignment wrapText="1"/>
    </xf>
    <xf numFmtId="0" fontId="26" fillId="0" borderId="12" xfId="98" applyFont="1" applyBorder="1"/>
    <xf numFmtId="168" fontId="26" fillId="0" borderId="12" xfId="98" applyNumberFormat="1" applyFont="1" applyBorder="1" applyAlignment="1">
      <alignment horizontal="right"/>
    </xf>
    <xf numFmtId="0" fontId="27" fillId="0" borderId="12" xfId="98" applyFont="1" applyBorder="1"/>
    <xf numFmtId="168" fontId="27" fillId="0" borderId="12" xfId="98" applyNumberFormat="1" applyFont="1" applyBorder="1" applyAlignment="1">
      <alignment horizontal="right"/>
    </xf>
    <xf numFmtId="0" fontId="27" fillId="0" borderId="12" xfId="97" applyFont="1" applyBorder="1"/>
    <xf numFmtId="167" fontId="27" fillId="0" borderId="12" xfId="91" applyNumberFormat="1" applyFont="1" applyBorder="1" applyAlignment="1">
      <alignment horizontal="right"/>
    </xf>
    <xf numFmtId="0" fontId="27" fillId="0" borderId="12" xfId="98" applyFont="1" applyBorder="1" applyAlignment="1">
      <alignment wrapText="1"/>
    </xf>
    <xf numFmtId="167" fontId="27" fillId="0" borderId="0" xfId="91" applyNumberFormat="1" applyFont="1"/>
    <xf numFmtId="0" fontId="40" fillId="0" borderId="0" xfId="97" applyFont="1"/>
    <xf numFmtId="3" fontId="27" fillId="0" borderId="0" xfId="99" applyNumberFormat="1" applyFont="1" applyAlignment="1"/>
    <xf numFmtId="3" fontId="27" fillId="0" borderId="0" xfId="99" applyNumberFormat="1" applyFont="1" applyAlignment="1">
      <alignment horizontal="right"/>
    </xf>
    <xf numFmtId="0" fontId="27" fillId="0" borderId="0" xfId="99" applyFont="1"/>
    <xf numFmtId="3" fontId="27" fillId="0" borderId="0" xfId="99" applyNumberFormat="1" applyFont="1"/>
    <xf numFmtId="3" fontId="27" fillId="0" borderId="12" xfId="99" applyNumberFormat="1" applyFont="1" applyBorder="1"/>
    <xf numFmtId="3" fontId="27" fillId="0" borderId="0" xfId="42" applyNumberFormat="1" applyFont="1"/>
    <xf numFmtId="0" fontId="27" fillId="0" borderId="14" xfId="99" applyFont="1" applyBorder="1" applyAlignment="1">
      <alignment wrapText="1"/>
    </xf>
    <xf numFmtId="3" fontId="27" fillId="0" borderId="12" xfId="99" applyNumberFormat="1" applyFont="1" applyBorder="1" applyAlignment="1">
      <alignment wrapText="1"/>
    </xf>
    <xf numFmtId="0" fontId="41" fillId="0" borderId="0" xfId="42" applyFont="1"/>
    <xf numFmtId="0" fontId="27" fillId="0" borderId="0" xfId="99" applyFont="1" applyAlignment="1">
      <alignment wrapText="1"/>
    </xf>
    <xf numFmtId="166" fontId="26" fillId="0" borderId="0" xfId="99" applyNumberFormat="1" applyFont="1"/>
    <xf numFmtId="0" fontId="26" fillId="0" borderId="14" xfId="99" applyFont="1" applyBorder="1" applyAlignment="1">
      <alignment horizontal="center" wrapText="1"/>
    </xf>
    <xf numFmtId="0" fontId="26" fillId="0" borderId="12" xfId="99" applyFont="1" applyBorder="1" applyAlignment="1">
      <alignment horizontal="center"/>
    </xf>
    <xf numFmtId="0" fontId="35" fillId="0" borderId="12" xfId="99" applyFont="1" applyBorder="1"/>
    <xf numFmtId="0" fontId="35" fillId="0" borderId="14" xfId="99" applyFont="1" applyBorder="1" applyAlignment="1">
      <alignment horizontal="center" wrapText="1"/>
    </xf>
    <xf numFmtId="0" fontId="35" fillId="0" borderId="12" xfId="99" applyFont="1" applyBorder="1" applyAlignment="1">
      <alignment horizontal="center"/>
    </xf>
    <xf numFmtId="166" fontId="26" fillId="0" borderId="16" xfId="99" applyNumberFormat="1" applyFont="1" applyBorder="1" applyAlignment="1">
      <alignment horizontal="center"/>
    </xf>
    <xf numFmtId="0" fontId="26" fillId="0" borderId="14" xfId="99" applyFont="1" applyBorder="1" applyAlignment="1">
      <alignment wrapText="1"/>
    </xf>
    <xf numFmtId="3" fontId="26" fillId="0" borderId="12" xfId="99" applyNumberFormat="1" applyFont="1" applyBorder="1" applyAlignment="1">
      <alignment horizontal="center"/>
    </xf>
    <xf numFmtId="166" fontId="26" fillId="0" borderId="16" xfId="99" applyNumberFormat="1" applyFont="1" applyBorder="1"/>
    <xf numFmtId="3" fontId="26" fillId="0" borderId="12" xfId="99" applyNumberFormat="1" applyFont="1" applyBorder="1"/>
    <xf numFmtId="0" fontId="27" fillId="0" borderId="0" xfId="42" applyFont="1" applyFill="1"/>
    <xf numFmtId="164" fontId="27" fillId="0" borderId="14" xfId="99" applyNumberFormat="1" applyFont="1" applyBorder="1" applyAlignment="1">
      <alignment wrapText="1"/>
    </xf>
    <xf numFmtId="0" fontId="27" fillId="0" borderId="12" xfId="99" applyFont="1" applyBorder="1" applyAlignment="1">
      <alignment horizontal="center"/>
    </xf>
    <xf numFmtId="0" fontId="35" fillId="0" borderId="14" xfId="99" applyFont="1" applyBorder="1" applyAlignment="1">
      <alignment horizontal="left" wrapText="1"/>
    </xf>
    <xf numFmtId="3" fontId="35" fillId="0" borderId="12" xfId="99" applyNumberFormat="1" applyFont="1" applyBorder="1"/>
    <xf numFmtId="0" fontId="26" fillId="0" borderId="14" xfId="99" applyFont="1" applyBorder="1" applyAlignment="1">
      <alignment horizontal="left" wrapText="1"/>
    </xf>
    <xf numFmtId="0" fontId="26" fillId="0" borderId="0" xfId="42" applyFont="1"/>
    <xf numFmtId="164" fontId="26" fillId="0" borderId="14" xfId="99" applyNumberFormat="1" applyFont="1" applyBorder="1" applyAlignment="1">
      <alignment horizontal="left" wrapText="1"/>
    </xf>
    <xf numFmtId="0" fontId="27" fillId="0" borderId="14" xfId="99" applyFont="1" applyBorder="1" applyAlignment="1">
      <alignment horizontal="left" wrapText="1"/>
    </xf>
    <xf numFmtId="3" fontId="26" fillId="0" borderId="12" xfId="99" applyNumberFormat="1" applyFont="1" applyBorder="1" applyAlignment="1">
      <alignment wrapText="1"/>
    </xf>
    <xf numFmtId="0" fontId="27" fillId="0" borderId="0" xfId="42" applyFont="1" applyAlignment="1">
      <alignment wrapText="1"/>
    </xf>
    <xf numFmtId="3" fontId="26" fillId="0" borderId="16" xfId="90" applyNumberFormat="1" applyFont="1" applyFill="1" applyBorder="1" applyAlignment="1">
      <alignment horizontal="right" vertical="top" wrapText="1"/>
    </xf>
    <xf numFmtId="0" fontId="27" fillId="0" borderId="12" xfId="99" applyFont="1" applyBorder="1"/>
    <xf numFmtId="0" fontId="35" fillId="0" borderId="12" xfId="99" applyFont="1" applyBorder="1" applyAlignment="1">
      <alignment horizontal="center" vertical="center"/>
    </xf>
    <xf numFmtId="0" fontId="35" fillId="0" borderId="14" xfId="99" applyFont="1" applyBorder="1" applyAlignment="1">
      <alignment wrapText="1"/>
    </xf>
    <xf numFmtId="0" fontId="40" fillId="0" borderId="0" xfId="42" applyFont="1"/>
    <xf numFmtId="0" fontId="27" fillId="0" borderId="14" xfId="42" applyFont="1" applyBorder="1" applyAlignment="1">
      <alignment wrapText="1"/>
    </xf>
    <xf numFmtId="0" fontId="27" fillId="0" borderId="12" xfId="42" applyFont="1" applyBorder="1" applyAlignment="1">
      <alignment horizontal="center"/>
    </xf>
    <xf numFmtId="0" fontId="27" fillId="0" borderId="12" xfId="42" applyFont="1" applyBorder="1"/>
    <xf numFmtId="0" fontId="27" fillId="0" borderId="17" xfId="42" applyFont="1" applyBorder="1" applyAlignment="1">
      <alignment wrapText="1"/>
    </xf>
    <xf numFmtId="0" fontId="27" fillId="0" borderId="18" xfId="42" applyFont="1" applyBorder="1" applyAlignment="1">
      <alignment horizontal="center"/>
    </xf>
    <xf numFmtId="0" fontId="27" fillId="0" borderId="18" xfId="42" applyFont="1" applyBorder="1"/>
    <xf numFmtId="166" fontId="26" fillId="0" borderId="19" xfId="99" applyNumberFormat="1" applyFont="1" applyBorder="1"/>
    <xf numFmtId="166" fontId="26" fillId="0" borderId="0" xfId="42" applyNumberFormat="1" applyFont="1"/>
    <xf numFmtId="166" fontId="27" fillId="0" borderId="16" xfId="99" applyNumberFormat="1" applyFont="1" applyBorder="1"/>
    <xf numFmtId="0" fontId="26" fillId="0" borderId="16" xfId="90" applyFont="1" applyFill="1" applyBorder="1" applyAlignment="1">
      <alignment horizontal="center" vertical="top" wrapText="1"/>
    </xf>
    <xf numFmtId="0" fontId="27" fillId="0" borderId="16" xfId="90" applyFont="1" applyFill="1" applyBorder="1" applyAlignment="1">
      <alignment horizontal="center" vertical="top" wrapText="1"/>
    </xf>
    <xf numFmtId="3" fontId="26" fillId="0" borderId="12" xfId="90" applyNumberFormat="1" applyFont="1" applyFill="1" applyBorder="1" applyAlignment="1">
      <alignment horizontal="right" vertical="top" wrapText="1"/>
    </xf>
    <xf numFmtId="3" fontId="27" fillId="0" borderId="12" xfId="90" applyNumberFormat="1" applyFont="1" applyFill="1" applyBorder="1" applyAlignment="1">
      <alignment horizontal="right" vertical="top" wrapText="1"/>
    </xf>
    <xf numFmtId="3" fontId="27" fillId="0" borderId="16" xfId="90" applyNumberFormat="1" applyFont="1" applyFill="1" applyBorder="1" applyAlignment="1">
      <alignment horizontal="right" vertical="top" wrapText="1"/>
    </xf>
    <xf numFmtId="3" fontId="27" fillId="0" borderId="18" xfId="90" applyNumberFormat="1" applyFont="1" applyFill="1" applyBorder="1" applyAlignment="1">
      <alignment horizontal="right" vertical="top" wrapText="1"/>
    </xf>
    <xf numFmtId="0" fontId="26" fillId="0" borderId="38" xfId="42" applyFont="1" applyBorder="1" applyAlignment="1">
      <alignment horizontal="center"/>
    </xf>
    <xf numFmtId="0" fontId="36" fillId="0" borderId="0" xfId="90" applyFont="1"/>
    <xf numFmtId="0" fontId="26" fillId="0" borderId="38" xfId="42" applyFont="1" applyBorder="1" applyAlignment="1">
      <alignment horizontal="left"/>
    </xf>
    <xf numFmtId="0" fontId="27" fillId="0" borderId="38" xfId="42" applyFont="1" applyBorder="1"/>
    <xf numFmtId="0" fontId="26" fillId="0" borderId="38" xfId="42" applyFont="1" applyBorder="1"/>
    <xf numFmtId="0" fontId="27" fillId="29" borderId="0" xfId="101" applyFont="1" applyFill="1"/>
    <xf numFmtId="0" fontId="27" fillId="0" borderId="0" xfId="101" applyFont="1"/>
    <xf numFmtId="0" fontId="26" fillId="29" borderId="0" xfId="101" applyFont="1" applyFill="1" applyBorder="1" applyAlignment="1">
      <alignment horizontal="center" vertical="top" wrapText="1"/>
    </xf>
    <xf numFmtId="0" fontId="26" fillId="29" borderId="12" xfId="101" applyFont="1" applyFill="1" applyBorder="1" applyAlignment="1">
      <alignment horizontal="center" vertical="top" wrapText="1"/>
    </xf>
    <xf numFmtId="0" fontId="26" fillId="29" borderId="0" xfId="101" applyFont="1" applyFill="1"/>
    <xf numFmtId="0" fontId="26" fillId="0" borderId="0" xfId="101" applyFont="1"/>
    <xf numFmtId="0" fontId="27" fillId="29" borderId="12" xfId="101" applyFont="1" applyFill="1" applyBorder="1" applyAlignment="1">
      <alignment horizontal="center" vertical="top" wrapText="1"/>
    </xf>
    <xf numFmtId="0" fontId="27" fillId="0" borderId="12" xfId="101" applyFont="1" applyBorder="1" applyAlignment="1">
      <alignment horizontal="center" vertical="top" wrapText="1"/>
    </xf>
    <xf numFmtId="0" fontId="27" fillId="0" borderId="12" xfId="101" applyFont="1" applyBorder="1" applyAlignment="1">
      <alignment horizontal="left" vertical="top" wrapText="1"/>
    </xf>
    <xf numFmtId="3" fontId="26" fillId="0" borderId="12" xfId="101" applyNumberFormat="1" applyFont="1" applyBorder="1"/>
    <xf numFmtId="0" fontId="27" fillId="0" borderId="0" xfId="101" applyFont="1" applyBorder="1"/>
    <xf numFmtId="3" fontId="27" fillId="0" borderId="12" xfId="101" applyNumberFormat="1" applyFont="1" applyBorder="1" applyAlignment="1">
      <alignment horizontal="right" vertical="top" wrapText="1"/>
    </xf>
    <xf numFmtId="3" fontId="27" fillId="0" borderId="0" xfId="101" applyNumberFormat="1" applyFont="1" applyBorder="1"/>
    <xf numFmtId="3" fontId="27" fillId="0" borderId="0" xfId="101" applyNumberFormat="1" applyFont="1"/>
    <xf numFmtId="3" fontId="33" fillId="0" borderId="0" xfId="101" applyNumberFormat="1" applyFont="1"/>
    <xf numFmtId="3" fontId="23" fillId="0" borderId="0" xfId="94" applyNumberFormat="1" applyFont="1"/>
    <xf numFmtId="3" fontId="27" fillId="0" borderId="0" xfId="94" applyNumberFormat="1" applyFont="1" applyAlignment="1">
      <alignment horizontal="justify" wrapText="1"/>
    </xf>
    <xf numFmtId="3" fontId="43" fillId="0" borderId="0" xfId="94" applyNumberFormat="1" applyFont="1" applyAlignment="1">
      <alignment wrapText="1"/>
    </xf>
    <xf numFmtId="3" fontId="43" fillId="0" borderId="0" xfId="94" applyNumberFormat="1" applyFont="1"/>
    <xf numFmtId="3" fontId="44" fillId="0" borderId="36" xfId="94" applyNumberFormat="1" applyFont="1" applyBorder="1" applyAlignment="1">
      <alignment horizontal="left" wrapText="1"/>
    </xf>
    <xf numFmtId="3" fontId="44" fillId="0" borderId="36" xfId="94" applyNumberFormat="1" applyFont="1" applyBorder="1" applyAlignment="1">
      <alignment horizontal="left"/>
    </xf>
    <xf numFmtId="3" fontId="32" fillId="0" borderId="38" xfId="94" applyNumberFormat="1" applyFont="1" applyBorder="1" applyAlignment="1">
      <alignment wrapText="1"/>
    </xf>
    <xf numFmtId="3" fontId="32" fillId="0" borderId="38" xfId="94" applyNumberFormat="1" applyFont="1" applyBorder="1" applyAlignment="1"/>
    <xf numFmtId="3" fontId="32" fillId="0" borderId="12" xfId="94" applyNumberFormat="1" applyFont="1" applyBorder="1"/>
    <xf numFmtId="3" fontId="32" fillId="0" borderId="38" xfId="94" applyNumberFormat="1" applyFont="1" applyBorder="1"/>
    <xf numFmtId="3" fontId="31" fillId="0" borderId="38" xfId="94" applyNumberFormat="1" applyFont="1" applyBorder="1" applyAlignment="1">
      <alignment wrapText="1"/>
    </xf>
    <xf numFmtId="3" fontId="31" fillId="0" borderId="38" xfId="94" applyNumberFormat="1" applyFont="1" applyBorder="1" applyAlignment="1"/>
    <xf numFmtId="3" fontId="31" fillId="0" borderId="38" xfId="94" applyNumberFormat="1" applyFont="1" applyBorder="1"/>
    <xf numFmtId="3" fontId="45" fillId="0" borderId="0" xfId="94" applyNumberFormat="1" applyFont="1"/>
    <xf numFmtId="3" fontId="21" fillId="0" borderId="0" xfId="94" applyNumberFormat="1" applyFont="1"/>
    <xf numFmtId="3" fontId="32" fillId="0" borderId="0" xfId="94" applyNumberFormat="1" applyFont="1" applyAlignment="1">
      <alignment wrapText="1"/>
    </xf>
    <xf numFmtId="3" fontId="32" fillId="0" borderId="0" xfId="94" applyNumberFormat="1" applyFont="1"/>
    <xf numFmtId="3" fontId="31" fillId="0" borderId="38" xfId="94" applyNumberFormat="1" applyFont="1" applyBorder="1" applyAlignment="1">
      <alignment horizontal="center" wrapText="1"/>
    </xf>
    <xf numFmtId="3" fontId="44" fillId="0" borderId="38" xfId="94" applyNumberFormat="1" applyFont="1" applyBorder="1" applyAlignment="1">
      <alignment wrapText="1"/>
    </xf>
    <xf numFmtId="3" fontId="44" fillId="0" borderId="38" xfId="94" applyNumberFormat="1" applyFont="1" applyBorder="1" applyAlignment="1">
      <alignment horizontal="center"/>
    </xf>
    <xf numFmtId="3" fontId="44" fillId="0" borderId="38" xfId="94" applyNumberFormat="1" applyFont="1" applyBorder="1"/>
    <xf numFmtId="3" fontId="23" fillId="0" borderId="0" xfId="94" applyNumberFormat="1" applyFont="1" applyAlignment="1">
      <alignment wrapText="1"/>
    </xf>
    <xf numFmtId="3" fontId="31" fillId="0" borderId="38" xfId="94" applyNumberFormat="1" applyFont="1" applyBorder="1" applyAlignment="1">
      <alignment horizontal="right" wrapText="1"/>
    </xf>
    <xf numFmtId="0" fontId="23" fillId="0" borderId="0" xfId="96" applyFont="1" applyBorder="1" applyAlignment="1">
      <alignment wrapText="1"/>
    </xf>
    <xf numFmtId="3" fontId="42" fillId="0" borderId="0" xfId="96" applyNumberFormat="1" applyFont="1" applyBorder="1" applyAlignment="1">
      <alignment horizontal="center"/>
    </xf>
    <xf numFmtId="3" fontId="21" fillId="0" borderId="0" xfId="96" applyNumberFormat="1" applyFont="1"/>
    <xf numFmtId="0" fontId="21" fillId="0" borderId="0" xfId="96" applyFont="1"/>
    <xf numFmtId="0" fontId="23" fillId="0" borderId="0" xfId="96" applyFont="1"/>
    <xf numFmtId="0" fontId="23" fillId="0" borderId="0" xfId="96" applyFont="1" applyAlignment="1">
      <alignment wrapText="1"/>
    </xf>
    <xf numFmtId="0" fontId="28" fillId="0" borderId="0" xfId="96" applyFont="1" applyFill="1" applyAlignment="1">
      <alignment wrapText="1"/>
    </xf>
    <xf numFmtId="0" fontId="46" fillId="0" borderId="38" xfId="96" applyFont="1" applyFill="1" applyBorder="1" applyAlignment="1">
      <alignment wrapText="1"/>
    </xf>
    <xf numFmtId="3" fontId="28" fillId="0" borderId="38" xfId="96" applyNumberFormat="1" applyFont="1" applyFill="1" applyBorder="1" applyAlignment="1">
      <alignment horizontal="right"/>
    </xf>
    <xf numFmtId="0" fontId="28" fillId="0" borderId="38" xfId="96" applyFont="1" applyFill="1" applyBorder="1" applyAlignment="1">
      <alignment horizontal="right"/>
    </xf>
    <xf numFmtId="0" fontId="28" fillId="0" borderId="38" xfId="96" applyFont="1" applyFill="1" applyBorder="1" applyAlignment="1">
      <alignment horizontal="right" wrapText="1"/>
    </xf>
    <xf numFmtId="0" fontId="23" fillId="0" borderId="38" xfId="96" applyFont="1" applyFill="1" applyBorder="1" applyAlignment="1">
      <alignment wrapText="1"/>
    </xf>
    <xf numFmtId="3" fontId="23" fillId="0" borderId="38" xfId="96" applyNumberFormat="1" applyFont="1" applyFill="1" applyBorder="1"/>
    <xf numFmtId="3" fontId="23" fillId="0" borderId="38" xfId="96" applyNumberFormat="1" applyFont="1" applyFill="1" applyBorder="1" applyAlignment="1">
      <alignment wrapText="1"/>
    </xf>
    <xf numFmtId="3" fontId="21" fillId="0" borderId="38" xfId="96" applyNumberFormat="1" applyFont="1" applyFill="1" applyBorder="1"/>
    <xf numFmtId="0" fontId="28" fillId="0" borderId="38" xfId="96" applyFont="1" applyFill="1" applyBorder="1" applyAlignment="1">
      <alignment wrapText="1"/>
    </xf>
    <xf numFmtId="3" fontId="28" fillId="0" borderId="38" xfId="96" applyNumberFormat="1" applyFont="1" applyFill="1" applyBorder="1"/>
    <xf numFmtId="0" fontId="23" fillId="0" borderId="45" xfId="96" applyFont="1" applyFill="1" applyBorder="1" applyAlignment="1">
      <alignment wrapText="1"/>
    </xf>
    <xf numFmtId="0" fontId="23" fillId="0" borderId="45" xfId="96" applyFont="1" applyFill="1" applyBorder="1" applyAlignment="1"/>
    <xf numFmtId="0" fontId="0" fillId="0" borderId="38" xfId="96" applyFont="1" applyFill="1" applyBorder="1" applyAlignment="1">
      <alignment wrapText="1"/>
    </xf>
    <xf numFmtId="3" fontId="23" fillId="0" borderId="0" xfId="96" applyNumberFormat="1" applyFont="1"/>
    <xf numFmtId="3" fontId="26" fillId="0" borderId="38" xfId="42" applyNumberFormat="1" applyFont="1" applyBorder="1" applyAlignment="1">
      <alignment horizontal="center" wrapText="1"/>
    </xf>
    <xf numFmtId="3" fontId="27" fillId="0" borderId="39" xfId="42" applyNumberFormat="1" applyFont="1" applyBorder="1" applyAlignment="1">
      <alignment horizontal="center"/>
    </xf>
    <xf numFmtId="3" fontId="27" fillId="0" borderId="39" xfId="42" applyNumberFormat="1" applyFont="1" applyBorder="1"/>
    <xf numFmtId="3" fontId="26" fillId="0" borderId="39" xfId="42" applyNumberFormat="1" applyFont="1" applyBorder="1"/>
    <xf numFmtId="3" fontId="26" fillId="0" borderId="36" xfId="42" applyNumberFormat="1" applyFont="1" applyBorder="1" applyAlignment="1">
      <alignment horizontal="center" wrapText="1"/>
    </xf>
    <xf numFmtId="0" fontId="35" fillId="0" borderId="12" xfId="90" applyFont="1" applyBorder="1"/>
    <xf numFmtId="3" fontId="26" fillId="0" borderId="0" xfId="42" applyNumberFormat="1" applyFont="1" applyBorder="1"/>
    <xf numFmtId="0" fontId="35" fillId="0" borderId="0" xfId="90" applyFont="1" applyBorder="1"/>
    <xf numFmtId="3" fontId="26" fillId="0" borderId="12" xfId="42" applyNumberFormat="1" applyFont="1" applyBorder="1"/>
    <xf numFmtId="0" fontId="29" fillId="0" borderId="14" xfId="50" applyFont="1" applyFill="1" applyBorder="1" applyAlignment="1">
      <alignment horizontal="left" vertical="center" wrapText="1" indent="2"/>
    </xf>
    <xf numFmtId="3" fontId="26" fillId="0" borderId="25" xfId="0" applyNumberFormat="1" applyFont="1" applyBorder="1"/>
    <xf numFmtId="0" fontId="26" fillId="0" borderId="0" xfId="0" applyFont="1"/>
    <xf numFmtId="3" fontId="35" fillId="0" borderId="0" xfId="90" applyNumberFormat="1" applyFont="1" applyFill="1"/>
    <xf numFmtId="3" fontId="26" fillId="0" borderId="25" xfId="50" applyNumberFormat="1" applyFont="1" applyFill="1" applyBorder="1" applyAlignment="1">
      <alignment horizontal="right" wrapText="1"/>
    </xf>
    <xf numFmtId="3" fontId="26" fillId="0" borderId="26" xfId="50" applyNumberFormat="1" applyFont="1" applyFill="1" applyBorder="1" applyAlignment="1">
      <alignment horizontal="right" wrapText="1"/>
    </xf>
    <xf numFmtId="0" fontId="27" fillId="0" borderId="53" xfId="90" applyFont="1" applyFill="1" applyBorder="1" applyAlignment="1">
      <alignment horizontal="center" vertical="top" wrapText="1"/>
    </xf>
    <xf numFmtId="0" fontId="27" fillId="0" borderId="21" xfId="90" applyFont="1" applyFill="1" applyBorder="1" applyAlignment="1">
      <alignment horizontal="left" vertical="top" wrapText="1"/>
    </xf>
    <xf numFmtId="0" fontId="27" fillId="0" borderId="24" xfId="90" applyFont="1" applyFill="1" applyBorder="1" applyAlignment="1">
      <alignment horizontal="center" vertical="top" wrapText="1"/>
    </xf>
    <xf numFmtId="0" fontId="27" fillId="0" borderId="21" xfId="90" applyFont="1" applyFill="1" applyBorder="1" applyAlignment="1">
      <alignment horizontal="center" vertical="top" wrapText="1"/>
    </xf>
    <xf numFmtId="0" fontId="35" fillId="0" borderId="22" xfId="90" applyFont="1" applyFill="1" applyBorder="1" applyAlignment="1">
      <alignment horizontal="center" vertical="center"/>
    </xf>
    <xf numFmtId="0" fontId="27" fillId="0" borderId="24" xfId="90" applyFont="1" applyFill="1" applyBorder="1" applyAlignment="1">
      <alignment horizontal="right" vertical="top" wrapText="1"/>
    </xf>
    <xf numFmtId="3" fontId="27" fillId="0" borderId="29" xfId="90" applyNumberFormat="1" applyFont="1" applyFill="1" applyBorder="1" applyAlignment="1">
      <alignment horizontal="right" vertical="center" wrapText="1"/>
    </xf>
    <xf numFmtId="3" fontId="27" fillId="0" borderId="28" xfId="90" applyNumberFormat="1" applyFont="1" applyFill="1" applyBorder="1" applyAlignment="1">
      <alignment horizontal="right" vertical="center" wrapText="1"/>
    </xf>
    <xf numFmtId="167" fontId="26" fillId="0" borderId="0" xfId="91" applyNumberFormat="1" applyFont="1" applyBorder="1"/>
    <xf numFmtId="167" fontId="27" fillId="29" borderId="0" xfId="91" applyNumberFormat="1" applyFont="1" applyFill="1" applyBorder="1" applyAlignment="1">
      <alignment horizontal="right" wrapText="1"/>
    </xf>
    <xf numFmtId="3" fontId="44" fillId="0" borderId="38" xfId="94" applyNumberFormat="1" applyFont="1" applyFill="1" applyBorder="1"/>
    <xf numFmtId="3" fontId="32" fillId="0" borderId="38" xfId="94" applyNumberFormat="1" applyFont="1" applyFill="1" applyBorder="1"/>
    <xf numFmtId="0" fontId="26" fillId="0" borderId="12" xfId="99" applyFont="1" applyBorder="1" applyAlignment="1">
      <alignment horizontal="center"/>
    </xf>
    <xf numFmtId="166" fontId="26" fillId="0" borderId="16" xfId="99" applyNumberFormat="1" applyFont="1" applyBorder="1" applyAlignment="1">
      <alignment horizontal="center"/>
    </xf>
    <xf numFmtId="3" fontId="27" fillId="0" borderId="12" xfId="42" applyNumberFormat="1" applyFont="1" applyBorder="1"/>
    <xf numFmtId="3" fontId="27" fillId="0" borderId="19" xfId="90" applyNumberFormat="1" applyFont="1" applyFill="1" applyBorder="1" applyAlignment="1">
      <alignment horizontal="right" vertical="top" wrapText="1"/>
    </xf>
    <xf numFmtId="3" fontId="26" fillId="0" borderId="0" xfId="94" applyNumberFormat="1" applyFont="1" applyBorder="1" applyAlignment="1">
      <alignment wrapText="1"/>
    </xf>
    <xf numFmtId="49" fontId="26" fillId="0" borderId="12" xfId="98" applyNumberFormat="1" applyFont="1" applyBorder="1" applyAlignment="1">
      <alignment horizontal="center" wrapText="1"/>
    </xf>
    <xf numFmtId="0" fontId="26" fillId="0" borderId="12" xfId="98" applyFont="1" applyBorder="1" applyAlignment="1">
      <alignment horizontal="center"/>
    </xf>
    <xf numFmtId="0" fontId="26" fillId="0" borderId="12" xfId="98" applyFont="1" applyBorder="1" applyAlignment="1">
      <alignment horizontal="center" wrapText="1"/>
    </xf>
    <xf numFmtId="167" fontId="26" fillId="0" borderId="12" xfId="91" applyNumberFormat="1" applyFont="1" applyBorder="1"/>
    <xf numFmtId="167" fontId="26" fillId="0" borderId="12" xfId="91" applyNumberFormat="1" applyFont="1" applyBorder="1" applyAlignment="1">
      <alignment horizontal="right"/>
    </xf>
    <xf numFmtId="0" fontId="26" fillId="0" borderId="36" xfId="42" applyFont="1" applyBorder="1" applyAlignment="1">
      <alignment horizontal="center"/>
    </xf>
    <xf numFmtId="0" fontId="26" fillId="0" borderId="36" xfId="42" applyFont="1" applyBorder="1" applyAlignment="1">
      <alignment horizontal="center" wrapText="1"/>
    </xf>
    <xf numFmtId="0" fontId="26" fillId="0" borderId="40" xfId="42" applyFont="1" applyBorder="1" applyAlignment="1">
      <alignment horizontal="center"/>
    </xf>
    <xf numFmtId="0" fontId="26" fillId="0" borderId="40" xfId="42" applyFont="1" applyBorder="1"/>
    <xf numFmtId="0" fontId="26" fillId="0" borderId="56" xfId="99" applyFont="1" applyBorder="1" applyAlignment="1">
      <alignment horizontal="center"/>
    </xf>
    <xf numFmtId="0" fontId="26" fillId="0" borderId="57" xfId="99" applyFont="1" applyBorder="1" applyAlignment="1">
      <alignment horizontal="center"/>
    </xf>
    <xf numFmtId="0" fontId="27" fillId="0" borderId="40" xfId="42" applyFont="1" applyBorder="1"/>
    <xf numFmtId="3" fontId="27" fillId="0" borderId="12" xfId="42" applyNumberFormat="1" applyFont="1" applyBorder="1" applyAlignment="1">
      <alignment horizontal="center"/>
    </xf>
    <xf numFmtId="166" fontId="26" fillId="0" borderId="12" xfId="42" applyNumberFormat="1" applyFont="1" applyBorder="1" applyAlignment="1">
      <alignment horizontal="center"/>
    </xf>
    <xf numFmtId="0" fontId="26" fillId="0" borderId="12" xfId="42" applyFont="1" applyBorder="1" applyAlignment="1"/>
    <xf numFmtId="0" fontId="26" fillId="0" borderId="12" xfId="42" applyFont="1" applyBorder="1" applyAlignment="1">
      <alignment horizontal="center"/>
    </xf>
    <xf numFmtId="3" fontId="26" fillId="0" borderId="12" xfId="42" applyNumberFormat="1" applyFont="1" applyBorder="1" applyAlignment="1">
      <alignment horizontal="center"/>
    </xf>
    <xf numFmtId="166" fontId="26" fillId="0" borderId="12" xfId="42" applyNumberFormat="1" applyFont="1" applyBorder="1"/>
    <xf numFmtId="0" fontId="27" fillId="0" borderId="12" xfId="42" applyFont="1" applyBorder="1" applyAlignment="1">
      <alignment wrapText="1"/>
    </xf>
    <xf numFmtId="3" fontId="27" fillId="0" borderId="12" xfId="42" applyNumberFormat="1" applyFont="1" applyBorder="1" applyAlignment="1">
      <alignment horizontal="right" vertical="top" wrapText="1"/>
    </xf>
    <xf numFmtId="166" fontId="27" fillId="0" borderId="12" xfId="42" applyNumberFormat="1" applyFont="1" applyBorder="1"/>
    <xf numFmtId="0" fontId="26" fillId="0" borderId="12" xfId="42" applyFont="1" applyBorder="1" applyAlignment="1">
      <alignment wrapText="1"/>
    </xf>
    <xf numFmtId="49" fontId="26" fillId="0" borderId="12" xfId="42" applyNumberFormat="1" applyFont="1" applyBorder="1" applyAlignment="1">
      <alignment wrapText="1"/>
    </xf>
    <xf numFmtId="0" fontId="26" fillId="0" borderId="12" xfId="42" applyFont="1" applyBorder="1"/>
    <xf numFmtId="3" fontId="26" fillId="0" borderId="12" xfId="42" applyNumberFormat="1" applyFont="1" applyBorder="1" applyAlignment="1">
      <alignment horizontal="right" vertical="top" wrapText="1"/>
    </xf>
    <xf numFmtId="0" fontId="26" fillId="0" borderId="0" xfId="42" applyFont="1" applyBorder="1"/>
    <xf numFmtId="0" fontId="27" fillId="0" borderId="0" xfId="42" applyFont="1" applyBorder="1" applyAlignment="1">
      <alignment horizontal="center"/>
    </xf>
    <xf numFmtId="166" fontId="26" fillId="0" borderId="0" xfId="42" applyNumberFormat="1" applyFont="1" applyBorder="1"/>
    <xf numFmtId="166" fontId="26" fillId="0" borderId="55" xfId="42" applyNumberFormat="1" applyFont="1" applyBorder="1"/>
    <xf numFmtId="0" fontId="26" fillId="0" borderId="38" xfId="42" applyFont="1" applyFill="1" applyBorder="1"/>
    <xf numFmtId="3" fontId="27" fillId="0" borderId="38" xfId="42" applyNumberFormat="1" applyFont="1" applyBorder="1"/>
    <xf numFmtId="166" fontId="26" fillId="0" borderId="43" xfId="42" applyNumberFormat="1" applyFont="1" applyBorder="1"/>
    <xf numFmtId="0" fontId="27" fillId="0" borderId="38" xfId="42" applyFont="1" applyFill="1" applyBorder="1" applyAlignment="1">
      <alignment wrapText="1"/>
    </xf>
    <xf numFmtId="0" fontId="27" fillId="0" borderId="38" xfId="42" applyFont="1" applyBorder="1" applyAlignment="1">
      <alignment horizontal="center" vertical="center"/>
    </xf>
    <xf numFmtId="166" fontId="26" fillId="0" borderId="44" xfId="42" applyNumberFormat="1" applyFont="1" applyBorder="1"/>
    <xf numFmtId="0" fontId="27" fillId="0" borderId="38" xfId="42" applyFont="1" applyFill="1" applyBorder="1"/>
    <xf numFmtId="0" fontId="27" fillId="0" borderId="36" xfId="42" applyFont="1" applyBorder="1" applyAlignment="1">
      <alignment wrapText="1"/>
    </xf>
    <xf numFmtId="0" fontId="27" fillId="0" borderId="36" xfId="42" applyFont="1" applyBorder="1" applyAlignment="1">
      <alignment horizontal="center" vertical="center"/>
    </xf>
    <xf numFmtId="3" fontId="27" fillId="0" borderId="36" xfId="42" applyNumberFormat="1" applyFont="1" applyBorder="1"/>
    <xf numFmtId="0" fontId="27" fillId="0" borderId="12" xfId="42" applyFont="1" applyFill="1" applyBorder="1" applyAlignment="1">
      <alignment horizontal="center" vertical="center"/>
    </xf>
    <xf numFmtId="3" fontId="27" fillId="32" borderId="12" xfId="99" applyNumberFormat="1" applyFont="1" applyFill="1" applyBorder="1"/>
    <xf numFmtId="0" fontId="26" fillId="0" borderId="12" xfId="50" applyFont="1" applyFill="1" applyBorder="1" applyAlignment="1">
      <alignment horizontal="center" vertical="center" wrapText="1"/>
    </xf>
    <xf numFmtId="0" fontId="26" fillId="0" borderId="12" xfId="50" applyFont="1" applyBorder="1" applyAlignment="1">
      <alignment horizontal="center" vertical="center" wrapText="1"/>
    </xf>
    <xf numFmtId="0" fontId="26" fillId="0" borderId="12" xfId="50" applyFont="1" applyBorder="1" applyAlignment="1">
      <alignment horizontal="center" vertical="center"/>
    </xf>
    <xf numFmtId="0" fontId="26" fillId="0" borderId="12" xfId="50" applyFont="1" applyFill="1" applyBorder="1" applyAlignment="1">
      <alignment horizontal="left" vertical="center" wrapText="1" indent="1"/>
    </xf>
    <xf numFmtId="0" fontId="27" fillId="0" borderId="12" xfId="44" applyFont="1" applyBorder="1"/>
    <xf numFmtId="0" fontId="26" fillId="0" borderId="12" xfId="50" applyFont="1" applyFill="1" applyBorder="1" applyAlignment="1">
      <alignment horizontal="left" vertical="center" wrapText="1" indent="2"/>
    </xf>
    <xf numFmtId="0" fontId="27" fillId="0" borderId="12" xfId="50" applyFont="1" applyFill="1" applyBorder="1" applyAlignment="1">
      <alignment horizontal="left" vertical="center" wrapText="1" indent="2"/>
    </xf>
    <xf numFmtId="0" fontId="27" fillId="0" borderId="12" xfId="50" applyFont="1" applyFill="1" applyBorder="1"/>
    <xf numFmtId="0" fontId="27" fillId="0" borderId="12" xfId="50" applyFont="1" applyFill="1" applyBorder="1" applyAlignment="1">
      <alignment horizontal="left" vertical="center" wrapText="1" indent="1"/>
    </xf>
    <xf numFmtId="3" fontId="27" fillId="0" borderId="12" xfId="50" applyNumberFormat="1" applyFont="1" applyFill="1" applyBorder="1" applyAlignment="1">
      <alignment horizontal="left" vertical="center" wrapText="1" indent="1"/>
    </xf>
    <xf numFmtId="0" fontId="26" fillId="0" borderId="12" xfId="85" applyFont="1" applyFill="1" applyBorder="1" applyAlignment="1">
      <alignment horizontal="center" vertical="center" wrapText="1"/>
    </xf>
    <xf numFmtId="0" fontId="26" fillId="0" borderId="12" xfId="85" applyFont="1" applyFill="1" applyBorder="1" applyAlignment="1">
      <alignment horizontal="left" vertical="center" wrapText="1"/>
    </xf>
    <xf numFmtId="4" fontId="26" fillId="0" borderId="12" xfId="0" applyNumberFormat="1" applyFont="1" applyBorder="1" applyAlignment="1">
      <alignment horizontal="right"/>
    </xf>
    <xf numFmtId="0" fontId="27" fillId="0" borderId="12" xfId="85" applyFont="1" applyFill="1" applyBorder="1" applyAlignment="1">
      <alignment wrapText="1"/>
    </xf>
    <xf numFmtId="4" fontId="27" fillId="0" borderId="12" xfId="0" applyNumberFormat="1" applyFont="1" applyBorder="1" applyAlignment="1">
      <alignment horizontal="right"/>
    </xf>
    <xf numFmtId="49" fontId="27" fillId="0" borderId="12" xfId="85" applyNumberFormat="1" applyFont="1" applyFill="1" applyBorder="1" applyAlignment="1">
      <alignment wrapText="1"/>
    </xf>
    <xf numFmtId="0" fontId="27" fillId="0" borderId="12" xfId="0" applyFont="1" applyBorder="1"/>
    <xf numFmtId="1" fontId="27" fillId="0" borderId="12" xfId="0" applyNumberFormat="1" applyFont="1" applyBorder="1"/>
    <xf numFmtId="0" fontId="26" fillId="0" borderId="12" xfId="49" applyFont="1" applyFill="1" applyBorder="1" applyAlignment="1">
      <alignment horizontal="left" vertical="center" wrapText="1"/>
    </xf>
    <xf numFmtId="0" fontId="26" fillId="0" borderId="12" xfId="85" applyFont="1" applyFill="1" applyBorder="1" applyAlignment="1">
      <alignment wrapText="1"/>
    </xf>
    <xf numFmtId="3" fontId="26" fillId="0" borderId="12" xfId="85" applyNumberFormat="1" applyFont="1" applyFill="1" applyBorder="1"/>
    <xf numFmtId="3" fontId="27" fillId="29" borderId="12" xfId="50" applyNumberFormat="1" applyFont="1" applyFill="1" applyBorder="1" applyAlignment="1">
      <alignment wrapText="1"/>
    </xf>
    <xf numFmtId="3" fontId="26" fillId="0" borderId="12" xfId="44" applyNumberFormat="1" applyFont="1" applyBorder="1" applyAlignment="1">
      <alignment horizontal="center" vertical="center" wrapText="1"/>
    </xf>
    <xf numFmtId="3" fontId="27" fillId="29" borderId="12" xfId="49" applyNumberFormat="1" applyFont="1" applyFill="1" applyBorder="1" applyAlignment="1">
      <alignment wrapText="1"/>
    </xf>
    <xf numFmtId="4" fontId="27" fillId="0" borderId="28" xfId="48" applyNumberFormat="1" applyFont="1" applyBorder="1"/>
    <xf numFmtId="3" fontId="27" fillId="0" borderId="12" xfId="50" applyNumberFormat="1" applyFont="1" applyBorder="1" applyAlignment="1">
      <alignment horizontal="left" wrapText="1"/>
    </xf>
    <xf numFmtId="3" fontId="27" fillId="0" borderId="69" xfId="48" applyNumberFormat="1" applyFont="1" applyBorder="1" applyAlignment="1">
      <alignment wrapText="1"/>
    </xf>
    <xf numFmtId="3" fontId="27" fillId="0" borderId="27" xfId="48" applyNumberFormat="1" applyFont="1" applyBorder="1"/>
    <xf numFmtId="3" fontId="27" fillId="0" borderId="70" xfId="48" applyNumberFormat="1" applyFont="1" applyBorder="1"/>
    <xf numFmtId="3" fontId="27" fillId="0" borderId="30" xfId="48" applyNumberFormat="1" applyFont="1" applyBorder="1"/>
    <xf numFmtId="0" fontId="26" fillId="0" borderId="12" xfId="100" applyFont="1" applyBorder="1" applyAlignment="1">
      <alignment horizontal="center"/>
    </xf>
    <xf numFmtId="0" fontId="27" fillId="0" borderId="12" xfId="100" applyFont="1" applyBorder="1" applyAlignment="1">
      <alignment horizontal="center"/>
    </xf>
    <xf numFmtId="0" fontId="26" fillId="0" borderId="12" xfId="100" applyFont="1" applyBorder="1" applyAlignment="1">
      <alignment horizontal="center" wrapText="1"/>
    </xf>
    <xf numFmtId="0" fontId="27" fillId="0" borderId="12" xfId="100" applyFont="1" applyBorder="1" applyAlignment="1">
      <alignment horizontal="center" wrapText="1"/>
    </xf>
    <xf numFmtId="0" fontId="26" fillId="0" borderId="12" xfId="100" applyFont="1" applyBorder="1" applyAlignment="1">
      <alignment wrapText="1"/>
    </xf>
    <xf numFmtId="0" fontId="26" fillId="0" borderId="12" xfId="95" applyFont="1" applyBorder="1" applyAlignment="1">
      <alignment horizontal="center"/>
    </xf>
    <xf numFmtId="0" fontId="26" fillId="0" borderId="12" xfId="100" applyFont="1" applyBorder="1"/>
    <xf numFmtId="0" fontId="27" fillId="31" borderId="12" xfId="100" applyFont="1" applyFill="1" applyBorder="1"/>
    <xf numFmtId="0" fontId="27" fillId="0" borderId="12" xfId="100" applyFont="1" applyBorder="1"/>
    <xf numFmtId="0" fontId="27" fillId="0" borderId="12" xfId="95" applyFont="1" applyBorder="1"/>
    <xf numFmtId="168" fontId="26" fillId="0" borderId="12" xfId="100" applyNumberFormat="1" applyFont="1" applyBorder="1"/>
    <xf numFmtId="0" fontId="27" fillId="0" borderId="12" xfId="95" applyFont="1" applyBorder="1" applyAlignment="1">
      <alignment wrapText="1"/>
    </xf>
    <xf numFmtId="0" fontId="27" fillId="0" borderId="12" xfId="95" applyFont="1" applyBorder="1" applyAlignment="1">
      <alignment horizontal="center"/>
    </xf>
    <xf numFmtId="3" fontId="27" fillId="0" borderId="12" xfId="100" applyNumberFormat="1" applyFont="1" applyBorder="1"/>
    <xf numFmtId="3" fontId="27" fillId="0" borderId="12" xfId="95" applyNumberFormat="1" applyFont="1" applyBorder="1"/>
    <xf numFmtId="168" fontId="27" fillId="0" borderId="12" xfId="100" applyNumberFormat="1" applyFont="1" applyBorder="1"/>
    <xf numFmtId="0" fontId="26" fillId="0" borderId="12" xfId="95" applyFont="1" applyBorder="1" applyAlignment="1">
      <alignment wrapText="1"/>
    </xf>
    <xf numFmtId="3" fontId="26" fillId="0" borderId="12" xfId="100" applyNumberFormat="1" applyFont="1" applyBorder="1"/>
    <xf numFmtId="0" fontId="27" fillId="0" borderId="12" xfId="100" applyFont="1" applyBorder="1" applyAlignment="1">
      <alignment horizontal="left" wrapText="1"/>
    </xf>
    <xf numFmtId="3" fontId="27" fillId="0" borderId="12" xfId="100" applyNumberFormat="1" applyFont="1" applyBorder="1" applyAlignment="1">
      <alignment horizontal="right" wrapText="1"/>
    </xf>
    <xf numFmtId="3" fontId="27" fillId="0" borderId="12" xfId="100" applyNumberFormat="1" applyFont="1" applyBorder="1" applyAlignment="1">
      <alignment horizontal="right"/>
    </xf>
    <xf numFmtId="0" fontId="27" fillId="0" borderId="12" xfId="99" applyFont="1" applyBorder="1" applyAlignment="1">
      <alignment horizontal="center" vertical="center" wrapText="1"/>
    </xf>
    <xf numFmtId="3" fontId="27" fillId="0" borderId="12" xfId="99" applyNumberFormat="1" applyFont="1" applyBorder="1" applyAlignment="1">
      <alignment horizontal="center" vertical="center" wrapText="1"/>
    </xf>
    <xf numFmtId="0" fontId="27" fillId="0" borderId="12" xfId="99" applyFont="1" applyBorder="1" applyAlignment="1">
      <alignment wrapText="1"/>
    </xf>
    <xf numFmtId="0" fontId="35" fillId="0" borderId="12" xfId="99" applyFont="1" applyBorder="1" applyAlignment="1">
      <alignment horizontal="left" wrapText="1"/>
    </xf>
    <xf numFmtId="0" fontId="26" fillId="0" borderId="12" xfId="99" applyFont="1" applyBorder="1" applyAlignment="1">
      <alignment wrapText="1"/>
    </xf>
    <xf numFmtId="0" fontId="27" fillId="0" borderId="0" xfId="102" applyFont="1" applyFill="1" applyAlignment="1">
      <alignment horizontal="center" vertical="top" wrapText="1"/>
    </xf>
    <xf numFmtId="0" fontId="27" fillId="0" borderId="12" xfId="102" applyFont="1" applyFill="1" applyBorder="1" applyAlignment="1">
      <alignment horizontal="center" vertical="top" wrapText="1"/>
    </xf>
    <xf numFmtId="0" fontId="27" fillId="0" borderId="0" xfId="102" applyFont="1" applyFill="1"/>
    <xf numFmtId="0" fontId="27" fillId="0" borderId="12" xfId="102" applyFont="1" applyFill="1" applyBorder="1" applyAlignment="1">
      <alignment horizontal="left" vertical="top" wrapText="1"/>
    </xf>
    <xf numFmtId="3" fontId="27" fillId="0" borderId="12" xfId="102" applyNumberFormat="1" applyFont="1" applyFill="1" applyBorder="1" applyAlignment="1">
      <alignment horizontal="right" vertical="top" wrapText="1"/>
    </xf>
    <xf numFmtId="0" fontId="27" fillId="0" borderId="12" xfId="102" applyFont="1" applyBorder="1" applyAlignment="1">
      <alignment horizontal="center" vertical="top" wrapText="1"/>
    </xf>
    <xf numFmtId="0" fontId="27" fillId="0" borderId="12" xfId="102" applyFont="1" applyBorder="1" applyAlignment="1">
      <alignment horizontal="left" vertical="top" wrapText="1"/>
    </xf>
    <xf numFmtId="3" fontId="27" fillId="0" borderId="12" xfId="102" applyNumberFormat="1" applyFont="1" applyBorder="1" applyAlignment="1">
      <alignment horizontal="right" vertical="top" wrapText="1"/>
    </xf>
    <xf numFmtId="0" fontId="26" fillId="0" borderId="12" xfId="102" applyFont="1" applyBorder="1" applyAlignment="1">
      <alignment horizontal="center" vertical="top" wrapText="1"/>
    </xf>
    <xf numFmtId="0" fontId="26" fillId="0" borderId="12" xfId="102" applyFont="1" applyBorder="1" applyAlignment="1">
      <alignment horizontal="left" vertical="top" wrapText="1"/>
    </xf>
    <xf numFmtId="3" fontId="26" fillId="0" borderId="12" xfId="102" applyNumberFormat="1" applyFont="1" applyBorder="1" applyAlignment="1">
      <alignment horizontal="right" vertical="top" wrapText="1"/>
    </xf>
    <xf numFmtId="0" fontId="27" fillId="0" borderId="0" xfId="92" applyFont="1"/>
    <xf numFmtId="3" fontId="27" fillId="0" borderId="0" xfId="92" applyNumberFormat="1" applyFont="1"/>
    <xf numFmtId="0" fontId="27" fillId="0" borderId="58" xfId="92" applyFont="1" applyBorder="1" applyAlignment="1">
      <alignment horizontal="center" wrapText="1"/>
    </xf>
    <xf numFmtId="0" fontId="27" fillId="0" borderId="59" xfId="92" applyFont="1" applyBorder="1" applyAlignment="1">
      <alignment horizontal="center" wrapText="1"/>
    </xf>
    <xf numFmtId="3" fontId="27" fillId="0" borderId="60" xfId="92" applyNumberFormat="1" applyFont="1" applyBorder="1" applyAlignment="1">
      <alignment horizontal="center" wrapText="1"/>
    </xf>
    <xf numFmtId="3" fontId="27" fillId="0" borderId="61" xfId="92" applyNumberFormat="1" applyFont="1" applyBorder="1" applyAlignment="1">
      <alignment horizontal="center" wrapText="1"/>
    </xf>
    <xf numFmtId="0" fontId="26" fillId="0" borderId="62" xfId="92" applyFont="1" applyBorder="1" applyAlignment="1">
      <alignment horizontal="left"/>
    </xf>
    <xf numFmtId="0" fontId="26" fillId="0" borderId="38" xfId="92" applyFont="1" applyBorder="1" applyAlignment="1">
      <alignment horizontal="left"/>
    </xf>
    <xf numFmtId="3" fontId="27" fillId="0" borderId="39" xfId="92" applyNumberFormat="1" applyFont="1" applyBorder="1" applyAlignment="1">
      <alignment horizontal="center"/>
    </xf>
    <xf numFmtId="3" fontId="27" fillId="0" borderId="63" xfId="92" applyNumberFormat="1" applyFont="1" applyBorder="1" applyAlignment="1">
      <alignment horizontal="center"/>
    </xf>
    <xf numFmtId="0" fontId="26" fillId="0" borderId="62" xfId="92" applyFont="1" applyBorder="1"/>
    <xf numFmtId="0" fontId="26" fillId="0" borderId="38" xfId="92" applyFont="1" applyBorder="1"/>
    <xf numFmtId="3" fontId="26" fillId="0" borderId="39" xfId="92" applyNumberFormat="1" applyFont="1" applyFill="1" applyBorder="1"/>
    <xf numFmtId="3" fontId="26" fillId="0" borderId="63" xfId="92" applyNumberFormat="1" applyFont="1" applyFill="1" applyBorder="1"/>
    <xf numFmtId="0" fontId="27" fillId="0" borderId="62" xfId="92" applyFont="1" applyBorder="1"/>
    <xf numFmtId="0" fontId="27" fillId="0" borderId="38" xfId="92" applyFont="1" applyBorder="1"/>
    <xf numFmtId="3" fontId="27" fillId="0" borderId="39" xfId="92" applyNumberFormat="1" applyFont="1" applyFill="1" applyBorder="1"/>
    <xf numFmtId="3" fontId="27" fillId="0" borderId="63" xfId="92" applyNumberFormat="1" applyFont="1" applyFill="1" applyBorder="1"/>
    <xf numFmtId="3" fontId="26" fillId="0" borderId="39" xfId="92" applyNumberFormat="1" applyFont="1" applyFill="1" applyBorder="1" applyAlignment="1">
      <alignment horizontal="right"/>
    </xf>
    <xf numFmtId="3" fontId="26" fillId="0" borderId="63" xfId="92" applyNumberFormat="1" applyFont="1" applyFill="1" applyBorder="1" applyAlignment="1">
      <alignment horizontal="right"/>
    </xf>
    <xf numFmtId="3" fontId="27" fillId="0" borderId="39" xfId="92" applyNumberFormat="1" applyFont="1" applyFill="1" applyBorder="1" applyAlignment="1">
      <alignment horizontal="right"/>
    </xf>
    <xf numFmtId="3" fontId="27" fillId="0" borderId="63" xfId="92" applyNumberFormat="1" applyFont="1" applyFill="1" applyBorder="1" applyAlignment="1">
      <alignment horizontal="right"/>
    </xf>
    <xf numFmtId="0" fontId="26" fillId="0" borderId="64" xfId="92" applyFont="1" applyBorder="1"/>
    <xf numFmtId="0" fontId="26" fillId="0" borderId="65" xfId="92" applyFont="1" applyBorder="1"/>
    <xf numFmtId="3" fontId="26" fillId="0" borderId="66" xfId="92" applyNumberFormat="1" applyFont="1" applyFill="1" applyBorder="1"/>
    <xf numFmtId="3" fontId="26" fillId="0" borderId="67" xfId="92" applyNumberFormat="1" applyFont="1" applyFill="1" applyBorder="1"/>
    <xf numFmtId="0" fontId="34" fillId="0" borderId="23" xfId="90" applyFont="1" applyFill="1" applyBorder="1" applyAlignment="1">
      <alignment horizontal="center"/>
    </xf>
    <xf numFmtId="0" fontId="26" fillId="0" borderId="20" xfId="90" applyFont="1" applyFill="1" applyBorder="1" applyAlignment="1">
      <alignment horizontal="center" vertical="top" wrapText="1"/>
    </xf>
    <xf numFmtId="0" fontId="36" fillId="0" borderId="21" xfId="90" applyFont="1" applyFill="1" applyBorder="1"/>
    <xf numFmtId="0" fontId="36" fillId="0" borderId="24" xfId="90" applyFont="1" applyFill="1" applyBorder="1"/>
    <xf numFmtId="0" fontId="36" fillId="0" borderId="22" xfId="90" applyFont="1" applyFill="1" applyBorder="1" applyAlignment="1">
      <alignment horizontal="center" vertical="center"/>
    </xf>
    <xf numFmtId="0" fontId="36" fillId="0" borderId="16" xfId="90" applyFont="1" applyFill="1" applyBorder="1" applyAlignment="1">
      <alignment horizontal="center" vertical="center"/>
    </xf>
    <xf numFmtId="0" fontId="36" fillId="0" borderId="23" xfId="90" applyFont="1" applyFill="1" applyBorder="1" applyAlignment="1">
      <alignment horizontal="center"/>
    </xf>
    <xf numFmtId="0" fontId="36" fillId="0" borderId="22" xfId="90" applyFont="1" applyFill="1" applyBorder="1" applyAlignment="1">
      <alignment horizontal="center"/>
    </xf>
    <xf numFmtId="0" fontId="36" fillId="0" borderId="19" xfId="90" applyFont="1" applyFill="1" applyBorder="1" applyAlignment="1">
      <alignment horizontal="center"/>
    </xf>
    <xf numFmtId="0" fontId="26" fillId="0" borderId="33" xfId="90" applyFont="1" applyFill="1" applyBorder="1" applyAlignment="1">
      <alignment horizontal="center" vertical="top" wrapText="1"/>
    </xf>
    <xf numFmtId="0" fontId="26" fillId="0" borderId="34" xfId="90" applyFont="1" applyFill="1" applyBorder="1" applyAlignment="1">
      <alignment horizontal="center" vertical="top" wrapText="1"/>
    </xf>
    <xf numFmtId="0" fontId="26" fillId="0" borderId="35" xfId="90" applyFont="1" applyFill="1" applyBorder="1" applyAlignment="1">
      <alignment horizontal="center" vertical="top" wrapText="1"/>
    </xf>
    <xf numFmtId="0" fontId="26" fillId="0" borderId="23" xfId="50" applyFont="1" applyBorder="1" applyAlignment="1">
      <alignment horizontal="center" vertical="center" wrapText="1"/>
    </xf>
    <xf numFmtId="0" fontId="26" fillId="0" borderId="23" xfId="50" applyFont="1" applyBorder="1" applyAlignment="1">
      <alignment horizontal="center" vertical="center"/>
    </xf>
    <xf numFmtId="0" fontId="26" fillId="0" borderId="23" xfId="0" applyFont="1" applyBorder="1" applyAlignment="1">
      <alignment horizontal="center"/>
    </xf>
    <xf numFmtId="0" fontId="26" fillId="0" borderId="30" xfId="50" applyFont="1" applyBorder="1" applyAlignment="1">
      <alignment horizontal="center" vertical="center"/>
    </xf>
    <xf numFmtId="0" fontId="26" fillId="0" borderId="31" xfId="50" applyFont="1" applyBorder="1" applyAlignment="1">
      <alignment horizontal="center" vertical="center"/>
    </xf>
    <xf numFmtId="0" fontId="26" fillId="0" borderId="27" xfId="50" applyFont="1" applyBorder="1" applyAlignment="1">
      <alignment horizontal="center" vertical="center" wrapText="1"/>
    </xf>
    <xf numFmtId="0" fontId="26" fillId="0" borderId="28" xfId="50" applyFont="1" applyBorder="1" applyAlignment="1">
      <alignment horizontal="center" vertical="center" wrapText="1"/>
    </xf>
    <xf numFmtId="0" fontId="26" fillId="0" borderId="20" xfId="45" applyFont="1" applyFill="1" applyBorder="1" applyAlignment="1">
      <alignment horizontal="center" vertical="center" wrapText="1"/>
    </xf>
    <xf numFmtId="0" fontId="26" fillId="0" borderId="14" xfId="45" applyFont="1" applyFill="1" applyBorder="1" applyAlignment="1">
      <alignment horizontal="center" vertical="center" wrapText="1"/>
    </xf>
    <xf numFmtId="0" fontId="26" fillId="0" borderId="21" xfId="45" applyFont="1" applyBorder="1" applyAlignment="1">
      <alignment horizontal="center" vertical="center" wrapText="1"/>
    </xf>
    <xf numFmtId="0" fontId="26" fillId="0" borderId="12" xfId="45" applyFont="1" applyBorder="1" applyAlignment="1">
      <alignment horizontal="center" vertical="center" wrapText="1"/>
    </xf>
    <xf numFmtId="0" fontId="26" fillId="0" borderId="21" xfId="45" applyFont="1" applyFill="1" applyBorder="1" applyAlignment="1">
      <alignment horizontal="center" vertical="center" wrapText="1"/>
    </xf>
    <xf numFmtId="0" fontId="26" fillId="0" borderId="12" xfId="45" applyFont="1" applyFill="1" applyBorder="1" applyAlignment="1">
      <alignment horizontal="center" vertical="center" wrapText="1"/>
    </xf>
    <xf numFmtId="0" fontId="26" fillId="29" borderId="21" xfId="45" applyFont="1" applyFill="1" applyBorder="1" applyAlignment="1">
      <alignment horizontal="center" vertical="center" wrapText="1"/>
    </xf>
    <xf numFmtId="0" fontId="26" fillId="29" borderId="12" xfId="45" applyFont="1" applyFill="1" applyBorder="1" applyAlignment="1">
      <alignment horizontal="center" vertical="center" wrapText="1"/>
    </xf>
    <xf numFmtId="0" fontId="26" fillId="0" borderId="12" xfId="44" applyFont="1" applyBorder="1" applyAlignment="1">
      <alignment horizontal="center" vertical="center"/>
    </xf>
    <xf numFmtId="0" fontId="26" fillId="0" borderId="0" xfId="44" applyFont="1" applyBorder="1" applyAlignment="1">
      <alignment horizontal="center" vertical="center"/>
    </xf>
    <xf numFmtId="3" fontId="26" fillId="0" borderId="23" xfId="43" applyNumberFormat="1" applyFont="1" applyBorder="1" applyAlignment="1">
      <alignment horizontal="center" wrapText="1"/>
    </xf>
    <xf numFmtId="3" fontId="26" fillId="0" borderId="0" xfId="44" applyNumberFormat="1" applyFont="1" applyBorder="1" applyAlignment="1">
      <alignment horizontal="center"/>
    </xf>
    <xf numFmtId="3" fontId="26" fillId="0" borderId="0" xfId="48" applyNumberFormat="1" applyFont="1" applyBorder="1" applyAlignment="1">
      <alignment horizontal="center"/>
    </xf>
    <xf numFmtId="0" fontId="39" fillId="0" borderId="0" xfId="95" applyFont="1" applyBorder="1" applyAlignment="1">
      <alignment horizontal="center"/>
    </xf>
    <xf numFmtId="0" fontId="26" fillId="0" borderId="12" xfId="100" applyFont="1" applyBorder="1" applyAlignment="1">
      <alignment horizontal="center" wrapText="1"/>
    </xf>
    <xf numFmtId="0" fontId="26" fillId="0" borderId="12" xfId="100" applyFont="1" applyBorder="1" applyAlignment="1">
      <alignment horizontal="center" vertical="center" wrapText="1"/>
    </xf>
    <xf numFmtId="0" fontId="26" fillId="0" borderId="0" xfId="96" applyFont="1" applyFill="1" applyBorder="1" applyAlignment="1">
      <alignment horizontal="center"/>
    </xf>
    <xf numFmtId="0" fontId="26" fillId="0" borderId="36" xfId="96" applyFont="1" applyBorder="1" applyAlignment="1">
      <alignment horizontal="center"/>
    </xf>
    <xf numFmtId="0" fontId="39" fillId="0" borderId="0" xfId="97" applyFont="1" applyAlignment="1">
      <alignment horizontal="center"/>
    </xf>
    <xf numFmtId="3" fontId="26" fillId="0" borderId="0" xfId="94" applyNumberFormat="1" applyFont="1" applyBorder="1" applyAlignment="1">
      <alignment horizontal="center" wrapText="1"/>
    </xf>
    <xf numFmtId="0" fontId="26" fillId="0" borderId="0" xfId="99" applyFont="1" applyBorder="1" applyAlignment="1">
      <alignment horizontal="center"/>
    </xf>
    <xf numFmtId="0" fontId="26" fillId="0" borderId="20" xfId="99" applyFont="1" applyBorder="1" applyAlignment="1">
      <alignment horizontal="center"/>
    </xf>
    <xf numFmtId="0" fontId="26" fillId="0" borderId="21" xfId="99" applyFont="1" applyBorder="1" applyAlignment="1">
      <alignment horizontal="center"/>
    </xf>
    <xf numFmtId="0" fontId="26" fillId="0" borderId="22" xfId="99" applyFont="1" applyBorder="1" applyAlignment="1">
      <alignment horizontal="center"/>
    </xf>
    <xf numFmtId="0" fontId="26" fillId="0" borderId="14" xfId="99" applyFont="1" applyBorder="1" applyAlignment="1">
      <alignment horizontal="center"/>
    </xf>
    <xf numFmtId="0" fontId="26" fillId="0" borderId="12" xfId="99" applyFont="1" applyBorder="1" applyAlignment="1">
      <alignment horizontal="center"/>
    </xf>
    <xf numFmtId="0" fontId="26" fillId="0" borderId="16" xfId="99" applyFont="1" applyBorder="1" applyAlignment="1">
      <alignment horizontal="center"/>
    </xf>
    <xf numFmtId="166" fontId="26" fillId="0" borderId="16" xfId="99" applyNumberFormat="1" applyFont="1" applyBorder="1" applyAlignment="1">
      <alignment horizontal="center"/>
    </xf>
    <xf numFmtId="0" fontId="26" fillId="0" borderId="54" xfId="99" applyFont="1" applyBorder="1" applyAlignment="1">
      <alignment horizontal="center"/>
    </xf>
    <xf numFmtId="0" fontId="26" fillId="0" borderId="68" xfId="99" applyFont="1" applyBorder="1" applyAlignment="1">
      <alignment horizontal="center"/>
    </xf>
    <xf numFmtId="0" fontId="26" fillId="0" borderId="28" xfId="99" applyFont="1" applyBorder="1" applyAlignment="1">
      <alignment horizontal="center"/>
    </xf>
    <xf numFmtId="0" fontId="39" fillId="0" borderId="0" xfId="42" applyFont="1" applyAlignment="1">
      <alignment horizontal="center" vertical="center"/>
    </xf>
    <xf numFmtId="0" fontId="26" fillId="0" borderId="0" xfId="42" applyFont="1" applyBorder="1" applyAlignment="1">
      <alignment horizontal="center"/>
    </xf>
    <xf numFmtId="0" fontId="26" fillId="0" borderId="39" xfId="99" applyFont="1" applyBorder="1" applyAlignment="1">
      <alignment horizontal="center"/>
    </xf>
    <xf numFmtId="0" fontId="26" fillId="0" borderId="44" xfId="99" applyFont="1" applyBorder="1" applyAlignment="1">
      <alignment horizontal="center"/>
    </xf>
    <xf numFmtId="166" fontId="26" fillId="0" borderId="38" xfId="99" applyNumberFormat="1" applyFont="1" applyBorder="1" applyAlignment="1">
      <alignment horizontal="center"/>
    </xf>
    <xf numFmtId="166" fontId="26" fillId="0" borderId="36" xfId="99" applyNumberFormat="1" applyFont="1" applyBorder="1" applyAlignment="1">
      <alignment horizontal="center"/>
    </xf>
    <xf numFmtId="0" fontId="26" fillId="0" borderId="10" xfId="99" applyFont="1" applyBorder="1" applyAlignment="1">
      <alignment horizontal="center"/>
    </xf>
    <xf numFmtId="0" fontId="36" fillId="0" borderId="22" xfId="90" applyFont="1" applyFill="1" applyBorder="1"/>
    <xf numFmtId="0" fontId="26" fillId="0" borderId="0" xfId="42" applyFont="1" applyAlignment="1">
      <alignment horizontal="center"/>
    </xf>
    <xf numFmtId="49" fontId="40" fillId="0" borderId="0" xfId="42" applyNumberFormat="1" applyFont="1" applyAlignment="1">
      <alignment horizontal="left" wrapText="1"/>
    </xf>
    <xf numFmtId="0" fontId="26" fillId="0" borderId="0" xfId="92" applyFont="1" applyAlignment="1">
      <alignment horizontal="center" wrapText="1"/>
    </xf>
    <xf numFmtId="0" fontId="39" fillId="29" borderId="0" xfId="101" applyFont="1" applyFill="1" applyBorder="1" applyAlignment="1">
      <alignment horizontal="center" vertical="top" wrapText="1"/>
    </xf>
    <xf numFmtId="0" fontId="26" fillId="0" borderId="0" xfId="0" applyFont="1" applyAlignment="1">
      <alignment horizontal="center" vertical="center" wrapText="1"/>
    </xf>
    <xf numFmtId="0" fontId="26" fillId="0" borderId="0" xfId="102" applyFont="1" applyFill="1" applyAlignment="1">
      <alignment horizontal="center" vertical="center" wrapText="1"/>
    </xf>
    <xf numFmtId="0" fontId="26" fillId="0" borderId="0" xfId="102" applyFont="1" applyFill="1" applyAlignment="1">
      <alignment vertical="center"/>
    </xf>
    <xf numFmtId="0" fontId="26" fillId="0" borderId="0" xfId="102" applyFont="1" applyFill="1" applyAlignment="1">
      <alignment horizontal="center" vertical="top" wrapText="1"/>
    </xf>
    <xf numFmtId="0" fontId="26" fillId="0" borderId="0" xfId="102" applyFont="1" applyFill="1"/>
    <xf numFmtId="3" fontId="42" fillId="0" borderId="0" xfId="96" applyNumberFormat="1" applyFont="1" applyBorder="1" applyAlignment="1">
      <alignment horizontal="center" wrapText="1"/>
    </xf>
    <xf numFmtId="3" fontId="28" fillId="0" borderId="0" xfId="96" applyNumberFormat="1" applyFont="1" applyFill="1" applyAlignment="1">
      <alignment horizontal="center" wrapText="1"/>
    </xf>
  </cellXfs>
  <cellStyles count="103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53"/>
    <cellStyle name="20% - Accent2" xfId="54"/>
    <cellStyle name="20% - Accent3" xfId="55"/>
    <cellStyle name="20% - Accent4" xfId="56"/>
    <cellStyle name="20% - Accent5" xfId="57"/>
    <cellStyle name="20% - Accent6" xfId="58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40% - Accent1" xfId="59"/>
    <cellStyle name="40% - Accent2" xfId="60"/>
    <cellStyle name="40% - Accent3" xfId="61"/>
    <cellStyle name="40% - Accent4" xfId="62"/>
    <cellStyle name="40% - Accent5" xfId="63"/>
    <cellStyle name="40% - Accent6" xfId="64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60% - Accent1" xfId="65"/>
    <cellStyle name="60% - Accent2" xfId="66"/>
    <cellStyle name="60% - Accent3" xfId="67"/>
    <cellStyle name="60% - Accent4" xfId="68"/>
    <cellStyle name="60% - Accent5" xfId="69"/>
    <cellStyle name="60% - Accent6" xfId="70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Calculation" xfId="27"/>
    <cellStyle name="Check Cell" xfId="28"/>
    <cellStyle name="Cím" xfId="2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xcel Built-in Normál 2" xfId="92"/>
    <cellStyle name="Excel Built-in Normál_2012. évi költségvetés I. módosítás VÉGLEGES" xfId="93"/>
    <cellStyle name="Explanatory Text" xfId="34"/>
    <cellStyle name="Ezres 2" xfId="35"/>
    <cellStyle name="Ezres 3" xfId="84"/>
    <cellStyle name="Ezres 3 2" xfId="87"/>
    <cellStyle name="Ezres 4" xfId="91"/>
    <cellStyle name="Figyelmeztetés" xfId="36" builtinId="11" customBuiltin="1"/>
    <cellStyle name="Good" xfId="37"/>
    <cellStyle name="Heading 1" xfId="71"/>
    <cellStyle name="Heading 2" xfId="72"/>
    <cellStyle name="Heading 3" xfId="73"/>
    <cellStyle name="Heading 4" xfId="74"/>
    <cellStyle name="Hivatkozott cella" xfId="38" builtinId="24" customBuiltin="1"/>
    <cellStyle name="Input" xfId="75"/>
    <cellStyle name="Jegyzet" xfId="39" builtinId="10" customBuiltin="1"/>
    <cellStyle name="Kimenet" xfId="40" builtinId="21" customBuiltin="1"/>
    <cellStyle name="Linked Cell" xfId="76"/>
    <cellStyle name="Neutral" xfId="41"/>
    <cellStyle name="Normál" xfId="0" builtinId="0"/>
    <cellStyle name="Normál 2" xfId="42"/>
    <cellStyle name="Normál 3" xfId="90"/>
    <cellStyle name="Normál 4" xfId="89"/>
    <cellStyle name="Normál 5" xfId="88"/>
    <cellStyle name="Normál 6" xfId="102"/>
    <cellStyle name="Normál_2007_Koncepció táblák" xfId="86"/>
    <cellStyle name="Normál_2007_Koncepció táblák_2013. évi költségvetés I." xfId="43"/>
    <cellStyle name="Normál_2012. évi költségvetés I. módosítás VÉGLEGES" xfId="94"/>
    <cellStyle name="Normál_2013 évi költségvetéshez 2013.02.19." xfId="95"/>
    <cellStyle name="Normál_2013 évi költségvetéshez 2013.02.19._2014 évi költségvetés Tündi táblák" xfId="96"/>
    <cellStyle name="Normál_2013. évi költségvetés I." xfId="44"/>
    <cellStyle name="Normál_2013. évi költségvetés I._2013. évi költségvetés előirányzat nyilvántartás" xfId="45"/>
    <cellStyle name="Normál_2013. évi költségvetés I._2013. évi költségvetés II. forduló testületi előterjesztés" xfId="46"/>
    <cellStyle name="Normál_2013. évi költségvetés I._iNTÉZMÉNYI NORMATÍVA 2014" xfId="47"/>
    <cellStyle name="Normál_2013. évi költségvetés II. forduló testületi előterjesztés" xfId="48"/>
    <cellStyle name="Normál_2013. évi költségvetés II. forduló testületi előterjesztés2." xfId="97"/>
    <cellStyle name="Normál_4. sz. melléklet" xfId="98"/>
    <cellStyle name="Normal_KARSZJ3" xfId="77"/>
    <cellStyle name="Normál_költségvetés10melléklet" xfId="85"/>
    <cellStyle name="Normal_KTRSZJ" xfId="78"/>
    <cellStyle name="Normál_Másolat eredetijeKÖLTSÉGVETÉS2005új1" xfId="49"/>
    <cellStyle name="Normál_Másolat eredetijeKÖLTSÉGVETÉS2005új1_2013. évi költségvetés I." xfId="50"/>
    <cellStyle name="Normál_Másolat eredetijeKÖLTSÉGVETÉS2005új1_2013. évi költségvetés II. forduló testületi előterjesztés" xfId="51"/>
    <cellStyle name="Normál_Munka1" xfId="99"/>
    <cellStyle name="Normál_Munka4_2013 évi költségvetéshez 2013.02.19." xfId="100"/>
    <cellStyle name="Normál_Önkormányzat MÁK beszámoló" xfId="101"/>
    <cellStyle name="Note" xfId="79"/>
    <cellStyle name="Output" xfId="80"/>
    <cellStyle name="Összesen" xfId="52" builtinId="25" customBuiltin="1"/>
    <cellStyle name="Title" xfId="81"/>
    <cellStyle name="Total" xfId="82"/>
    <cellStyle name="Warning Text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HamarEva\LOCALS~1\Temp\M&#225;solat%20eredetijeksh19000282011.11.14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incst&#225;r\LACZKA%20M&#193;RIA\K&#246;lts&#233;gvet&#233;s%202018\Balatonsz&#337;l&#337;s\B.SZ&#336;L&#336;S%20&#214;NKORM&#193;NYZAT%202018.&#233;vi%20k&#246;lts&#233;gvet&#233;s%205_2018%20(II.%2016.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tábla "/>
      <sheetName val="2.sz.tábla"/>
      <sheetName val="2a. tábla"/>
      <sheetName val="3.sz.tábla "/>
      <sheetName val="4.sz.tábla"/>
      <sheetName val="5. sz. tábla"/>
      <sheetName val="6. sz. tábla "/>
      <sheetName val="7. sz. tábla"/>
      <sheetName val="8.sz.tábla"/>
      <sheetName val="9. sz. stabilitási tv "/>
      <sheetName val="10. sz. tábla"/>
      <sheetName val="11.sz.tábla"/>
      <sheetName val="Munka1"/>
    </sheetNames>
    <sheetDataSet>
      <sheetData sheetId="0"/>
      <sheetData sheetId="1">
        <row r="30">
          <cell r="D30">
            <v>11333000</v>
          </cell>
        </row>
        <row r="37">
          <cell r="D37">
            <v>1800000</v>
          </cell>
        </row>
        <row r="40">
          <cell r="D40">
            <v>100000</v>
          </cell>
        </row>
        <row r="53">
          <cell r="D53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74"/>
  <sheetViews>
    <sheetView tabSelected="1" view="pageLayout" zoomScaleNormal="100" workbookViewId="0">
      <selection sqref="A1:F1"/>
    </sheetView>
  </sheetViews>
  <sheetFormatPr defaultRowHeight="15.75" x14ac:dyDescent="0.25"/>
  <cols>
    <col min="1" max="1" width="6.5703125" style="228" customWidth="1"/>
    <col min="2" max="2" width="38.7109375" style="228" customWidth="1"/>
    <col min="3" max="3" width="18.42578125" style="228" bestFit="1" customWidth="1"/>
    <col min="4" max="4" width="10.5703125" style="228" customWidth="1"/>
    <col min="5" max="5" width="18.42578125" style="228" bestFit="1" customWidth="1"/>
    <col min="6" max="6" width="16" style="228" bestFit="1" customWidth="1"/>
    <col min="7" max="256" width="9.140625" style="228"/>
    <col min="257" max="257" width="8.140625" style="228" customWidth="1"/>
    <col min="258" max="258" width="41" style="228" customWidth="1"/>
    <col min="259" max="261" width="32.85546875" style="228" customWidth="1"/>
    <col min="262" max="512" width="9.140625" style="228"/>
    <col min="513" max="513" width="8.140625" style="228" customWidth="1"/>
    <col min="514" max="514" width="41" style="228" customWidth="1"/>
    <col min="515" max="517" width="32.85546875" style="228" customWidth="1"/>
    <col min="518" max="768" width="9.140625" style="228"/>
    <col min="769" max="769" width="8.140625" style="228" customWidth="1"/>
    <col min="770" max="770" width="41" style="228" customWidth="1"/>
    <col min="771" max="773" width="32.85546875" style="228" customWidth="1"/>
    <col min="774" max="1024" width="9.140625" style="228"/>
    <col min="1025" max="1025" width="8.140625" style="228" customWidth="1"/>
    <col min="1026" max="1026" width="41" style="228" customWidth="1"/>
    <col min="1027" max="1029" width="32.85546875" style="228" customWidth="1"/>
    <col min="1030" max="1280" width="9.140625" style="228"/>
    <col min="1281" max="1281" width="8.140625" style="228" customWidth="1"/>
    <col min="1282" max="1282" width="41" style="228" customWidth="1"/>
    <col min="1283" max="1285" width="32.85546875" style="228" customWidth="1"/>
    <col min="1286" max="1536" width="9.140625" style="228"/>
    <col min="1537" max="1537" width="8.140625" style="228" customWidth="1"/>
    <col min="1538" max="1538" width="41" style="228" customWidth="1"/>
    <col min="1539" max="1541" width="32.85546875" style="228" customWidth="1"/>
    <col min="1542" max="1792" width="9.140625" style="228"/>
    <col min="1793" max="1793" width="8.140625" style="228" customWidth="1"/>
    <col min="1794" max="1794" width="41" style="228" customWidth="1"/>
    <col min="1795" max="1797" width="32.85546875" style="228" customWidth="1"/>
    <col min="1798" max="2048" width="9.140625" style="228"/>
    <col min="2049" max="2049" width="8.140625" style="228" customWidth="1"/>
    <col min="2050" max="2050" width="41" style="228" customWidth="1"/>
    <col min="2051" max="2053" width="32.85546875" style="228" customWidth="1"/>
    <col min="2054" max="2304" width="9.140625" style="228"/>
    <col min="2305" max="2305" width="8.140625" style="228" customWidth="1"/>
    <col min="2306" max="2306" width="41" style="228" customWidth="1"/>
    <col min="2307" max="2309" width="32.85546875" style="228" customWidth="1"/>
    <col min="2310" max="2560" width="9.140625" style="228"/>
    <col min="2561" max="2561" width="8.140625" style="228" customWidth="1"/>
    <col min="2562" max="2562" width="41" style="228" customWidth="1"/>
    <col min="2563" max="2565" width="32.85546875" style="228" customWidth="1"/>
    <col min="2566" max="2816" width="9.140625" style="228"/>
    <col min="2817" max="2817" width="8.140625" style="228" customWidth="1"/>
    <col min="2818" max="2818" width="41" style="228" customWidth="1"/>
    <col min="2819" max="2821" width="32.85546875" style="228" customWidth="1"/>
    <col min="2822" max="3072" width="9.140625" style="228"/>
    <col min="3073" max="3073" width="8.140625" style="228" customWidth="1"/>
    <col min="3074" max="3074" width="41" style="228" customWidth="1"/>
    <col min="3075" max="3077" width="32.85546875" style="228" customWidth="1"/>
    <col min="3078" max="3328" width="9.140625" style="228"/>
    <col min="3329" max="3329" width="8.140625" style="228" customWidth="1"/>
    <col min="3330" max="3330" width="41" style="228" customWidth="1"/>
    <col min="3331" max="3333" width="32.85546875" style="228" customWidth="1"/>
    <col min="3334" max="3584" width="9.140625" style="228"/>
    <col min="3585" max="3585" width="8.140625" style="228" customWidth="1"/>
    <col min="3586" max="3586" width="41" style="228" customWidth="1"/>
    <col min="3587" max="3589" width="32.85546875" style="228" customWidth="1"/>
    <col min="3590" max="3840" width="9.140625" style="228"/>
    <col min="3841" max="3841" width="8.140625" style="228" customWidth="1"/>
    <col min="3842" max="3842" width="41" style="228" customWidth="1"/>
    <col min="3843" max="3845" width="32.85546875" style="228" customWidth="1"/>
    <col min="3846" max="4096" width="9.140625" style="228"/>
    <col min="4097" max="4097" width="8.140625" style="228" customWidth="1"/>
    <col min="4098" max="4098" width="41" style="228" customWidth="1"/>
    <col min="4099" max="4101" width="32.85546875" style="228" customWidth="1"/>
    <col min="4102" max="4352" width="9.140625" style="228"/>
    <col min="4353" max="4353" width="8.140625" style="228" customWidth="1"/>
    <col min="4354" max="4354" width="41" style="228" customWidth="1"/>
    <col min="4355" max="4357" width="32.85546875" style="228" customWidth="1"/>
    <col min="4358" max="4608" width="9.140625" style="228"/>
    <col min="4609" max="4609" width="8.140625" style="228" customWidth="1"/>
    <col min="4610" max="4610" width="41" style="228" customWidth="1"/>
    <col min="4611" max="4613" width="32.85546875" style="228" customWidth="1"/>
    <col min="4614" max="4864" width="9.140625" style="228"/>
    <col min="4865" max="4865" width="8.140625" style="228" customWidth="1"/>
    <col min="4866" max="4866" width="41" style="228" customWidth="1"/>
    <col min="4867" max="4869" width="32.85546875" style="228" customWidth="1"/>
    <col min="4870" max="5120" width="9.140625" style="228"/>
    <col min="5121" max="5121" width="8.140625" style="228" customWidth="1"/>
    <col min="5122" max="5122" width="41" style="228" customWidth="1"/>
    <col min="5123" max="5125" width="32.85546875" style="228" customWidth="1"/>
    <col min="5126" max="5376" width="9.140625" style="228"/>
    <col min="5377" max="5377" width="8.140625" style="228" customWidth="1"/>
    <col min="5378" max="5378" width="41" style="228" customWidth="1"/>
    <col min="5379" max="5381" width="32.85546875" style="228" customWidth="1"/>
    <col min="5382" max="5632" width="9.140625" style="228"/>
    <col min="5633" max="5633" width="8.140625" style="228" customWidth="1"/>
    <col min="5634" max="5634" width="41" style="228" customWidth="1"/>
    <col min="5635" max="5637" width="32.85546875" style="228" customWidth="1"/>
    <col min="5638" max="5888" width="9.140625" style="228"/>
    <col min="5889" max="5889" width="8.140625" style="228" customWidth="1"/>
    <col min="5890" max="5890" width="41" style="228" customWidth="1"/>
    <col min="5891" max="5893" width="32.85546875" style="228" customWidth="1"/>
    <col min="5894" max="6144" width="9.140625" style="228"/>
    <col min="6145" max="6145" width="8.140625" style="228" customWidth="1"/>
    <col min="6146" max="6146" width="41" style="228" customWidth="1"/>
    <col min="6147" max="6149" width="32.85546875" style="228" customWidth="1"/>
    <col min="6150" max="6400" width="9.140625" style="228"/>
    <col min="6401" max="6401" width="8.140625" style="228" customWidth="1"/>
    <col min="6402" max="6402" width="41" style="228" customWidth="1"/>
    <col min="6403" max="6405" width="32.85546875" style="228" customWidth="1"/>
    <col min="6406" max="6656" width="9.140625" style="228"/>
    <col min="6657" max="6657" width="8.140625" style="228" customWidth="1"/>
    <col min="6658" max="6658" width="41" style="228" customWidth="1"/>
    <col min="6659" max="6661" width="32.85546875" style="228" customWidth="1"/>
    <col min="6662" max="6912" width="9.140625" style="228"/>
    <col min="6913" max="6913" width="8.140625" style="228" customWidth="1"/>
    <col min="6914" max="6914" width="41" style="228" customWidth="1"/>
    <col min="6915" max="6917" width="32.85546875" style="228" customWidth="1"/>
    <col min="6918" max="7168" width="9.140625" style="228"/>
    <col min="7169" max="7169" width="8.140625" style="228" customWidth="1"/>
    <col min="7170" max="7170" width="41" style="228" customWidth="1"/>
    <col min="7171" max="7173" width="32.85546875" style="228" customWidth="1"/>
    <col min="7174" max="7424" width="9.140625" style="228"/>
    <col min="7425" max="7425" width="8.140625" style="228" customWidth="1"/>
    <col min="7426" max="7426" width="41" style="228" customWidth="1"/>
    <col min="7427" max="7429" width="32.85546875" style="228" customWidth="1"/>
    <col min="7430" max="7680" width="9.140625" style="228"/>
    <col min="7681" max="7681" width="8.140625" style="228" customWidth="1"/>
    <col min="7682" max="7682" width="41" style="228" customWidth="1"/>
    <col min="7683" max="7685" width="32.85546875" style="228" customWidth="1"/>
    <col min="7686" max="7936" width="9.140625" style="228"/>
    <col min="7937" max="7937" width="8.140625" style="228" customWidth="1"/>
    <col min="7938" max="7938" width="41" style="228" customWidth="1"/>
    <col min="7939" max="7941" width="32.85546875" style="228" customWidth="1"/>
    <col min="7942" max="8192" width="9.140625" style="228"/>
    <col min="8193" max="8193" width="8.140625" style="228" customWidth="1"/>
    <col min="8194" max="8194" width="41" style="228" customWidth="1"/>
    <col min="8195" max="8197" width="32.85546875" style="228" customWidth="1"/>
    <col min="8198" max="8448" width="9.140625" style="228"/>
    <col min="8449" max="8449" width="8.140625" style="228" customWidth="1"/>
    <col min="8450" max="8450" width="41" style="228" customWidth="1"/>
    <col min="8451" max="8453" width="32.85546875" style="228" customWidth="1"/>
    <col min="8454" max="8704" width="9.140625" style="228"/>
    <col min="8705" max="8705" width="8.140625" style="228" customWidth="1"/>
    <col min="8706" max="8706" width="41" style="228" customWidth="1"/>
    <col min="8707" max="8709" width="32.85546875" style="228" customWidth="1"/>
    <col min="8710" max="8960" width="9.140625" style="228"/>
    <col min="8961" max="8961" width="8.140625" style="228" customWidth="1"/>
    <col min="8962" max="8962" width="41" style="228" customWidth="1"/>
    <col min="8963" max="8965" width="32.85546875" style="228" customWidth="1"/>
    <col min="8966" max="9216" width="9.140625" style="228"/>
    <col min="9217" max="9217" width="8.140625" style="228" customWidth="1"/>
    <col min="9218" max="9218" width="41" style="228" customWidth="1"/>
    <col min="9219" max="9221" width="32.85546875" style="228" customWidth="1"/>
    <col min="9222" max="9472" width="9.140625" style="228"/>
    <col min="9473" max="9473" width="8.140625" style="228" customWidth="1"/>
    <col min="9474" max="9474" width="41" style="228" customWidth="1"/>
    <col min="9475" max="9477" width="32.85546875" style="228" customWidth="1"/>
    <col min="9478" max="9728" width="9.140625" style="228"/>
    <col min="9729" max="9729" width="8.140625" style="228" customWidth="1"/>
    <col min="9730" max="9730" width="41" style="228" customWidth="1"/>
    <col min="9731" max="9733" width="32.85546875" style="228" customWidth="1"/>
    <col min="9734" max="9984" width="9.140625" style="228"/>
    <col min="9985" max="9985" width="8.140625" style="228" customWidth="1"/>
    <col min="9986" max="9986" width="41" style="228" customWidth="1"/>
    <col min="9987" max="9989" width="32.85546875" style="228" customWidth="1"/>
    <col min="9990" max="10240" width="9.140625" style="228"/>
    <col min="10241" max="10241" width="8.140625" style="228" customWidth="1"/>
    <col min="10242" max="10242" width="41" style="228" customWidth="1"/>
    <col min="10243" max="10245" width="32.85546875" style="228" customWidth="1"/>
    <col min="10246" max="10496" width="9.140625" style="228"/>
    <col min="10497" max="10497" width="8.140625" style="228" customWidth="1"/>
    <col min="10498" max="10498" width="41" style="228" customWidth="1"/>
    <col min="10499" max="10501" width="32.85546875" style="228" customWidth="1"/>
    <col min="10502" max="10752" width="9.140625" style="228"/>
    <col min="10753" max="10753" width="8.140625" style="228" customWidth="1"/>
    <col min="10754" max="10754" width="41" style="228" customWidth="1"/>
    <col min="10755" max="10757" width="32.85546875" style="228" customWidth="1"/>
    <col min="10758" max="11008" width="9.140625" style="228"/>
    <col min="11009" max="11009" width="8.140625" style="228" customWidth="1"/>
    <col min="11010" max="11010" width="41" style="228" customWidth="1"/>
    <col min="11011" max="11013" width="32.85546875" style="228" customWidth="1"/>
    <col min="11014" max="11264" width="9.140625" style="228"/>
    <col min="11265" max="11265" width="8.140625" style="228" customWidth="1"/>
    <col min="11266" max="11266" width="41" style="228" customWidth="1"/>
    <col min="11267" max="11269" width="32.85546875" style="228" customWidth="1"/>
    <col min="11270" max="11520" width="9.140625" style="228"/>
    <col min="11521" max="11521" width="8.140625" style="228" customWidth="1"/>
    <col min="11522" max="11522" width="41" style="228" customWidth="1"/>
    <col min="11523" max="11525" width="32.85546875" style="228" customWidth="1"/>
    <col min="11526" max="11776" width="9.140625" style="228"/>
    <col min="11777" max="11777" width="8.140625" style="228" customWidth="1"/>
    <col min="11778" max="11778" width="41" style="228" customWidth="1"/>
    <col min="11779" max="11781" width="32.85546875" style="228" customWidth="1"/>
    <col min="11782" max="12032" width="9.140625" style="228"/>
    <col min="12033" max="12033" width="8.140625" style="228" customWidth="1"/>
    <col min="12034" max="12034" width="41" style="228" customWidth="1"/>
    <col min="12035" max="12037" width="32.85546875" style="228" customWidth="1"/>
    <col min="12038" max="12288" width="9.140625" style="228"/>
    <col min="12289" max="12289" width="8.140625" style="228" customWidth="1"/>
    <col min="12290" max="12290" width="41" style="228" customWidth="1"/>
    <col min="12291" max="12293" width="32.85546875" style="228" customWidth="1"/>
    <col min="12294" max="12544" width="9.140625" style="228"/>
    <col min="12545" max="12545" width="8.140625" style="228" customWidth="1"/>
    <col min="12546" max="12546" width="41" style="228" customWidth="1"/>
    <col min="12547" max="12549" width="32.85546875" style="228" customWidth="1"/>
    <col min="12550" max="12800" width="9.140625" style="228"/>
    <col min="12801" max="12801" width="8.140625" style="228" customWidth="1"/>
    <col min="12802" max="12802" width="41" style="228" customWidth="1"/>
    <col min="12803" max="12805" width="32.85546875" style="228" customWidth="1"/>
    <col min="12806" max="13056" width="9.140625" style="228"/>
    <col min="13057" max="13057" width="8.140625" style="228" customWidth="1"/>
    <col min="13058" max="13058" width="41" style="228" customWidth="1"/>
    <col min="13059" max="13061" width="32.85546875" style="228" customWidth="1"/>
    <col min="13062" max="13312" width="9.140625" style="228"/>
    <col min="13313" max="13313" width="8.140625" style="228" customWidth="1"/>
    <col min="13314" max="13314" width="41" style="228" customWidth="1"/>
    <col min="13315" max="13317" width="32.85546875" style="228" customWidth="1"/>
    <col min="13318" max="13568" width="9.140625" style="228"/>
    <col min="13569" max="13569" width="8.140625" style="228" customWidth="1"/>
    <col min="13570" max="13570" width="41" style="228" customWidth="1"/>
    <col min="13571" max="13573" width="32.85546875" style="228" customWidth="1"/>
    <col min="13574" max="13824" width="9.140625" style="228"/>
    <col min="13825" max="13825" width="8.140625" style="228" customWidth="1"/>
    <col min="13826" max="13826" width="41" style="228" customWidth="1"/>
    <col min="13827" max="13829" width="32.85546875" style="228" customWidth="1"/>
    <col min="13830" max="14080" width="9.140625" style="228"/>
    <col min="14081" max="14081" width="8.140625" style="228" customWidth="1"/>
    <col min="14082" max="14082" width="41" style="228" customWidth="1"/>
    <col min="14083" max="14085" width="32.85546875" style="228" customWidth="1"/>
    <col min="14086" max="14336" width="9.140625" style="228"/>
    <col min="14337" max="14337" width="8.140625" style="228" customWidth="1"/>
    <col min="14338" max="14338" width="41" style="228" customWidth="1"/>
    <col min="14339" max="14341" width="32.85546875" style="228" customWidth="1"/>
    <col min="14342" max="14592" width="9.140625" style="228"/>
    <col min="14593" max="14593" width="8.140625" style="228" customWidth="1"/>
    <col min="14594" max="14594" width="41" style="228" customWidth="1"/>
    <col min="14595" max="14597" width="32.85546875" style="228" customWidth="1"/>
    <col min="14598" max="14848" width="9.140625" style="228"/>
    <col min="14849" max="14849" width="8.140625" style="228" customWidth="1"/>
    <col min="14850" max="14850" width="41" style="228" customWidth="1"/>
    <col min="14851" max="14853" width="32.85546875" style="228" customWidth="1"/>
    <col min="14854" max="15104" width="9.140625" style="228"/>
    <col min="15105" max="15105" width="8.140625" style="228" customWidth="1"/>
    <col min="15106" max="15106" width="41" style="228" customWidth="1"/>
    <col min="15107" max="15109" width="32.85546875" style="228" customWidth="1"/>
    <col min="15110" max="15360" width="9.140625" style="228"/>
    <col min="15361" max="15361" width="8.140625" style="228" customWidth="1"/>
    <col min="15362" max="15362" width="41" style="228" customWidth="1"/>
    <col min="15363" max="15365" width="32.85546875" style="228" customWidth="1"/>
    <col min="15366" max="15616" width="9.140625" style="228"/>
    <col min="15617" max="15617" width="8.140625" style="228" customWidth="1"/>
    <col min="15618" max="15618" width="41" style="228" customWidth="1"/>
    <col min="15619" max="15621" width="32.85546875" style="228" customWidth="1"/>
    <col min="15622" max="15872" width="9.140625" style="228"/>
    <col min="15873" max="15873" width="8.140625" style="228" customWidth="1"/>
    <col min="15874" max="15874" width="41" style="228" customWidth="1"/>
    <col min="15875" max="15877" width="32.85546875" style="228" customWidth="1"/>
    <col min="15878" max="16128" width="9.140625" style="228"/>
    <col min="16129" max="16129" width="8.140625" style="228" customWidth="1"/>
    <col min="16130" max="16130" width="41" style="228" customWidth="1"/>
    <col min="16131" max="16133" width="32.85546875" style="228" customWidth="1"/>
    <col min="16134" max="16384" width="9.140625" style="228"/>
  </cols>
  <sheetData>
    <row r="1" spans="1:6" ht="19.5" thickBot="1" x14ac:dyDescent="0.35">
      <c r="A1" s="616" t="s">
        <v>460</v>
      </c>
      <c r="B1" s="616"/>
      <c r="C1" s="616"/>
      <c r="D1" s="616"/>
      <c r="E1" s="616"/>
      <c r="F1" s="616"/>
    </row>
    <row r="2" spans="1:6" x14ac:dyDescent="0.25">
      <c r="A2" s="617" t="s">
        <v>339</v>
      </c>
      <c r="B2" s="618"/>
      <c r="C2" s="618"/>
      <c r="D2" s="618"/>
      <c r="E2" s="619"/>
      <c r="F2" s="620" t="s">
        <v>331</v>
      </c>
    </row>
    <row r="3" spans="1:6" s="233" customFormat="1" ht="31.5" x14ac:dyDescent="0.25">
      <c r="A3" s="229" t="s">
        <v>340</v>
      </c>
      <c r="B3" s="230" t="s">
        <v>84</v>
      </c>
      <c r="C3" s="230" t="s">
        <v>341</v>
      </c>
      <c r="D3" s="231" t="s">
        <v>342</v>
      </c>
      <c r="E3" s="232" t="s">
        <v>343</v>
      </c>
      <c r="F3" s="621"/>
    </row>
    <row r="4" spans="1:6" ht="16.5" thickBot="1" x14ac:dyDescent="0.3">
      <c r="A4" s="234">
        <v>1</v>
      </c>
      <c r="B4" s="235">
        <v>2</v>
      </c>
      <c r="C4" s="235">
        <v>3</v>
      </c>
      <c r="D4" s="235">
        <v>4</v>
      </c>
      <c r="E4" s="236">
        <v>5</v>
      </c>
      <c r="F4" s="237">
        <v>6</v>
      </c>
    </row>
    <row r="5" spans="1:6" x14ac:dyDescent="0.25">
      <c r="A5" s="238" t="s">
        <v>344</v>
      </c>
      <c r="B5" s="239" t="s">
        <v>345</v>
      </c>
      <c r="C5" s="241">
        <v>750000</v>
      </c>
      <c r="D5" s="240">
        <v>0</v>
      </c>
      <c r="E5" s="241">
        <v>501822</v>
      </c>
      <c r="F5" s="251">
        <f t="shared" ref="F5:F26" si="0">E5/C5*100</f>
        <v>66.909599999999998</v>
      </c>
    </row>
    <row r="6" spans="1:6" ht="31.5" x14ac:dyDescent="0.25">
      <c r="A6" s="243" t="s">
        <v>346</v>
      </c>
      <c r="B6" s="244" t="s">
        <v>347</v>
      </c>
      <c r="C6" s="246">
        <f t="shared" ref="C6" si="1">SUM(C5)</f>
        <v>750000</v>
      </c>
      <c r="D6" s="245">
        <f t="shared" ref="D6:E6" si="2">SUM(D5)</f>
        <v>0</v>
      </c>
      <c r="E6" s="246">
        <f t="shared" si="2"/>
        <v>501822</v>
      </c>
      <c r="F6" s="256">
        <f t="shared" si="0"/>
        <v>66.909599999999998</v>
      </c>
    </row>
    <row r="7" spans="1:6" ht="31.5" x14ac:dyDescent="0.25">
      <c r="A7" s="247" t="s">
        <v>348</v>
      </c>
      <c r="B7" s="248" t="s">
        <v>349</v>
      </c>
      <c r="C7" s="250">
        <v>326448173</v>
      </c>
      <c r="D7" s="249">
        <v>0</v>
      </c>
      <c r="E7" s="250">
        <v>334361549</v>
      </c>
      <c r="F7" s="251">
        <f t="shared" si="0"/>
        <v>102.42408340879274</v>
      </c>
    </row>
    <row r="8" spans="1:6" ht="31.5" x14ac:dyDescent="0.25">
      <c r="A8" s="247" t="s">
        <v>350</v>
      </c>
      <c r="B8" s="248" t="s">
        <v>351</v>
      </c>
      <c r="C8" s="253">
        <v>7178934</v>
      </c>
      <c r="D8" s="252">
        <v>0</v>
      </c>
      <c r="E8" s="253">
        <v>4505537</v>
      </c>
      <c r="F8" s="251">
        <f t="shared" si="0"/>
        <v>62.760529627379213</v>
      </c>
    </row>
    <row r="9" spans="1:6" x14ac:dyDescent="0.25">
      <c r="A9" s="247" t="s">
        <v>352</v>
      </c>
      <c r="B9" s="248" t="s">
        <v>353</v>
      </c>
      <c r="C9" s="253">
        <v>20964473</v>
      </c>
      <c r="D9" s="252">
        <v>0</v>
      </c>
      <c r="E9" s="253">
        <v>8501300</v>
      </c>
      <c r="F9" s="251">
        <f t="shared" si="0"/>
        <v>40.550983561571044</v>
      </c>
    </row>
    <row r="10" spans="1:6" ht="31.5" x14ac:dyDescent="0.25">
      <c r="A10" s="229" t="s">
        <v>354</v>
      </c>
      <c r="B10" s="244" t="s">
        <v>355</v>
      </c>
      <c r="C10" s="255">
        <f t="shared" ref="C10" si="3">SUM(C7:C9)</f>
        <v>354591580</v>
      </c>
      <c r="D10" s="254">
        <f t="shared" ref="D10:E10" si="4">SUM(D7:D9)</f>
        <v>0</v>
      </c>
      <c r="E10" s="255">
        <f t="shared" si="4"/>
        <v>347368386</v>
      </c>
      <c r="F10" s="256">
        <f t="shared" si="0"/>
        <v>97.96295388627108</v>
      </c>
    </row>
    <row r="11" spans="1:6" ht="31.5" x14ac:dyDescent="0.25">
      <c r="A11" s="247" t="s">
        <v>356</v>
      </c>
      <c r="B11" s="248" t="s">
        <v>357</v>
      </c>
      <c r="C11" s="253">
        <v>5729410</v>
      </c>
      <c r="D11" s="252">
        <v>0</v>
      </c>
      <c r="E11" s="253">
        <v>5729410</v>
      </c>
      <c r="F11" s="251">
        <f t="shared" si="0"/>
        <v>100</v>
      </c>
    </row>
    <row r="12" spans="1:6" ht="31.5" x14ac:dyDescent="0.25">
      <c r="A12" s="247" t="s">
        <v>358</v>
      </c>
      <c r="B12" s="248" t="s">
        <v>359</v>
      </c>
      <c r="C12" s="253">
        <v>5729410</v>
      </c>
      <c r="D12" s="252">
        <v>0</v>
      </c>
      <c r="E12" s="253">
        <v>5729410</v>
      </c>
      <c r="F12" s="251">
        <f t="shared" si="0"/>
        <v>100</v>
      </c>
    </row>
    <row r="13" spans="1:6" ht="31.5" x14ac:dyDescent="0.25">
      <c r="A13" s="229" t="s">
        <v>360</v>
      </c>
      <c r="B13" s="244" t="s">
        <v>361</v>
      </c>
      <c r="C13" s="255">
        <f t="shared" ref="C13" si="5">SUM(C11)</f>
        <v>5729410</v>
      </c>
      <c r="D13" s="254">
        <f t="shared" ref="D13:E13" si="6">SUM(D11)</f>
        <v>0</v>
      </c>
      <c r="E13" s="255">
        <f t="shared" si="6"/>
        <v>5729410</v>
      </c>
      <c r="F13" s="256">
        <f t="shared" si="0"/>
        <v>100</v>
      </c>
    </row>
    <row r="14" spans="1:6" ht="47.25" x14ac:dyDescent="0.25">
      <c r="A14" s="229" t="s">
        <v>362</v>
      </c>
      <c r="B14" s="244" t="s">
        <v>363</v>
      </c>
      <c r="C14" s="255">
        <f t="shared" ref="C14" si="7">C6+C10+C13</f>
        <v>361070990</v>
      </c>
      <c r="D14" s="254">
        <f t="shared" ref="D14:E14" si="8">D6+D10+D13</f>
        <v>0</v>
      </c>
      <c r="E14" s="255">
        <f t="shared" si="8"/>
        <v>353599618</v>
      </c>
      <c r="F14" s="256">
        <f t="shared" si="0"/>
        <v>97.930774776450463</v>
      </c>
    </row>
    <row r="15" spans="1:6" x14ac:dyDescent="0.25">
      <c r="A15" s="247" t="s">
        <v>364</v>
      </c>
      <c r="B15" s="248" t="s">
        <v>365</v>
      </c>
      <c r="C15" s="253">
        <v>110258</v>
      </c>
      <c r="D15" s="252">
        <v>0</v>
      </c>
      <c r="E15" s="253">
        <v>26109</v>
      </c>
      <c r="F15" s="251">
        <f t="shared" si="0"/>
        <v>23.679914382629832</v>
      </c>
    </row>
    <row r="16" spans="1:6" x14ac:dyDescent="0.25">
      <c r="A16" s="229" t="s">
        <v>366</v>
      </c>
      <c r="B16" s="244" t="s">
        <v>367</v>
      </c>
      <c r="C16" s="255">
        <f t="shared" ref="C16" si="9">SUM(C15)</f>
        <v>110258</v>
      </c>
      <c r="D16" s="254">
        <f t="shared" ref="D16:E17" si="10">SUM(D15)</f>
        <v>0</v>
      </c>
      <c r="E16" s="255">
        <f t="shared" si="10"/>
        <v>26109</v>
      </c>
      <c r="F16" s="256">
        <f t="shared" si="0"/>
        <v>23.679914382629832</v>
      </c>
    </row>
    <row r="17" spans="1:6" ht="47.25" x14ac:dyDescent="0.25">
      <c r="A17" s="229" t="s">
        <v>368</v>
      </c>
      <c r="B17" s="244" t="s">
        <v>369</v>
      </c>
      <c r="C17" s="255">
        <f t="shared" ref="C17" si="11">SUM(C16)</f>
        <v>110258</v>
      </c>
      <c r="D17" s="254">
        <f t="shared" si="10"/>
        <v>0</v>
      </c>
      <c r="E17" s="255">
        <f t="shared" si="10"/>
        <v>26109</v>
      </c>
      <c r="F17" s="256">
        <f t="shared" si="0"/>
        <v>23.679914382629832</v>
      </c>
    </row>
    <row r="18" spans="1:6" x14ac:dyDescent="0.25">
      <c r="A18" s="247" t="s">
        <v>370</v>
      </c>
      <c r="B18" s="248" t="s">
        <v>371</v>
      </c>
      <c r="C18" s="253">
        <v>136050</v>
      </c>
      <c r="D18" s="252">
        <v>0</v>
      </c>
      <c r="E18" s="253">
        <v>84795</v>
      </c>
      <c r="F18" s="251">
        <f t="shared" si="0"/>
        <v>62.326350606394712</v>
      </c>
    </row>
    <row r="19" spans="1:6" ht="31.5" x14ac:dyDescent="0.25">
      <c r="A19" s="229" t="s">
        <v>372</v>
      </c>
      <c r="B19" s="244" t="s">
        <v>373</v>
      </c>
      <c r="C19" s="255">
        <f t="shared" ref="C19" si="12">SUM(C18)</f>
        <v>136050</v>
      </c>
      <c r="D19" s="254">
        <f t="shared" ref="D19:E19" si="13">SUM(D18)</f>
        <v>0</v>
      </c>
      <c r="E19" s="255">
        <f t="shared" si="13"/>
        <v>84795</v>
      </c>
      <c r="F19" s="256">
        <f t="shared" si="0"/>
        <v>62.326350606394712</v>
      </c>
    </row>
    <row r="20" spans="1:6" x14ac:dyDescent="0.25">
      <c r="A20" s="247" t="s">
        <v>374</v>
      </c>
      <c r="B20" s="248" t="s">
        <v>375</v>
      </c>
      <c r="C20" s="253">
        <v>28539724</v>
      </c>
      <c r="D20" s="252">
        <v>0</v>
      </c>
      <c r="E20" s="253">
        <v>42418198</v>
      </c>
      <c r="F20" s="251">
        <f t="shared" si="0"/>
        <v>148.62862023472968</v>
      </c>
    </row>
    <row r="21" spans="1:6" x14ac:dyDescent="0.25">
      <c r="A21" s="229" t="s">
        <v>376</v>
      </c>
      <c r="B21" s="244" t="s">
        <v>377</v>
      </c>
      <c r="C21" s="255">
        <f t="shared" ref="C21" si="14">SUM(C20)</f>
        <v>28539724</v>
      </c>
      <c r="D21" s="254">
        <f t="shared" ref="D21:E21" si="15">SUM(D20)</f>
        <v>0</v>
      </c>
      <c r="E21" s="255">
        <f t="shared" si="15"/>
        <v>42418198</v>
      </c>
      <c r="F21" s="256">
        <f t="shared" si="0"/>
        <v>148.62862023472968</v>
      </c>
    </row>
    <row r="22" spans="1:6" x14ac:dyDescent="0.25">
      <c r="A22" s="229" t="s">
        <v>378</v>
      </c>
      <c r="B22" s="244" t="s">
        <v>379</v>
      </c>
      <c r="C22" s="255">
        <f t="shared" ref="C22" si="16">C19+C21</f>
        <v>28675774</v>
      </c>
      <c r="D22" s="254">
        <f t="shared" ref="D22:E22" si="17">D19+D21</f>
        <v>0</v>
      </c>
      <c r="E22" s="255">
        <f t="shared" si="17"/>
        <v>42502993</v>
      </c>
      <c r="F22" s="256">
        <f t="shared" si="0"/>
        <v>148.21916576689438</v>
      </c>
    </row>
    <row r="23" spans="1:6" ht="47.25" x14ac:dyDescent="0.25">
      <c r="A23" s="247" t="s">
        <v>380</v>
      </c>
      <c r="B23" s="248" t="s">
        <v>381</v>
      </c>
      <c r="C23" s="253">
        <f>SUM(C24:C26)</f>
        <v>2656654</v>
      </c>
      <c r="D23" s="253">
        <f t="shared" ref="D23:E23" si="18">SUM(D24:D26)</f>
        <v>0</v>
      </c>
      <c r="E23" s="253">
        <f t="shared" si="18"/>
        <v>1779178</v>
      </c>
      <c r="F23" s="251">
        <f t="shared" si="0"/>
        <v>66.970632984197422</v>
      </c>
    </row>
    <row r="24" spans="1:6" ht="47.25" x14ac:dyDescent="0.25">
      <c r="A24" s="247" t="s">
        <v>382</v>
      </c>
      <c r="B24" s="248" t="s">
        <v>383</v>
      </c>
      <c r="C24" s="253">
        <v>1251700</v>
      </c>
      <c r="D24" s="252">
        <v>0</v>
      </c>
      <c r="E24" s="253">
        <v>462501</v>
      </c>
      <c r="F24" s="251">
        <f t="shared" si="0"/>
        <v>36.949828233602297</v>
      </c>
    </row>
    <row r="25" spans="1:6" ht="47.25" x14ac:dyDescent="0.25">
      <c r="A25" s="247" t="s">
        <v>384</v>
      </c>
      <c r="B25" s="248" t="s">
        <v>385</v>
      </c>
      <c r="C25" s="253">
        <v>909775</v>
      </c>
      <c r="D25" s="252">
        <v>0</v>
      </c>
      <c r="E25" s="253">
        <v>1107388</v>
      </c>
      <c r="F25" s="251">
        <f t="shared" si="0"/>
        <v>121.72108488362508</v>
      </c>
    </row>
    <row r="26" spans="1:6" ht="47.25" x14ac:dyDescent="0.25">
      <c r="A26" s="247" t="s">
        <v>386</v>
      </c>
      <c r="B26" s="248" t="s">
        <v>387</v>
      </c>
      <c r="C26" s="253">
        <v>495179</v>
      </c>
      <c r="D26" s="252">
        <v>0</v>
      </c>
      <c r="E26" s="253">
        <v>209289</v>
      </c>
      <c r="F26" s="251">
        <f t="shared" si="0"/>
        <v>42.265322237009244</v>
      </c>
    </row>
    <row r="27" spans="1:6" ht="47.25" x14ac:dyDescent="0.25">
      <c r="A27" s="247" t="s">
        <v>388</v>
      </c>
      <c r="B27" s="248" t="s">
        <v>389</v>
      </c>
      <c r="C27" s="253">
        <v>0</v>
      </c>
      <c r="D27" s="252">
        <v>0</v>
      </c>
      <c r="E27" s="253">
        <v>1065709</v>
      </c>
      <c r="F27" s="251"/>
    </row>
    <row r="28" spans="1:6" ht="47.25" x14ac:dyDescent="0.25">
      <c r="A28" s="247">
        <v>71</v>
      </c>
      <c r="B28" s="248" t="s">
        <v>914</v>
      </c>
      <c r="C28" s="253"/>
      <c r="D28" s="252"/>
      <c r="E28" s="253">
        <v>1065709</v>
      </c>
      <c r="F28" s="251"/>
    </row>
    <row r="29" spans="1:6" ht="31.5" x14ac:dyDescent="0.25">
      <c r="A29" s="229" t="s">
        <v>391</v>
      </c>
      <c r="B29" s="244" t="s">
        <v>392</v>
      </c>
      <c r="C29" s="255">
        <f>SUM(C23)</f>
        <v>2656654</v>
      </c>
      <c r="D29" s="254">
        <f>SUM(D23)</f>
        <v>0</v>
      </c>
      <c r="E29" s="255">
        <f>E23+E27</f>
        <v>2844887</v>
      </c>
      <c r="F29" s="256">
        <f>E29/C29*100</f>
        <v>107.08534118481367</v>
      </c>
    </row>
    <row r="30" spans="1:6" ht="47.25" x14ac:dyDescent="0.25">
      <c r="A30" s="247">
        <v>106</v>
      </c>
      <c r="B30" s="248" t="s">
        <v>915</v>
      </c>
      <c r="C30" s="253"/>
      <c r="D30" s="252"/>
      <c r="E30" s="253">
        <f>SUM(E31:E32)</f>
        <v>49733</v>
      </c>
      <c r="F30" s="251"/>
    </row>
    <row r="31" spans="1:6" ht="47.25" x14ac:dyDescent="0.25">
      <c r="A31" s="247">
        <v>110</v>
      </c>
      <c r="B31" s="248" t="s">
        <v>916</v>
      </c>
      <c r="C31" s="253"/>
      <c r="D31" s="252"/>
      <c r="E31" s="253">
        <v>20900</v>
      </c>
      <c r="F31" s="251"/>
    </row>
    <row r="32" spans="1:6" ht="47.25" x14ac:dyDescent="0.25">
      <c r="A32" s="247">
        <v>111</v>
      </c>
      <c r="B32" s="248" t="s">
        <v>917</v>
      </c>
      <c r="C32" s="253"/>
      <c r="D32" s="252"/>
      <c r="E32" s="253">
        <v>28833</v>
      </c>
      <c r="F32" s="251"/>
    </row>
    <row r="33" spans="1:6" s="233" customFormat="1" ht="31.5" x14ac:dyDescent="0.25">
      <c r="A33" s="229">
        <v>142</v>
      </c>
      <c r="B33" s="244" t="s">
        <v>918</v>
      </c>
      <c r="C33" s="255"/>
      <c r="D33" s="254"/>
      <c r="E33" s="255">
        <f>SUM(E30)</f>
        <v>49733</v>
      </c>
      <c r="F33" s="256"/>
    </row>
    <row r="34" spans="1:6" x14ac:dyDescent="0.25">
      <c r="A34" s="247">
        <v>143</v>
      </c>
      <c r="B34" s="248" t="s">
        <v>919</v>
      </c>
      <c r="C34" s="253"/>
      <c r="D34" s="252"/>
      <c r="E34" s="253">
        <f>SUM(E35)</f>
        <v>1133325</v>
      </c>
      <c r="F34" s="251"/>
    </row>
    <row r="35" spans="1:6" ht="31.5" x14ac:dyDescent="0.25">
      <c r="A35" s="247">
        <v>145</v>
      </c>
      <c r="B35" s="248" t="s">
        <v>920</v>
      </c>
      <c r="C35" s="253"/>
      <c r="D35" s="252"/>
      <c r="E35" s="253">
        <v>1133325</v>
      </c>
      <c r="F35" s="251"/>
    </row>
    <row r="36" spans="1:6" x14ac:dyDescent="0.25">
      <c r="A36" s="247" t="s">
        <v>393</v>
      </c>
      <c r="B36" s="248" t="s">
        <v>394</v>
      </c>
      <c r="C36" s="253">
        <v>40000</v>
      </c>
      <c r="D36" s="252">
        <v>0</v>
      </c>
      <c r="E36" s="253">
        <v>40000</v>
      </c>
      <c r="F36" s="251">
        <f>E36/C36*100</f>
        <v>100</v>
      </c>
    </row>
    <row r="37" spans="1:6" ht="31.5" x14ac:dyDescent="0.25">
      <c r="A37" s="229" t="s">
        <v>395</v>
      </c>
      <c r="B37" s="244" t="s">
        <v>396</v>
      </c>
      <c r="C37" s="255">
        <f t="shared" ref="C37" si="19">SUM(C36)</f>
        <v>40000</v>
      </c>
      <c r="D37" s="254">
        <f t="shared" ref="D37" si="20">SUM(D36)</f>
        <v>0</v>
      </c>
      <c r="E37" s="255">
        <f>E34+E36</f>
        <v>1173325</v>
      </c>
      <c r="F37" s="256">
        <f>E37/C37*100</f>
        <v>2933.3125</v>
      </c>
    </row>
    <row r="38" spans="1:6" ht="32.25" thickBot="1" x14ac:dyDescent="0.3">
      <c r="A38" s="229" t="s">
        <v>397</v>
      </c>
      <c r="B38" s="244" t="s">
        <v>398</v>
      </c>
      <c r="C38" s="255">
        <f t="shared" ref="C38" si="21">C29+C37</f>
        <v>2696654</v>
      </c>
      <c r="D38" s="254">
        <f t="shared" ref="D38" si="22">D29+D37</f>
        <v>0</v>
      </c>
      <c r="E38" s="255">
        <f>E29+E33+E37</f>
        <v>4067945</v>
      </c>
      <c r="F38" s="256">
        <f>E38/C38*100</f>
        <v>150.85157383928382</v>
      </c>
    </row>
    <row r="39" spans="1:6" x14ac:dyDescent="0.25">
      <c r="A39" s="617" t="s">
        <v>339</v>
      </c>
      <c r="B39" s="618"/>
      <c r="C39" s="618"/>
      <c r="D39" s="618"/>
      <c r="E39" s="619"/>
      <c r="F39" s="620" t="s">
        <v>331</v>
      </c>
    </row>
    <row r="40" spans="1:6" ht="31.5" x14ac:dyDescent="0.25">
      <c r="A40" s="229" t="s">
        <v>340</v>
      </c>
      <c r="B40" s="230" t="s">
        <v>84</v>
      </c>
      <c r="C40" s="230" t="s">
        <v>401</v>
      </c>
      <c r="D40" s="231" t="s">
        <v>342</v>
      </c>
      <c r="E40" s="232" t="s">
        <v>402</v>
      </c>
      <c r="F40" s="621"/>
    </row>
    <row r="41" spans="1:6" ht="16.5" thickBot="1" x14ac:dyDescent="0.3">
      <c r="A41" s="234">
        <v>1</v>
      </c>
      <c r="B41" s="235">
        <v>2</v>
      </c>
      <c r="C41" s="235">
        <v>3</v>
      </c>
      <c r="D41" s="235">
        <v>4</v>
      </c>
      <c r="E41" s="236">
        <v>5</v>
      </c>
      <c r="F41" s="237">
        <v>6</v>
      </c>
    </row>
    <row r="42" spans="1:6" ht="32.25" thickBot="1" x14ac:dyDescent="0.3">
      <c r="A42" s="234" t="s">
        <v>399</v>
      </c>
      <c r="B42" s="257" t="s">
        <v>400</v>
      </c>
      <c r="C42" s="259">
        <v>0</v>
      </c>
      <c r="D42" s="258">
        <v>0</v>
      </c>
      <c r="E42" s="259">
        <v>0</v>
      </c>
      <c r="F42" s="260"/>
    </row>
    <row r="43" spans="1:6" ht="31.5" x14ac:dyDescent="0.25">
      <c r="A43" s="465">
        <v>162</v>
      </c>
      <c r="B43" s="466" t="s">
        <v>921</v>
      </c>
      <c r="C43" s="467"/>
      <c r="D43" s="468"/>
      <c r="E43" s="470">
        <v>305998</v>
      </c>
      <c r="F43" s="469"/>
    </row>
    <row r="44" spans="1:6" ht="47.25" x14ac:dyDescent="0.25">
      <c r="A44" s="261" t="s">
        <v>403</v>
      </c>
      <c r="B44" s="262" t="s">
        <v>404</v>
      </c>
      <c r="C44" s="264">
        <f>SUM(C42)</f>
        <v>0</v>
      </c>
      <c r="D44" s="263">
        <f>SUM(D42)</f>
        <v>0</v>
      </c>
      <c r="E44" s="264">
        <f>E43</f>
        <v>305998</v>
      </c>
      <c r="F44" s="242"/>
    </row>
    <row r="45" spans="1:6" ht="31.5" x14ac:dyDescent="0.25">
      <c r="A45" s="272">
        <v>166</v>
      </c>
      <c r="B45" s="239" t="s">
        <v>922</v>
      </c>
      <c r="C45" s="471"/>
      <c r="D45" s="472"/>
      <c r="E45" s="471">
        <v>-45000</v>
      </c>
      <c r="F45" s="242"/>
    </row>
    <row r="46" spans="1:6" ht="31.5" x14ac:dyDescent="0.25">
      <c r="A46" s="261">
        <v>167</v>
      </c>
      <c r="B46" s="262" t="s">
        <v>923</v>
      </c>
      <c r="C46" s="264"/>
      <c r="D46" s="263"/>
      <c r="E46" s="264">
        <f>SUM(E45)</f>
        <v>-45000</v>
      </c>
      <c r="F46" s="242"/>
    </row>
    <row r="47" spans="1:6" ht="31.5" x14ac:dyDescent="0.25">
      <c r="A47" s="229" t="s">
        <v>405</v>
      </c>
      <c r="B47" s="244" t="s">
        <v>406</v>
      </c>
      <c r="C47" s="255">
        <f t="shared" ref="C47" si="23">SUM(C44)</f>
        <v>0</v>
      </c>
      <c r="D47" s="254">
        <f t="shared" ref="D47" si="24">SUM(D44)</f>
        <v>0</v>
      </c>
      <c r="E47" s="255">
        <f>E44+E46</f>
        <v>260998</v>
      </c>
      <c r="F47" s="265"/>
    </row>
    <row r="48" spans="1:6" ht="31.5" x14ac:dyDescent="0.25">
      <c r="A48" s="247" t="s">
        <v>407</v>
      </c>
      <c r="B48" s="248" t="s">
        <v>408</v>
      </c>
      <c r="C48" s="253">
        <v>0</v>
      </c>
      <c r="D48" s="252">
        <v>0</v>
      </c>
      <c r="E48" s="253">
        <v>0</v>
      </c>
      <c r="F48" s="265"/>
    </row>
    <row r="49" spans="1:6" ht="31.5" x14ac:dyDescent="0.25">
      <c r="A49" s="247" t="s">
        <v>409</v>
      </c>
      <c r="B49" s="248" t="s">
        <v>410</v>
      </c>
      <c r="C49" s="253">
        <v>34667</v>
      </c>
      <c r="D49" s="252">
        <v>0</v>
      </c>
      <c r="E49" s="253">
        <v>27527</v>
      </c>
      <c r="F49" s="251">
        <f t="shared" ref="F49:F57" si="25">E49/C49*100</f>
        <v>79.404044191882775</v>
      </c>
    </row>
    <row r="50" spans="1:6" ht="31.5" x14ac:dyDescent="0.25">
      <c r="A50" s="229" t="s">
        <v>411</v>
      </c>
      <c r="B50" s="244" t="s">
        <v>412</v>
      </c>
      <c r="C50" s="255">
        <f t="shared" ref="C50" si="26">SUM(C48:C49)</f>
        <v>34667</v>
      </c>
      <c r="D50" s="254">
        <f t="shared" ref="D50:E50" si="27">SUM(D48:D49)</f>
        <v>0</v>
      </c>
      <c r="E50" s="255">
        <f t="shared" si="27"/>
        <v>27527</v>
      </c>
      <c r="F50" s="256">
        <f t="shared" si="25"/>
        <v>79.404044191882775</v>
      </c>
    </row>
    <row r="51" spans="1:6" ht="31.5" x14ac:dyDescent="0.25">
      <c r="A51" s="229" t="s">
        <v>413</v>
      </c>
      <c r="B51" s="244" t="s">
        <v>414</v>
      </c>
      <c r="C51" s="255">
        <f>C14+C17+C22+C38+C47+C50</f>
        <v>392588343</v>
      </c>
      <c r="D51" s="254">
        <f>D14+D17+D22+D38+D47+D50</f>
        <v>0</v>
      </c>
      <c r="E51" s="255">
        <f>E14+E17+E22+E38+E47+E50</f>
        <v>400485190</v>
      </c>
      <c r="F51" s="256">
        <f t="shared" si="25"/>
        <v>102.01148280146464</v>
      </c>
    </row>
    <row r="52" spans="1:6" x14ac:dyDescent="0.25">
      <c r="A52" s="247" t="s">
        <v>415</v>
      </c>
      <c r="B52" s="248" t="s">
        <v>416</v>
      </c>
      <c r="C52" s="253">
        <v>484284223</v>
      </c>
      <c r="D52" s="252">
        <v>0</v>
      </c>
      <c r="E52" s="253">
        <v>484284223</v>
      </c>
      <c r="F52" s="251">
        <f t="shared" si="25"/>
        <v>100</v>
      </c>
    </row>
    <row r="53" spans="1:6" ht="31.5" x14ac:dyDescent="0.25">
      <c r="A53" s="247" t="s">
        <v>417</v>
      </c>
      <c r="B53" s="248" t="s">
        <v>418</v>
      </c>
      <c r="C53" s="253">
        <v>24561850</v>
      </c>
      <c r="D53" s="252">
        <v>0</v>
      </c>
      <c r="E53" s="253">
        <v>24561850</v>
      </c>
      <c r="F53" s="251">
        <f t="shared" si="25"/>
        <v>100</v>
      </c>
    </row>
    <row r="54" spans="1:6" ht="47.25" x14ac:dyDescent="0.25">
      <c r="A54" s="229" t="s">
        <v>419</v>
      </c>
      <c r="B54" s="244" t="s">
        <v>420</v>
      </c>
      <c r="C54" s="255">
        <f t="shared" ref="C54" si="28">SUM(C53)</f>
        <v>24561850</v>
      </c>
      <c r="D54" s="254">
        <f t="shared" ref="D54:E54" si="29">SUM(D53)</f>
        <v>0</v>
      </c>
      <c r="E54" s="255">
        <f t="shared" si="29"/>
        <v>24561850</v>
      </c>
      <c r="F54" s="256">
        <f t="shared" si="25"/>
        <v>100</v>
      </c>
    </row>
    <row r="55" spans="1:6" x14ac:dyDescent="0.25">
      <c r="A55" s="247" t="s">
        <v>421</v>
      </c>
      <c r="B55" s="248" t="s">
        <v>422</v>
      </c>
      <c r="C55" s="253">
        <v>-185870126</v>
      </c>
      <c r="D55" s="252">
        <v>0</v>
      </c>
      <c r="E55" s="253">
        <v>-194017764</v>
      </c>
      <c r="F55" s="251">
        <f t="shared" si="25"/>
        <v>104.38351131262482</v>
      </c>
    </row>
    <row r="56" spans="1:6" x14ac:dyDescent="0.25">
      <c r="A56" s="247" t="s">
        <v>423</v>
      </c>
      <c r="B56" s="248" t="s">
        <v>424</v>
      </c>
      <c r="C56" s="253">
        <v>-8147638</v>
      </c>
      <c r="D56" s="252">
        <v>0</v>
      </c>
      <c r="E56" s="253">
        <v>176802</v>
      </c>
      <c r="F56" s="251">
        <f t="shared" si="25"/>
        <v>-2.1699785876593927</v>
      </c>
    </row>
    <row r="57" spans="1:6" x14ac:dyDescent="0.25">
      <c r="A57" s="229" t="s">
        <v>425</v>
      </c>
      <c r="B57" s="244" t="s">
        <v>426</v>
      </c>
      <c r="C57" s="255">
        <f t="shared" ref="C57" si="30">C52+C54+C55+C56</f>
        <v>314828309</v>
      </c>
      <c r="D57" s="254">
        <f t="shared" ref="D57:E57" si="31">D52+D54+D55+D56</f>
        <v>0</v>
      </c>
      <c r="E57" s="255">
        <f t="shared" si="31"/>
        <v>315005111</v>
      </c>
      <c r="F57" s="256">
        <f t="shared" si="25"/>
        <v>100.05615822813442</v>
      </c>
    </row>
    <row r="58" spans="1:6" ht="31.5" x14ac:dyDescent="0.25">
      <c r="A58" s="247" t="s">
        <v>427</v>
      </c>
      <c r="B58" s="248" t="s">
        <v>428</v>
      </c>
      <c r="C58" s="253">
        <v>0</v>
      </c>
      <c r="D58" s="252">
        <v>0</v>
      </c>
      <c r="E58" s="253">
        <v>0</v>
      </c>
      <c r="F58" s="251"/>
    </row>
    <row r="59" spans="1:6" ht="31.5" x14ac:dyDescent="0.25">
      <c r="A59" s="247" t="s">
        <v>429</v>
      </c>
      <c r="B59" s="248" t="s">
        <v>430</v>
      </c>
      <c r="C59" s="253">
        <v>181666</v>
      </c>
      <c r="D59" s="252">
        <v>0</v>
      </c>
      <c r="E59" s="253">
        <v>11681</v>
      </c>
      <c r="F59" s="251">
        <f>E59/C59*100</f>
        <v>6.4299318529609284</v>
      </c>
    </row>
    <row r="60" spans="1:6" ht="31.5" x14ac:dyDescent="0.25">
      <c r="A60" s="247" t="s">
        <v>431</v>
      </c>
      <c r="B60" s="248" t="s">
        <v>432</v>
      </c>
      <c r="C60" s="253">
        <v>0</v>
      </c>
      <c r="D60" s="252">
        <v>0</v>
      </c>
      <c r="E60" s="253">
        <v>0</v>
      </c>
      <c r="F60" s="251"/>
    </row>
    <row r="61" spans="1:6" ht="31.5" x14ac:dyDescent="0.25">
      <c r="A61" s="229" t="s">
        <v>433</v>
      </c>
      <c r="B61" s="244" t="s">
        <v>434</v>
      </c>
      <c r="C61" s="255">
        <f t="shared" ref="C61" si="32">SUM(C58:C60)</f>
        <v>181666</v>
      </c>
      <c r="D61" s="254">
        <f t="shared" ref="D61:E61" si="33">SUM(D58:D60)</f>
        <v>0</v>
      </c>
      <c r="E61" s="255">
        <f t="shared" si="33"/>
        <v>11681</v>
      </c>
      <c r="F61" s="256">
        <f>E61/C61*100</f>
        <v>6.4299318529609284</v>
      </c>
    </row>
    <row r="62" spans="1:6" ht="47.25" x14ac:dyDescent="0.25">
      <c r="A62" s="247" t="s">
        <v>435</v>
      </c>
      <c r="B62" s="248" t="s">
        <v>436</v>
      </c>
      <c r="C62" s="253">
        <v>977074</v>
      </c>
      <c r="D62" s="252">
        <v>0</v>
      </c>
      <c r="E62" s="253">
        <v>1984004</v>
      </c>
      <c r="F62" s="251">
        <f>E62/C62*100</f>
        <v>203.05565392181143</v>
      </c>
    </row>
    <row r="63" spans="1:6" ht="31.5" x14ac:dyDescent="0.25">
      <c r="A63" s="247">
        <v>221</v>
      </c>
      <c r="B63" s="248" t="s">
        <v>437</v>
      </c>
      <c r="C63" s="253">
        <v>161304</v>
      </c>
      <c r="D63" s="252"/>
      <c r="E63" s="253">
        <v>0</v>
      </c>
      <c r="F63" s="251"/>
    </row>
    <row r="64" spans="1:6" ht="47.25" x14ac:dyDescent="0.25">
      <c r="A64" s="247" t="s">
        <v>438</v>
      </c>
      <c r="B64" s="248" t="s">
        <v>439</v>
      </c>
      <c r="C64" s="253">
        <v>1130123</v>
      </c>
      <c r="D64" s="252">
        <v>0</v>
      </c>
      <c r="E64" s="253">
        <v>1241991</v>
      </c>
      <c r="F64" s="251">
        <f t="shared" ref="F64:F74" si="34">E64/C64*100</f>
        <v>109.89874553477807</v>
      </c>
    </row>
    <row r="65" spans="1:6" ht="63" x14ac:dyDescent="0.25">
      <c r="A65" s="247" t="s">
        <v>440</v>
      </c>
      <c r="B65" s="248" t="s">
        <v>441</v>
      </c>
      <c r="C65" s="253">
        <v>1130123</v>
      </c>
      <c r="D65" s="252">
        <v>0</v>
      </c>
      <c r="E65" s="253">
        <v>1241991</v>
      </c>
      <c r="F65" s="251">
        <f t="shared" si="34"/>
        <v>109.89874553477807</v>
      </c>
    </row>
    <row r="66" spans="1:6" ht="47.25" x14ac:dyDescent="0.25">
      <c r="A66" s="229" t="s">
        <v>442</v>
      </c>
      <c r="B66" s="244" t="s">
        <v>443</v>
      </c>
      <c r="C66" s="255">
        <f t="shared" ref="C66" si="35">SUM(C62:C64)</f>
        <v>2268501</v>
      </c>
      <c r="D66" s="254">
        <f t="shared" ref="D66:E66" si="36">SUM(D62:D64)</f>
        <v>0</v>
      </c>
      <c r="E66" s="255">
        <f t="shared" si="36"/>
        <v>3225995</v>
      </c>
      <c r="F66" s="256">
        <f t="shared" si="34"/>
        <v>142.20822472637218</v>
      </c>
    </row>
    <row r="67" spans="1:6" x14ac:dyDescent="0.25">
      <c r="A67" s="247" t="s">
        <v>444</v>
      </c>
      <c r="B67" s="248" t="s">
        <v>445</v>
      </c>
      <c r="C67" s="253">
        <v>1428059</v>
      </c>
      <c r="D67" s="252">
        <v>0</v>
      </c>
      <c r="E67" s="253">
        <v>2607013</v>
      </c>
      <c r="F67" s="251">
        <f t="shared" si="34"/>
        <v>182.55639297816126</v>
      </c>
    </row>
    <row r="68" spans="1:6" ht="31.5" x14ac:dyDescent="0.25">
      <c r="A68" s="247" t="s">
        <v>446</v>
      </c>
      <c r="B68" s="248" t="s">
        <v>447</v>
      </c>
      <c r="C68" s="253">
        <v>65509</v>
      </c>
      <c r="D68" s="252">
        <v>0</v>
      </c>
      <c r="E68" s="253">
        <v>9384</v>
      </c>
      <c r="F68" s="251">
        <f t="shared" si="34"/>
        <v>14.324749271092521</v>
      </c>
    </row>
    <row r="69" spans="1:6" ht="31.5" x14ac:dyDescent="0.25">
      <c r="A69" s="229" t="s">
        <v>448</v>
      </c>
      <c r="B69" s="244" t="s">
        <v>449</v>
      </c>
      <c r="C69" s="255">
        <f t="shared" ref="C69" si="37">SUM(C67:C68)</f>
        <v>1493568</v>
      </c>
      <c r="D69" s="254">
        <f t="shared" ref="D69:E69" si="38">SUM(D67:D68)</f>
        <v>0</v>
      </c>
      <c r="E69" s="255">
        <f t="shared" si="38"/>
        <v>2616397</v>
      </c>
      <c r="F69" s="256">
        <f t="shared" si="34"/>
        <v>175.1776283369756</v>
      </c>
    </row>
    <row r="70" spans="1:6" ht="31.5" x14ac:dyDescent="0.25">
      <c r="A70" s="229" t="s">
        <v>450</v>
      </c>
      <c r="B70" s="244" t="s">
        <v>451</v>
      </c>
      <c r="C70" s="255">
        <f t="shared" ref="C70" si="39">C61+C66+C69</f>
        <v>3943735</v>
      </c>
      <c r="D70" s="254">
        <f t="shared" ref="D70:E70" si="40">D61+D66+D69</f>
        <v>0</v>
      </c>
      <c r="E70" s="255">
        <f t="shared" si="40"/>
        <v>5854073</v>
      </c>
      <c r="F70" s="256">
        <f t="shared" si="34"/>
        <v>148.4398165698253</v>
      </c>
    </row>
    <row r="71" spans="1:6" ht="31.5" x14ac:dyDescent="0.25">
      <c r="A71" s="247" t="s">
        <v>452</v>
      </c>
      <c r="B71" s="248" t="s">
        <v>453</v>
      </c>
      <c r="C71" s="253">
        <v>1354261</v>
      </c>
      <c r="D71" s="252">
        <v>0</v>
      </c>
      <c r="E71" s="253">
        <v>1368958</v>
      </c>
      <c r="F71" s="251">
        <f t="shared" si="34"/>
        <v>101.08524132349672</v>
      </c>
    </row>
    <row r="72" spans="1:6" ht="31.5" x14ac:dyDescent="0.25">
      <c r="A72" s="247" t="s">
        <v>454</v>
      </c>
      <c r="B72" s="248" t="s">
        <v>455</v>
      </c>
      <c r="C72" s="253">
        <v>72462048</v>
      </c>
      <c r="D72" s="252">
        <v>0</v>
      </c>
      <c r="E72" s="253">
        <v>78257048</v>
      </c>
      <c r="F72" s="251">
        <f t="shared" si="34"/>
        <v>107.99728983646722</v>
      </c>
    </row>
    <row r="73" spans="1:6" ht="31.5" x14ac:dyDescent="0.25">
      <c r="A73" s="229" t="s">
        <v>456</v>
      </c>
      <c r="B73" s="244" t="s">
        <v>457</v>
      </c>
      <c r="C73" s="255">
        <f t="shared" ref="C73" si="41">SUM(C71:C72)</f>
        <v>73816309</v>
      </c>
      <c r="D73" s="254">
        <f t="shared" ref="D73:E73" si="42">SUM(D71:D72)</f>
        <v>0</v>
      </c>
      <c r="E73" s="255">
        <f t="shared" si="42"/>
        <v>79626006</v>
      </c>
      <c r="F73" s="256">
        <f t="shared" si="34"/>
        <v>107.87047886666888</v>
      </c>
    </row>
    <row r="74" spans="1:6" ht="32.25" thickBot="1" x14ac:dyDescent="0.3">
      <c r="A74" s="266" t="s">
        <v>458</v>
      </c>
      <c r="B74" s="267" t="s">
        <v>459</v>
      </c>
      <c r="C74" s="269">
        <f t="shared" ref="C74" si="43">C57+C70+C73</f>
        <v>392588353</v>
      </c>
      <c r="D74" s="268">
        <f t="shared" ref="D74:E74" si="44">D57+D70+D73</f>
        <v>0</v>
      </c>
      <c r="E74" s="269">
        <f t="shared" si="44"/>
        <v>400485190</v>
      </c>
      <c r="F74" s="270">
        <f t="shared" si="34"/>
        <v>102.01148020303089</v>
      </c>
    </row>
  </sheetData>
  <mergeCells count="5">
    <mergeCell ref="A1:F1"/>
    <mergeCell ref="A2:E2"/>
    <mergeCell ref="F2:F3"/>
    <mergeCell ref="A39:E39"/>
    <mergeCell ref="F39:F40"/>
  </mergeCells>
  <printOptions horizontalCentered="1"/>
  <pageMargins left="0.70866141732283472" right="0.70866141732283472" top="1.1417322834645669" bottom="0.74803149606299213" header="0.31496062992125984" footer="0.31496062992125984"/>
  <pageSetup paperSize="9" scale="60" orientation="portrait" r:id="rId1"/>
  <headerFooter>
    <oddHeader>&amp;L&amp;"Times New Roman,Normál"&amp;12Balatonszőlős Község 
Önkormányzata &amp;C&amp;"Times New Roman,Normál"&amp;12 1. melléklet
az önkormányzat 2018. évi költségvetési gazdálkodási beszámolójáról
szóló 5/2019. (V. 30.) önkormányzati rendeletéhez</oddHeader>
  </headerFooter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34"/>
  <sheetViews>
    <sheetView view="pageLayout" zoomScaleNormal="100" workbookViewId="0">
      <selection sqref="A1:F1"/>
    </sheetView>
  </sheetViews>
  <sheetFormatPr defaultRowHeight="15.75" x14ac:dyDescent="0.25"/>
  <cols>
    <col min="1" max="1" width="8.140625" style="228" customWidth="1"/>
    <col min="2" max="2" width="41" style="228" customWidth="1"/>
    <col min="3" max="3" width="13.42578125" style="228" customWidth="1"/>
    <col min="4" max="4" width="9" style="228" customWidth="1"/>
    <col min="5" max="5" width="12.140625" style="228" customWidth="1"/>
    <col min="6" max="6" width="9.5703125" style="228" bestFit="1" customWidth="1"/>
    <col min="7" max="256" width="9.140625" style="228"/>
    <col min="257" max="257" width="8.140625" style="228" customWidth="1"/>
    <col min="258" max="258" width="41" style="228" customWidth="1"/>
    <col min="259" max="261" width="32.85546875" style="228" customWidth="1"/>
    <col min="262" max="512" width="9.140625" style="228"/>
    <col min="513" max="513" width="8.140625" style="228" customWidth="1"/>
    <col min="514" max="514" width="41" style="228" customWidth="1"/>
    <col min="515" max="517" width="32.85546875" style="228" customWidth="1"/>
    <col min="518" max="768" width="9.140625" style="228"/>
    <col min="769" max="769" width="8.140625" style="228" customWidth="1"/>
    <col min="770" max="770" width="41" style="228" customWidth="1"/>
    <col min="771" max="773" width="32.85546875" style="228" customWidth="1"/>
    <col min="774" max="1024" width="9.140625" style="228"/>
    <col min="1025" max="1025" width="8.140625" style="228" customWidth="1"/>
    <col min="1026" max="1026" width="41" style="228" customWidth="1"/>
    <col min="1027" max="1029" width="32.85546875" style="228" customWidth="1"/>
    <col min="1030" max="1280" width="9.140625" style="228"/>
    <col min="1281" max="1281" width="8.140625" style="228" customWidth="1"/>
    <col min="1282" max="1282" width="41" style="228" customWidth="1"/>
    <col min="1283" max="1285" width="32.85546875" style="228" customWidth="1"/>
    <col min="1286" max="1536" width="9.140625" style="228"/>
    <col min="1537" max="1537" width="8.140625" style="228" customWidth="1"/>
    <col min="1538" max="1538" width="41" style="228" customWidth="1"/>
    <col min="1539" max="1541" width="32.85546875" style="228" customWidth="1"/>
    <col min="1542" max="1792" width="9.140625" style="228"/>
    <col min="1793" max="1793" width="8.140625" style="228" customWidth="1"/>
    <col min="1794" max="1794" width="41" style="228" customWidth="1"/>
    <col min="1795" max="1797" width="32.85546875" style="228" customWidth="1"/>
    <col min="1798" max="2048" width="9.140625" style="228"/>
    <col min="2049" max="2049" width="8.140625" style="228" customWidth="1"/>
    <col min="2050" max="2050" width="41" style="228" customWidth="1"/>
    <col min="2051" max="2053" width="32.85546875" style="228" customWidth="1"/>
    <col min="2054" max="2304" width="9.140625" style="228"/>
    <col min="2305" max="2305" width="8.140625" style="228" customWidth="1"/>
    <col min="2306" max="2306" width="41" style="228" customWidth="1"/>
    <col min="2307" max="2309" width="32.85546875" style="228" customWidth="1"/>
    <col min="2310" max="2560" width="9.140625" style="228"/>
    <col min="2561" max="2561" width="8.140625" style="228" customWidth="1"/>
    <col min="2562" max="2562" width="41" style="228" customWidth="1"/>
    <col min="2563" max="2565" width="32.85546875" style="228" customWidth="1"/>
    <col min="2566" max="2816" width="9.140625" style="228"/>
    <col min="2817" max="2817" width="8.140625" style="228" customWidth="1"/>
    <col min="2818" max="2818" width="41" style="228" customWidth="1"/>
    <col min="2819" max="2821" width="32.85546875" style="228" customWidth="1"/>
    <col min="2822" max="3072" width="9.140625" style="228"/>
    <col min="3073" max="3073" width="8.140625" style="228" customWidth="1"/>
    <col min="3074" max="3074" width="41" style="228" customWidth="1"/>
    <col min="3075" max="3077" width="32.85546875" style="228" customWidth="1"/>
    <col min="3078" max="3328" width="9.140625" style="228"/>
    <col min="3329" max="3329" width="8.140625" style="228" customWidth="1"/>
    <col min="3330" max="3330" width="41" style="228" customWidth="1"/>
    <col min="3331" max="3333" width="32.85546875" style="228" customWidth="1"/>
    <col min="3334" max="3584" width="9.140625" style="228"/>
    <col min="3585" max="3585" width="8.140625" style="228" customWidth="1"/>
    <col min="3586" max="3586" width="41" style="228" customWidth="1"/>
    <col min="3587" max="3589" width="32.85546875" style="228" customWidth="1"/>
    <col min="3590" max="3840" width="9.140625" style="228"/>
    <col min="3841" max="3841" width="8.140625" style="228" customWidth="1"/>
    <col min="3842" max="3842" width="41" style="228" customWidth="1"/>
    <col min="3843" max="3845" width="32.85546875" style="228" customWidth="1"/>
    <col min="3846" max="4096" width="9.140625" style="228"/>
    <col min="4097" max="4097" width="8.140625" style="228" customWidth="1"/>
    <col min="4098" max="4098" width="41" style="228" customWidth="1"/>
    <col min="4099" max="4101" width="32.85546875" style="228" customWidth="1"/>
    <col min="4102" max="4352" width="9.140625" style="228"/>
    <col min="4353" max="4353" width="8.140625" style="228" customWidth="1"/>
    <col min="4354" max="4354" width="41" style="228" customWidth="1"/>
    <col min="4355" max="4357" width="32.85546875" style="228" customWidth="1"/>
    <col min="4358" max="4608" width="9.140625" style="228"/>
    <col min="4609" max="4609" width="8.140625" style="228" customWidth="1"/>
    <col min="4610" max="4610" width="41" style="228" customWidth="1"/>
    <col min="4611" max="4613" width="32.85546875" style="228" customWidth="1"/>
    <col min="4614" max="4864" width="9.140625" style="228"/>
    <col min="4865" max="4865" width="8.140625" style="228" customWidth="1"/>
    <col min="4866" max="4866" width="41" style="228" customWidth="1"/>
    <col min="4867" max="4869" width="32.85546875" style="228" customWidth="1"/>
    <col min="4870" max="5120" width="9.140625" style="228"/>
    <col min="5121" max="5121" width="8.140625" style="228" customWidth="1"/>
    <col min="5122" max="5122" width="41" style="228" customWidth="1"/>
    <col min="5123" max="5125" width="32.85546875" style="228" customWidth="1"/>
    <col min="5126" max="5376" width="9.140625" style="228"/>
    <col min="5377" max="5377" width="8.140625" style="228" customWidth="1"/>
    <col min="5378" max="5378" width="41" style="228" customWidth="1"/>
    <col min="5379" max="5381" width="32.85546875" style="228" customWidth="1"/>
    <col min="5382" max="5632" width="9.140625" style="228"/>
    <col min="5633" max="5633" width="8.140625" style="228" customWidth="1"/>
    <col min="5634" max="5634" width="41" style="228" customWidth="1"/>
    <col min="5635" max="5637" width="32.85546875" style="228" customWidth="1"/>
    <col min="5638" max="5888" width="9.140625" style="228"/>
    <col min="5889" max="5889" width="8.140625" style="228" customWidth="1"/>
    <col min="5890" max="5890" width="41" style="228" customWidth="1"/>
    <col min="5891" max="5893" width="32.85546875" style="228" customWidth="1"/>
    <col min="5894" max="6144" width="9.140625" style="228"/>
    <col min="6145" max="6145" width="8.140625" style="228" customWidth="1"/>
    <col min="6146" max="6146" width="41" style="228" customWidth="1"/>
    <col min="6147" max="6149" width="32.85546875" style="228" customWidth="1"/>
    <col min="6150" max="6400" width="9.140625" style="228"/>
    <col min="6401" max="6401" width="8.140625" style="228" customWidth="1"/>
    <col min="6402" max="6402" width="41" style="228" customWidth="1"/>
    <col min="6403" max="6405" width="32.85546875" style="228" customWidth="1"/>
    <col min="6406" max="6656" width="9.140625" style="228"/>
    <col min="6657" max="6657" width="8.140625" style="228" customWidth="1"/>
    <col min="6658" max="6658" width="41" style="228" customWidth="1"/>
    <col min="6659" max="6661" width="32.85546875" style="228" customWidth="1"/>
    <col min="6662" max="6912" width="9.140625" style="228"/>
    <col min="6913" max="6913" width="8.140625" style="228" customWidth="1"/>
    <col min="6914" max="6914" width="41" style="228" customWidth="1"/>
    <col min="6915" max="6917" width="32.85546875" style="228" customWidth="1"/>
    <col min="6918" max="7168" width="9.140625" style="228"/>
    <col min="7169" max="7169" width="8.140625" style="228" customWidth="1"/>
    <col min="7170" max="7170" width="41" style="228" customWidth="1"/>
    <col min="7171" max="7173" width="32.85546875" style="228" customWidth="1"/>
    <col min="7174" max="7424" width="9.140625" style="228"/>
    <col min="7425" max="7425" width="8.140625" style="228" customWidth="1"/>
    <col min="7426" max="7426" width="41" style="228" customWidth="1"/>
    <col min="7427" max="7429" width="32.85546875" style="228" customWidth="1"/>
    <col min="7430" max="7680" width="9.140625" style="228"/>
    <col min="7681" max="7681" width="8.140625" style="228" customWidth="1"/>
    <col min="7682" max="7682" width="41" style="228" customWidth="1"/>
    <col min="7683" max="7685" width="32.85546875" style="228" customWidth="1"/>
    <col min="7686" max="7936" width="9.140625" style="228"/>
    <col min="7937" max="7937" width="8.140625" style="228" customWidth="1"/>
    <col min="7938" max="7938" width="41" style="228" customWidth="1"/>
    <col min="7939" max="7941" width="32.85546875" style="228" customWidth="1"/>
    <col min="7942" max="8192" width="9.140625" style="228"/>
    <col min="8193" max="8193" width="8.140625" style="228" customWidth="1"/>
    <col min="8194" max="8194" width="41" style="228" customWidth="1"/>
    <col min="8195" max="8197" width="32.85546875" style="228" customWidth="1"/>
    <col min="8198" max="8448" width="9.140625" style="228"/>
    <col min="8449" max="8449" width="8.140625" style="228" customWidth="1"/>
    <col min="8450" max="8450" width="41" style="228" customWidth="1"/>
    <col min="8451" max="8453" width="32.85546875" style="228" customWidth="1"/>
    <col min="8454" max="8704" width="9.140625" style="228"/>
    <col min="8705" max="8705" width="8.140625" style="228" customWidth="1"/>
    <col min="8706" max="8706" width="41" style="228" customWidth="1"/>
    <col min="8707" max="8709" width="32.85546875" style="228" customWidth="1"/>
    <col min="8710" max="8960" width="9.140625" style="228"/>
    <col min="8961" max="8961" width="8.140625" style="228" customWidth="1"/>
    <col min="8962" max="8962" width="41" style="228" customWidth="1"/>
    <col min="8963" max="8965" width="32.85546875" style="228" customWidth="1"/>
    <col min="8966" max="9216" width="9.140625" style="228"/>
    <col min="9217" max="9217" width="8.140625" style="228" customWidth="1"/>
    <col min="9218" max="9218" width="41" style="228" customWidth="1"/>
    <col min="9219" max="9221" width="32.85546875" style="228" customWidth="1"/>
    <col min="9222" max="9472" width="9.140625" style="228"/>
    <col min="9473" max="9473" width="8.140625" style="228" customWidth="1"/>
    <col min="9474" max="9474" width="41" style="228" customWidth="1"/>
    <col min="9475" max="9477" width="32.85546875" style="228" customWidth="1"/>
    <col min="9478" max="9728" width="9.140625" style="228"/>
    <col min="9729" max="9729" width="8.140625" style="228" customWidth="1"/>
    <col min="9730" max="9730" width="41" style="228" customWidth="1"/>
    <col min="9731" max="9733" width="32.85546875" style="228" customWidth="1"/>
    <col min="9734" max="9984" width="9.140625" style="228"/>
    <col min="9985" max="9985" width="8.140625" style="228" customWidth="1"/>
    <col min="9986" max="9986" width="41" style="228" customWidth="1"/>
    <col min="9987" max="9989" width="32.85546875" style="228" customWidth="1"/>
    <col min="9990" max="10240" width="9.140625" style="228"/>
    <col min="10241" max="10241" width="8.140625" style="228" customWidth="1"/>
    <col min="10242" max="10242" width="41" style="228" customWidth="1"/>
    <col min="10243" max="10245" width="32.85546875" style="228" customWidth="1"/>
    <col min="10246" max="10496" width="9.140625" style="228"/>
    <col min="10497" max="10497" width="8.140625" style="228" customWidth="1"/>
    <col min="10498" max="10498" width="41" style="228" customWidth="1"/>
    <col min="10499" max="10501" width="32.85546875" style="228" customWidth="1"/>
    <col min="10502" max="10752" width="9.140625" style="228"/>
    <col min="10753" max="10753" width="8.140625" style="228" customWidth="1"/>
    <col min="10754" max="10754" width="41" style="228" customWidth="1"/>
    <col min="10755" max="10757" width="32.85546875" style="228" customWidth="1"/>
    <col min="10758" max="11008" width="9.140625" style="228"/>
    <col min="11009" max="11009" width="8.140625" style="228" customWidth="1"/>
    <col min="11010" max="11010" width="41" style="228" customWidth="1"/>
    <col min="11011" max="11013" width="32.85546875" style="228" customWidth="1"/>
    <col min="11014" max="11264" width="9.140625" style="228"/>
    <col min="11265" max="11265" width="8.140625" style="228" customWidth="1"/>
    <col min="11266" max="11266" width="41" style="228" customWidth="1"/>
    <col min="11267" max="11269" width="32.85546875" style="228" customWidth="1"/>
    <col min="11270" max="11520" width="9.140625" style="228"/>
    <col min="11521" max="11521" width="8.140625" style="228" customWidth="1"/>
    <col min="11522" max="11522" width="41" style="228" customWidth="1"/>
    <col min="11523" max="11525" width="32.85546875" style="228" customWidth="1"/>
    <col min="11526" max="11776" width="9.140625" style="228"/>
    <col min="11777" max="11777" width="8.140625" style="228" customWidth="1"/>
    <col min="11778" max="11778" width="41" style="228" customWidth="1"/>
    <col min="11779" max="11781" width="32.85546875" style="228" customWidth="1"/>
    <col min="11782" max="12032" width="9.140625" style="228"/>
    <col min="12033" max="12033" width="8.140625" style="228" customWidth="1"/>
    <col min="12034" max="12034" width="41" style="228" customWidth="1"/>
    <col min="12035" max="12037" width="32.85546875" style="228" customWidth="1"/>
    <col min="12038" max="12288" width="9.140625" style="228"/>
    <col min="12289" max="12289" width="8.140625" style="228" customWidth="1"/>
    <col min="12290" max="12290" width="41" style="228" customWidth="1"/>
    <col min="12291" max="12293" width="32.85546875" style="228" customWidth="1"/>
    <col min="12294" max="12544" width="9.140625" style="228"/>
    <col min="12545" max="12545" width="8.140625" style="228" customWidth="1"/>
    <col min="12546" max="12546" width="41" style="228" customWidth="1"/>
    <col min="12547" max="12549" width="32.85546875" style="228" customWidth="1"/>
    <col min="12550" max="12800" width="9.140625" style="228"/>
    <col min="12801" max="12801" width="8.140625" style="228" customWidth="1"/>
    <col min="12802" max="12802" width="41" style="228" customWidth="1"/>
    <col min="12803" max="12805" width="32.85546875" style="228" customWidth="1"/>
    <col min="12806" max="13056" width="9.140625" style="228"/>
    <col min="13057" max="13057" width="8.140625" style="228" customWidth="1"/>
    <col min="13058" max="13058" width="41" style="228" customWidth="1"/>
    <col min="13059" max="13061" width="32.85546875" style="228" customWidth="1"/>
    <col min="13062" max="13312" width="9.140625" style="228"/>
    <col min="13313" max="13313" width="8.140625" style="228" customWidth="1"/>
    <col min="13314" max="13314" width="41" style="228" customWidth="1"/>
    <col min="13315" max="13317" width="32.85546875" style="228" customWidth="1"/>
    <col min="13318" max="13568" width="9.140625" style="228"/>
    <col min="13569" max="13569" width="8.140625" style="228" customWidth="1"/>
    <col min="13570" max="13570" width="41" style="228" customWidth="1"/>
    <col min="13571" max="13573" width="32.85546875" style="228" customWidth="1"/>
    <col min="13574" max="13824" width="9.140625" style="228"/>
    <col min="13825" max="13825" width="8.140625" style="228" customWidth="1"/>
    <col min="13826" max="13826" width="41" style="228" customWidth="1"/>
    <col min="13827" max="13829" width="32.85546875" style="228" customWidth="1"/>
    <col min="13830" max="14080" width="9.140625" style="228"/>
    <col min="14081" max="14081" width="8.140625" style="228" customWidth="1"/>
    <col min="14082" max="14082" width="41" style="228" customWidth="1"/>
    <col min="14083" max="14085" width="32.85546875" style="228" customWidth="1"/>
    <col min="14086" max="14336" width="9.140625" style="228"/>
    <col min="14337" max="14337" width="8.140625" style="228" customWidth="1"/>
    <col min="14338" max="14338" width="41" style="228" customWidth="1"/>
    <col min="14339" max="14341" width="32.85546875" style="228" customWidth="1"/>
    <col min="14342" max="14592" width="9.140625" style="228"/>
    <col min="14593" max="14593" width="8.140625" style="228" customWidth="1"/>
    <col min="14594" max="14594" width="41" style="228" customWidth="1"/>
    <col min="14595" max="14597" width="32.85546875" style="228" customWidth="1"/>
    <col min="14598" max="14848" width="9.140625" style="228"/>
    <col min="14849" max="14849" width="8.140625" style="228" customWidth="1"/>
    <col min="14850" max="14850" width="41" style="228" customWidth="1"/>
    <col min="14851" max="14853" width="32.85546875" style="228" customWidth="1"/>
    <col min="14854" max="15104" width="9.140625" style="228"/>
    <col min="15105" max="15105" width="8.140625" style="228" customWidth="1"/>
    <col min="15106" max="15106" width="41" style="228" customWidth="1"/>
    <col min="15107" max="15109" width="32.85546875" style="228" customWidth="1"/>
    <col min="15110" max="15360" width="9.140625" style="228"/>
    <col min="15361" max="15361" width="8.140625" style="228" customWidth="1"/>
    <col min="15362" max="15362" width="41" style="228" customWidth="1"/>
    <col min="15363" max="15365" width="32.85546875" style="228" customWidth="1"/>
    <col min="15366" max="15616" width="9.140625" style="228"/>
    <col min="15617" max="15617" width="8.140625" style="228" customWidth="1"/>
    <col min="15618" max="15618" width="41" style="228" customWidth="1"/>
    <col min="15619" max="15621" width="32.85546875" style="228" customWidth="1"/>
    <col min="15622" max="15872" width="9.140625" style="228"/>
    <col min="15873" max="15873" width="8.140625" style="228" customWidth="1"/>
    <col min="15874" max="15874" width="41" style="228" customWidth="1"/>
    <col min="15875" max="15877" width="32.85546875" style="228" customWidth="1"/>
    <col min="15878" max="16128" width="9.140625" style="228"/>
    <col min="16129" max="16129" width="8.140625" style="228" customWidth="1"/>
    <col min="16130" max="16130" width="41" style="228" customWidth="1"/>
    <col min="16131" max="16133" width="32.85546875" style="228" customWidth="1"/>
    <col min="16134" max="16384" width="9.140625" style="228"/>
  </cols>
  <sheetData>
    <row r="1" spans="1:7" ht="16.5" thickBot="1" x14ac:dyDescent="0.3">
      <c r="A1" s="622" t="s">
        <v>512</v>
      </c>
      <c r="B1" s="622"/>
      <c r="C1" s="622"/>
      <c r="D1" s="622"/>
      <c r="E1" s="622"/>
      <c r="F1" s="622"/>
    </row>
    <row r="2" spans="1:7" s="233" customFormat="1" x14ac:dyDescent="0.25">
      <c r="A2" s="617" t="s">
        <v>461</v>
      </c>
      <c r="B2" s="618"/>
      <c r="C2" s="618"/>
      <c r="D2" s="618"/>
      <c r="E2" s="618"/>
      <c r="F2" s="623" t="s">
        <v>331</v>
      </c>
    </row>
    <row r="3" spans="1:7" s="233" customFormat="1" ht="33" customHeight="1" thickBot="1" x14ac:dyDescent="0.3">
      <c r="A3" s="266" t="s">
        <v>340</v>
      </c>
      <c r="B3" s="271" t="s">
        <v>84</v>
      </c>
      <c r="C3" s="271" t="s">
        <v>341</v>
      </c>
      <c r="D3" s="271" t="s">
        <v>342</v>
      </c>
      <c r="E3" s="271" t="s">
        <v>343</v>
      </c>
      <c r="F3" s="624"/>
    </row>
    <row r="4" spans="1:7" x14ac:dyDescent="0.25">
      <c r="A4" s="272">
        <v>1</v>
      </c>
      <c r="B4" s="273">
        <v>2</v>
      </c>
      <c r="C4" s="273">
        <v>3</v>
      </c>
      <c r="D4" s="273">
        <v>4</v>
      </c>
      <c r="E4" s="273">
        <v>5</v>
      </c>
      <c r="F4" s="274">
        <v>6</v>
      </c>
    </row>
    <row r="5" spans="1:7" ht="31.5" x14ac:dyDescent="0.25">
      <c r="A5" s="247" t="s">
        <v>462</v>
      </c>
      <c r="B5" s="248" t="s">
        <v>463</v>
      </c>
      <c r="C5" s="252">
        <v>14145266</v>
      </c>
      <c r="D5" s="252">
        <v>0</v>
      </c>
      <c r="E5" s="252">
        <v>8752084</v>
      </c>
      <c r="F5" s="275">
        <f>E5/C5*100</f>
        <v>61.872883832654679</v>
      </c>
    </row>
    <row r="6" spans="1:7" ht="31.5" x14ac:dyDescent="0.25">
      <c r="A6" s="247" t="s">
        <v>344</v>
      </c>
      <c r="B6" s="248" t="s">
        <v>464</v>
      </c>
      <c r="C6" s="252">
        <v>164282</v>
      </c>
      <c r="D6" s="252">
        <v>0</v>
      </c>
      <c r="E6" s="252">
        <v>1299010</v>
      </c>
      <c r="F6" s="275">
        <f t="shared" ref="F6:F34" si="0">E6/C6*100</f>
        <v>790.71961626958523</v>
      </c>
    </row>
    <row r="7" spans="1:7" ht="31.5" x14ac:dyDescent="0.25">
      <c r="A7" s="247" t="s">
        <v>465</v>
      </c>
      <c r="B7" s="248" t="s">
        <v>466</v>
      </c>
      <c r="C7" s="252">
        <v>2508600</v>
      </c>
      <c r="D7" s="252">
        <v>0</v>
      </c>
      <c r="E7" s="252">
        <v>2685638</v>
      </c>
      <c r="F7" s="275">
        <f t="shared" si="0"/>
        <v>107.05724308379176</v>
      </c>
      <c r="G7" s="233"/>
    </row>
    <row r="8" spans="1:7" ht="33.75" customHeight="1" x14ac:dyDescent="0.25">
      <c r="A8" s="229" t="s">
        <v>346</v>
      </c>
      <c r="B8" s="244" t="s">
        <v>467</v>
      </c>
      <c r="C8" s="254">
        <f t="shared" ref="C8" si="1">SUM(C5:C7)</f>
        <v>16818148</v>
      </c>
      <c r="D8" s="254">
        <f t="shared" ref="D8:E8" si="2">SUM(D5:D7)</f>
        <v>0</v>
      </c>
      <c r="E8" s="254">
        <f t="shared" si="2"/>
        <v>12736732</v>
      </c>
      <c r="F8" s="276">
        <f t="shared" si="0"/>
        <v>75.732072282869666</v>
      </c>
    </row>
    <row r="9" spans="1:7" x14ac:dyDescent="0.25">
      <c r="A9" s="247" t="s">
        <v>350</v>
      </c>
      <c r="B9" s="248" t="s">
        <v>468</v>
      </c>
      <c r="C9" s="252">
        <v>0</v>
      </c>
      <c r="D9" s="252">
        <v>0</v>
      </c>
      <c r="E9" s="252">
        <v>0</v>
      </c>
      <c r="F9" s="275"/>
    </row>
    <row r="10" spans="1:7" ht="31.5" x14ac:dyDescent="0.25">
      <c r="A10" s="229" t="s">
        <v>469</v>
      </c>
      <c r="B10" s="244" t="s">
        <v>470</v>
      </c>
      <c r="C10" s="254">
        <f t="shared" ref="C10" si="3">SUM(C9)</f>
        <v>0</v>
      </c>
      <c r="D10" s="254">
        <f t="shared" ref="D10:E10" si="4">SUM(D9)</f>
        <v>0</v>
      </c>
      <c r="E10" s="254">
        <f t="shared" si="4"/>
        <v>0</v>
      </c>
      <c r="F10" s="275"/>
    </row>
    <row r="11" spans="1:7" ht="31.5" x14ac:dyDescent="0.25">
      <c r="A11" s="247" t="s">
        <v>352</v>
      </c>
      <c r="B11" s="248" t="s">
        <v>471</v>
      </c>
      <c r="C11" s="252">
        <v>27620185</v>
      </c>
      <c r="D11" s="252">
        <v>0</v>
      </c>
      <c r="E11" s="252">
        <v>29774399</v>
      </c>
      <c r="F11" s="275">
        <f t="shared" si="0"/>
        <v>107.79941915667834</v>
      </c>
    </row>
    <row r="12" spans="1:7" ht="31.5" x14ac:dyDescent="0.25">
      <c r="A12" s="247" t="s">
        <v>472</v>
      </c>
      <c r="B12" s="248" t="s">
        <v>473</v>
      </c>
      <c r="C12" s="252">
        <v>3619251</v>
      </c>
      <c r="D12" s="252">
        <v>0</v>
      </c>
      <c r="E12" s="252">
        <v>14777311</v>
      </c>
      <c r="F12" s="275">
        <f t="shared" si="0"/>
        <v>408.29749028182903</v>
      </c>
    </row>
    <row r="13" spans="1:7" ht="31.5" x14ac:dyDescent="0.25">
      <c r="A13" s="247" t="s">
        <v>354</v>
      </c>
      <c r="B13" s="248" t="s">
        <v>474</v>
      </c>
      <c r="C13" s="252">
        <v>718247</v>
      </c>
      <c r="D13" s="252">
        <v>0</v>
      </c>
      <c r="E13" s="252">
        <v>0</v>
      </c>
      <c r="F13" s="275">
        <f t="shared" si="0"/>
        <v>0</v>
      </c>
    </row>
    <row r="14" spans="1:7" ht="31.5" x14ac:dyDescent="0.25">
      <c r="A14" s="247" t="s">
        <v>356</v>
      </c>
      <c r="B14" s="248" t="s">
        <v>475</v>
      </c>
      <c r="C14" s="252">
        <v>7836442</v>
      </c>
      <c r="D14" s="252">
        <v>0</v>
      </c>
      <c r="E14" s="252">
        <v>14313309</v>
      </c>
      <c r="F14" s="275">
        <f t="shared" si="0"/>
        <v>182.6506085287175</v>
      </c>
    </row>
    <row r="15" spans="1:7" ht="31.5" x14ac:dyDescent="0.25">
      <c r="A15" s="229" t="s">
        <v>476</v>
      </c>
      <c r="B15" s="244" t="s">
        <v>477</v>
      </c>
      <c r="C15" s="254">
        <f>SUM(C11:C14)</f>
        <v>39794125</v>
      </c>
      <c r="D15" s="254">
        <f>SUM(D11:D14)</f>
        <v>0</v>
      </c>
      <c r="E15" s="254">
        <f>SUM(E11:E14)</f>
        <v>58865019</v>
      </c>
      <c r="F15" s="276">
        <f t="shared" si="0"/>
        <v>147.92389328826806</v>
      </c>
    </row>
    <row r="16" spans="1:7" x14ac:dyDescent="0.25">
      <c r="A16" s="247" t="s">
        <v>478</v>
      </c>
      <c r="B16" s="248" t="s">
        <v>479</v>
      </c>
      <c r="C16" s="252">
        <v>1589730</v>
      </c>
      <c r="D16" s="252">
        <v>0</v>
      </c>
      <c r="E16" s="252">
        <v>2597429</v>
      </c>
      <c r="F16" s="275">
        <f t="shared" si="0"/>
        <v>163.38805960760632</v>
      </c>
    </row>
    <row r="17" spans="1:6" x14ac:dyDescent="0.25">
      <c r="A17" s="247" t="s">
        <v>480</v>
      </c>
      <c r="B17" s="248" t="s">
        <v>481</v>
      </c>
      <c r="C17" s="252">
        <v>7058146</v>
      </c>
      <c r="D17" s="252">
        <v>0</v>
      </c>
      <c r="E17" s="252">
        <v>12477757</v>
      </c>
      <c r="F17" s="275">
        <f t="shared" si="0"/>
        <v>176.78519259873627</v>
      </c>
    </row>
    <row r="18" spans="1:6" x14ac:dyDescent="0.25">
      <c r="A18" s="247" t="s">
        <v>358</v>
      </c>
      <c r="B18" s="248" t="s">
        <v>482</v>
      </c>
      <c r="C18" s="252">
        <v>9448</v>
      </c>
      <c r="D18" s="252">
        <v>0</v>
      </c>
      <c r="E18" s="252">
        <v>150000</v>
      </c>
      <c r="F18" s="275">
        <f t="shared" si="0"/>
        <v>1587.6375952582557</v>
      </c>
    </row>
    <row r="19" spans="1:6" ht="31.5" x14ac:dyDescent="0.25">
      <c r="A19" s="229" t="s">
        <v>483</v>
      </c>
      <c r="B19" s="244" t="s">
        <v>484</v>
      </c>
      <c r="C19" s="254">
        <f t="shared" ref="C19" si="5">SUM(C16:C18)</f>
        <v>8657324</v>
      </c>
      <c r="D19" s="254">
        <f t="shared" ref="D19:E19" si="6">SUM(D16:D18)</f>
        <v>0</v>
      </c>
      <c r="E19" s="254">
        <f t="shared" si="6"/>
        <v>15225186</v>
      </c>
      <c r="F19" s="276">
        <f t="shared" si="0"/>
        <v>175.86480533707643</v>
      </c>
    </row>
    <row r="20" spans="1:6" x14ac:dyDescent="0.25">
      <c r="A20" s="247" t="s">
        <v>485</v>
      </c>
      <c r="B20" s="248" t="s">
        <v>486</v>
      </c>
      <c r="C20" s="252">
        <v>5997136</v>
      </c>
      <c r="D20" s="252">
        <v>0</v>
      </c>
      <c r="E20" s="252">
        <v>6631248</v>
      </c>
      <c r="F20" s="275">
        <f t="shared" si="0"/>
        <v>110.57358045573753</v>
      </c>
    </row>
    <row r="21" spans="1:6" x14ac:dyDescent="0.25">
      <c r="A21" s="247" t="s">
        <v>487</v>
      </c>
      <c r="B21" s="248" t="s">
        <v>488</v>
      </c>
      <c r="C21" s="252">
        <v>6425697</v>
      </c>
      <c r="D21" s="252">
        <v>0</v>
      </c>
      <c r="E21" s="252">
        <v>7161492</v>
      </c>
      <c r="F21" s="275">
        <f t="shared" si="0"/>
        <v>111.45082004333537</v>
      </c>
    </row>
    <row r="22" spans="1:6" x14ac:dyDescent="0.25">
      <c r="A22" s="247" t="s">
        <v>489</v>
      </c>
      <c r="B22" s="248" t="s">
        <v>490</v>
      </c>
      <c r="C22" s="252">
        <v>2510935</v>
      </c>
      <c r="D22" s="252">
        <v>0</v>
      </c>
      <c r="E22" s="252">
        <v>2463283</v>
      </c>
      <c r="F22" s="275">
        <f t="shared" si="0"/>
        <v>98.102220885845313</v>
      </c>
    </row>
    <row r="23" spans="1:6" ht="31.5" x14ac:dyDescent="0.25">
      <c r="A23" s="229" t="s">
        <v>360</v>
      </c>
      <c r="B23" s="244" t="s">
        <v>491</v>
      </c>
      <c r="C23" s="254">
        <f t="shared" ref="C23" si="7">SUM(C20:C22)</f>
        <v>14933768</v>
      </c>
      <c r="D23" s="254">
        <f t="shared" ref="D23:E23" si="8">SUM(D20:D22)</f>
        <v>0</v>
      </c>
      <c r="E23" s="254">
        <f t="shared" si="8"/>
        <v>16256023</v>
      </c>
      <c r="F23" s="276">
        <f t="shared" si="0"/>
        <v>108.85412844233284</v>
      </c>
    </row>
    <row r="24" spans="1:6" x14ac:dyDescent="0.25">
      <c r="A24" s="229" t="s">
        <v>492</v>
      </c>
      <c r="B24" s="244" t="s">
        <v>493</v>
      </c>
      <c r="C24" s="254">
        <v>16677392</v>
      </c>
      <c r="D24" s="254">
        <v>0</v>
      </c>
      <c r="E24" s="254">
        <v>18114604</v>
      </c>
      <c r="F24" s="276">
        <f t="shared" si="0"/>
        <v>108.61772632075805</v>
      </c>
    </row>
    <row r="25" spans="1:6" x14ac:dyDescent="0.25">
      <c r="A25" s="229" t="s">
        <v>494</v>
      </c>
      <c r="B25" s="244" t="s">
        <v>495</v>
      </c>
      <c r="C25" s="254">
        <v>24505661</v>
      </c>
      <c r="D25" s="254">
        <v>0</v>
      </c>
      <c r="E25" s="254">
        <v>21832776</v>
      </c>
      <c r="F25" s="276">
        <f t="shared" si="0"/>
        <v>89.092785540451246</v>
      </c>
    </row>
    <row r="26" spans="1:6" ht="31.5" x14ac:dyDescent="0.25">
      <c r="A26" s="229" t="s">
        <v>496</v>
      </c>
      <c r="B26" s="244" t="s">
        <v>497</v>
      </c>
      <c r="C26" s="254">
        <f t="shared" ref="C26" si="9">C8+C10+C15-C19-C23-C24-C25</f>
        <v>-8161872</v>
      </c>
      <c r="D26" s="254">
        <f t="shared" ref="D26:E26" si="10">D8+D10+D15-D19-D23-D24-D25</f>
        <v>0</v>
      </c>
      <c r="E26" s="254">
        <f t="shared" si="10"/>
        <v>173162</v>
      </c>
      <c r="F26" s="276">
        <f t="shared" si="0"/>
        <v>-2.1215966141100964</v>
      </c>
    </row>
    <row r="27" spans="1:6" x14ac:dyDescent="0.25">
      <c r="A27" s="247" t="s">
        <v>498</v>
      </c>
      <c r="B27" s="248" t="s">
        <v>499</v>
      </c>
      <c r="C27" s="252">
        <v>0</v>
      </c>
      <c r="D27" s="252">
        <v>0</v>
      </c>
      <c r="E27" s="252">
        <v>0</v>
      </c>
      <c r="F27" s="275"/>
    </row>
    <row r="28" spans="1:6" ht="31.5" x14ac:dyDescent="0.25">
      <c r="A28" s="247" t="s">
        <v>362</v>
      </c>
      <c r="B28" s="248" t="s">
        <v>500</v>
      </c>
      <c r="C28" s="252">
        <v>14234</v>
      </c>
      <c r="D28" s="252">
        <v>0</v>
      </c>
      <c r="E28" s="252">
        <v>3640</v>
      </c>
      <c r="F28" s="275">
        <f t="shared" si="0"/>
        <v>25.572572713221863</v>
      </c>
    </row>
    <row r="29" spans="1:6" ht="47.25" x14ac:dyDescent="0.25">
      <c r="A29" s="229" t="s">
        <v>501</v>
      </c>
      <c r="B29" s="244" t="s">
        <v>502</v>
      </c>
      <c r="C29" s="254">
        <f t="shared" ref="C29" si="11">SUM(C27:C28)</f>
        <v>14234</v>
      </c>
      <c r="D29" s="254">
        <f t="shared" ref="D29:E29" si="12">SUM(D27:D28)</f>
        <v>0</v>
      </c>
      <c r="E29" s="254">
        <f t="shared" si="12"/>
        <v>3640</v>
      </c>
      <c r="F29" s="276">
        <f t="shared" si="0"/>
        <v>25.572572713221863</v>
      </c>
    </row>
    <row r="30" spans="1:6" ht="31.5" x14ac:dyDescent="0.25">
      <c r="A30" s="247" t="s">
        <v>503</v>
      </c>
      <c r="B30" s="248" t="s">
        <v>504</v>
      </c>
      <c r="C30" s="252">
        <v>0</v>
      </c>
      <c r="D30" s="252">
        <v>0</v>
      </c>
      <c r="E30" s="252">
        <v>0</v>
      </c>
      <c r="F30" s="275"/>
    </row>
    <row r="31" spans="1:6" ht="31.5" x14ac:dyDescent="0.25">
      <c r="A31" s="247" t="s">
        <v>505</v>
      </c>
      <c r="B31" s="248" t="s">
        <v>506</v>
      </c>
      <c r="C31" s="252">
        <v>0</v>
      </c>
      <c r="D31" s="252">
        <v>0</v>
      </c>
      <c r="E31" s="252">
        <v>0</v>
      </c>
      <c r="F31" s="275"/>
    </row>
    <row r="32" spans="1:6" ht="31.5" x14ac:dyDescent="0.25">
      <c r="A32" s="229" t="s">
        <v>507</v>
      </c>
      <c r="B32" s="244" t="s">
        <v>508</v>
      </c>
      <c r="C32" s="254">
        <f t="shared" ref="C32" si="13">SUM(C30:C31)</f>
        <v>0</v>
      </c>
      <c r="D32" s="254">
        <f t="shared" ref="D32:E32" si="14">SUM(D30:D31)</f>
        <v>0</v>
      </c>
      <c r="E32" s="254">
        <f t="shared" si="14"/>
        <v>0</v>
      </c>
      <c r="F32" s="275"/>
    </row>
    <row r="33" spans="1:6" ht="31.5" x14ac:dyDescent="0.25">
      <c r="A33" s="229" t="s">
        <v>368</v>
      </c>
      <c r="B33" s="244" t="s">
        <v>509</v>
      </c>
      <c r="C33" s="254">
        <f t="shared" ref="C33" si="15">C29-C32</f>
        <v>14234</v>
      </c>
      <c r="D33" s="254">
        <f t="shared" ref="D33:E33" si="16">D29-D32</f>
        <v>0</v>
      </c>
      <c r="E33" s="254">
        <f t="shared" si="16"/>
        <v>3640</v>
      </c>
      <c r="F33" s="276">
        <f t="shared" si="0"/>
        <v>25.572572713221863</v>
      </c>
    </row>
    <row r="34" spans="1:6" ht="32.25" thickBot="1" x14ac:dyDescent="0.3">
      <c r="A34" s="266" t="s">
        <v>510</v>
      </c>
      <c r="B34" s="267" t="s">
        <v>511</v>
      </c>
      <c r="C34" s="268">
        <f t="shared" ref="C34" si="17">C26+C33</f>
        <v>-8147638</v>
      </c>
      <c r="D34" s="268">
        <f t="shared" ref="D34:E34" si="18">D26+D33</f>
        <v>0</v>
      </c>
      <c r="E34" s="268">
        <f t="shared" si="18"/>
        <v>176802</v>
      </c>
      <c r="F34" s="277">
        <f t="shared" si="0"/>
        <v>-2.1699785876593927</v>
      </c>
    </row>
  </sheetData>
  <mergeCells count="3">
    <mergeCell ref="A1:F1"/>
    <mergeCell ref="A2:E2"/>
    <mergeCell ref="F2:F3"/>
  </mergeCells>
  <printOptions horizontalCentered="1"/>
  <pageMargins left="0.70866141732283472" right="0.70866141732283472" top="0.74803149606299213" bottom="0" header="0.11811023622047245" footer="0.31496062992125984"/>
  <pageSetup paperSize="9" scale="89" fitToWidth="0" fitToHeight="0" orientation="portrait" r:id="rId1"/>
  <headerFooter>
    <oddHeader xml:space="preserve">&amp;L&amp;"Times New Roman,Normál"&amp;12Balatonszőlős Község 
Önkormányzata &amp;C&amp;"Times New Roman,Normál"&amp;12 2. melléklet 
az önkormányzat 2018. évi költségvetési gazdálkodási beszámolójáról
szóló 5/2019. (V. 30.) önkormányzati rendeletéhez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14"/>
  <sheetViews>
    <sheetView view="pageLayout" zoomScaleNormal="100" workbookViewId="0">
      <selection sqref="A1:E1"/>
    </sheetView>
  </sheetViews>
  <sheetFormatPr defaultRowHeight="15.75" x14ac:dyDescent="0.25"/>
  <cols>
    <col min="1" max="1" width="8.140625" style="228" customWidth="1"/>
    <col min="2" max="2" width="47.5703125" style="228" customWidth="1"/>
    <col min="3" max="3" width="15.85546875" style="228" bestFit="1" customWidth="1"/>
    <col min="4" max="4" width="16.28515625" style="228" bestFit="1" customWidth="1"/>
    <col min="5" max="5" width="11.85546875" style="285" bestFit="1" customWidth="1"/>
    <col min="6" max="6" width="9.140625" style="228"/>
    <col min="7" max="7" width="13.42578125" style="228" customWidth="1"/>
    <col min="8" max="257" width="9.140625" style="228"/>
    <col min="258" max="258" width="8.140625" style="228" customWidth="1"/>
    <col min="259" max="259" width="41" style="228" customWidth="1"/>
    <col min="260" max="260" width="32.85546875" style="228" customWidth="1"/>
    <col min="261" max="513" width="9.140625" style="228"/>
    <col min="514" max="514" width="8.140625" style="228" customWidth="1"/>
    <col min="515" max="515" width="41" style="228" customWidth="1"/>
    <col min="516" max="516" width="32.85546875" style="228" customWidth="1"/>
    <col min="517" max="769" width="9.140625" style="228"/>
    <col min="770" max="770" width="8.140625" style="228" customWidth="1"/>
    <col min="771" max="771" width="41" style="228" customWidth="1"/>
    <col min="772" max="772" width="32.85546875" style="228" customWidth="1"/>
    <col min="773" max="1025" width="9.140625" style="228"/>
    <col min="1026" max="1026" width="8.140625" style="228" customWidth="1"/>
    <col min="1027" max="1027" width="41" style="228" customWidth="1"/>
    <col min="1028" max="1028" width="32.85546875" style="228" customWidth="1"/>
    <col min="1029" max="1281" width="9.140625" style="228"/>
    <col min="1282" max="1282" width="8.140625" style="228" customWidth="1"/>
    <col min="1283" max="1283" width="41" style="228" customWidth="1"/>
    <col min="1284" max="1284" width="32.85546875" style="228" customWidth="1"/>
    <col min="1285" max="1537" width="9.140625" style="228"/>
    <col min="1538" max="1538" width="8.140625" style="228" customWidth="1"/>
    <col min="1539" max="1539" width="41" style="228" customWidth="1"/>
    <col min="1540" max="1540" width="32.85546875" style="228" customWidth="1"/>
    <col min="1541" max="1793" width="9.140625" style="228"/>
    <col min="1794" max="1794" width="8.140625" style="228" customWidth="1"/>
    <col min="1795" max="1795" width="41" style="228" customWidth="1"/>
    <col min="1796" max="1796" width="32.85546875" style="228" customWidth="1"/>
    <col min="1797" max="2049" width="9.140625" style="228"/>
    <col min="2050" max="2050" width="8.140625" style="228" customWidth="1"/>
    <col min="2051" max="2051" width="41" style="228" customWidth="1"/>
    <col min="2052" max="2052" width="32.85546875" style="228" customWidth="1"/>
    <col min="2053" max="2305" width="9.140625" style="228"/>
    <col min="2306" max="2306" width="8.140625" style="228" customWidth="1"/>
    <col min="2307" max="2307" width="41" style="228" customWidth="1"/>
    <col min="2308" max="2308" width="32.85546875" style="228" customWidth="1"/>
    <col min="2309" max="2561" width="9.140625" style="228"/>
    <col min="2562" max="2562" width="8.140625" style="228" customWidth="1"/>
    <col min="2563" max="2563" width="41" style="228" customWidth="1"/>
    <col min="2564" max="2564" width="32.85546875" style="228" customWidth="1"/>
    <col min="2565" max="2817" width="9.140625" style="228"/>
    <col min="2818" max="2818" width="8.140625" style="228" customWidth="1"/>
    <col min="2819" max="2819" width="41" style="228" customWidth="1"/>
    <col min="2820" max="2820" width="32.85546875" style="228" customWidth="1"/>
    <col min="2821" max="3073" width="9.140625" style="228"/>
    <col min="3074" max="3074" width="8.140625" style="228" customWidth="1"/>
    <col min="3075" max="3075" width="41" style="228" customWidth="1"/>
    <col min="3076" max="3076" width="32.85546875" style="228" customWidth="1"/>
    <col min="3077" max="3329" width="9.140625" style="228"/>
    <col min="3330" max="3330" width="8.140625" style="228" customWidth="1"/>
    <col min="3331" max="3331" width="41" style="228" customWidth="1"/>
    <col min="3332" max="3332" width="32.85546875" style="228" customWidth="1"/>
    <col min="3333" max="3585" width="9.140625" style="228"/>
    <col min="3586" max="3586" width="8.140625" style="228" customWidth="1"/>
    <col min="3587" max="3587" width="41" style="228" customWidth="1"/>
    <col min="3588" max="3588" width="32.85546875" style="228" customWidth="1"/>
    <col min="3589" max="3841" width="9.140625" style="228"/>
    <col min="3842" max="3842" width="8.140625" style="228" customWidth="1"/>
    <col min="3843" max="3843" width="41" style="228" customWidth="1"/>
    <col min="3844" max="3844" width="32.85546875" style="228" customWidth="1"/>
    <col min="3845" max="4097" width="9.140625" style="228"/>
    <col min="4098" max="4098" width="8.140625" style="228" customWidth="1"/>
    <col min="4099" max="4099" width="41" style="228" customWidth="1"/>
    <col min="4100" max="4100" width="32.85546875" style="228" customWidth="1"/>
    <col min="4101" max="4353" width="9.140625" style="228"/>
    <col min="4354" max="4354" width="8.140625" style="228" customWidth="1"/>
    <col min="4355" max="4355" width="41" style="228" customWidth="1"/>
    <col min="4356" max="4356" width="32.85546875" style="228" customWidth="1"/>
    <col min="4357" max="4609" width="9.140625" style="228"/>
    <col min="4610" max="4610" width="8.140625" style="228" customWidth="1"/>
    <col min="4611" max="4611" width="41" style="228" customWidth="1"/>
    <col min="4612" max="4612" width="32.85546875" style="228" customWidth="1"/>
    <col min="4613" max="4865" width="9.140625" style="228"/>
    <col min="4866" max="4866" width="8.140625" style="228" customWidth="1"/>
    <col min="4867" max="4867" width="41" style="228" customWidth="1"/>
    <col min="4868" max="4868" width="32.85546875" style="228" customWidth="1"/>
    <col min="4869" max="5121" width="9.140625" style="228"/>
    <col min="5122" max="5122" width="8.140625" style="228" customWidth="1"/>
    <col min="5123" max="5123" width="41" style="228" customWidth="1"/>
    <col min="5124" max="5124" width="32.85546875" style="228" customWidth="1"/>
    <col min="5125" max="5377" width="9.140625" style="228"/>
    <col min="5378" max="5378" width="8.140625" style="228" customWidth="1"/>
    <col min="5379" max="5379" width="41" style="228" customWidth="1"/>
    <col min="5380" max="5380" width="32.85546875" style="228" customWidth="1"/>
    <col min="5381" max="5633" width="9.140625" style="228"/>
    <col min="5634" max="5634" width="8.140625" style="228" customWidth="1"/>
    <col min="5635" max="5635" width="41" style="228" customWidth="1"/>
    <col min="5636" max="5636" width="32.85546875" style="228" customWidth="1"/>
    <col min="5637" max="5889" width="9.140625" style="228"/>
    <col min="5890" max="5890" width="8.140625" style="228" customWidth="1"/>
    <col min="5891" max="5891" width="41" style="228" customWidth="1"/>
    <col min="5892" max="5892" width="32.85546875" style="228" customWidth="1"/>
    <col min="5893" max="6145" width="9.140625" style="228"/>
    <col min="6146" max="6146" width="8.140625" style="228" customWidth="1"/>
    <col min="6147" max="6147" width="41" style="228" customWidth="1"/>
    <col min="6148" max="6148" width="32.85546875" style="228" customWidth="1"/>
    <col min="6149" max="6401" width="9.140625" style="228"/>
    <col min="6402" max="6402" width="8.140625" style="228" customWidth="1"/>
    <col min="6403" max="6403" width="41" style="228" customWidth="1"/>
    <col min="6404" max="6404" width="32.85546875" style="228" customWidth="1"/>
    <col min="6405" max="6657" width="9.140625" style="228"/>
    <col min="6658" max="6658" width="8.140625" style="228" customWidth="1"/>
    <col min="6659" max="6659" width="41" style="228" customWidth="1"/>
    <col min="6660" max="6660" width="32.85546875" style="228" customWidth="1"/>
    <col min="6661" max="6913" width="9.140625" style="228"/>
    <col min="6914" max="6914" width="8.140625" style="228" customWidth="1"/>
    <col min="6915" max="6915" width="41" style="228" customWidth="1"/>
    <col min="6916" max="6916" width="32.85546875" style="228" customWidth="1"/>
    <col min="6917" max="7169" width="9.140625" style="228"/>
    <col min="7170" max="7170" width="8.140625" style="228" customWidth="1"/>
    <col min="7171" max="7171" width="41" style="228" customWidth="1"/>
    <col min="7172" max="7172" width="32.85546875" style="228" customWidth="1"/>
    <col min="7173" max="7425" width="9.140625" style="228"/>
    <col min="7426" max="7426" width="8.140625" style="228" customWidth="1"/>
    <col min="7427" max="7427" width="41" style="228" customWidth="1"/>
    <col min="7428" max="7428" width="32.85546875" style="228" customWidth="1"/>
    <col min="7429" max="7681" width="9.140625" style="228"/>
    <col min="7682" max="7682" width="8.140625" style="228" customWidth="1"/>
    <col min="7683" max="7683" width="41" style="228" customWidth="1"/>
    <col min="7684" max="7684" width="32.85546875" style="228" customWidth="1"/>
    <col min="7685" max="7937" width="9.140625" style="228"/>
    <col min="7938" max="7938" width="8.140625" style="228" customWidth="1"/>
    <col min="7939" max="7939" width="41" style="228" customWidth="1"/>
    <col min="7940" max="7940" width="32.85546875" style="228" customWidth="1"/>
    <col min="7941" max="8193" width="9.140625" style="228"/>
    <col min="8194" max="8194" width="8.140625" style="228" customWidth="1"/>
    <col min="8195" max="8195" width="41" style="228" customWidth="1"/>
    <col min="8196" max="8196" width="32.85546875" style="228" customWidth="1"/>
    <col min="8197" max="8449" width="9.140625" style="228"/>
    <col min="8450" max="8450" width="8.140625" style="228" customWidth="1"/>
    <col min="8451" max="8451" width="41" style="228" customWidth="1"/>
    <col min="8452" max="8452" width="32.85546875" style="228" customWidth="1"/>
    <col min="8453" max="8705" width="9.140625" style="228"/>
    <col min="8706" max="8706" width="8.140625" style="228" customWidth="1"/>
    <col min="8707" max="8707" width="41" style="228" customWidth="1"/>
    <col min="8708" max="8708" width="32.85546875" style="228" customWidth="1"/>
    <col min="8709" max="8961" width="9.140625" style="228"/>
    <col min="8962" max="8962" width="8.140625" style="228" customWidth="1"/>
    <col min="8963" max="8963" width="41" style="228" customWidth="1"/>
    <col min="8964" max="8964" width="32.85546875" style="228" customWidth="1"/>
    <col min="8965" max="9217" width="9.140625" style="228"/>
    <col min="9218" max="9218" width="8.140625" style="228" customWidth="1"/>
    <col min="9219" max="9219" width="41" style="228" customWidth="1"/>
    <col min="9220" max="9220" width="32.85546875" style="228" customWidth="1"/>
    <col min="9221" max="9473" width="9.140625" style="228"/>
    <col min="9474" max="9474" width="8.140625" style="228" customWidth="1"/>
    <col min="9475" max="9475" width="41" style="228" customWidth="1"/>
    <col min="9476" max="9476" width="32.85546875" style="228" customWidth="1"/>
    <col min="9477" max="9729" width="9.140625" style="228"/>
    <col min="9730" max="9730" width="8.140625" style="228" customWidth="1"/>
    <col min="9731" max="9731" width="41" style="228" customWidth="1"/>
    <col min="9732" max="9732" width="32.85546875" style="228" customWidth="1"/>
    <col min="9733" max="9985" width="9.140625" style="228"/>
    <col min="9986" max="9986" width="8.140625" style="228" customWidth="1"/>
    <col min="9987" max="9987" width="41" style="228" customWidth="1"/>
    <col min="9988" max="9988" width="32.85546875" style="228" customWidth="1"/>
    <col min="9989" max="10241" width="9.140625" style="228"/>
    <col min="10242" max="10242" width="8.140625" style="228" customWidth="1"/>
    <col min="10243" max="10243" width="41" style="228" customWidth="1"/>
    <col min="10244" max="10244" width="32.85546875" style="228" customWidth="1"/>
    <col min="10245" max="10497" width="9.140625" style="228"/>
    <col min="10498" max="10498" width="8.140625" style="228" customWidth="1"/>
    <col min="10499" max="10499" width="41" style="228" customWidth="1"/>
    <col min="10500" max="10500" width="32.85546875" style="228" customWidth="1"/>
    <col min="10501" max="10753" width="9.140625" style="228"/>
    <col min="10754" max="10754" width="8.140625" style="228" customWidth="1"/>
    <col min="10755" max="10755" width="41" style="228" customWidth="1"/>
    <col min="10756" max="10756" width="32.85546875" style="228" customWidth="1"/>
    <col min="10757" max="11009" width="9.140625" style="228"/>
    <col min="11010" max="11010" width="8.140625" style="228" customWidth="1"/>
    <col min="11011" max="11011" width="41" style="228" customWidth="1"/>
    <col min="11012" max="11012" width="32.85546875" style="228" customWidth="1"/>
    <col min="11013" max="11265" width="9.140625" style="228"/>
    <col min="11266" max="11266" width="8.140625" style="228" customWidth="1"/>
    <col min="11267" max="11267" width="41" style="228" customWidth="1"/>
    <col min="11268" max="11268" width="32.85546875" style="228" customWidth="1"/>
    <col min="11269" max="11521" width="9.140625" style="228"/>
    <col min="11522" max="11522" width="8.140625" style="228" customWidth="1"/>
    <col min="11523" max="11523" width="41" style="228" customWidth="1"/>
    <col min="11524" max="11524" width="32.85546875" style="228" customWidth="1"/>
    <col min="11525" max="11777" width="9.140625" style="228"/>
    <col min="11778" max="11778" width="8.140625" style="228" customWidth="1"/>
    <col min="11779" max="11779" width="41" style="228" customWidth="1"/>
    <col min="11780" max="11780" width="32.85546875" style="228" customWidth="1"/>
    <col min="11781" max="12033" width="9.140625" style="228"/>
    <col min="12034" max="12034" width="8.140625" style="228" customWidth="1"/>
    <col min="12035" max="12035" width="41" style="228" customWidth="1"/>
    <col min="12036" max="12036" width="32.85546875" style="228" customWidth="1"/>
    <col min="12037" max="12289" width="9.140625" style="228"/>
    <col min="12290" max="12290" width="8.140625" style="228" customWidth="1"/>
    <col min="12291" max="12291" width="41" style="228" customWidth="1"/>
    <col min="12292" max="12292" width="32.85546875" style="228" customWidth="1"/>
    <col min="12293" max="12545" width="9.140625" style="228"/>
    <col min="12546" max="12546" width="8.140625" style="228" customWidth="1"/>
    <col min="12547" max="12547" width="41" style="228" customWidth="1"/>
    <col min="12548" max="12548" width="32.85546875" style="228" customWidth="1"/>
    <col min="12549" max="12801" width="9.140625" style="228"/>
    <col min="12802" max="12802" width="8.140625" style="228" customWidth="1"/>
    <col min="12803" max="12803" width="41" style="228" customWidth="1"/>
    <col min="12804" max="12804" width="32.85546875" style="228" customWidth="1"/>
    <col min="12805" max="13057" width="9.140625" style="228"/>
    <col min="13058" max="13058" width="8.140625" style="228" customWidth="1"/>
    <col min="13059" max="13059" width="41" style="228" customWidth="1"/>
    <col min="13060" max="13060" width="32.85546875" style="228" customWidth="1"/>
    <col min="13061" max="13313" width="9.140625" style="228"/>
    <col min="13314" max="13314" width="8.140625" style="228" customWidth="1"/>
    <col min="13315" max="13315" width="41" style="228" customWidth="1"/>
    <col min="13316" max="13316" width="32.85546875" style="228" customWidth="1"/>
    <col min="13317" max="13569" width="9.140625" style="228"/>
    <col min="13570" max="13570" width="8.140625" style="228" customWidth="1"/>
    <col min="13571" max="13571" width="41" style="228" customWidth="1"/>
    <col min="13572" max="13572" width="32.85546875" style="228" customWidth="1"/>
    <col min="13573" max="13825" width="9.140625" style="228"/>
    <col min="13826" max="13826" width="8.140625" style="228" customWidth="1"/>
    <col min="13827" max="13827" width="41" style="228" customWidth="1"/>
    <col min="13828" max="13828" width="32.85546875" style="228" customWidth="1"/>
    <col min="13829" max="14081" width="9.140625" style="228"/>
    <col min="14082" max="14082" width="8.140625" style="228" customWidth="1"/>
    <col min="14083" max="14083" width="41" style="228" customWidth="1"/>
    <col min="14084" max="14084" width="32.85546875" style="228" customWidth="1"/>
    <col min="14085" max="14337" width="9.140625" style="228"/>
    <col min="14338" max="14338" width="8.140625" style="228" customWidth="1"/>
    <col min="14339" max="14339" width="41" style="228" customWidth="1"/>
    <col min="14340" max="14340" width="32.85546875" style="228" customWidth="1"/>
    <col min="14341" max="14593" width="9.140625" style="228"/>
    <col min="14594" max="14594" width="8.140625" style="228" customWidth="1"/>
    <col min="14595" max="14595" width="41" style="228" customWidth="1"/>
    <col min="14596" max="14596" width="32.85546875" style="228" customWidth="1"/>
    <col min="14597" max="14849" width="9.140625" style="228"/>
    <col min="14850" max="14850" width="8.140625" style="228" customWidth="1"/>
    <col min="14851" max="14851" width="41" style="228" customWidth="1"/>
    <col min="14852" max="14852" width="32.85546875" style="228" customWidth="1"/>
    <col min="14853" max="15105" width="9.140625" style="228"/>
    <col min="15106" max="15106" width="8.140625" style="228" customWidth="1"/>
    <col min="15107" max="15107" width="41" style="228" customWidth="1"/>
    <col min="15108" max="15108" width="32.85546875" style="228" customWidth="1"/>
    <col min="15109" max="15361" width="9.140625" style="228"/>
    <col min="15362" max="15362" width="8.140625" style="228" customWidth="1"/>
    <col min="15363" max="15363" width="41" style="228" customWidth="1"/>
    <col min="15364" max="15364" width="32.85546875" style="228" customWidth="1"/>
    <col min="15365" max="15617" width="9.140625" style="228"/>
    <col min="15618" max="15618" width="8.140625" style="228" customWidth="1"/>
    <col min="15619" max="15619" width="41" style="228" customWidth="1"/>
    <col min="15620" max="15620" width="32.85546875" style="228" customWidth="1"/>
    <col min="15621" max="15873" width="9.140625" style="228"/>
    <col min="15874" max="15874" width="8.140625" style="228" customWidth="1"/>
    <col min="15875" max="15875" width="41" style="228" customWidth="1"/>
    <col min="15876" max="15876" width="32.85546875" style="228" customWidth="1"/>
    <col min="15877" max="16129" width="9.140625" style="228"/>
    <col min="16130" max="16130" width="8.140625" style="228" customWidth="1"/>
    <col min="16131" max="16131" width="41" style="228" customWidth="1"/>
    <col min="16132" max="16132" width="32.85546875" style="228" customWidth="1"/>
    <col min="16133" max="16384" width="9.140625" style="228"/>
  </cols>
  <sheetData>
    <row r="1" spans="1:7" ht="16.5" thickBot="1" x14ac:dyDescent="0.3">
      <c r="A1" s="622" t="s">
        <v>525</v>
      </c>
      <c r="B1" s="622"/>
      <c r="C1" s="622"/>
      <c r="D1" s="622"/>
      <c r="E1" s="622"/>
    </row>
    <row r="2" spans="1:7" s="233" customFormat="1" ht="15.75" customHeight="1" x14ac:dyDescent="0.25">
      <c r="A2" s="625" t="s">
        <v>513</v>
      </c>
      <c r="B2" s="626"/>
      <c r="C2" s="626"/>
      <c r="D2" s="626"/>
      <c r="E2" s="627"/>
    </row>
    <row r="3" spans="1:7" s="233" customFormat="1" ht="31.5" x14ac:dyDescent="0.25">
      <c r="A3" s="229" t="s">
        <v>340</v>
      </c>
      <c r="B3" s="230" t="s">
        <v>84</v>
      </c>
      <c r="C3" s="278" t="s">
        <v>341</v>
      </c>
      <c r="D3" s="230" t="s">
        <v>343</v>
      </c>
      <c r="E3" s="279" t="s">
        <v>331</v>
      </c>
    </row>
    <row r="4" spans="1:7" x14ac:dyDescent="0.25">
      <c r="A4" s="247">
        <v>1</v>
      </c>
      <c r="B4" s="280">
        <v>2</v>
      </c>
      <c r="C4" s="280"/>
      <c r="D4" s="280">
        <v>3</v>
      </c>
      <c r="E4" s="281"/>
    </row>
    <row r="5" spans="1:7" x14ac:dyDescent="0.25">
      <c r="A5" s="247" t="s">
        <v>462</v>
      </c>
      <c r="B5" s="248" t="s">
        <v>514</v>
      </c>
      <c r="C5" s="252">
        <v>74021658</v>
      </c>
      <c r="D5" s="252">
        <v>76305884</v>
      </c>
      <c r="E5" s="282">
        <f>D5/C5*100</f>
        <v>103.08588872732356</v>
      </c>
      <c r="G5" s="462">
        <f>'4.tábla '!E13</f>
        <v>76305884</v>
      </c>
    </row>
    <row r="6" spans="1:7" x14ac:dyDescent="0.25">
      <c r="A6" s="247" t="s">
        <v>344</v>
      </c>
      <c r="B6" s="248" t="s">
        <v>515</v>
      </c>
      <c r="C6" s="252">
        <v>79826752</v>
      </c>
      <c r="D6" s="252">
        <v>62274039</v>
      </c>
      <c r="E6" s="282">
        <f t="shared" ref="E6:E14" si="0">D6/C6*100</f>
        <v>78.011490433683178</v>
      </c>
      <c r="G6" s="462">
        <f>'4.tábla '!E30</f>
        <v>62274039</v>
      </c>
    </row>
    <row r="7" spans="1:7" ht="31.5" x14ac:dyDescent="0.25">
      <c r="A7" s="229" t="s">
        <v>465</v>
      </c>
      <c r="B7" s="244" t="s">
        <v>516</v>
      </c>
      <c r="C7" s="254">
        <f>C5-C6</f>
        <v>-5805094</v>
      </c>
      <c r="D7" s="254">
        <f>D5-D6</f>
        <v>14031845</v>
      </c>
      <c r="E7" s="283">
        <f t="shared" si="0"/>
        <v>-241.71606868036935</v>
      </c>
    </row>
    <row r="8" spans="1:7" x14ac:dyDescent="0.25">
      <c r="A8" s="247" t="s">
        <v>346</v>
      </c>
      <c r="B8" s="248" t="s">
        <v>517</v>
      </c>
      <c r="C8" s="252">
        <v>86627448</v>
      </c>
      <c r="D8" s="252">
        <v>31244451</v>
      </c>
      <c r="E8" s="282">
        <f t="shared" si="0"/>
        <v>36.067611041710471</v>
      </c>
      <c r="G8" s="462">
        <f>'4.tábla '!E16</f>
        <v>31244451</v>
      </c>
    </row>
    <row r="9" spans="1:7" x14ac:dyDescent="0.25">
      <c r="A9" s="247" t="s">
        <v>348</v>
      </c>
      <c r="B9" s="248" t="s">
        <v>518</v>
      </c>
      <c r="C9" s="252">
        <v>52173813</v>
      </c>
      <c r="D9" s="252">
        <v>2484042</v>
      </c>
      <c r="E9" s="282">
        <f t="shared" si="0"/>
        <v>4.7610896293893648</v>
      </c>
      <c r="G9" s="462">
        <f>'4.tábla '!E34</f>
        <v>2484042</v>
      </c>
    </row>
    <row r="10" spans="1:7" ht="31.5" x14ac:dyDescent="0.25">
      <c r="A10" s="229" t="s">
        <v>350</v>
      </c>
      <c r="B10" s="244" t="s">
        <v>519</v>
      </c>
      <c r="C10" s="254">
        <f>C8-C9</f>
        <v>34453635</v>
      </c>
      <c r="D10" s="254">
        <f>D8-D9</f>
        <v>28760409</v>
      </c>
      <c r="E10" s="283">
        <f t="shared" si="0"/>
        <v>83.475688414299384</v>
      </c>
    </row>
    <row r="11" spans="1:7" x14ac:dyDescent="0.25">
      <c r="A11" s="229" t="s">
        <v>469</v>
      </c>
      <c r="B11" s="244" t="s">
        <v>520</v>
      </c>
      <c r="C11" s="254">
        <f>C7+C10</f>
        <v>28648541</v>
      </c>
      <c r="D11" s="254">
        <f>D7+D10</f>
        <v>42792254</v>
      </c>
      <c r="E11" s="283">
        <f t="shared" si="0"/>
        <v>149.36974975444647</v>
      </c>
    </row>
    <row r="12" spans="1:7" x14ac:dyDescent="0.25">
      <c r="A12" s="229" t="s">
        <v>521</v>
      </c>
      <c r="B12" s="244" t="s">
        <v>522</v>
      </c>
      <c r="C12" s="254">
        <f>C11</f>
        <v>28648541</v>
      </c>
      <c r="D12" s="254">
        <f>D11</f>
        <v>42792254</v>
      </c>
      <c r="E12" s="283">
        <f t="shared" si="0"/>
        <v>149.36974975444647</v>
      </c>
    </row>
    <row r="13" spans="1:7" ht="31.5" x14ac:dyDescent="0.25">
      <c r="A13" s="229" t="s">
        <v>358</v>
      </c>
      <c r="B13" s="244" t="s">
        <v>523</v>
      </c>
      <c r="C13" s="254">
        <v>21365276</v>
      </c>
      <c r="D13" s="254">
        <v>18546185</v>
      </c>
      <c r="E13" s="283">
        <f t="shared" si="0"/>
        <v>86.805267575293669</v>
      </c>
    </row>
    <row r="14" spans="1:7" ht="32.25" thickBot="1" x14ac:dyDescent="0.3">
      <c r="A14" s="266" t="s">
        <v>483</v>
      </c>
      <c r="B14" s="267" t="s">
        <v>524</v>
      </c>
      <c r="C14" s="268">
        <f>C12-C13</f>
        <v>7283265</v>
      </c>
      <c r="D14" s="268">
        <f>D12-D13</f>
        <v>24246069</v>
      </c>
      <c r="E14" s="284">
        <f t="shared" si="0"/>
        <v>332.90109586840521</v>
      </c>
    </row>
  </sheetData>
  <mergeCells count="2">
    <mergeCell ref="A1:E1"/>
    <mergeCell ref="A2:E2"/>
  </mergeCells>
  <printOptions horizontalCentered="1"/>
  <pageMargins left="0.70866141732283472" right="0.70866141732283472" top="1.5354330708661419" bottom="0.74803149606299213" header="0.31496062992125984" footer="0.31496062992125984"/>
  <pageSetup paperSize="9" orientation="landscape" r:id="rId1"/>
  <headerFooter>
    <oddHeader xml:space="preserve">&amp;L&amp;"Times New Roman,Normál"&amp;12Balatonszőlős Község 
Önkormányzata &amp;C&amp;"Times New Roman,Normál"&amp;12 3. melléklet
az önkormányzat 2018. évi költségvetési gazdálkodási beszámolójáról
szóló 5/2019. (V. 30.) önkormányzati rendeletéhez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L38"/>
  <sheetViews>
    <sheetView view="pageLayout" topLeftCell="A3" zoomScaleNormal="75" zoomScaleSheetLayoutView="89" workbookViewId="0">
      <selection activeCell="A4" sqref="A4:F4"/>
    </sheetView>
  </sheetViews>
  <sheetFormatPr defaultColWidth="9.140625" defaultRowHeight="15.75" x14ac:dyDescent="0.25"/>
  <cols>
    <col min="1" max="1" width="40.85546875" style="19" customWidth="1"/>
    <col min="2" max="2" width="12" style="2" customWidth="1"/>
    <col min="3" max="4" width="12.7109375" style="2" customWidth="1"/>
    <col min="5" max="6" width="13" style="2" customWidth="1"/>
    <col min="7" max="8" width="10.85546875" style="2" bestFit="1" customWidth="1"/>
    <col min="9" max="9" width="9.140625" style="2"/>
    <col min="10" max="10" width="10" style="2" bestFit="1" customWidth="1"/>
    <col min="11" max="16384" width="9.140625" style="2"/>
  </cols>
  <sheetData>
    <row r="1" spans="1:6" hidden="1" x14ac:dyDescent="0.25">
      <c r="A1" s="1"/>
    </row>
    <row r="2" spans="1:6" hidden="1" x14ac:dyDescent="0.25">
      <c r="A2" s="1"/>
    </row>
    <row r="3" spans="1:6" x14ac:dyDescent="0.25">
      <c r="A3" s="1"/>
    </row>
    <row r="4" spans="1:6" ht="32.25" customHeight="1" thickBot="1" x14ac:dyDescent="0.3">
      <c r="A4" s="628" t="s">
        <v>333</v>
      </c>
      <c r="B4" s="628"/>
      <c r="C4" s="628"/>
      <c r="D4" s="628"/>
      <c r="E4" s="628"/>
      <c r="F4" s="628"/>
    </row>
    <row r="5" spans="1:6" s="15" customFormat="1" ht="63" x14ac:dyDescent="0.2">
      <c r="A5" s="8" t="s">
        <v>188</v>
      </c>
      <c r="B5" s="9" t="s">
        <v>327</v>
      </c>
      <c r="C5" s="162" t="s">
        <v>329</v>
      </c>
      <c r="D5" s="162" t="s">
        <v>900</v>
      </c>
      <c r="E5" s="162" t="s">
        <v>330</v>
      </c>
      <c r="F5" s="190" t="s">
        <v>331</v>
      </c>
    </row>
    <row r="6" spans="1:6" ht="36" customHeight="1" x14ac:dyDescent="0.25">
      <c r="A6" s="10" t="s">
        <v>4</v>
      </c>
      <c r="B6" s="4">
        <f>'5.tábla'!B5</f>
        <v>31474348</v>
      </c>
      <c r="C6" s="153">
        <f>'5.tábla'!C5</f>
        <v>47660812</v>
      </c>
      <c r="D6" s="153">
        <f>'5.tábla'!D5</f>
        <v>46553412</v>
      </c>
      <c r="E6" s="153">
        <f>'5.tábla'!E5</f>
        <v>45199710</v>
      </c>
      <c r="F6" s="208">
        <f>E6/C6*100</f>
        <v>94.836214708217724</v>
      </c>
    </row>
    <row r="7" spans="1:6" ht="33.75" customHeight="1" x14ac:dyDescent="0.25">
      <c r="A7" s="10" t="s">
        <v>5</v>
      </c>
      <c r="B7" s="4">
        <f>'5.tábla'!B24</f>
        <v>5000000</v>
      </c>
      <c r="C7" s="153">
        <f>'5.tábla'!C24</f>
        <v>13956854</v>
      </c>
      <c r="D7" s="153">
        <f>'5.tábla'!D24</f>
        <v>8956854</v>
      </c>
      <c r="E7" s="153">
        <f>'5.tábla'!E24</f>
        <v>13956854</v>
      </c>
      <c r="F7" s="208">
        <f t="shared" ref="F7:F35" si="0">E7/C7*100</f>
        <v>100</v>
      </c>
    </row>
    <row r="8" spans="1:6" ht="21.75" customHeight="1" x14ac:dyDescent="0.25">
      <c r="A8" s="10" t="s">
        <v>6</v>
      </c>
      <c r="B8" s="4">
        <f>'5.tábla'!B35</f>
        <v>11333000</v>
      </c>
      <c r="C8" s="153">
        <f>'5.tábla'!C35</f>
        <v>11333000</v>
      </c>
      <c r="D8" s="153">
        <f>'5.tábla'!D35</f>
        <v>11333000</v>
      </c>
      <c r="E8" s="153">
        <f>'5.tábla'!E35</f>
        <v>13263983</v>
      </c>
      <c r="F8" s="208">
        <f t="shared" si="0"/>
        <v>117.03858642901261</v>
      </c>
    </row>
    <row r="9" spans="1:6" ht="25.5" customHeight="1" x14ac:dyDescent="0.25">
      <c r="A9" s="10" t="s">
        <v>7</v>
      </c>
      <c r="B9" s="4">
        <f>'5.tábla'!B48</f>
        <v>3140000</v>
      </c>
      <c r="C9" s="153">
        <f>'5.tábla'!C48</f>
        <v>4350000</v>
      </c>
      <c r="D9" s="153">
        <f>'5.tábla'!D48</f>
        <v>3330368</v>
      </c>
      <c r="E9" s="153">
        <f>'5.tábla'!E48</f>
        <v>3885337</v>
      </c>
      <c r="F9" s="208">
        <f t="shared" si="0"/>
        <v>89.318091954022989</v>
      </c>
    </row>
    <row r="10" spans="1:6" ht="24.75" customHeight="1" x14ac:dyDescent="0.25">
      <c r="A10" s="10" t="s">
        <v>8</v>
      </c>
      <c r="B10" s="4">
        <f>'5.tábla'!B62</f>
        <v>0</v>
      </c>
      <c r="C10" s="153">
        <f>'5.tábla'!C62</f>
        <v>0</v>
      </c>
      <c r="D10" s="153">
        <f>'5.tábla'!D62</f>
        <v>0</v>
      </c>
      <c r="E10" s="153">
        <f>'5.tábla'!E62</f>
        <v>0</v>
      </c>
      <c r="F10" s="208"/>
    </row>
    <row r="11" spans="1:6" ht="24.75" customHeight="1" x14ac:dyDescent="0.25">
      <c r="A11" s="20" t="s">
        <v>9</v>
      </c>
      <c r="B11" s="4">
        <f>'5.tábla'!B67</f>
        <v>0</v>
      </c>
      <c r="C11" s="153">
        <f>'5.tábla'!C67</f>
        <v>0</v>
      </c>
      <c r="D11" s="153">
        <f>'5.tábla'!D67</f>
        <v>1060000</v>
      </c>
      <c r="E11" s="153">
        <f>'5.tábla'!E67</f>
        <v>0</v>
      </c>
      <c r="F11" s="208"/>
    </row>
    <row r="12" spans="1:6" ht="26.25" customHeight="1" x14ac:dyDescent="0.25">
      <c r="A12" s="20" t="s">
        <v>10</v>
      </c>
      <c r="B12" s="4">
        <f>'5.tábla'!B71</f>
        <v>0</v>
      </c>
      <c r="C12" s="175">
        <f>'5.tábla'!C71</f>
        <v>3000000</v>
      </c>
      <c r="D12" s="175">
        <f>'5.tábla'!D71</f>
        <v>5000000</v>
      </c>
      <c r="E12" s="175">
        <f>'5.tábla'!E71</f>
        <v>0</v>
      </c>
      <c r="F12" s="208">
        <f t="shared" si="0"/>
        <v>0</v>
      </c>
    </row>
    <row r="13" spans="1:6" s="16" customFormat="1" ht="24" customHeight="1" x14ac:dyDescent="0.25">
      <c r="A13" s="11" t="s">
        <v>11</v>
      </c>
      <c r="B13" s="7">
        <f>SUM(B6:B12)</f>
        <v>50947348</v>
      </c>
      <c r="C13" s="7">
        <f>SUM(C6:C12)</f>
        <v>80300666</v>
      </c>
      <c r="D13" s="7">
        <f>SUM(D6:D12)</f>
        <v>76233634</v>
      </c>
      <c r="E13" s="7">
        <f>SUM(E6:E12)</f>
        <v>76305884</v>
      </c>
      <c r="F13" s="209">
        <f t="shared" si="0"/>
        <v>95.025219342514546</v>
      </c>
    </row>
    <row r="14" spans="1:6" ht="42.75" customHeight="1" x14ac:dyDescent="0.25">
      <c r="A14" s="10" t="s">
        <v>194</v>
      </c>
      <c r="B14" s="4">
        <f>'5.tábla'!B78</f>
        <v>20000000</v>
      </c>
      <c r="C14" s="153">
        <f>'5.tábla'!C78</f>
        <v>28648541</v>
      </c>
      <c r="D14" s="153">
        <f>'5.tábla'!D78</f>
        <v>28648541</v>
      </c>
      <c r="E14" s="153">
        <f>'5.tábla'!E78</f>
        <v>28648541</v>
      </c>
      <c r="F14" s="208">
        <f t="shared" si="0"/>
        <v>100</v>
      </c>
    </row>
    <row r="15" spans="1:6" ht="48.75" customHeight="1" x14ac:dyDescent="0.25">
      <c r="A15" s="10" t="s">
        <v>13</v>
      </c>
      <c r="B15" s="4">
        <f>'5.tábla'!B81</f>
        <v>907476</v>
      </c>
      <c r="C15" s="153">
        <f>'5.tábla'!C81</f>
        <v>2205230</v>
      </c>
      <c r="D15" s="153">
        <f>'5.tábla'!D81</f>
        <v>991927</v>
      </c>
      <c r="E15" s="153">
        <f>'5.tábla'!E81</f>
        <v>2595910</v>
      </c>
      <c r="F15" s="208">
        <f t="shared" si="0"/>
        <v>117.71606589788821</v>
      </c>
    </row>
    <row r="16" spans="1:6" s="16" customFormat="1" ht="23.25" customHeight="1" x14ac:dyDescent="0.25">
      <c r="A16" s="21" t="s">
        <v>12</v>
      </c>
      <c r="B16" s="3">
        <f>B14+B15</f>
        <v>20907476</v>
      </c>
      <c r="C16" s="3">
        <f>C14+C15</f>
        <v>30853771</v>
      </c>
      <c r="D16" s="3">
        <f>D14+D15</f>
        <v>29640468</v>
      </c>
      <c r="E16" s="3">
        <f>E14+E15</f>
        <v>31244451</v>
      </c>
      <c r="F16" s="209">
        <f t="shared" si="0"/>
        <v>101.2662309576356</v>
      </c>
    </row>
    <row r="17" spans="1:12" s="16" customFormat="1" ht="20.25" customHeight="1" x14ac:dyDescent="0.25">
      <c r="A17" s="12" t="s">
        <v>14</v>
      </c>
      <c r="B17" s="5">
        <f>B13+B16</f>
        <v>71854824</v>
      </c>
      <c r="C17" s="5">
        <f>C13+C16</f>
        <v>111154437</v>
      </c>
      <c r="D17" s="5">
        <f>D13+D16</f>
        <v>105874102</v>
      </c>
      <c r="E17" s="5">
        <f>E13+E16</f>
        <v>107550335</v>
      </c>
      <c r="F17" s="209">
        <f t="shared" si="0"/>
        <v>96.757572529470863</v>
      </c>
    </row>
    <row r="18" spans="1:12" s="16" customFormat="1" ht="18.75" customHeight="1" x14ac:dyDescent="0.25">
      <c r="A18" s="12"/>
      <c r="B18" s="5"/>
      <c r="C18" s="176"/>
      <c r="D18" s="176"/>
      <c r="E18" s="176"/>
      <c r="F18" s="208"/>
    </row>
    <row r="19" spans="1:12" s="18" customFormat="1" ht="20.100000000000001" customHeight="1" x14ac:dyDescent="0.25">
      <c r="A19" s="11" t="s">
        <v>15</v>
      </c>
      <c r="B19" s="7">
        <f>B20</f>
        <v>47582807</v>
      </c>
      <c r="C19" s="7">
        <f>C20</f>
        <v>63607373</v>
      </c>
      <c r="D19" s="7">
        <f>D20</f>
        <v>68114211</v>
      </c>
      <c r="E19" s="7">
        <f>E20</f>
        <v>49416627</v>
      </c>
      <c r="F19" s="209">
        <f t="shared" si="0"/>
        <v>77.690092624954033</v>
      </c>
      <c r="G19" s="17"/>
      <c r="H19" s="17"/>
      <c r="I19" s="17"/>
      <c r="J19" s="17"/>
      <c r="K19" s="17"/>
      <c r="L19" s="17"/>
    </row>
    <row r="20" spans="1:12" ht="20.25" customHeight="1" x14ac:dyDescent="0.25">
      <c r="A20" s="10" t="s">
        <v>242</v>
      </c>
      <c r="B20" s="4">
        <f>'6.tábla '!B41</f>
        <v>47582807</v>
      </c>
      <c r="C20" s="153">
        <f>'6.tábla '!C41</f>
        <v>63607373</v>
      </c>
      <c r="D20" s="153">
        <f>'6.tábla '!D41</f>
        <v>68114211</v>
      </c>
      <c r="E20" s="153">
        <f>'6.tábla '!E41</f>
        <v>49416627</v>
      </c>
      <c r="F20" s="208">
        <f t="shared" si="0"/>
        <v>77.690092624954033</v>
      </c>
    </row>
    <row r="21" spans="1:12" s="16" customFormat="1" ht="20.100000000000001" customHeight="1" x14ac:dyDescent="0.25">
      <c r="A21" s="11" t="s">
        <v>16</v>
      </c>
      <c r="B21" s="3">
        <f>SUM(B22:B24)</f>
        <v>14466956</v>
      </c>
      <c r="C21" s="3">
        <f>SUM(C22:C24)</f>
        <v>31751416</v>
      </c>
      <c r="D21" s="3">
        <f>SUM(D22:D24)</f>
        <v>27864906</v>
      </c>
      <c r="E21" s="3">
        <f>SUM(E22:E24)</f>
        <v>12857412</v>
      </c>
      <c r="F21" s="209">
        <f t="shared" si="0"/>
        <v>40.493979859039989</v>
      </c>
    </row>
    <row r="22" spans="1:12" ht="20.100000000000001" customHeight="1" x14ac:dyDescent="0.25">
      <c r="A22" s="10" t="s">
        <v>186</v>
      </c>
      <c r="B22" s="4">
        <f>'8.tábla'!B3</f>
        <v>9119196</v>
      </c>
      <c r="C22" s="153">
        <f>'8.tábla'!C3</f>
        <v>14402020</v>
      </c>
      <c r="D22" s="153">
        <f>'8.tábla'!D3</f>
        <v>10515510</v>
      </c>
      <c r="E22" s="153">
        <f>'8.tábla'!E3</f>
        <v>4569126</v>
      </c>
      <c r="F22" s="208">
        <f t="shared" si="0"/>
        <v>31.725591271224452</v>
      </c>
      <c r="H22" s="107"/>
    </row>
    <row r="23" spans="1:12" s="16" customFormat="1" ht="20.100000000000001" customHeight="1" x14ac:dyDescent="0.25">
      <c r="A23" s="10" t="s">
        <v>187</v>
      </c>
      <c r="B23" s="4">
        <f>'8.tábla'!B23</f>
        <v>5316875</v>
      </c>
      <c r="C23" s="153">
        <f>'8.tábla'!C23</f>
        <v>17318511</v>
      </c>
      <c r="D23" s="153">
        <f>'8.tábla'!D23</f>
        <v>17318511</v>
      </c>
      <c r="E23" s="153">
        <f>'8.tábla'!E23</f>
        <v>8257401</v>
      </c>
      <c r="F23" s="208">
        <f t="shared" si="0"/>
        <v>47.679624420367318</v>
      </c>
    </row>
    <row r="24" spans="1:12" ht="20.100000000000001" customHeight="1" x14ac:dyDescent="0.25">
      <c r="A24" s="10" t="s">
        <v>238</v>
      </c>
      <c r="B24" s="4">
        <f>'8.tábla'!B34</f>
        <v>30885</v>
      </c>
      <c r="C24" s="153">
        <f>'8.tábla'!C34</f>
        <v>30885</v>
      </c>
      <c r="D24" s="153">
        <f>'8.tábla'!D34</f>
        <v>30885</v>
      </c>
      <c r="E24" s="153">
        <f>'8.tábla'!E34</f>
        <v>30885</v>
      </c>
      <c r="F24" s="208">
        <f t="shared" si="0"/>
        <v>100</v>
      </c>
      <c r="J24" s="2">
        <v>-1134280</v>
      </c>
    </row>
    <row r="25" spans="1:12" ht="12.75" customHeight="1" x14ac:dyDescent="0.25">
      <c r="A25" s="11"/>
      <c r="B25" s="4"/>
      <c r="C25" s="177"/>
      <c r="D25" s="177"/>
      <c r="E25" s="177"/>
      <c r="F25" s="208"/>
      <c r="J25" s="2">
        <v>89694</v>
      </c>
    </row>
    <row r="26" spans="1:12" s="16" customFormat="1" ht="20.100000000000001" customHeight="1" x14ac:dyDescent="0.25">
      <c r="A26" s="11" t="s">
        <v>17</v>
      </c>
      <c r="B26" s="3">
        <f t="shared" ref="B26:E26" si="1">B27+B28</f>
        <v>7405470</v>
      </c>
      <c r="C26" s="3">
        <f>C27+C28</f>
        <v>13340294</v>
      </c>
      <c r="D26" s="3">
        <f>D27+D28</f>
        <v>7410943</v>
      </c>
      <c r="E26" s="3">
        <f t="shared" si="1"/>
        <v>0</v>
      </c>
      <c r="F26" s="209">
        <f>E26/C26*100</f>
        <v>0</v>
      </c>
      <c r="G26" s="107"/>
      <c r="J26" s="16">
        <v>8648541</v>
      </c>
    </row>
    <row r="27" spans="1:12" s="16" customFormat="1" ht="20.100000000000001" customHeight="1" x14ac:dyDescent="0.25">
      <c r="A27" s="10" t="s">
        <v>18</v>
      </c>
      <c r="B27" s="4">
        <v>7405470</v>
      </c>
      <c r="C27" s="153">
        <f>8949690+151+918300+811400</f>
        <v>10679541</v>
      </c>
      <c r="D27" s="153">
        <f>7410943-D28</f>
        <v>4750190</v>
      </c>
      <c r="E27" s="153"/>
      <c r="F27" s="208">
        <f t="shared" si="0"/>
        <v>0</v>
      </c>
      <c r="J27" s="16">
        <v>-11160</v>
      </c>
    </row>
    <row r="28" spans="1:12" s="16" customFormat="1" ht="20.100000000000001" customHeight="1" x14ac:dyDescent="0.25">
      <c r="A28" s="10" t="s">
        <v>19</v>
      </c>
      <c r="B28" s="4"/>
      <c r="C28" s="177">
        <f>770762+648000+1241991</f>
        <v>2660753</v>
      </c>
      <c r="D28" s="177">
        <v>2660753</v>
      </c>
      <c r="E28" s="177"/>
      <c r="F28" s="208">
        <f t="shared" si="0"/>
        <v>0</v>
      </c>
      <c r="J28" s="16">
        <v>-98203</v>
      </c>
    </row>
    <row r="29" spans="1:12" s="143" customFormat="1" ht="30" customHeight="1" x14ac:dyDescent="0.25">
      <c r="A29" s="146" t="s">
        <v>288</v>
      </c>
      <c r="B29" s="47"/>
      <c r="C29" s="178"/>
      <c r="D29" s="178"/>
      <c r="E29" s="178"/>
      <c r="F29" s="208"/>
      <c r="J29" s="143">
        <v>-1580622</v>
      </c>
    </row>
    <row r="30" spans="1:12" s="143" customFormat="1" ht="27" customHeight="1" x14ac:dyDescent="0.25">
      <c r="A30" s="144" t="s">
        <v>20</v>
      </c>
      <c r="B30" s="48">
        <f t="shared" ref="B30:E30" si="2">SUM(B26,B21,B19)</f>
        <v>69455233</v>
      </c>
      <c r="C30" s="158">
        <f>SUM(C26,C21,C19)</f>
        <v>108699083</v>
      </c>
      <c r="D30" s="158">
        <f>SUM(D26,D21,D19)</f>
        <v>103390060</v>
      </c>
      <c r="E30" s="158">
        <f t="shared" si="2"/>
        <v>62274039</v>
      </c>
      <c r="F30" s="209">
        <f t="shared" si="0"/>
        <v>57.290307591647306</v>
      </c>
      <c r="J30" s="143">
        <f>SUM(J24:J29)</f>
        <v>5913970</v>
      </c>
    </row>
    <row r="31" spans="1:12" s="145" customFormat="1" ht="20.25" customHeight="1" x14ac:dyDescent="0.25">
      <c r="A31" s="142" t="s">
        <v>269</v>
      </c>
      <c r="B31" s="47">
        <f>'8.tábla'!B38</f>
        <v>0</v>
      </c>
      <c r="C31" s="179"/>
      <c r="D31" s="179"/>
      <c r="E31" s="179"/>
      <c r="F31" s="208"/>
    </row>
    <row r="32" spans="1:12" ht="22.5" customHeight="1" x14ac:dyDescent="0.25">
      <c r="A32" s="22" t="s">
        <v>96</v>
      </c>
      <c r="B32" s="4">
        <f>'8.tábla'!B39</f>
        <v>0</v>
      </c>
      <c r="C32" s="175"/>
      <c r="D32" s="175"/>
      <c r="E32" s="175"/>
      <c r="F32" s="208"/>
    </row>
    <row r="33" spans="1:9" ht="30.75" customHeight="1" x14ac:dyDescent="0.25">
      <c r="A33" s="10" t="s">
        <v>200</v>
      </c>
      <c r="B33" s="4">
        <f>'8.tábla'!B40</f>
        <v>2399591</v>
      </c>
      <c r="C33" s="153">
        <f>'8.tábla'!C40</f>
        <v>2455354</v>
      </c>
      <c r="D33" s="153">
        <f>'8.tábla'!D40</f>
        <v>2484042</v>
      </c>
      <c r="E33" s="153">
        <f>'8.tábla'!E40</f>
        <v>2484042</v>
      </c>
      <c r="F33" s="208">
        <f t="shared" si="0"/>
        <v>101.16838549553344</v>
      </c>
    </row>
    <row r="34" spans="1:9" s="16" customFormat="1" ht="19.5" customHeight="1" x14ac:dyDescent="0.25">
      <c r="A34" s="11" t="s">
        <v>21</v>
      </c>
      <c r="B34" s="3">
        <f t="shared" ref="B34:E34" si="3">SUM(B31:B33)</f>
        <v>2399591</v>
      </c>
      <c r="C34" s="3">
        <f t="shared" si="3"/>
        <v>2455354</v>
      </c>
      <c r="D34" s="3">
        <f t="shared" ref="D34" si="4">SUM(D31:D33)</f>
        <v>2484042</v>
      </c>
      <c r="E34" s="3">
        <f t="shared" si="3"/>
        <v>2484042</v>
      </c>
      <c r="F34" s="209">
        <f t="shared" si="0"/>
        <v>101.16838549553344</v>
      </c>
    </row>
    <row r="35" spans="1:9" s="16" customFormat="1" ht="20.100000000000001" customHeight="1" thickBot="1" x14ac:dyDescent="0.3">
      <c r="A35" s="13" t="s">
        <v>22</v>
      </c>
      <c r="B35" s="14">
        <f t="shared" ref="B35:E35" si="5">B30+B34</f>
        <v>71854824</v>
      </c>
      <c r="C35" s="14">
        <f t="shared" si="5"/>
        <v>111154437</v>
      </c>
      <c r="D35" s="14">
        <f t="shared" ref="D35" si="6">D30+D34</f>
        <v>105874102</v>
      </c>
      <c r="E35" s="14">
        <f t="shared" si="5"/>
        <v>64758081</v>
      </c>
      <c r="F35" s="209">
        <f t="shared" si="0"/>
        <v>58.259555576715307</v>
      </c>
      <c r="G35" s="106"/>
      <c r="H35" s="106"/>
      <c r="I35" s="106"/>
    </row>
    <row r="36" spans="1:9" x14ac:dyDescent="0.25">
      <c r="E36" s="107">
        <f>E17-E35</f>
        <v>42792254</v>
      </c>
    </row>
    <row r="38" spans="1:9" x14ac:dyDescent="0.25">
      <c r="C38" s="107"/>
      <c r="D38" s="107"/>
      <c r="E38" s="107"/>
    </row>
  </sheetData>
  <sheetProtection selectLockedCells="1" selectUnlockedCells="1"/>
  <mergeCells count="1">
    <mergeCell ref="A4:F4"/>
  </mergeCells>
  <phoneticPr fontId="22" type="noConversion"/>
  <printOptions horizontalCentered="1"/>
  <pageMargins left="8.3333333333333329E-2" right="0.28125" top="1.1023622047244095" bottom="0.19685039370078741" header="0.23622047244094491" footer="0.51181102362204722"/>
  <pageSetup paperSize="9" scale="89" firstPageNumber="0" orientation="portrait" r:id="rId1"/>
  <headerFooter alignWithMargins="0">
    <oddHeader xml:space="preserve">&amp;L&amp;"Times New Roman,Normál"&amp;12Balatonszőlős Község
Önkormányzata&amp;C&amp;"Times New Roman,Normál"&amp;12
4. melléklet
az önkormányzat 2018. évi költségvetési gazdálkodási beszámolójáról
szóló 5/2019. (V. 30.) önkormányzati rendeletéhez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H90"/>
  <sheetViews>
    <sheetView view="pageLayout" topLeftCell="A3" zoomScaleNormal="75" zoomScaleSheetLayoutView="89" workbookViewId="0">
      <selection activeCell="A3" sqref="A3:F3"/>
    </sheetView>
  </sheetViews>
  <sheetFormatPr defaultColWidth="9" defaultRowHeight="15.75" x14ac:dyDescent="0.25"/>
  <cols>
    <col min="1" max="1" width="30.7109375" style="25" customWidth="1"/>
    <col min="2" max="2" width="12.42578125" style="25" customWidth="1"/>
    <col min="3" max="4" width="13.42578125" style="25" customWidth="1"/>
    <col min="5" max="5" width="13" style="25" customWidth="1"/>
    <col min="6" max="6" width="12.7109375" style="25" customWidth="1"/>
    <col min="7" max="9" width="15.28515625" style="25" customWidth="1"/>
    <col min="10" max="16384" width="9" style="25"/>
  </cols>
  <sheetData>
    <row r="1" spans="1:7" hidden="1" x14ac:dyDescent="0.25">
      <c r="A1" s="23"/>
      <c r="B1" s="24"/>
    </row>
    <row r="2" spans="1:7" hidden="1" x14ac:dyDescent="0.25">
      <c r="A2" s="26"/>
    </row>
    <row r="3" spans="1:7" ht="25.5" customHeight="1" thickBot="1" x14ac:dyDescent="0.3">
      <c r="A3" s="629" t="s">
        <v>301</v>
      </c>
      <c r="B3" s="629"/>
      <c r="C3" s="629"/>
      <c r="D3" s="629"/>
      <c r="E3" s="629"/>
      <c r="F3" s="629"/>
    </row>
    <row r="4" spans="1:7" s="17" customFormat="1" ht="53.45" customHeight="1" x14ac:dyDescent="0.25">
      <c r="A4" s="27" t="s">
        <v>188</v>
      </c>
      <c r="B4" s="9" t="s">
        <v>327</v>
      </c>
      <c r="C4" s="162" t="s">
        <v>329</v>
      </c>
      <c r="D4" s="162" t="s">
        <v>900</v>
      </c>
      <c r="E4" s="162" t="s">
        <v>330</v>
      </c>
      <c r="F4" s="187" t="s">
        <v>331</v>
      </c>
    </row>
    <row r="5" spans="1:7" s="17" customFormat="1" ht="31.5" x14ac:dyDescent="0.25">
      <c r="A5" s="28" t="s">
        <v>4</v>
      </c>
      <c r="B5" s="5">
        <f t="shared" ref="B5:E5" si="0">B6+B12+B13+B14+B15+B16</f>
        <v>31474348</v>
      </c>
      <c r="C5" s="5">
        <f t="shared" ref="C5:D5" si="1">C6+C12+C13+C14+C15+C16</f>
        <v>47660812</v>
      </c>
      <c r="D5" s="5">
        <f t="shared" si="1"/>
        <v>46553412</v>
      </c>
      <c r="E5" s="5">
        <f t="shared" si="0"/>
        <v>45199710</v>
      </c>
      <c r="F5" s="192">
        <f>E5/C5*100</f>
        <v>94.836214708217724</v>
      </c>
    </row>
    <row r="6" spans="1:7" s="30" customFormat="1" ht="38.25" customHeight="1" x14ac:dyDescent="0.25">
      <c r="A6" s="29" t="s">
        <v>23</v>
      </c>
      <c r="B6" s="32">
        <f>B7+B8+B9</f>
        <v>28253068</v>
      </c>
      <c r="C6" s="156">
        <f>C7+C8+C9+C10</f>
        <v>30718399</v>
      </c>
      <c r="D6" s="156">
        <f>D7+D8+D9+D10</f>
        <v>30422399</v>
      </c>
      <c r="E6" s="156">
        <f>E7+E8+E9+E10</f>
        <v>30422399</v>
      </c>
      <c r="F6" s="193">
        <f t="shared" ref="F6:F28" si="2">E6/C6*100</f>
        <v>99.036408114889056</v>
      </c>
    </row>
    <row r="7" spans="1:7" s="30" customFormat="1" ht="31.5" x14ac:dyDescent="0.25">
      <c r="A7" s="31" t="s">
        <v>24</v>
      </c>
      <c r="B7" s="32">
        <f>'5a. tábla'!E5</f>
        <v>19558068</v>
      </c>
      <c r="C7" s="156">
        <f>'5a. tábla'!F5</f>
        <v>19558068</v>
      </c>
      <c r="D7" s="156">
        <f>'5a. tábla'!G5</f>
        <v>19558068</v>
      </c>
      <c r="E7" s="156">
        <f>'5a. tábla'!H5</f>
        <v>19558068</v>
      </c>
      <c r="F7" s="193">
        <f t="shared" si="2"/>
        <v>100</v>
      </c>
    </row>
    <row r="8" spans="1:7" s="30" customFormat="1" ht="28.35" customHeight="1" x14ac:dyDescent="0.25">
      <c r="A8" s="20" t="s">
        <v>25</v>
      </c>
      <c r="B8" s="32">
        <f>'5a. tábla'!E33</f>
        <v>6895000</v>
      </c>
      <c r="C8" s="156">
        <f>'5a. tábla'!F33</f>
        <v>6982631</v>
      </c>
      <c r="D8" s="156">
        <f>'5a. tábla'!G33</f>
        <v>6982631</v>
      </c>
      <c r="E8" s="156">
        <f>'5a. tábla'!H33</f>
        <v>6982631</v>
      </c>
      <c r="F8" s="193">
        <f t="shared" si="2"/>
        <v>100</v>
      </c>
    </row>
    <row r="9" spans="1:7" s="30" customFormat="1" ht="28.35" customHeight="1" x14ac:dyDescent="0.25">
      <c r="A9" s="20" t="s">
        <v>26</v>
      </c>
      <c r="B9" s="32">
        <f>'5a. tábla'!E43</f>
        <v>1800000</v>
      </c>
      <c r="C9" s="156">
        <f>'5a. tábla'!F43</f>
        <v>1800000</v>
      </c>
      <c r="D9" s="156">
        <f>'5a. tábla'!G43</f>
        <v>1800000</v>
      </c>
      <c r="E9" s="156">
        <f>'5a. tábla'!H43</f>
        <v>1800000</v>
      </c>
      <c r="F9" s="193">
        <f t="shared" si="2"/>
        <v>100</v>
      </c>
    </row>
    <row r="10" spans="1:7" s="17" customFormat="1" ht="47.25" x14ac:dyDescent="0.25">
      <c r="A10" s="20" t="s">
        <v>0</v>
      </c>
      <c r="B10" s="32"/>
      <c r="C10" s="194">
        <f>648000+918300+811400</f>
        <v>2377700</v>
      </c>
      <c r="D10" s="194">
        <f>'5a. tábla'!G46</f>
        <v>2081700</v>
      </c>
      <c r="E10" s="194">
        <f>'5a. tábla'!H46</f>
        <v>2081700</v>
      </c>
      <c r="F10" s="193">
        <f t="shared" si="2"/>
        <v>87.550994658703786</v>
      </c>
      <c r="G10" s="207"/>
    </row>
    <row r="11" spans="1:7" s="17" customFormat="1" ht="31.5" x14ac:dyDescent="0.25">
      <c r="A11" s="20" t="s">
        <v>1</v>
      </c>
      <c r="B11" s="32"/>
      <c r="C11" s="166"/>
      <c r="D11" s="166"/>
      <c r="E11" s="166"/>
      <c r="F11" s="192"/>
    </row>
    <row r="12" spans="1:7" s="17" customFormat="1" ht="25.5" customHeight="1" x14ac:dyDescent="0.25">
      <c r="A12" s="20" t="s">
        <v>198</v>
      </c>
      <c r="B12" s="32"/>
      <c r="C12" s="166"/>
      <c r="D12" s="166"/>
      <c r="E12" s="166"/>
      <c r="F12" s="192"/>
    </row>
    <row r="13" spans="1:7" s="33" customFormat="1" ht="47.25" x14ac:dyDescent="0.25">
      <c r="A13" s="20" t="s">
        <v>27</v>
      </c>
      <c r="B13" s="32"/>
      <c r="C13" s="167"/>
      <c r="D13" s="167"/>
      <c r="E13" s="167"/>
      <c r="F13" s="192"/>
    </row>
    <row r="14" spans="1:7" s="33" customFormat="1" ht="28.35" customHeight="1" x14ac:dyDescent="0.25">
      <c r="A14" s="20" t="s">
        <v>28</v>
      </c>
      <c r="B14" s="32"/>
      <c r="C14" s="167"/>
      <c r="D14" s="167"/>
      <c r="E14" s="167"/>
      <c r="F14" s="192"/>
    </row>
    <row r="15" spans="1:7" s="33" customFormat="1" ht="28.35" customHeight="1" x14ac:dyDescent="0.25">
      <c r="A15" s="20" t="s">
        <v>29</v>
      </c>
      <c r="B15" s="32"/>
      <c r="C15" s="167"/>
      <c r="D15" s="167"/>
      <c r="E15" s="167"/>
      <c r="F15" s="192"/>
    </row>
    <row r="16" spans="1:7" s="17" customFormat="1" ht="28.35" customHeight="1" x14ac:dyDescent="0.25">
      <c r="A16" s="20" t="s">
        <v>30</v>
      </c>
      <c r="B16" s="32">
        <f>B17</f>
        <v>3221280</v>
      </c>
      <c r="C16" s="156">
        <f>C17+C20+C18+C19</f>
        <v>16942413</v>
      </c>
      <c r="D16" s="156">
        <f>D17+D20+D18+D19</f>
        <v>16131013</v>
      </c>
      <c r="E16" s="156">
        <f>SUM(E17:E23)</f>
        <v>14777311</v>
      </c>
      <c r="F16" s="193">
        <f t="shared" si="2"/>
        <v>87.22081677503671</v>
      </c>
    </row>
    <row r="17" spans="1:8" s="17" customFormat="1" ht="28.35" customHeight="1" x14ac:dyDescent="0.25">
      <c r="A17" s="20" t="s">
        <v>239</v>
      </c>
      <c r="B17" s="34">
        <v>3221280</v>
      </c>
      <c r="C17" s="105">
        <f>3221280+770762+476667</f>
        <v>4468709</v>
      </c>
      <c r="D17" s="105">
        <f>3221280+770762+476667</f>
        <v>4468709</v>
      </c>
      <c r="E17" s="105">
        <v>3648681</v>
      </c>
      <c r="F17" s="193">
        <f t="shared" si="2"/>
        <v>81.649554714795698</v>
      </c>
    </row>
    <row r="18" spans="1:8" s="17" customFormat="1" ht="28.35" customHeight="1" x14ac:dyDescent="0.25">
      <c r="A18" s="20" t="s">
        <v>324</v>
      </c>
      <c r="B18" s="157"/>
      <c r="C18" s="105">
        <v>11040004</v>
      </c>
      <c r="D18" s="105">
        <v>11040004</v>
      </c>
      <c r="E18" s="105">
        <v>11040004</v>
      </c>
      <c r="F18" s="193">
        <f t="shared" si="2"/>
        <v>100</v>
      </c>
    </row>
    <row r="19" spans="1:8" s="17" customFormat="1" ht="28.35" customHeight="1" x14ac:dyDescent="0.25">
      <c r="A19" s="20" t="s">
        <v>326</v>
      </c>
      <c r="B19" s="157"/>
      <c r="C19" s="105">
        <v>622300</v>
      </c>
      <c r="D19" s="105">
        <v>622300</v>
      </c>
      <c r="E19" s="105">
        <v>0</v>
      </c>
      <c r="F19" s="193">
        <f t="shared" si="2"/>
        <v>0</v>
      </c>
      <c r="G19" s="207"/>
    </row>
    <row r="20" spans="1:8" s="17" customFormat="1" ht="28.35" customHeight="1" x14ac:dyDescent="0.25">
      <c r="A20" s="20" t="s">
        <v>316</v>
      </c>
      <c r="B20" s="157"/>
      <c r="C20" s="105">
        <v>811400</v>
      </c>
      <c r="D20" s="105"/>
      <c r="E20" s="105">
        <v>0</v>
      </c>
      <c r="F20" s="193">
        <f t="shared" si="2"/>
        <v>0</v>
      </c>
      <c r="G20" s="207"/>
    </row>
    <row r="21" spans="1:8" s="17" customFormat="1" ht="28.35" customHeight="1" x14ac:dyDescent="0.25">
      <c r="A21" s="20" t="s">
        <v>913</v>
      </c>
      <c r="B21" s="157"/>
      <c r="C21" s="105"/>
      <c r="D21" s="105"/>
      <c r="E21" s="105">
        <v>50000</v>
      </c>
      <c r="F21" s="193"/>
      <c r="G21" s="207"/>
    </row>
    <row r="22" spans="1:8" s="17" customFormat="1" ht="47.25" x14ac:dyDescent="0.25">
      <c r="A22" s="20" t="s">
        <v>912</v>
      </c>
      <c r="B22" s="157"/>
      <c r="C22" s="105"/>
      <c r="D22" s="105"/>
      <c r="E22" s="105">
        <v>32626</v>
      </c>
      <c r="F22" s="193"/>
      <c r="G22" s="207"/>
    </row>
    <row r="23" spans="1:8" s="17" customFormat="1" ht="28.35" customHeight="1" x14ac:dyDescent="0.25">
      <c r="A23" s="20" t="s">
        <v>911</v>
      </c>
      <c r="B23" s="157"/>
      <c r="C23" s="105"/>
      <c r="D23" s="105"/>
      <c r="E23" s="105">
        <v>6000</v>
      </c>
      <c r="F23" s="193"/>
      <c r="G23" s="207"/>
    </row>
    <row r="24" spans="1:8" s="17" customFormat="1" ht="28.35" customHeight="1" x14ac:dyDescent="0.25">
      <c r="A24" s="28" t="s">
        <v>5</v>
      </c>
      <c r="B24" s="5">
        <f>B25+B30+B31+B32+B33+B28</f>
        <v>5000000</v>
      </c>
      <c r="C24" s="5">
        <f>C25+C30+C31+C32+C33</f>
        <v>13956854</v>
      </c>
      <c r="D24" s="5">
        <f>D25+D30+D31+D32+D33</f>
        <v>8956854</v>
      </c>
      <c r="E24" s="5">
        <f t="shared" ref="E24" si="3">E25+E30+E31+E32+E33</f>
        <v>13956854</v>
      </c>
      <c r="F24" s="192">
        <f t="shared" si="2"/>
        <v>100</v>
      </c>
    </row>
    <row r="25" spans="1:8" s="17" customFormat="1" ht="28.35" customHeight="1" x14ac:dyDescent="0.25">
      <c r="A25" s="20" t="s">
        <v>31</v>
      </c>
      <c r="B25" s="156">
        <f>B26+B27</f>
        <v>5000000</v>
      </c>
      <c r="C25" s="156">
        <f>SUM(C26:C28)</f>
        <v>13956854</v>
      </c>
      <c r="D25" s="156">
        <f t="shared" ref="D25:E25" si="4">SUM(D26:D28)</f>
        <v>8956854</v>
      </c>
      <c r="E25" s="156">
        <f t="shared" si="4"/>
        <v>8956854</v>
      </c>
      <c r="F25" s="193">
        <f>E25/C25*100</f>
        <v>64.175307701864611</v>
      </c>
      <c r="G25" s="85"/>
      <c r="H25" s="85"/>
    </row>
    <row r="26" spans="1:8" s="17" customFormat="1" ht="28.35" customHeight="1" x14ac:dyDescent="0.25">
      <c r="A26" s="54" t="s">
        <v>300</v>
      </c>
      <c r="B26" s="156">
        <v>5000000</v>
      </c>
      <c r="C26" s="156">
        <v>5000000</v>
      </c>
      <c r="D26" s="156">
        <v>0</v>
      </c>
      <c r="E26" s="156"/>
      <c r="F26" s="193">
        <f>E26/C26*100</f>
        <v>0</v>
      </c>
      <c r="G26" s="85"/>
      <c r="H26" s="85"/>
    </row>
    <row r="27" spans="1:8" s="17" customFormat="1" ht="30.75" customHeight="1" x14ac:dyDescent="0.25">
      <c r="A27" s="59" t="s">
        <v>299</v>
      </c>
      <c r="B27" s="147"/>
      <c r="C27" s="184"/>
      <c r="D27" s="184"/>
      <c r="E27" s="184"/>
      <c r="F27" s="193"/>
      <c r="G27" s="85"/>
      <c r="H27" s="85"/>
    </row>
    <row r="28" spans="1:8" s="17" customFormat="1" ht="30.75" customHeight="1" thickBot="1" x14ac:dyDescent="0.3">
      <c r="A28" s="59" t="s">
        <v>314</v>
      </c>
      <c r="C28" s="156">
        <v>8956854</v>
      </c>
      <c r="D28" s="156">
        <v>8956854</v>
      </c>
      <c r="E28" s="156">
        <v>8956854</v>
      </c>
      <c r="F28" s="193">
        <f t="shared" si="2"/>
        <v>100</v>
      </c>
      <c r="G28" s="85"/>
      <c r="H28" s="85"/>
    </row>
    <row r="29" spans="1:8" s="17" customFormat="1" ht="30.75" customHeight="1" x14ac:dyDescent="0.25">
      <c r="A29" s="27" t="s">
        <v>188</v>
      </c>
      <c r="B29" s="9" t="s">
        <v>327</v>
      </c>
      <c r="C29" s="162" t="s">
        <v>329</v>
      </c>
      <c r="D29" s="162" t="s">
        <v>900</v>
      </c>
      <c r="E29" s="162" t="s">
        <v>330</v>
      </c>
      <c r="F29" s="190" t="s">
        <v>331</v>
      </c>
      <c r="G29" s="85"/>
      <c r="H29" s="85"/>
    </row>
    <row r="30" spans="1:8" s="17" customFormat="1" ht="47.25" x14ac:dyDescent="0.25">
      <c r="A30" s="20" t="s">
        <v>32</v>
      </c>
      <c r="B30" s="32"/>
      <c r="C30" s="166"/>
      <c r="D30" s="166"/>
      <c r="E30" s="166"/>
      <c r="F30" s="192"/>
    </row>
    <row r="31" spans="1:8" s="17" customFormat="1" ht="63" x14ac:dyDescent="0.25">
      <c r="A31" s="20" t="s">
        <v>33</v>
      </c>
      <c r="B31" s="32"/>
      <c r="C31" s="166"/>
      <c r="D31" s="166"/>
      <c r="E31" s="166"/>
      <c r="F31" s="192"/>
    </row>
    <row r="32" spans="1:8" s="17" customFormat="1" ht="63" x14ac:dyDescent="0.25">
      <c r="A32" s="20" t="s">
        <v>34</v>
      </c>
      <c r="B32" s="32"/>
      <c r="C32" s="166"/>
      <c r="D32" s="166"/>
      <c r="E32" s="166"/>
      <c r="F32" s="192"/>
    </row>
    <row r="33" spans="1:6" s="17" customFormat="1" ht="47.25" x14ac:dyDescent="0.25">
      <c r="A33" s="20" t="s">
        <v>199</v>
      </c>
      <c r="B33" s="32"/>
      <c r="C33" s="166">
        <f>SUM(C34)</f>
        <v>0</v>
      </c>
      <c r="D33" s="166">
        <f t="shared" ref="D33:E33" si="5">SUM(D34)</f>
        <v>0</v>
      </c>
      <c r="E33" s="166">
        <f t="shared" si="5"/>
        <v>5000000</v>
      </c>
      <c r="F33" s="192"/>
    </row>
    <row r="34" spans="1:6" s="17" customFormat="1" x14ac:dyDescent="0.25">
      <c r="A34" s="54" t="s">
        <v>300</v>
      </c>
      <c r="B34" s="156"/>
      <c r="C34" s="169"/>
      <c r="D34" s="169"/>
      <c r="E34" s="169">
        <v>5000000</v>
      </c>
      <c r="F34" s="192"/>
    </row>
    <row r="35" spans="1:6" s="17" customFormat="1" ht="28.35" customHeight="1" x14ac:dyDescent="0.25">
      <c r="A35" s="28" t="s">
        <v>6</v>
      </c>
      <c r="B35" s="5">
        <f>B36+B39+B47</f>
        <v>11333000</v>
      </c>
      <c r="C35" s="5">
        <f>C36+C39+C47</f>
        <v>11333000</v>
      </c>
      <c r="D35" s="5">
        <f>D36+D39+D47</f>
        <v>11333000</v>
      </c>
      <c r="E35" s="5">
        <f>E36+E39+E47</f>
        <v>13263983</v>
      </c>
      <c r="F35" s="192">
        <f t="shared" ref="F35:F57" si="6">E35/C35*100</f>
        <v>117.03858642901261</v>
      </c>
    </row>
    <row r="36" spans="1:6" s="17" customFormat="1" ht="18.600000000000001" customHeight="1" x14ac:dyDescent="0.25">
      <c r="A36" s="20" t="s">
        <v>35</v>
      </c>
      <c r="B36" s="32">
        <f>SUM(B37:B38)</f>
        <v>5883000</v>
      </c>
      <c r="C36" s="156">
        <f>SUM(C37:C38)</f>
        <v>5883000</v>
      </c>
      <c r="D36" s="156">
        <f>SUM(D37:D38)</f>
        <v>5883000</v>
      </c>
      <c r="E36" s="156">
        <f>SUM(E37:E38)</f>
        <v>5871351</v>
      </c>
      <c r="F36" s="193">
        <f t="shared" si="6"/>
        <v>99.801988781234058</v>
      </c>
    </row>
    <row r="37" spans="1:6" s="17" customFormat="1" ht="31.5" x14ac:dyDescent="0.25">
      <c r="A37" s="29" t="s">
        <v>264</v>
      </c>
      <c r="B37" s="32">
        <v>5583000</v>
      </c>
      <c r="C37" s="105">
        <v>5583000</v>
      </c>
      <c r="D37" s="105">
        <v>5583000</v>
      </c>
      <c r="E37" s="105">
        <v>5680006</v>
      </c>
      <c r="F37" s="193">
        <f t="shared" si="6"/>
        <v>101.73752462833603</v>
      </c>
    </row>
    <row r="38" spans="1:6" s="17" customFormat="1" ht="18.600000000000001" customHeight="1" x14ac:dyDescent="0.25">
      <c r="A38" s="29" t="s">
        <v>36</v>
      </c>
      <c r="B38" s="32">
        <v>300000</v>
      </c>
      <c r="C38" s="6">
        <v>300000</v>
      </c>
      <c r="D38" s="6">
        <v>300000</v>
      </c>
      <c r="E38" s="6">
        <v>191345</v>
      </c>
      <c r="F38" s="193">
        <f t="shared" si="6"/>
        <v>63.781666666666666</v>
      </c>
    </row>
    <row r="39" spans="1:6" s="17" customFormat="1" ht="31.5" x14ac:dyDescent="0.25">
      <c r="A39" s="20" t="s">
        <v>37</v>
      </c>
      <c r="B39" s="32">
        <f>B40+B42+B43</f>
        <v>5350000</v>
      </c>
      <c r="C39" s="156">
        <f>C40+C42+C43</f>
        <v>5350000</v>
      </c>
      <c r="D39" s="156">
        <f>D40+D42+D43</f>
        <v>5350000</v>
      </c>
      <c r="E39" s="156">
        <f>E40+E42+E43</f>
        <v>7251318</v>
      </c>
      <c r="F39" s="193">
        <f t="shared" si="6"/>
        <v>135.53865420560746</v>
      </c>
    </row>
    <row r="40" spans="1:6" s="17" customFormat="1" ht="31.5" x14ac:dyDescent="0.25">
      <c r="A40" s="20" t="s">
        <v>38</v>
      </c>
      <c r="B40" s="32">
        <f>SUM(B41)</f>
        <v>3500000</v>
      </c>
      <c r="C40" s="156">
        <f>SUM(C41)</f>
        <v>3500000</v>
      </c>
      <c r="D40" s="156">
        <f>SUM(D41)</f>
        <v>3500000</v>
      </c>
      <c r="E40" s="156">
        <f>SUM(E41)</f>
        <v>4867421</v>
      </c>
      <c r="F40" s="193">
        <f t="shared" si="6"/>
        <v>139.06917142857142</v>
      </c>
    </row>
    <row r="41" spans="1:6" s="17" customFormat="1" ht="18.600000000000001" customHeight="1" x14ac:dyDescent="0.25">
      <c r="A41" s="20" t="s">
        <v>39</v>
      </c>
      <c r="B41" s="32">
        <v>3500000</v>
      </c>
      <c r="C41" s="6">
        <v>3500000</v>
      </c>
      <c r="D41" s="6">
        <v>3500000</v>
      </c>
      <c r="E41" s="6">
        <v>4867421</v>
      </c>
      <c r="F41" s="193">
        <f t="shared" si="6"/>
        <v>139.06917142857142</v>
      </c>
    </row>
    <row r="42" spans="1:6" s="17" customFormat="1" ht="18.600000000000001" customHeight="1" x14ac:dyDescent="0.25">
      <c r="A42" s="20" t="s">
        <v>40</v>
      </c>
      <c r="B42" s="32">
        <v>1800000</v>
      </c>
      <c r="C42" s="6">
        <v>1800000</v>
      </c>
      <c r="D42" s="6">
        <v>1800000</v>
      </c>
      <c r="E42" s="6">
        <v>2174347</v>
      </c>
      <c r="F42" s="193">
        <f t="shared" si="6"/>
        <v>120.79705555555556</v>
      </c>
    </row>
    <row r="43" spans="1:6" s="17" customFormat="1" ht="31.5" x14ac:dyDescent="0.25">
      <c r="A43" s="20" t="s">
        <v>41</v>
      </c>
      <c r="B43" s="32">
        <f>SUM(B44:B46)</f>
        <v>50000</v>
      </c>
      <c r="C43" s="156">
        <f>SUM(C44:C46)</f>
        <v>50000</v>
      </c>
      <c r="D43" s="156">
        <f>SUM(D44:D46)</f>
        <v>50000</v>
      </c>
      <c r="E43" s="156">
        <f>SUM(E44:E46)</f>
        <v>209550</v>
      </c>
      <c r="F43" s="193">
        <f t="shared" si="6"/>
        <v>419.09999999999997</v>
      </c>
    </row>
    <row r="44" spans="1:6" s="17" customFormat="1" ht="18.600000000000001" customHeight="1" x14ac:dyDescent="0.25">
      <c r="A44" s="20" t="s">
        <v>42</v>
      </c>
      <c r="B44" s="32">
        <v>50000</v>
      </c>
      <c r="C44" s="6">
        <v>50000</v>
      </c>
      <c r="D44" s="6">
        <v>50000</v>
      </c>
      <c r="E44" s="6">
        <v>209550</v>
      </c>
      <c r="F44" s="193">
        <f t="shared" si="6"/>
        <v>419.09999999999997</v>
      </c>
    </row>
    <row r="45" spans="1:6" s="17" customFormat="1" ht="18.600000000000001" customHeight="1" x14ac:dyDescent="0.25">
      <c r="A45" s="20" t="s">
        <v>43</v>
      </c>
      <c r="B45" s="32"/>
      <c r="C45" s="169"/>
      <c r="D45" s="169"/>
      <c r="E45" s="169"/>
      <c r="F45" s="193"/>
    </row>
    <row r="46" spans="1:6" s="17" customFormat="1" ht="18.600000000000001" customHeight="1" x14ac:dyDescent="0.25">
      <c r="A46" s="20" t="s">
        <v>189</v>
      </c>
      <c r="B46" s="32"/>
      <c r="C46" s="169"/>
      <c r="D46" s="169"/>
      <c r="E46" s="169"/>
      <c r="F46" s="193"/>
    </row>
    <row r="47" spans="1:6" s="17" customFormat="1" ht="30.75" customHeight="1" x14ac:dyDescent="0.25">
      <c r="A47" s="20" t="s">
        <v>44</v>
      </c>
      <c r="B47" s="32">
        <v>100000</v>
      </c>
      <c r="C47" s="6">
        <v>100000</v>
      </c>
      <c r="D47" s="6">
        <v>100000</v>
      </c>
      <c r="E47" s="6">
        <v>141314</v>
      </c>
      <c r="F47" s="193">
        <f t="shared" si="6"/>
        <v>141.31399999999999</v>
      </c>
    </row>
    <row r="48" spans="1:6" s="17" customFormat="1" ht="28.35" customHeight="1" x14ac:dyDescent="0.25">
      <c r="A48" s="28" t="s">
        <v>7</v>
      </c>
      <c r="B48" s="5">
        <f>B49+B50+B53+B54+B56+B57+B58+B59+B60</f>
        <v>3140000</v>
      </c>
      <c r="C48" s="5">
        <f>C49+C50+C53+C54+C56+C57+C58+C59+C60+C51</f>
        <v>4350000</v>
      </c>
      <c r="D48" s="5">
        <f>D49+D50+D53+D54+D56+D57+D58+D59+D60+D51</f>
        <v>3330368</v>
      </c>
      <c r="E48" s="5">
        <f>E49+E50+E53+E54+E56+E57+E58+E59+E60+E51</f>
        <v>3885337</v>
      </c>
      <c r="F48" s="192">
        <f t="shared" si="6"/>
        <v>89.318091954022989</v>
      </c>
    </row>
    <row r="49" spans="1:6" s="17" customFormat="1" ht="31.5" x14ac:dyDescent="0.25">
      <c r="A49" s="29" t="s">
        <v>45</v>
      </c>
      <c r="B49" s="32"/>
      <c r="C49" s="169"/>
      <c r="D49" s="169"/>
      <c r="E49" s="169">
        <v>44440</v>
      </c>
      <c r="F49" s="193"/>
    </row>
    <row r="50" spans="1:6" s="35" customFormat="1" ht="31.5" x14ac:dyDescent="0.25">
      <c r="A50" s="29" t="s">
        <v>46</v>
      </c>
      <c r="B50" s="32">
        <v>20000</v>
      </c>
      <c r="C50" s="42">
        <v>20000</v>
      </c>
      <c r="D50" s="42">
        <v>20000</v>
      </c>
      <c r="E50" s="42">
        <f>32150+32500</f>
        <v>64650</v>
      </c>
      <c r="F50" s="193">
        <f t="shared" si="6"/>
        <v>323.25</v>
      </c>
    </row>
    <row r="51" spans="1:6" s="35" customFormat="1" ht="18.600000000000001" customHeight="1" x14ac:dyDescent="0.25">
      <c r="A51" s="20" t="s">
        <v>321</v>
      </c>
      <c r="B51" s="156"/>
      <c r="C51" s="170">
        <v>1060000</v>
      </c>
      <c r="D51" s="170">
        <v>0</v>
      </c>
      <c r="E51" s="170">
        <v>1060000</v>
      </c>
      <c r="F51" s="193">
        <f t="shared" si="6"/>
        <v>100</v>
      </c>
    </row>
    <row r="52" spans="1:6" s="36" customFormat="1" ht="18.600000000000001" customHeight="1" x14ac:dyDescent="0.25">
      <c r="A52" s="29" t="s">
        <v>322</v>
      </c>
      <c r="B52" s="32"/>
      <c r="C52" s="171"/>
      <c r="D52" s="171"/>
      <c r="E52" s="171"/>
      <c r="F52" s="193"/>
    </row>
    <row r="53" spans="1:6" s="38" customFormat="1" ht="31.5" x14ac:dyDescent="0.25">
      <c r="A53" s="20" t="s">
        <v>47</v>
      </c>
      <c r="B53" s="32">
        <v>20000</v>
      </c>
      <c r="C53" s="37">
        <f>20000+118110</f>
        <v>138110</v>
      </c>
      <c r="D53" s="37">
        <v>138110</v>
      </c>
      <c r="E53" s="37">
        <v>129920</v>
      </c>
      <c r="F53" s="193">
        <f t="shared" si="6"/>
        <v>94.06994424733908</v>
      </c>
    </row>
    <row r="54" spans="1:6" s="38" customFormat="1" ht="18.600000000000001" customHeight="1" x14ac:dyDescent="0.25">
      <c r="A54" s="20" t="s">
        <v>48</v>
      </c>
      <c r="B54" s="32">
        <f>B55</f>
        <v>2400000</v>
      </c>
      <c r="C54" s="156">
        <f t="shared" ref="C54:E54" si="7">C55</f>
        <v>2400000</v>
      </c>
      <c r="D54" s="156">
        <f t="shared" si="7"/>
        <v>2400000</v>
      </c>
      <c r="E54" s="156">
        <f t="shared" si="7"/>
        <v>1619929</v>
      </c>
      <c r="F54" s="193">
        <f t="shared" si="6"/>
        <v>67.497041666666675</v>
      </c>
    </row>
    <row r="55" spans="1:6" s="38" customFormat="1" ht="18.600000000000001" customHeight="1" x14ac:dyDescent="0.25">
      <c r="A55" s="39" t="s">
        <v>216</v>
      </c>
      <c r="B55" s="32">
        <v>2400000</v>
      </c>
      <c r="C55" s="37">
        <v>2400000</v>
      </c>
      <c r="D55" s="37">
        <v>2400000</v>
      </c>
      <c r="E55" s="37">
        <v>1619929</v>
      </c>
      <c r="F55" s="193">
        <f t="shared" si="6"/>
        <v>67.497041666666675</v>
      </c>
    </row>
    <row r="56" spans="1:6" s="38" customFormat="1" ht="18.600000000000001" customHeight="1" x14ac:dyDescent="0.25">
      <c r="A56" s="39" t="s">
        <v>49</v>
      </c>
      <c r="B56" s="32"/>
      <c r="C56" s="172"/>
      <c r="D56" s="172"/>
      <c r="E56" s="172"/>
      <c r="F56" s="193"/>
    </row>
    <row r="57" spans="1:6" s="38" customFormat="1" ht="18.600000000000001" customHeight="1" x14ac:dyDescent="0.25">
      <c r="A57" s="29" t="s">
        <v>50</v>
      </c>
      <c r="B57" s="32">
        <v>700000</v>
      </c>
      <c r="C57" s="37">
        <f>700000+31890</f>
        <v>731890</v>
      </c>
      <c r="D57" s="37">
        <v>772258</v>
      </c>
      <c r="E57" s="37">
        <v>812758</v>
      </c>
      <c r="F57" s="193">
        <f t="shared" si="6"/>
        <v>111.04920138272145</v>
      </c>
    </row>
    <row r="58" spans="1:6" s="38" customFormat="1" ht="18.600000000000001" customHeight="1" x14ac:dyDescent="0.25">
      <c r="A58" s="29" t="s">
        <v>51</v>
      </c>
      <c r="B58" s="32"/>
      <c r="C58" s="172"/>
      <c r="D58" s="172"/>
      <c r="E58" s="172"/>
      <c r="F58" s="193"/>
    </row>
    <row r="59" spans="1:6" s="38" customFormat="1" ht="18.600000000000001" customHeight="1" x14ac:dyDescent="0.25">
      <c r="A59" s="29" t="s">
        <v>52</v>
      </c>
      <c r="B59" s="32"/>
      <c r="C59" s="172"/>
      <c r="D59" s="172"/>
      <c r="E59" s="172">
        <v>3640</v>
      </c>
      <c r="F59" s="193"/>
    </row>
    <row r="60" spans="1:6" s="38" customFormat="1" ht="32.25" thickBot="1" x14ac:dyDescent="0.3">
      <c r="A60" s="39" t="s">
        <v>190</v>
      </c>
      <c r="B60" s="32"/>
      <c r="C60" s="172"/>
      <c r="D60" s="172"/>
      <c r="E60" s="172">
        <v>150000</v>
      </c>
      <c r="F60" s="193"/>
    </row>
    <row r="61" spans="1:6" s="38" customFormat="1" ht="47.25" customHeight="1" x14ac:dyDescent="0.2">
      <c r="A61" s="27" t="s">
        <v>188</v>
      </c>
      <c r="B61" s="9" t="s">
        <v>327</v>
      </c>
      <c r="C61" s="162" t="s">
        <v>329</v>
      </c>
      <c r="D61" s="162" t="s">
        <v>900</v>
      </c>
      <c r="E61" s="162" t="s">
        <v>330</v>
      </c>
      <c r="F61" s="190" t="s">
        <v>331</v>
      </c>
    </row>
    <row r="62" spans="1:6" s="38" customFormat="1" ht="28.5" customHeight="1" x14ac:dyDescent="0.25">
      <c r="A62" s="28" t="s">
        <v>8</v>
      </c>
      <c r="B62" s="5">
        <f>SUM(B63:B66)</f>
        <v>0</v>
      </c>
      <c r="C62" s="5">
        <f t="shared" ref="C62:E62" si="8">SUM(C63:C66)</f>
        <v>0</v>
      </c>
      <c r="D62" s="5">
        <f t="shared" si="8"/>
        <v>0</v>
      </c>
      <c r="E62" s="5">
        <f t="shared" si="8"/>
        <v>0</v>
      </c>
      <c r="F62" s="193"/>
    </row>
    <row r="63" spans="1:6" s="38" customFormat="1" ht="31.5" x14ac:dyDescent="0.25">
      <c r="A63" s="20" t="s">
        <v>53</v>
      </c>
      <c r="B63" s="32"/>
      <c r="C63" s="172"/>
      <c r="D63" s="172"/>
      <c r="E63" s="172"/>
      <c r="F63" s="186">
        <f t="shared" ref="F63:F70" si="9">E63-C63</f>
        <v>0</v>
      </c>
    </row>
    <row r="64" spans="1:6" s="35" customFormat="1" ht="18" customHeight="1" x14ac:dyDescent="0.25">
      <c r="A64" s="20" t="s">
        <v>54</v>
      </c>
      <c r="B64" s="32"/>
      <c r="C64" s="173"/>
      <c r="D64" s="173"/>
      <c r="E64" s="173"/>
      <c r="F64" s="186">
        <f t="shared" si="9"/>
        <v>0</v>
      </c>
    </row>
    <row r="65" spans="1:7" s="35" customFormat="1" ht="31.5" x14ac:dyDescent="0.25">
      <c r="A65" s="40" t="s">
        <v>55</v>
      </c>
      <c r="B65" s="32"/>
      <c r="C65" s="173"/>
      <c r="D65" s="173"/>
      <c r="E65" s="173"/>
      <c r="F65" s="186">
        <f t="shared" si="9"/>
        <v>0</v>
      </c>
    </row>
    <row r="66" spans="1:7" s="38" customFormat="1" x14ac:dyDescent="0.25">
      <c r="A66" s="20" t="s">
        <v>56</v>
      </c>
      <c r="B66" s="32"/>
      <c r="C66" s="172"/>
      <c r="D66" s="172"/>
      <c r="E66" s="172"/>
      <c r="F66" s="186">
        <f t="shared" si="9"/>
        <v>0</v>
      </c>
    </row>
    <row r="67" spans="1:7" s="38" customFormat="1" ht="28.35" customHeight="1" x14ac:dyDescent="0.25">
      <c r="A67" s="28" t="s">
        <v>9</v>
      </c>
      <c r="B67" s="5">
        <f>SUM(B68:B70)</f>
        <v>0</v>
      </c>
      <c r="C67" s="5">
        <f t="shared" ref="C67:E67" si="10">SUM(C68:C70)</f>
        <v>0</v>
      </c>
      <c r="D67" s="5">
        <f t="shared" si="10"/>
        <v>1060000</v>
      </c>
      <c r="E67" s="5">
        <f t="shared" si="10"/>
        <v>0</v>
      </c>
      <c r="F67" s="186">
        <f t="shared" si="9"/>
        <v>0</v>
      </c>
    </row>
    <row r="68" spans="1:7" s="38" customFormat="1" ht="47.25" x14ac:dyDescent="0.25">
      <c r="A68" s="20" t="s">
        <v>287</v>
      </c>
      <c r="B68" s="32"/>
      <c r="C68" s="172"/>
      <c r="D68" s="172"/>
      <c r="E68" s="172"/>
      <c r="F68" s="186">
        <f t="shared" si="9"/>
        <v>0</v>
      </c>
    </row>
    <row r="69" spans="1:7" s="35" customFormat="1" ht="63" x14ac:dyDescent="0.25">
      <c r="A69" s="20" t="s">
        <v>57</v>
      </c>
      <c r="B69" s="32"/>
      <c r="C69" s="173"/>
      <c r="D69" s="173"/>
      <c r="E69" s="173"/>
      <c r="F69" s="186">
        <f t="shared" si="9"/>
        <v>0</v>
      </c>
    </row>
    <row r="70" spans="1:7" s="35" customFormat="1" ht="30.75" customHeight="1" x14ac:dyDescent="0.25">
      <c r="A70" s="20" t="s">
        <v>58</v>
      </c>
      <c r="B70" s="32"/>
      <c r="C70" s="173"/>
      <c r="D70" s="173">
        <v>1060000</v>
      </c>
      <c r="E70" s="173"/>
      <c r="F70" s="186">
        <f t="shared" si="9"/>
        <v>0</v>
      </c>
    </row>
    <row r="71" spans="1:7" s="38" customFormat="1" ht="34.5" customHeight="1" x14ac:dyDescent="0.25">
      <c r="A71" s="41" t="s">
        <v>10</v>
      </c>
      <c r="B71" s="5">
        <f>B72+B73+B74</f>
        <v>0</v>
      </c>
      <c r="C71" s="182">
        <f>C72+C73+C74</f>
        <v>3000000</v>
      </c>
      <c r="D71" s="182">
        <f>D72+D73+D74</f>
        <v>5000000</v>
      </c>
      <c r="E71" s="182">
        <f>E72+E73+E74</f>
        <v>0</v>
      </c>
      <c r="F71" s="192">
        <f t="shared" ref="F71:F88" si="11">E71/C71*100</f>
        <v>0</v>
      </c>
    </row>
    <row r="72" spans="1:7" s="38" customFormat="1" ht="47.25" x14ac:dyDescent="0.25">
      <c r="A72" s="20" t="s">
        <v>59</v>
      </c>
      <c r="B72" s="32"/>
      <c r="C72" s="172"/>
      <c r="D72" s="172"/>
      <c r="E72" s="172"/>
      <c r="F72" s="193"/>
    </row>
    <row r="73" spans="1:7" s="35" customFormat="1" ht="63" x14ac:dyDescent="0.25">
      <c r="A73" s="20" t="s">
        <v>60</v>
      </c>
      <c r="B73" s="32"/>
      <c r="C73" s="174"/>
      <c r="D73" s="174"/>
      <c r="E73" s="174"/>
      <c r="F73" s="193"/>
    </row>
    <row r="74" spans="1:7" s="38" customFormat="1" ht="31.5" x14ac:dyDescent="0.25">
      <c r="A74" s="20" t="s">
        <v>61</v>
      </c>
      <c r="B74" s="32"/>
      <c r="C74" s="185">
        <f>C75</f>
        <v>3000000</v>
      </c>
      <c r="D74" s="185">
        <f>SUM(D75:D76)</f>
        <v>5000000</v>
      </c>
      <c r="E74" s="185">
        <f>E75</f>
        <v>0</v>
      </c>
      <c r="F74" s="193">
        <f t="shared" si="11"/>
        <v>0</v>
      </c>
    </row>
    <row r="75" spans="1:7" s="38" customFormat="1" x14ac:dyDescent="0.25">
      <c r="A75" s="20" t="s">
        <v>323</v>
      </c>
      <c r="B75" s="156"/>
      <c r="C75" s="185">
        <v>3000000</v>
      </c>
      <c r="D75" s="185"/>
      <c r="E75" s="185"/>
      <c r="F75" s="193">
        <f t="shared" si="11"/>
        <v>0</v>
      </c>
    </row>
    <row r="76" spans="1:7" s="38" customFormat="1" x14ac:dyDescent="0.25">
      <c r="A76" s="54" t="s">
        <v>300</v>
      </c>
      <c r="B76" s="156"/>
      <c r="C76" s="185"/>
      <c r="D76" s="185">
        <v>5000000</v>
      </c>
      <c r="E76" s="185"/>
      <c r="F76" s="193"/>
    </row>
    <row r="77" spans="1:7" s="38" customFormat="1" ht="28.35" customHeight="1" x14ac:dyDescent="0.25">
      <c r="A77" s="28" t="s">
        <v>11</v>
      </c>
      <c r="B77" s="5">
        <f>B71+B67+B62+B48+B35+B24+B5</f>
        <v>50947348</v>
      </c>
      <c r="C77" s="5">
        <f>C71+C67+C62+C48+C35+C24+C5</f>
        <v>80300666</v>
      </c>
      <c r="D77" s="5">
        <f>D71+D67+D62+D48+D35+D24+D5</f>
        <v>76233634</v>
      </c>
      <c r="E77" s="5">
        <f>E71+E67+E62+E48+E35+E24+E5</f>
        <v>76305884</v>
      </c>
      <c r="F77" s="192">
        <f t="shared" si="11"/>
        <v>95.025219342514546</v>
      </c>
    </row>
    <row r="78" spans="1:7" s="35" customFormat="1" ht="31.7" customHeight="1" x14ac:dyDescent="0.25">
      <c r="A78" s="41" t="s">
        <v>62</v>
      </c>
      <c r="B78" s="5">
        <f>SUM(B79:B80)</f>
        <v>20000000</v>
      </c>
      <c r="C78" s="5">
        <f>SUM(C79:C79)</f>
        <v>28648541</v>
      </c>
      <c r="D78" s="5">
        <f>SUM(D79:D79)</f>
        <v>28648541</v>
      </c>
      <c r="E78" s="5">
        <f>SUM(E79:E79)</f>
        <v>28648541</v>
      </c>
      <c r="F78" s="192">
        <f t="shared" si="11"/>
        <v>100</v>
      </c>
      <c r="G78" s="43"/>
    </row>
    <row r="79" spans="1:7" s="35" customFormat="1" ht="31.7" customHeight="1" x14ac:dyDescent="0.25">
      <c r="A79" s="41" t="s">
        <v>279</v>
      </c>
      <c r="B79" s="34">
        <v>20000000</v>
      </c>
      <c r="C79" s="141">
        <v>28648541</v>
      </c>
      <c r="D79" s="141">
        <v>28648541</v>
      </c>
      <c r="E79" s="141">
        <v>28648541</v>
      </c>
      <c r="F79" s="193">
        <f t="shared" si="11"/>
        <v>100</v>
      </c>
      <c r="G79" s="43"/>
    </row>
    <row r="80" spans="1:7" s="35" customFormat="1" ht="44.25" customHeight="1" x14ac:dyDescent="0.25">
      <c r="A80" s="20" t="s">
        <v>63</v>
      </c>
      <c r="B80" s="32"/>
      <c r="C80" s="170"/>
      <c r="D80" s="170"/>
      <c r="E80" s="170"/>
      <c r="F80" s="193"/>
    </row>
    <row r="81" spans="1:7" s="38" customFormat="1" ht="47.25" customHeight="1" x14ac:dyDescent="0.25">
      <c r="A81" s="41" t="s">
        <v>64</v>
      </c>
      <c r="B81" s="5">
        <f>B83+B82</f>
        <v>907476</v>
      </c>
      <c r="C81" s="5">
        <f>C83+C82</f>
        <v>2205230</v>
      </c>
      <c r="D81" s="5">
        <f>D83+D82</f>
        <v>991927</v>
      </c>
      <c r="E81" s="5">
        <f>E83+E82</f>
        <v>2595910</v>
      </c>
      <c r="F81" s="192">
        <f t="shared" si="11"/>
        <v>117.71606589788821</v>
      </c>
    </row>
    <row r="82" spans="1:7" s="38" customFormat="1" ht="18.600000000000001" customHeight="1" x14ac:dyDescent="0.25">
      <c r="A82" s="20" t="s">
        <v>247</v>
      </c>
      <c r="B82" s="32"/>
      <c r="C82" s="170"/>
      <c r="D82" s="170"/>
      <c r="E82" s="170"/>
      <c r="F82" s="193"/>
    </row>
    <row r="83" spans="1:7" s="38" customFormat="1" ht="30" customHeight="1" x14ac:dyDescent="0.25">
      <c r="A83" s="29" t="s">
        <v>249</v>
      </c>
      <c r="B83" s="156">
        <v>907476</v>
      </c>
      <c r="C83" s="183">
        <f>963239+1241991</f>
        <v>2205230</v>
      </c>
      <c r="D83" s="183">
        <v>991927</v>
      </c>
      <c r="E83" s="183">
        <v>2595910</v>
      </c>
      <c r="F83" s="193">
        <f t="shared" si="11"/>
        <v>117.71606589788821</v>
      </c>
    </row>
    <row r="84" spans="1:7" s="38" customFormat="1" ht="31.5" x14ac:dyDescent="0.25">
      <c r="A84" s="29" t="s">
        <v>268</v>
      </c>
      <c r="B84" s="156"/>
      <c r="C84" s="185"/>
      <c r="D84" s="185"/>
      <c r="E84" s="185"/>
      <c r="F84" s="193"/>
    </row>
    <row r="85" spans="1:7" s="35" customFormat="1" ht="27" customHeight="1" x14ac:dyDescent="0.25">
      <c r="A85" s="41" t="s">
        <v>12</v>
      </c>
      <c r="B85" s="5">
        <f>B81+B78</f>
        <v>20907476</v>
      </c>
      <c r="C85" s="5">
        <f>C81+C78</f>
        <v>30853771</v>
      </c>
      <c r="D85" s="5">
        <f>D81+D78</f>
        <v>29640468</v>
      </c>
      <c r="E85" s="5">
        <f>E81+E78</f>
        <v>31244451</v>
      </c>
      <c r="F85" s="192">
        <f t="shared" si="11"/>
        <v>101.2662309576356</v>
      </c>
    </row>
    <row r="86" spans="1:7" s="35" customFormat="1" ht="28.35" customHeight="1" x14ac:dyDescent="0.25">
      <c r="A86" s="28" t="s">
        <v>65</v>
      </c>
      <c r="B86" s="5">
        <f>B77+B85</f>
        <v>71854824</v>
      </c>
      <c r="C86" s="5">
        <f>C77+C85</f>
        <v>111154437</v>
      </c>
      <c r="D86" s="5">
        <f>D77+D85</f>
        <v>105874102</v>
      </c>
      <c r="E86" s="5">
        <f>E77+E85</f>
        <v>107550335</v>
      </c>
      <c r="F86" s="192">
        <f t="shared" si="11"/>
        <v>96.757572529470863</v>
      </c>
      <c r="G86" s="43"/>
    </row>
    <row r="87" spans="1:7" s="35" customFormat="1" ht="18.600000000000001" customHeight="1" x14ac:dyDescent="0.25">
      <c r="A87" s="44" t="s">
        <v>332</v>
      </c>
      <c r="B87" s="5">
        <v>6</v>
      </c>
      <c r="C87" s="168">
        <v>6</v>
      </c>
      <c r="D87" s="168">
        <v>6</v>
      </c>
      <c r="E87" s="463">
        <v>6</v>
      </c>
      <c r="F87" s="192">
        <f t="shared" si="11"/>
        <v>100</v>
      </c>
    </row>
    <row r="88" spans="1:7" s="35" customFormat="1" ht="18.600000000000001" customHeight="1" thickBot="1" x14ac:dyDescent="0.3">
      <c r="A88" s="45" t="s">
        <v>66</v>
      </c>
      <c r="B88" s="14">
        <v>3</v>
      </c>
      <c r="C88" s="191">
        <v>3</v>
      </c>
      <c r="D88" s="191">
        <v>3</v>
      </c>
      <c r="E88" s="464">
        <v>3</v>
      </c>
      <c r="F88" s="192">
        <f t="shared" si="11"/>
        <v>100</v>
      </c>
    </row>
    <row r="90" spans="1:7" x14ac:dyDescent="0.25">
      <c r="C90" s="46"/>
      <c r="D90" s="46"/>
      <c r="E90" s="46"/>
    </row>
  </sheetData>
  <sheetProtection selectLockedCells="1" selectUnlockedCells="1"/>
  <mergeCells count="1">
    <mergeCell ref="A3:F3"/>
  </mergeCells>
  <phoneticPr fontId="22" type="noConversion"/>
  <printOptions horizontalCentered="1" gridLines="1"/>
  <pageMargins left="0.11811023622047245" right="0.23622047244094491" top="1.1811023622047245" bottom="0.23622047244094491" header="0.27559055118110237" footer="0.51181102362204722"/>
  <pageSetup paperSize="9" scale="77" firstPageNumber="0" fitToHeight="0" orientation="portrait" r:id="rId1"/>
  <headerFooter alignWithMargins="0">
    <oddHeader>&amp;L&amp;"Times New Roman,Normál"&amp;12Balatonszőlős Község
Önkormányzata&amp;C&amp;"Times New Roman,Normál"&amp;12
 5. melléklet
az önkormányzat 2018. évi költségvetési gazdálkodási beszámolójáról
szóló 5/2019. (V. 30.) önkormányzati rendeletéhez</oddHeader>
  </headerFooter>
  <rowBreaks count="2" manualBreakCount="2">
    <brk id="28" max="4" man="1"/>
    <brk id="60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3"/>
  <sheetViews>
    <sheetView view="pageLayout" zoomScale="80" zoomScaleNormal="100" zoomScalePageLayoutView="80" workbookViewId="0">
      <selection activeCell="A3" sqref="A3:A4"/>
    </sheetView>
  </sheetViews>
  <sheetFormatPr defaultRowHeight="15.75" x14ac:dyDescent="0.25"/>
  <cols>
    <col min="1" max="1" width="61.5703125" style="205" customWidth="1"/>
    <col min="2" max="2" width="10.28515625" style="114" customWidth="1"/>
    <col min="3" max="3" width="9.140625" style="114" customWidth="1"/>
    <col min="4" max="4" width="10.140625" style="114" customWidth="1"/>
    <col min="5" max="5" width="17" style="114" customWidth="1"/>
    <col min="6" max="7" width="14.140625" style="149" customWidth="1"/>
    <col min="8" max="8" width="14.85546875" style="149" customWidth="1"/>
    <col min="9" max="9" width="13.140625" style="114" customWidth="1"/>
    <col min="10" max="258" width="9.140625" style="114"/>
    <col min="259" max="259" width="77.5703125" style="114" customWidth="1"/>
    <col min="260" max="260" width="8.42578125" style="114" customWidth="1"/>
    <col min="261" max="261" width="9.140625" style="114"/>
    <col min="262" max="262" width="11" style="114" bestFit="1" customWidth="1"/>
    <col min="263" max="263" width="15.28515625" style="114" customWidth="1"/>
    <col min="264" max="514" width="9.140625" style="114"/>
    <col min="515" max="515" width="77.5703125" style="114" customWidth="1"/>
    <col min="516" max="516" width="8.42578125" style="114" customWidth="1"/>
    <col min="517" max="517" width="9.140625" style="114"/>
    <col min="518" max="518" width="11" style="114" bestFit="1" customWidth="1"/>
    <col min="519" max="519" width="15.28515625" style="114" customWidth="1"/>
    <col min="520" max="770" width="9.140625" style="114"/>
    <col min="771" max="771" width="77.5703125" style="114" customWidth="1"/>
    <col min="772" max="772" width="8.42578125" style="114" customWidth="1"/>
    <col min="773" max="773" width="9.140625" style="114"/>
    <col min="774" max="774" width="11" style="114" bestFit="1" customWidth="1"/>
    <col min="775" max="775" width="15.28515625" style="114" customWidth="1"/>
    <col min="776" max="1026" width="9.140625" style="114"/>
    <col min="1027" max="1027" width="77.5703125" style="114" customWidth="1"/>
    <col min="1028" max="1028" width="8.42578125" style="114" customWidth="1"/>
    <col min="1029" max="1029" width="9.140625" style="114"/>
    <col min="1030" max="1030" width="11" style="114" bestFit="1" customWidth="1"/>
    <col min="1031" max="1031" width="15.28515625" style="114" customWidth="1"/>
    <col min="1032" max="1282" width="9.140625" style="114"/>
    <col min="1283" max="1283" width="77.5703125" style="114" customWidth="1"/>
    <col min="1284" max="1284" width="8.42578125" style="114" customWidth="1"/>
    <col min="1285" max="1285" width="9.140625" style="114"/>
    <col min="1286" max="1286" width="11" style="114" bestFit="1" customWidth="1"/>
    <col min="1287" max="1287" width="15.28515625" style="114" customWidth="1"/>
    <col min="1288" max="1538" width="9.140625" style="114"/>
    <col min="1539" max="1539" width="77.5703125" style="114" customWidth="1"/>
    <col min="1540" max="1540" width="8.42578125" style="114" customWidth="1"/>
    <col min="1541" max="1541" width="9.140625" style="114"/>
    <col min="1542" max="1542" width="11" style="114" bestFit="1" customWidth="1"/>
    <col min="1543" max="1543" width="15.28515625" style="114" customWidth="1"/>
    <col min="1544" max="1794" width="9.140625" style="114"/>
    <col min="1795" max="1795" width="77.5703125" style="114" customWidth="1"/>
    <col min="1796" max="1796" width="8.42578125" style="114" customWidth="1"/>
    <col min="1797" max="1797" width="9.140625" style="114"/>
    <col min="1798" max="1798" width="11" style="114" bestFit="1" customWidth="1"/>
    <col min="1799" max="1799" width="15.28515625" style="114" customWidth="1"/>
    <col min="1800" max="2050" width="9.140625" style="114"/>
    <col min="2051" max="2051" width="77.5703125" style="114" customWidth="1"/>
    <col min="2052" max="2052" width="8.42578125" style="114" customWidth="1"/>
    <col min="2053" max="2053" width="9.140625" style="114"/>
    <col min="2054" max="2054" width="11" style="114" bestFit="1" customWidth="1"/>
    <col min="2055" max="2055" width="15.28515625" style="114" customWidth="1"/>
    <col min="2056" max="2306" width="9.140625" style="114"/>
    <col min="2307" max="2307" width="77.5703125" style="114" customWidth="1"/>
    <col min="2308" max="2308" width="8.42578125" style="114" customWidth="1"/>
    <col min="2309" max="2309" width="9.140625" style="114"/>
    <col min="2310" max="2310" width="11" style="114" bestFit="1" customWidth="1"/>
    <col min="2311" max="2311" width="15.28515625" style="114" customWidth="1"/>
    <col min="2312" max="2562" width="9.140625" style="114"/>
    <col min="2563" max="2563" width="77.5703125" style="114" customWidth="1"/>
    <col min="2564" max="2564" width="8.42578125" style="114" customWidth="1"/>
    <col min="2565" max="2565" width="9.140625" style="114"/>
    <col min="2566" max="2566" width="11" style="114" bestFit="1" customWidth="1"/>
    <col min="2567" max="2567" width="15.28515625" style="114" customWidth="1"/>
    <col min="2568" max="2818" width="9.140625" style="114"/>
    <col min="2819" max="2819" width="77.5703125" style="114" customWidth="1"/>
    <col min="2820" max="2820" width="8.42578125" style="114" customWidth="1"/>
    <col min="2821" max="2821" width="9.140625" style="114"/>
    <col min="2822" max="2822" width="11" style="114" bestFit="1" customWidth="1"/>
    <col min="2823" max="2823" width="15.28515625" style="114" customWidth="1"/>
    <col min="2824" max="3074" width="9.140625" style="114"/>
    <col min="3075" max="3075" width="77.5703125" style="114" customWidth="1"/>
    <col min="3076" max="3076" width="8.42578125" style="114" customWidth="1"/>
    <col min="3077" max="3077" width="9.140625" style="114"/>
    <col min="3078" max="3078" width="11" style="114" bestFit="1" customWidth="1"/>
    <col min="3079" max="3079" width="15.28515625" style="114" customWidth="1"/>
    <col min="3080" max="3330" width="9.140625" style="114"/>
    <col min="3331" max="3331" width="77.5703125" style="114" customWidth="1"/>
    <col min="3332" max="3332" width="8.42578125" style="114" customWidth="1"/>
    <col min="3333" max="3333" width="9.140625" style="114"/>
    <col min="3334" max="3334" width="11" style="114" bestFit="1" customWidth="1"/>
    <col min="3335" max="3335" width="15.28515625" style="114" customWidth="1"/>
    <col min="3336" max="3586" width="9.140625" style="114"/>
    <col min="3587" max="3587" width="77.5703125" style="114" customWidth="1"/>
    <col min="3588" max="3588" width="8.42578125" style="114" customWidth="1"/>
    <col min="3589" max="3589" width="9.140625" style="114"/>
    <col min="3590" max="3590" width="11" style="114" bestFit="1" customWidth="1"/>
    <col min="3591" max="3591" width="15.28515625" style="114" customWidth="1"/>
    <col min="3592" max="3842" width="9.140625" style="114"/>
    <col min="3843" max="3843" width="77.5703125" style="114" customWidth="1"/>
    <col min="3844" max="3844" width="8.42578125" style="114" customWidth="1"/>
    <col min="3845" max="3845" width="9.140625" style="114"/>
    <col min="3846" max="3846" width="11" style="114" bestFit="1" customWidth="1"/>
    <col min="3847" max="3847" width="15.28515625" style="114" customWidth="1"/>
    <col min="3848" max="4098" width="9.140625" style="114"/>
    <col min="4099" max="4099" width="77.5703125" style="114" customWidth="1"/>
    <col min="4100" max="4100" width="8.42578125" style="114" customWidth="1"/>
    <col min="4101" max="4101" width="9.140625" style="114"/>
    <col min="4102" max="4102" width="11" style="114" bestFit="1" customWidth="1"/>
    <col min="4103" max="4103" width="15.28515625" style="114" customWidth="1"/>
    <col min="4104" max="4354" width="9.140625" style="114"/>
    <col min="4355" max="4355" width="77.5703125" style="114" customWidth="1"/>
    <col min="4356" max="4356" width="8.42578125" style="114" customWidth="1"/>
    <col min="4357" max="4357" width="9.140625" style="114"/>
    <col min="4358" max="4358" width="11" style="114" bestFit="1" customWidth="1"/>
    <col min="4359" max="4359" width="15.28515625" style="114" customWidth="1"/>
    <col min="4360" max="4610" width="9.140625" style="114"/>
    <col min="4611" max="4611" width="77.5703125" style="114" customWidth="1"/>
    <col min="4612" max="4612" width="8.42578125" style="114" customWidth="1"/>
    <col min="4613" max="4613" width="9.140625" style="114"/>
    <col min="4614" max="4614" width="11" style="114" bestFit="1" customWidth="1"/>
    <col min="4615" max="4615" width="15.28515625" style="114" customWidth="1"/>
    <col min="4616" max="4866" width="9.140625" style="114"/>
    <col min="4867" max="4867" width="77.5703125" style="114" customWidth="1"/>
    <col min="4868" max="4868" width="8.42578125" style="114" customWidth="1"/>
    <col min="4869" max="4869" width="9.140625" style="114"/>
    <col min="4870" max="4870" width="11" style="114" bestFit="1" customWidth="1"/>
    <col min="4871" max="4871" width="15.28515625" style="114" customWidth="1"/>
    <col min="4872" max="5122" width="9.140625" style="114"/>
    <col min="5123" max="5123" width="77.5703125" style="114" customWidth="1"/>
    <col min="5124" max="5124" width="8.42578125" style="114" customWidth="1"/>
    <col min="5125" max="5125" width="9.140625" style="114"/>
    <col min="5126" max="5126" width="11" style="114" bestFit="1" customWidth="1"/>
    <col min="5127" max="5127" width="15.28515625" style="114" customWidth="1"/>
    <col min="5128" max="5378" width="9.140625" style="114"/>
    <col min="5379" max="5379" width="77.5703125" style="114" customWidth="1"/>
    <col min="5380" max="5380" width="8.42578125" style="114" customWidth="1"/>
    <col min="5381" max="5381" width="9.140625" style="114"/>
    <col min="5382" max="5382" width="11" style="114" bestFit="1" customWidth="1"/>
    <col min="5383" max="5383" width="15.28515625" style="114" customWidth="1"/>
    <col min="5384" max="5634" width="9.140625" style="114"/>
    <col min="5635" max="5635" width="77.5703125" style="114" customWidth="1"/>
    <col min="5636" max="5636" width="8.42578125" style="114" customWidth="1"/>
    <col min="5637" max="5637" width="9.140625" style="114"/>
    <col min="5638" max="5638" width="11" style="114" bestFit="1" customWidth="1"/>
    <col min="5639" max="5639" width="15.28515625" style="114" customWidth="1"/>
    <col min="5640" max="5890" width="9.140625" style="114"/>
    <col min="5891" max="5891" width="77.5703125" style="114" customWidth="1"/>
    <col min="5892" max="5892" width="8.42578125" style="114" customWidth="1"/>
    <col min="5893" max="5893" width="9.140625" style="114"/>
    <col min="5894" max="5894" width="11" style="114" bestFit="1" customWidth="1"/>
    <col min="5895" max="5895" width="15.28515625" style="114" customWidth="1"/>
    <col min="5896" max="6146" width="9.140625" style="114"/>
    <col min="6147" max="6147" width="77.5703125" style="114" customWidth="1"/>
    <col min="6148" max="6148" width="8.42578125" style="114" customWidth="1"/>
    <col min="6149" max="6149" width="9.140625" style="114"/>
    <col min="6150" max="6150" width="11" style="114" bestFit="1" customWidth="1"/>
    <col min="6151" max="6151" width="15.28515625" style="114" customWidth="1"/>
    <col min="6152" max="6402" width="9.140625" style="114"/>
    <col min="6403" max="6403" width="77.5703125" style="114" customWidth="1"/>
    <col min="6404" max="6404" width="8.42578125" style="114" customWidth="1"/>
    <col min="6405" max="6405" width="9.140625" style="114"/>
    <col min="6406" max="6406" width="11" style="114" bestFit="1" customWidth="1"/>
    <col min="6407" max="6407" width="15.28515625" style="114" customWidth="1"/>
    <col min="6408" max="6658" width="9.140625" style="114"/>
    <col min="6659" max="6659" width="77.5703125" style="114" customWidth="1"/>
    <col min="6660" max="6660" width="8.42578125" style="114" customWidth="1"/>
    <col min="6661" max="6661" width="9.140625" style="114"/>
    <col min="6662" max="6662" width="11" style="114" bestFit="1" customWidth="1"/>
    <col min="6663" max="6663" width="15.28515625" style="114" customWidth="1"/>
    <col min="6664" max="6914" width="9.140625" style="114"/>
    <col min="6915" max="6915" width="77.5703125" style="114" customWidth="1"/>
    <col min="6916" max="6916" width="8.42578125" style="114" customWidth="1"/>
    <col min="6917" max="6917" width="9.140625" style="114"/>
    <col min="6918" max="6918" width="11" style="114" bestFit="1" customWidth="1"/>
    <col min="6919" max="6919" width="15.28515625" style="114" customWidth="1"/>
    <col min="6920" max="7170" width="9.140625" style="114"/>
    <col min="7171" max="7171" width="77.5703125" style="114" customWidth="1"/>
    <col min="7172" max="7172" width="8.42578125" style="114" customWidth="1"/>
    <col min="7173" max="7173" width="9.140625" style="114"/>
    <col min="7174" max="7174" width="11" style="114" bestFit="1" customWidth="1"/>
    <col min="7175" max="7175" width="15.28515625" style="114" customWidth="1"/>
    <col min="7176" max="7426" width="9.140625" style="114"/>
    <col min="7427" max="7427" width="77.5703125" style="114" customWidth="1"/>
    <col min="7428" max="7428" width="8.42578125" style="114" customWidth="1"/>
    <col min="7429" max="7429" width="9.140625" style="114"/>
    <col min="7430" max="7430" width="11" style="114" bestFit="1" customWidth="1"/>
    <col min="7431" max="7431" width="15.28515625" style="114" customWidth="1"/>
    <col min="7432" max="7682" width="9.140625" style="114"/>
    <col min="7683" max="7683" width="77.5703125" style="114" customWidth="1"/>
    <col min="7684" max="7684" width="8.42578125" style="114" customWidth="1"/>
    <col min="7685" max="7685" width="9.140625" style="114"/>
    <col min="7686" max="7686" width="11" style="114" bestFit="1" customWidth="1"/>
    <col min="7687" max="7687" width="15.28515625" style="114" customWidth="1"/>
    <col min="7688" max="7938" width="9.140625" style="114"/>
    <col min="7939" max="7939" width="77.5703125" style="114" customWidth="1"/>
    <col min="7940" max="7940" width="8.42578125" style="114" customWidth="1"/>
    <col min="7941" max="7941" width="9.140625" style="114"/>
    <col min="7942" max="7942" width="11" style="114" bestFit="1" customWidth="1"/>
    <col min="7943" max="7943" width="15.28515625" style="114" customWidth="1"/>
    <col min="7944" max="8194" width="9.140625" style="114"/>
    <col min="8195" max="8195" width="77.5703125" style="114" customWidth="1"/>
    <col min="8196" max="8196" width="8.42578125" style="114" customWidth="1"/>
    <col min="8197" max="8197" width="9.140625" style="114"/>
    <col min="8198" max="8198" width="11" style="114" bestFit="1" customWidth="1"/>
    <col min="8199" max="8199" width="15.28515625" style="114" customWidth="1"/>
    <col min="8200" max="8450" width="9.140625" style="114"/>
    <col min="8451" max="8451" width="77.5703125" style="114" customWidth="1"/>
    <col min="8452" max="8452" width="8.42578125" style="114" customWidth="1"/>
    <col min="8453" max="8453" width="9.140625" style="114"/>
    <col min="8454" max="8454" width="11" style="114" bestFit="1" customWidth="1"/>
    <col min="8455" max="8455" width="15.28515625" style="114" customWidth="1"/>
    <col min="8456" max="8706" width="9.140625" style="114"/>
    <col min="8707" max="8707" width="77.5703125" style="114" customWidth="1"/>
    <col min="8708" max="8708" width="8.42578125" style="114" customWidth="1"/>
    <col min="8709" max="8709" width="9.140625" style="114"/>
    <col min="8710" max="8710" width="11" style="114" bestFit="1" customWidth="1"/>
    <col min="8711" max="8711" width="15.28515625" style="114" customWidth="1"/>
    <col min="8712" max="8962" width="9.140625" style="114"/>
    <col min="8963" max="8963" width="77.5703125" style="114" customWidth="1"/>
    <col min="8964" max="8964" width="8.42578125" style="114" customWidth="1"/>
    <col min="8965" max="8965" width="9.140625" style="114"/>
    <col min="8966" max="8966" width="11" style="114" bestFit="1" customWidth="1"/>
    <col min="8967" max="8967" width="15.28515625" style="114" customWidth="1"/>
    <col min="8968" max="9218" width="9.140625" style="114"/>
    <col min="9219" max="9219" width="77.5703125" style="114" customWidth="1"/>
    <col min="9220" max="9220" width="8.42578125" style="114" customWidth="1"/>
    <col min="9221" max="9221" width="9.140625" style="114"/>
    <col min="9222" max="9222" width="11" style="114" bestFit="1" customWidth="1"/>
    <col min="9223" max="9223" width="15.28515625" style="114" customWidth="1"/>
    <col min="9224" max="9474" width="9.140625" style="114"/>
    <col min="9475" max="9475" width="77.5703125" style="114" customWidth="1"/>
    <col min="9476" max="9476" width="8.42578125" style="114" customWidth="1"/>
    <col min="9477" max="9477" width="9.140625" style="114"/>
    <col min="9478" max="9478" width="11" style="114" bestFit="1" customWidth="1"/>
    <col min="9479" max="9479" width="15.28515625" style="114" customWidth="1"/>
    <col min="9480" max="9730" width="9.140625" style="114"/>
    <col min="9731" max="9731" width="77.5703125" style="114" customWidth="1"/>
    <col min="9732" max="9732" width="8.42578125" style="114" customWidth="1"/>
    <col min="9733" max="9733" width="9.140625" style="114"/>
    <col min="9734" max="9734" width="11" style="114" bestFit="1" customWidth="1"/>
    <col min="9735" max="9735" width="15.28515625" style="114" customWidth="1"/>
    <col min="9736" max="9986" width="9.140625" style="114"/>
    <col min="9987" max="9987" width="77.5703125" style="114" customWidth="1"/>
    <col min="9988" max="9988" width="8.42578125" style="114" customWidth="1"/>
    <col min="9989" max="9989" width="9.140625" style="114"/>
    <col min="9990" max="9990" width="11" style="114" bestFit="1" customWidth="1"/>
    <col min="9991" max="9991" width="15.28515625" style="114" customWidth="1"/>
    <col min="9992" max="10242" width="9.140625" style="114"/>
    <col min="10243" max="10243" width="77.5703125" style="114" customWidth="1"/>
    <col min="10244" max="10244" width="8.42578125" style="114" customWidth="1"/>
    <col min="10245" max="10245" width="9.140625" style="114"/>
    <col min="10246" max="10246" width="11" style="114" bestFit="1" customWidth="1"/>
    <col min="10247" max="10247" width="15.28515625" style="114" customWidth="1"/>
    <col min="10248" max="10498" width="9.140625" style="114"/>
    <col min="10499" max="10499" width="77.5703125" style="114" customWidth="1"/>
    <col min="10500" max="10500" width="8.42578125" style="114" customWidth="1"/>
    <col min="10501" max="10501" width="9.140625" style="114"/>
    <col min="10502" max="10502" width="11" style="114" bestFit="1" customWidth="1"/>
    <col min="10503" max="10503" width="15.28515625" style="114" customWidth="1"/>
    <col min="10504" max="10754" width="9.140625" style="114"/>
    <col min="10755" max="10755" width="77.5703125" style="114" customWidth="1"/>
    <col min="10756" max="10756" width="8.42578125" style="114" customWidth="1"/>
    <col min="10757" max="10757" width="9.140625" style="114"/>
    <col min="10758" max="10758" width="11" style="114" bestFit="1" customWidth="1"/>
    <col min="10759" max="10759" width="15.28515625" style="114" customWidth="1"/>
    <col min="10760" max="11010" width="9.140625" style="114"/>
    <col min="11011" max="11011" width="77.5703125" style="114" customWidth="1"/>
    <col min="11012" max="11012" width="8.42578125" style="114" customWidth="1"/>
    <col min="11013" max="11013" width="9.140625" style="114"/>
    <col min="11014" max="11014" width="11" style="114" bestFit="1" customWidth="1"/>
    <col min="11015" max="11015" width="15.28515625" style="114" customWidth="1"/>
    <col min="11016" max="11266" width="9.140625" style="114"/>
    <col min="11267" max="11267" width="77.5703125" style="114" customWidth="1"/>
    <col min="11268" max="11268" width="8.42578125" style="114" customWidth="1"/>
    <col min="11269" max="11269" width="9.140625" style="114"/>
    <col min="11270" max="11270" width="11" style="114" bestFit="1" customWidth="1"/>
    <col min="11271" max="11271" width="15.28515625" style="114" customWidth="1"/>
    <col min="11272" max="11522" width="9.140625" style="114"/>
    <col min="11523" max="11523" width="77.5703125" style="114" customWidth="1"/>
    <col min="11524" max="11524" width="8.42578125" style="114" customWidth="1"/>
    <col min="11525" max="11525" width="9.140625" style="114"/>
    <col min="11526" max="11526" width="11" style="114" bestFit="1" customWidth="1"/>
    <col min="11527" max="11527" width="15.28515625" style="114" customWidth="1"/>
    <col min="11528" max="11778" width="9.140625" style="114"/>
    <col min="11779" max="11779" width="77.5703125" style="114" customWidth="1"/>
    <col min="11780" max="11780" width="8.42578125" style="114" customWidth="1"/>
    <col min="11781" max="11781" width="9.140625" style="114"/>
    <col min="11782" max="11782" width="11" style="114" bestFit="1" customWidth="1"/>
    <col min="11783" max="11783" width="15.28515625" style="114" customWidth="1"/>
    <col min="11784" max="12034" width="9.140625" style="114"/>
    <col min="12035" max="12035" width="77.5703125" style="114" customWidth="1"/>
    <col min="12036" max="12036" width="8.42578125" style="114" customWidth="1"/>
    <col min="12037" max="12037" width="9.140625" style="114"/>
    <col min="12038" max="12038" width="11" style="114" bestFit="1" customWidth="1"/>
    <col min="12039" max="12039" width="15.28515625" style="114" customWidth="1"/>
    <col min="12040" max="12290" width="9.140625" style="114"/>
    <col min="12291" max="12291" width="77.5703125" style="114" customWidth="1"/>
    <col min="12292" max="12292" width="8.42578125" style="114" customWidth="1"/>
    <col min="12293" max="12293" width="9.140625" style="114"/>
    <col min="12294" max="12294" width="11" style="114" bestFit="1" customWidth="1"/>
    <col min="12295" max="12295" width="15.28515625" style="114" customWidth="1"/>
    <col min="12296" max="12546" width="9.140625" style="114"/>
    <col min="12547" max="12547" width="77.5703125" style="114" customWidth="1"/>
    <col min="12548" max="12548" width="8.42578125" style="114" customWidth="1"/>
    <col min="12549" max="12549" width="9.140625" style="114"/>
    <col min="12550" max="12550" width="11" style="114" bestFit="1" customWidth="1"/>
    <col min="12551" max="12551" width="15.28515625" style="114" customWidth="1"/>
    <col min="12552" max="12802" width="9.140625" style="114"/>
    <col min="12803" max="12803" width="77.5703125" style="114" customWidth="1"/>
    <col min="12804" max="12804" width="8.42578125" style="114" customWidth="1"/>
    <col min="12805" max="12805" width="9.140625" style="114"/>
    <col min="12806" max="12806" width="11" style="114" bestFit="1" customWidth="1"/>
    <col min="12807" max="12807" width="15.28515625" style="114" customWidth="1"/>
    <col min="12808" max="13058" width="9.140625" style="114"/>
    <col min="13059" max="13059" width="77.5703125" style="114" customWidth="1"/>
    <col min="13060" max="13060" width="8.42578125" style="114" customWidth="1"/>
    <col min="13061" max="13061" width="9.140625" style="114"/>
    <col min="13062" max="13062" width="11" style="114" bestFit="1" customWidth="1"/>
    <col min="13063" max="13063" width="15.28515625" style="114" customWidth="1"/>
    <col min="13064" max="13314" width="9.140625" style="114"/>
    <col min="13315" max="13315" width="77.5703125" style="114" customWidth="1"/>
    <col min="13316" max="13316" width="8.42578125" style="114" customWidth="1"/>
    <col min="13317" max="13317" width="9.140625" style="114"/>
    <col min="13318" max="13318" width="11" style="114" bestFit="1" customWidth="1"/>
    <col min="13319" max="13319" width="15.28515625" style="114" customWidth="1"/>
    <col min="13320" max="13570" width="9.140625" style="114"/>
    <col min="13571" max="13571" width="77.5703125" style="114" customWidth="1"/>
    <col min="13572" max="13572" width="8.42578125" style="114" customWidth="1"/>
    <col min="13573" max="13573" width="9.140625" style="114"/>
    <col min="13574" max="13574" width="11" style="114" bestFit="1" customWidth="1"/>
    <col min="13575" max="13575" width="15.28515625" style="114" customWidth="1"/>
    <col min="13576" max="13826" width="9.140625" style="114"/>
    <col min="13827" max="13827" width="77.5703125" style="114" customWidth="1"/>
    <col min="13828" max="13828" width="8.42578125" style="114" customWidth="1"/>
    <col min="13829" max="13829" width="9.140625" style="114"/>
    <col min="13830" max="13830" width="11" style="114" bestFit="1" customWidth="1"/>
    <col min="13831" max="13831" width="15.28515625" style="114" customWidth="1"/>
    <col min="13832" max="14082" width="9.140625" style="114"/>
    <col min="14083" max="14083" width="77.5703125" style="114" customWidth="1"/>
    <col min="14084" max="14084" width="8.42578125" style="114" customWidth="1"/>
    <col min="14085" max="14085" width="9.140625" style="114"/>
    <col min="14086" max="14086" width="11" style="114" bestFit="1" customWidth="1"/>
    <col min="14087" max="14087" width="15.28515625" style="114" customWidth="1"/>
    <col min="14088" max="14338" width="9.140625" style="114"/>
    <col min="14339" max="14339" width="77.5703125" style="114" customWidth="1"/>
    <col min="14340" max="14340" width="8.42578125" style="114" customWidth="1"/>
    <col min="14341" max="14341" width="9.140625" style="114"/>
    <col min="14342" max="14342" width="11" style="114" bestFit="1" customWidth="1"/>
    <col min="14343" max="14343" width="15.28515625" style="114" customWidth="1"/>
    <col min="14344" max="14594" width="9.140625" style="114"/>
    <col min="14595" max="14595" width="77.5703125" style="114" customWidth="1"/>
    <col min="14596" max="14596" width="8.42578125" style="114" customWidth="1"/>
    <col min="14597" max="14597" width="9.140625" style="114"/>
    <col min="14598" max="14598" width="11" style="114" bestFit="1" customWidth="1"/>
    <col min="14599" max="14599" width="15.28515625" style="114" customWidth="1"/>
    <col min="14600" max="14850" width="9.140625" style="114"/>
    <col min="14851" max="14851" width="77.5703125" style="114" customWidth="1"/>
    <col min="14852" max="14852" width="8.42578125" style="114" customWidth="1"/>
    <col min="14853" max="14853" width="9.140625" style="114"/>
    <col min="14854" max="14854" width="11" style="114" bestFit="1" customWidth="1"/>
    <col min="14855" max="14855" width="15.28515625" style="114" customWidth="1"/>
    <col min="14856" max="15106" width="9.140625" style="114"/>
    <col min="15107" max="15107" width="77.5703125" style="114" customWidth="1"/>
    <col min="15108" max="15108" width="8.42578125" style="114" customWidth="1"/>
    <col min="15109" max="15109" width="9.140625" style="114"/>
    <col min="15110" max="15110" width="11" style="114" bestFit="1" customWidth="1"/>
    <col min="15111" max="15111" width="15.28515625" style="114" customWidth="1"/>
    <col min="15112" max="15362" width="9.140625" style="114"/>
    <col min="15363" max="15363" width="77.5703125" style="114" customWidth="1"/>
    <col min="15364" max="15364" width="8.42578125" style="114" customWidth="1"/>
    <col min="15365" max="15365" width="9.140625" style="114"/>
    <col min="15366" max="15366" width="11" style="114" bestFit="1" customWidth="1"/>
    <col min="15367" max="15367" width="15.28515625" style="114" customWidth="1"/>
    <col min="15368" max="15618" width="9.140625" style="114"/>
    <col min="15619" max="15619" width="77.5703125" style="114" customWidth="1"/>
    <col min="15620" max="15620" width="8.42578125" style="114" customWidth="1"/>
    <col min="15621" max="15621" width="9.140625" style="114"/>
    <col min="15622" max="15622" width="11" style="114" bestFit="1" customWidth="1"/>
    <col min="15623" max="15623" width="15.28515625" style="114" customWidth="1"/>
    <col min="15624" max="15874" width="9.140625" style="114"/>
    <col min="15875" max="15875" width="77.5703125" style="114" customWidth="1"/>
    <col min="15876" max="15876" width="8.42578125" style="114" customWidth="1"/>
    <col min="15877" max="15877" width="9.140625" style="114"/>
    <col min="15878" max="15878" width="11" style="114" bestFit="1" customWidth="1"/>
    <col min="15879" max="15879" width="15.28515625" style="114" customWidth="1"/>
    <col min="15880" max="16130" width="9.140625" style="114"/>
    <col min="16131" max="16131" width="77.5703125" style="114" customWidth="1"/>
    <col min="16132" max="16132" width="8.42578125" style="114" customWidth="1"/>
    <col min="16133" max="16133" width="9.140625" style="114"/>
    <col min="16134" max="16134" width="11" style="114" bestFit="1" customWidth="1"/>
    <col min="16135" max="16135" width="15.28515625" style="114" customWidth="1"/>
    <col min="16136" max="16384" width="9.140625" style="114"/>
  </cols>
  <sheetData>
    <row r="2" spans="1:9" ht="16.5" thickBot="1" x14ac:dyDescent="0.3">
      <c r="A2" s="630" t="s">
        <v>315</v>
      </c>
      <c r="B2" s="630"/>
      <c r="C2" s="630"/>
      <c r="D2" s="630"/>
      <c r="E2" s="630"/>
      <c r="F2" s="630"/>
      <c r="G2" s="630"/>
      <c r="H2" s="630"/>
      <c r="I2" s="630"/>
    </row>
    <row r="3" spans="1:9" ht="15.75" customHeight="1" x14ac:dyDescent="0.25">
      <c r="A3" s="635" t="s">
        <v>188</v>
      </c>
      <c r="B3" s="637" t="s">
        <v>67</v>
      </c>
      <c r="C3" s="639" t="s">
        <v>68</v>
      </c>
      <c r="D3" s="641" t="s">
        <v>69</v>
      </c>
      <c r="E3" s="633" t="s">
        <v>327</v>
      </c>
      <c r="F3" s="633" t="s">
        <v>329</v>
      </c>
      <c r="G3" s="633" t="s">
        <v>900</v>
      </c>
      <c r="H3" s="633" t="s">
        <v>330</v>
      </c>
      <c r="I3" s="631" t="s">
        <v>331</v>
      </c>
    </row>
    <row r="4" spans="1:9" ht="63" customHeight="1" x14ac:dyDescent="0.25">
      <c r="A4" s="636"/>
      <c r="B4" s="638"/>
      <c r="C4" s="640"/>
      <c r="D4" s="642"/>
      <c r="E4" s="634"/>
      <c r="F4" s="634"/>
      <c r="G4" s="634"/>
      <c r="H4" s="634"/>
      <c r="I4" s="632"/>
    </row>
    <row r="5" spans="1:9" ht="31.5" x14ac:dyDescent="0.25">
      <c r="A5" s="197" t="s">
        <v>195</v>
      </c>
      <c r="B5" s="150"/>
      <c r="C5" s="151"/>
      <c r="D5" s="152"/>
      <c r="E5" s="121">
        <f>E6+E29</f>
        <v>19558068</v>
      </c>
      <c r="F5" s="121">
        <f>F6+F29</f>
        <v>19558068</v>
      </c>
      <c r="G5" s="121">
        <f>G6+G29</f>
        <v>19558068</v>
      </c>
      <c r="H5" s="121">
        <f>H6+H29</f>
        <v>19558068</v>
      </c>
      <c r="I5" s="196">
        <f>H5/F5*100</f>
        <v>100</v>
      </c>
    </row>
    <row r="6" spans="1:9" x14ac:dyDescent="0.25">
      <c r="A6" s="197" t="s">
        <v>2</v>
      </c>
      <c r="B6" s="150"/>
      <c r="C6" s="151"/>
      <c r="D6" s="152"/>
      <c r="E6" s="121">
        <f>E7+E10+E19+E21+E23+E24+E26+E27+E30</f>
        <v>18387668</v>
      </c>
      <c r="F6" s="121">
        <f>F7+F10+F19+F21+F23+F24+F26+F27+F30</f>
        <v>18387668</v>
      </c>
      <c r="G6" s="121">
        <f>G7+G10+G19+G21+G23+G24+G26+G27+G30</f>
        <v>18387668</v>
      </c>
      <c r="H6" s="121">
        <f>H7+H10+H19+H21+H23+H24+H26+H27+H30</f>
        <v>18387668</v>
      </c>
      <c r="I6" s="196">
        <f t="shared" ref="I6:I50" si="0">H6/F6*100</f>
        <v>100</v>
      </c>
    </row>
    <row r="7" spans="1:9" ht="31.5" x14ac:dyDescent="0.25">
      <c r="A7" s="197" t="s">
        <v>70</v>
      </c>
      <c r="B7" s="150"/>
      <c r="C7" s="122"/>
      <c r="D7" s="152"/>
      <c r="E7" s="123">
        <f>E8</f>
        <v>0</v>
      </c>
      <c r="F7" s="123">
        <f>F8</f>
        <v>0</v>
      </c>
      <c r="G7" s="123">
        <f>G8</f>
        <v>0</v>
      </c>
      <c r="H7" s="123">
        <f>H8</f>
        <v>0</v>
      </c>
      <c r="I7" s="195"/>
    </row>
    <row r="8" spans="1:9" ht="31.5" x14ac:dyDescent="0.25">
      <c r="A8" s="134" t="s">
        <v>71</v>
      </c>
      <c r="B8" s="150"/>
      <c r="C8" s="124"/>
      <c r="D8" s="125"/>
      <c r="E8" s="126">
        <v>0</v>
      </c>
      <c r="F8" s="126">
        <v>0</v>
      </c>
      <c r="G8" s="126">
        <v>0</v>
      </c>
      <c r="H8" s="126">
        <v>0</v>
      </c>
      <c r="I8" s="195"/>
    </row>
    <row r="9" spans="1:9" x14ac:dyDescent="0.25">
      <c r="A9" s="134" t="s">
        <v>73</v>
      </c>
      <c r="B9" s="150"/>
      <c r="C9" s="122"/>
      <c r="D9" s="152"/>
      <c r="E9" s="127">
        <v>0</v>
      </c>
      <c r="F9" s="49">
        <v>0</v>
      </c>
      <c r="G9" s="49">
        <v>0</v>
      </c>
      <c r="H9" s="49">
        <v>0</v>
      </c>
      <c r="I9" s="195"/>
    </row>
    <row r="10" spans="1:9" ht="31.5" x14ac:dyDescent="0.25">
      <c r="A10" s="198" t="s">
        <v>210</v>
      </c>
      <c r="B10" s="150"/>
      <c r="C10" s="122"/>
      <c r="D10" s="152"/>
      <c r="E10" s="123">
        <f>E11+E12+E13+E14+E15+E16+E17+E18</f>
        <v>7493580</v>
      </c>
      <c r="F10" s="123">
        <f>F11+F12+F13+F14+F15+F16+F17+F18</f>
        <v>7493580</v>
      </c>
      <c r="G10" s="123">
        <f>G11+G12+G13+G14+G15+G16+G17+G18</f>
        <v>7493580</v>
      </c>
      <c r="H10" s="123">
        <f>H11+H12+H13+H14+H15+H16+H17+H18</f>
        <v>7493580</v>
      </c>
      <c r="I10" s="196">
        <f t="shared" si="0"/>
        <v>100</v>
      </c>
    </row>
    <row r="11" spans="1:9" x14ac:dyDescent="0.25">
      <c r="A11" s="199" t="s">
        <v>72</v>
      </c>
      <c r="B11" s="150"/>
      <c r="C11" s="122"/>
      <c r="D11" s="152">
        <v>22300</v>
      </c>
      <c r="E11" s="126">
        <v>985660</v>
      </c>
      <c r="F11" s="49">
        <v>985660</v>
      </c>
      <c r="G11" s="49">
        <v>985660</v>
      </c>
      <c r="H11" s="49">
        <v>985660</v>
      </c>
      <c r="I11" s="195">
        <f t="shared" si="0"/>
        <v>100</v>
      </c>
    </row>
    <row r="12" spans="1:9" x14ac:dyDescent="0.25">
      <c r="A12" s="199" t="s">
        <v>73</v>
      </c>
      <c r="B12" s="150"/>
      <c r="C12" s="122"/>
      <c r="D12" s="152"/>
      <c r="E12" s="127"/>
      <c r="F12" s="164"/>
      <c r="G12" s="164"/>
      <c r="H12" s="164"/>
      <c r="I12" s="195"/>
    </row>
    <row r="13" spans="1:9" x14ac:dyDescent="0.25">
      <c r="A13" s="199" t="s">
        <v>74</v>
      </c>
      <c r="B13" s="150"/>
      <c r="C13" s="151"/>
      <c r="D13" s="152"/>
      <c r="E13" s="126">
        <v>4928000</v>
      </c>
      <c r="F13" s="49">
        <v>4928000</v>
      </c>
      <c r="G13" s="49">
        <v>4928000</v>
      </c>
      <c r="H13" s="49">
        <v>4928000</v>
      </c>
      <c r="I13" s="195">
        <f t="shared" si="0"/>
        <v>100</v>
      </c>
    </row>
    <row r="14" spans="1:9" x14ac:dyDescent="0.25">
      <c r="A14" s="199" t="s">
        <v>73</v>
      </c>
      <c r="B14" s="150"/>
      <c r="C14" s="151"/>
      <c r="D14" s="152"/>
      <c r="E14" s="127"/>
      <c r="F14" s="164"/>
      <c r="G14" s="164"/>
      <c r="H14" s="164"/>
      <c r="I14" s="195"/>
    </row>
    <row r="15" spans="1:9" x14ac:dyDescent="0.25">
      <c r="A15" s="199" t="s">
        <v>75</v>
      </c>
      <c r="B15" s="150"/>
      <c r="C15" s="151"/>
      <c r="D15" s="152"/>
      <c r="E15" s="126">
        <v>0</v>
      </c>
      <c r="F15" s="164"/>
      <c r="G15" s="164"/>
      <c r="H15" s="164"/>
      <c r="I15" s="195"/>
    </row>
    <row r="16" spans="1:9" x14ac:dyDescent="0.25">
      <c r="A16" s="199" t="s">
        <v>73</v>
      </c>
      <c r="B16" s="150"/>
      <c r="C16" s="151"/>
      <c r="D16" s="152"/>
      <c r="E16" s="127"/>
      <c r="F16" s="164"/>
      <c r="G16" s="164"/>
      <c r="H16" s="164"/>
      <c r="I16" s="195"/>
    </row>
    <row r="17" spans="1:9" x14ac:dyDescent="0.25">
      <c r="A17" s="199" t="s">
        <v>76</v>
      </c>
      <c r="B17" s="150"/>
      <c r="C17" s="151"/>
      <c r="D17" s="152"/>
      <c r="E17" s="126">
        <v>1579920</v>
      </c>
      <c r="F17" s="49">
        <v>1579920</v>
      </c>
      <c r="G17" s="49">
        <v>1579920</v>
      </c>
      <c r="H17" s="49">
        <v>1579920</v>
      </c>
      <c r="I17" s="195">
        <f t="shared" si="0"/>
        <v>100</v>
      </c>
    </row>
    <row r="18" spans="1:9" x14ac:dyDescent="0.25">
      <c r="A18" s="199" t="s">
        <v>73</v>
      </c>
      <c r="B18" s="150"/>
      <c r="C18" s="151"/>
      <c r="D18" s="152"/>
      <c r="E18" s="127"/>
      <c r="F18" s="164"/>
      <c r="G18" s="164"/>
      <c r="H18" s="164"/>
      <c r="I18" s="195"/>
    </row>
    <row r="19" spans="1:9" x14ac:dyDescent="0.25">
      <c r="A19" s="197" t="s">
        <v>211</v>
      </c>
      <c r="B19" s="150"/>
      <c r="C19" s="151"/>
      <c r="D19" s="152"/>
      <c r="E19" s="121">
        <f>E20+E21</f>
        <v>5000000</v>
      </c>
      <c r="F19" s="121">
        <f>F20+F21</f>
        <v>5000000</v>
      </c>
      <c r="G19" s="121">
        <f>G20+G21</f>
        <v>5000000</v>
      </c>
      <c r="H19" s="121">
        <f>H20+H21</f>
        <v>5000000</v>
      </c>
      <c r="I19" s="196">
        <f t="shared" si="0"/>
        <v>100</v>
      </c>
    </row>
    <row r="20" spans="1:9" x14ac:dyDescent="0.25">
      <c r="A20" s="134" t="s">
        <v>191</v>
      </c>
      <c r="B20" s="128"/>
      <c r="C20" s="128"/>
      <c r="D20" s="125">
        <v>2700</v>
      </c>
      <c r="E20" s="126">
        <v>5000000</v>
      </c>
      <c r="F20" s="49">
        <v>5000000</v>
      </c>
      <c r="G20" s="49">
        <v>5000000</v>
      </c>
      <c r="H20" s="49">
        <v>5000000</v>
      </c>
      <c r="I20" s="195">
        <f t="shared" si="0"/>
        <v>100</v>
      </c>
    </row>
    <row r="21" spans="1:9" x14ac:dyDescent="0.25">
      <c r="A21" s="199" t="s">
        <v>73</v>
      </c>
      <c r="B21" s="150"/>
      <c r="C21" s="129"/>
      <c r="D21" s="125"/>
      <c r="E21" s="126"/>
      <c r="F21" s="164"/>
      <c r="G21" s="164"/>
      <c r="H21" s="164"/>
      <c r="I21" s="195"/>
    </row>
    <row r="22" spans="1:9" ht="31.5" x14ac:dyDescent="0.25">
      <c r="A22" s="197" t="s">
        <v>212</v>
      </c>
      <c r="B22" s="150"/>
      <c r="C22" s="129"/>
      <c r="D22" s="125"/>
      <c r="E22" s="123">
        <f>E23+E24</f>
        <v>112200</v>
      </c>
      <c r="F22" s="123">
        <f>F23+F24</f>
        <v>112200</v>
      </c>
      <c r="G22" s="123">
        <f>G23+G24</f>
        <v>112200</v>
      </c>
      <c r="H22" s="123">
        <f>H23+H24</f>
        <v>112200</v>
      </c>
      <c r="I22" s="196">
        <f t="shared" si="0"/>
        <v>100</v>
      </c>
    </row>
    <row r="23" spans="1:9" x14ac:dyDescent="0.25">
      <c r="A23" s="134" t="s">
        <v>82</v>
      </c>
      <c r="B23" s="150"/>
      <c r="C23" s="129"/>
      <c r="D23" s="130">
        <v>2550</v>
      </c>
      <c r="E23" s="131">
        <v>112200</v>
      </c>
      <c r="F23" s="49">
        <v>112200</v>
      </c>
      <c r="G23" s="49">
        <v>112200</v>
      </c>
      <c r="H23" s="49">
        <v>112200</v>
      </c>
      <c r="I23" s="195">
        <f t="shared" si="0"/>
        <v>100</v>
      </c>
    </row>
    <row r="24" spans="1:9" x14ac:dyDescent="0.25">
      <c r="A24" s="199" t="s">
        <v>73</v>
      </c>
      <c r="B24" s="150"/>
      <c r="C24" s="151"/>
      <c r="D24" s="132"/>
      <c r="E24" s="129"/>
      <c r="F24" s="164"/>
      <c r="G24" s="164"/>
      <c r="H24" s="164"/>
      <c r="I24" s="195"/>
    </row>
    <row r="25" spans="1:9" x14ac:dyDescent="0.25">
      <c r="A25" s="200" t="s">
        <v>213</v>
      </c>
      <c r="B25" s="150"/>
      <c r="C25" s="129"/>
      <c r="D25" s="125"/>
      <c r="E25" s="133">
        <f>E26</f>
        <v>75370</v>
      </c>
      <c r="F25" s="165"/>
      <c r="G25" s="165"/>
      <c r="H25" s="165"/>
      <c r="I25" s="195"/>
    </row>
    <row r="26" spans="1:9" x14ac:dyDescent="0.25">
      <c r="A26" s="201" t="s">
        <v>214</v>
      </c>
      <c r="B26" s="150"/>
      <c r="C26" s="129"/>
      <c r="D26" s="125"/>
      <c r="E26" s="49">
        <v>75370</v>
      </c>
      <c r="F26" s="49">
        <v>75370</v>
      </c>
      <c r="G26" s="49">
        <v>75370</v>
      </c>
      <c r="H26" s="49">
        <v>75370</v>
      </c>
      <c r="I26" s="195">
        <f t="shared" si="0"/>
        <v>100</v>
      </c>
    </row>
    <row r="27" spans="1:9" x14ac:dyDescent="0.25">
      <c r="A27" s="199" t="s">
        <v>73</v>
      </c>
      <c r="B27" s="150"/>
      <c r="C27" s="129"/>
      <c r="D27" s="125"/>
      <c r="E27" s="126"/>
      <c r="F27" s="164"/>
      <c r="G27" s="164"/>
      <c r="H27" s="164"/>
      <c r="I27" s="195"/>
    </row>
    <row r="28" spans="1:9" x14ac:dyDescent="0.25">
      <c r="A28" s="198" t="s">
        <v>250</v>
      </c>
      <c r="B28" s="150"/>
      <c r="C28" s="151"/>
      <c r="D28" s="152"/>
      <c r="E28" s="123"/>
      <c r="F28" s="164"/>
      <c r="G28" s="164"/>
      <c r="H28" s="164"/>
      <c r="I28" s="195"/>
    </row>
    <row r="29" spans="1:9" s="149" customFormat="1" x14ac:dyDescent="0.25">
      <c r="A29" s="199" t="s">
        <v>302</v>
      </c>
      <c r="B29" s="150"/>
      <c r="C29" s="151"/>
      <c r="D29" s="152"/>
      <c r="E29" s="126">
        <v>1170400</v>
      </c>
      <c r="F29" s="126">
        <v>1170400</v>
      </c>
      <c r="G29" s="126">
        <v>1170400</v>
      </c>
      <c r="H29" s="126">
        <v>1170400</v>
      </c>
      <c r="I29" s="195">
        <f t="shared" si="0"/>
        <v>100</v>
      </c>
    </row>
    <row r="30" spans="1:9" x14ac:dyDescent="0.25">
      <c r="A30" s="199" t="s">
        <v>303</v>
      </c>
      <c r="B30" s="150"/>
      <c r="C30" s="129"/>
      <c r="D30" s="125"/>
      <c r="E30" s="126">
        <v>5706518</v>
      </c>
      <c r="F30" s="126">
        <v>5706518</v>
      </c>
      <c r="G30" s="126">
        <v>5706518</v>
      </c>
      <c r="H30" s="126">
        <v>5706518</v>
      </c>
      <c r="I30" s="195">
        <f t="shared" si="0"/>
        <v>100</v>
      </c>
    </row>
    <row r="31" spans="1:9" x14ac:dyDescent="0.25">
      <c r="A31" s="197" t="s">
        <v>215</v>
      </c>
      <c r="B31" s="150"/>
      <c r="C31" s="129"/>
      <c r="D31" s="125"/>
      <c r="E31" s="152"/>
      <c r="F31" s="164"/>
      <c r="G31" s="164"/>
      <c r="H31" s="164"/>
      <c r="I31" s="195"/>
    </row>
    <row r="32" spans="1:9" x14ac:dyDescent="0.25">
      <c r="A32" s="201"/>
      <c r="B32" s="128"/>
      <c r="C32" s="128"/>
      <c r="D32" s="125"/>
      <c r="E32" s="131"/>
      <c r="F32" s="164"/>
      <c r="G32" s="164"/>
      <c r="H32" s="164"/>
      <c r="I32" s="195"/>
    </row>
    <row r="33" spans="1:9" ht="31.5" x14ac:dyDescent="0.25">
      <c r="A33" s="197" t="s">
        <v>196</v>
      </c>
      <c r="B33" s="150"/>
      <c r="C33" s="129"/>
      <c r="D33" s="125"/>
      <c r="E33" s="152">
        <f>E34+E37+E39+E41</f>
        <v>6895000</v>
      </c>
      <c r="F33" s="152">
        <f>F34+F37+F39+F41</f>
        <v>6982631</v>
      </c>
      <c r="G33" s="152">
        <f>G34+G37+G39+G41</f>
        <v>6982631</v>
      </c>
      <c r="H33" s="152">
        <f>H34+H37+H39+H41</f>
        <v>6982631</v>
      </c>
      <c r="I33" s="196">
        <f t="shared" si="0"/>
        <v>100</v>
      </c>
    </row>
    <row r="34" spans="1:9" x14ac:dyDescent="0.25">
      <c r="A34" s="197" t="s">
        <v>77</v>
      </c>
      <c r="B34" s="150"/>
      <c r="C34" s="129"/>
      <c r="D34" s="125"/>
      <c r="E34" s="152">
        <f>SUM(E35:E36)</f>
        <v>3795000</v>
      </c>
      <c r="F34" s="152">
        <f>SUM(F35:F36)</f>
        <v>3795151</v>
      </c>
      <c r="G34" s="152">
        <f>SUM(G35:G36)</f>
        <v>3795151</v>
      </c>
      <c r="H34" s="152">
        <f>SUM(H35:H36)</f>
        <v>3795151</v>
      </c>
      <c r="I34" s="196">
        <f t="shared" si="0"/>
        <v>100</v>
      </c>
    </row>
    <row r="35" spans="1:9" x14ac:dyDescent="0.25">
      <c r="A35" s="134" t="s">
        <v>193</v>
      </c>
      <c r="B35" s="150"/>
      <c r="C35" s="129"/>
      <c r="D35" s="125"/>
      <c r="E35" s="125"/>
      <c r="F35" s="164"/>
      <c r="G35" s="164"/>
      <c r="H35" s="164"/>
      <c r="I35" s="195"/>
    </row>
    <row r="36" spans="1:9" x14ac:dyDescent="0.25">
      <c r="A36" s="134" t="s">
        <v>192</v>
      </c>
      <c r="B36" s="150"/>
      <c r="C36" s="129"/>
      <c r="D36" s="125"/>
      <c r="E36" s="125">
        <v>3795000</v>
      </c>
      <c r="F36" s="125">
        <f>3795000+151</f>
        <v>3795151</v>
      </c>
      <c r="G36" s="125">
        <f>3795000+151</f>
        <v>3795151</v>
      </c>
      <c r="H36" s="125">
        <f>3795000+151</f>
        <v>3795151</v>
      </c>
      <c r="I36" s="195">
        <f t="shared" si="0"/>
        <v>100</v>
      </c>
    </row>
    <row r="37" spans="1:9" x14ac:dyDescent="0.25">
      <c r="A37" s="197" t="s">
        <v>78</v>
      </c>
      <c r="B37" s="128"/>
      <c r="C37" s="129"/>
      <c r="D37" s="125"/>
      <c r="E37" s="152">
        <f>E38</f>
        <v>3100000</v>
      </c>
      <c r="F37" s="152">
        <f>F38</f>
        <v>3100000</v>
      </c>
      <c r="G37" s="152">
        <f>G38</f>
        <v>3100000</v>
      </c>
      <c r="H37" s="152">
        <f>H38</f>
        <v>3100000</v>
      </c>
      <c r="I37" s="196">
        <f t="shared" si="0"/>
        <v>100</v>
      </c>
    </row>
    <row r="38" spans="1:9" x14ac:dyDescent="0.25">
      <c r="A38" s="134" t="s">
        <v>246</v>
      </c>
      <c r="B38" s="128"/>
      <c r="C38" s="129"/>
      <c r="D38" s="125"/>
      <c r="E38" s="125">
        <v>3100000</v>
      </c>
      <c r="F38" s="49">
        <v>3100000</v>
      </c>
      <c r="G38" s="49">
        <v>3100000</v>
      </c>
      <c r="H38" s="49">
        <v>3100000</v>
      </c>
      <c r="I38" s="195">
        <f t="shared" si="0"/>
        <v>100</v>
      </c>
    </row>
    <row r="39" spans="1:9" x14ac:dyDescent="0.25">
      <c r="A39" s="197" t="s">
        <v>79</v>
      </c>
      <c r="B39" s="150"/>
      <c r="C39" s="135"/>
      <c r="D39" s="152"/>
      <c r="E39" s="152"/>
      <c r="F39" s="164"/>
      <c r="G39" s="164"/>
      <c r="H39" s="164"/>
      <c r="I39" s="195"/>
    </row>
    <row r="40" spans="1:9" x14ac:dyDescent="0.25">
      <c r="A40" s="197"/>
      <c r="B40" s="150"/>
      <c r="C40" s="135"/>
      <c r="D40" s="152"/>
      <c r="E40" s="152"/>
      <c r="F40" s="164"/>
      <c r="G40" s="164"/>
      <c r="H40" s="164"/>
      <c r="I40" s="195"/>
    </row>
    <row r="41" spans="1:9" s="136" customFormat="1" x14ac:dyDescent="0.25">
      <c r="A41" s="197" t="s">
        <v>304</v>
      </c>
      <c r="B41" s="150"/>
      <c r="C41" s="135"/>
      <c r="D41" s="151"/>
      <c r="E41" s="151"/>
      <c r="F41" s="160">
        <f>12*7290</f>
        <v>87480</v>
      </c>
      <c r="G41" s="160">
        <f>12*7290</f>
        <v>87480</v>
      </c>
      <c r="H41" s="160">
        <f>12*7290</f>
        <v>87480</v>
      </c>
      <c r="I41" s="196">
        <f t="shared" si="0"/>
        <v>100</v>
      </c>
    </row>
    <row r="42" spans="1:9" x14ac:dyDescent="0.25">
      <c r="A42" s="134"/>
      <c r="B42" s="128"/>
      <c r="C42" s="128"/>
      <c r="D42" s="125"/>
      <c r="E42" s="137"/>
      <c r="F42" s="164"/>
      <c r="G42" s="164"/>
      <c r="H42" s="164"/>
      <c r="I42" s="196"/>
    </row>
    <row r="43" spans="1:9" x14ac:dyDescent="0.25">
      <c r="A43" s="202" t="s">
        <v>80</v>
      </c>
      <c r="B43" s="138"/>
      <c r="C43" s="138"/>
      <c r="D43" s="138"/>
      <c r="E43" s="133">
        <f>E44</f>
        <v>1800000</v>
      </c>
      <c r="F43" s="133">
        <f>F44</f>
        <v>1800000</v>
      </c>
      <c r="G43" s="133">
        <f>G44</f>
        <v>1800000</v>
      </c>
      <c r="H43" s="133">
        <f>H44</f>
        <v>1800000</v>
      </c>
      <c r="I43" s="196">
        <f t="shared" si="0"/>
        <v>100</v>
      </c>
    </row>
    <row r="44" spans="1:9" x14ac:dyDescent="0.25">
      <c r="A44" s="203" t="s">
        <v>81</v>
      </c>
      <c r="B44" s="129"/>
      <c r="C44" s="129"/>
      <c r="D44" s="125"/>
      <c r="E44" s="131">
        <v>1800000</v>
      </c>
      <c r="F44" s="49">
        <v>1800000</v>
      </c>
      <c r="G44" s="49">
        <v>1800000</v>
      </c>
      <c r="H44" s="49">
        <v>1800000</v>
      </c>
      <c r="I44" s="195">
        <f t="shared" si="0"/>
        <v>100</v>
      </c>
    </row>
    <row r="45" spans="1:9" s="149" customFormat="1" x14ac:dyDescent="0.25">
      <c r="A45" s="203"/>
      <c r="B45" s="129"/>
      <c r="C45" s="129"/>
      <c r="D45" s="125"/>
      <c r="E45" s="131"/>
      <c r="F45" s="164"/>
      <c r="G45" s="164"/>
      <c r="H45" s="164"/>
      <c r="I45" s="195"/>
    </row>
    <row r="46" spans="1:9" s="461" customFormat="1" ht="31.5" x14ac:dyDescent="0.25">
      <c r="A46" s="202" t="s">
        <v>907</v>
      </c>
      <c r="B46" s="151"/>
      <c r="C46" s="151"/>
      <c r="D46" s="152"/>
      <c r="E46" s="133"/>
      <c r="F46" s="460"/>
      <c r="G46" s="460">
        <f>SUM(G47:G49)</f>
        <v>2081700</v>
      </c>
      <c r="H46" s="460">
        <f>SUM(H47:H49)</f>
        <v>2081700</v>
      </c>
      <c r="I46" s="196"/>
    </row>
    <row r="47" spans="1:9" s="149" customFormat="1" x14ac:dyDescent="0.25">
      <c r="A47" s="203" t="s">
        <v>908</v>
      </c>
      <c r="B47" s="129"/>
      <c r="C47" s="129"/>
      <c r="D47" s="125"/>
      <c r="E47" s="131"/>
      <c r="F47" s="164"/>
      <c r="G47" s="164">
        <v>622300</v>
      </c>
      <c r="H47" s="164">
        <v>622300</v>
      </c>
      <c r="I47" s="195"/>
    </row>
    <row r="48" spans="1:9" s="149" customFormat="1" x14ac:dyDescent="0.25">
      <c r="A48" s="203" t="s">
        <v>909</v>
      </c>
      <c r="B48" s="129"/>
      <c r="C48" s="129"/>
      <c r="D48" s="125"/>
      <c r="E48" s="131"/>
      <c r="F48" s="164"/>
      <c r="G48" s="164">
        <v>811400</v>
      </c>
      <c r="H48" s="164">
        <v>811400</v>
      </c>
      <c r="I48" s="195"/>
    </row>
    <row r="49" spans="1:9" s="149" customFormat="1" x14ac:dyDescent="0.25">
      <c r="A49" s="203" t="s">
        <v>910</v>
      </c>
      <c r="B49" s="129"/>
      <c r="C49" s="129"/>
      <c r="D49" s="125"/>
      <c r="E49" s="131"/>
      <c r="F49" s="164"/>
      <c r="G49" s="164">
        <v>648000</v>
      </c>
      <c r="H49" s="164">
        <v>648000</v>
      </c>
      <c r="I49" s="195"/>
    </row>
    <row r="50" spans="1:9" ht="16.5" thickBot="1" x14ac:dyDescent="0.3">
      <c r="A50" s="204" t="s">
        <v>83</v>
      </c>
      <c r="B50" s="139"/>
      <c r="C50" s="139"/>
      <c r="D50" s="139"/>
      <c r="E50" s="140">
        <f>E43+E33+E31+E5</f>
        <v>28253068</v>
      </c>
      <c r="F50" s="140">
        <f>F43+F33+F31+F5</f>
        <v>28340699</v>
      </c>
      <c r="G50" s="140">
        <f>G43+G33+G31+G5+G46</f>
        <v>30422399</v>
      </c>
      <c r="H50" s="140">
        <f>H43+H33+H31+H5+H46</f>
        <v>30422399</v>
      </c>
      <c r="I50" s="206">
        <f t="shared" si="0"/>
        <v>107.34526696042323</v>
      </c>
    </row>
    <row r="53" spans="1:9" x14ac:dyDescent="0.25">
      <c r="E53" s="115"/>
    </row>
  </sheetData>
  <mergeCells count="10">
    <mergeCell ref="A2:I2"/>
    <mergeCell ref="I3:I4"/>
    <mergeCell ref="F3:F4"/>
    <mergeCell ref="A3:A4"/>
    <mergeCell ref="B3:B4"/>
    <mergeCell ref="C3:C4"/>
    <mergeCell ref="D3:D4"/>
    <mergeCell ref="E3:E4"/>
    <mergeCell ref="H3:H4"/>
    <mergeCell ref="G3:G4"/>
  </mergeCells>
  <printOptions horizontalCentered="1"/>
  <pageMargins left="0.11811023622047245" right="0.11811023622047245" top="0.4" bottom="0" header="0.11811023622047245" footer="0.31496062992125984"/>
  <pageSetup paperSize="9" scale="60" orientation="landscape" r:id="rId1"/>
  <headerFooter>
    <oddHeader>&amp;L&amp;"Times New Roman,Normál"&amp;12Balatonszőlős Község Önkormányzata&amp;C&amp;"Times New Roman,Normál"&amp;12 5/a. melléklet
az önkormányzat 2018. évi költségvetési gazdálkodási beszámolójáról
szóló 5/2019. (V. 30.) önkormányzati rendeletéhez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3:J41"/>
  <sheetViews>
    <sheetView view="pageLayout" zoomScaleNormal="100" zoomScaleSheetLayoutView="80" workbookViewId="0">
      <selection activeCell="A3" sqref="A3:F3"/>
    </sheetView>
  </sheetViews>
  <sheetFormatPr defaultColWidth="9" defaultRowHeight="15.75" x14ac:dyDescent="0.25"/>
  <cols>
    <col min="1" max="1" width="42.85546875" style="101" customWidth="1"/>
    <col min="2" max="2" width="12.85546875" style="101" customWidth="1"/>
    <col min="3" max="4" width="12.7109375" style="101" customWidth="1"/>
    <col min="5" max="5" width="13.42578125" style="101" customWidth="1"/>
    <col min="6" max="6" width="13.85546875" style="101" customWidth="1"/>
    <col min="7" max="7" width="12.7109375" style="101" bestFit="1" customWidth="1"/>
    <col min="8" max="16384" width="9" style="101"/>
  </cols>
  <sheetData>
    <row r="3" spans="1:6" ht="31.7" customHeight="1" x14ac:dyDescent="0.25">
      <c r="A3" s="643" t="s">
        <v>309</v>
      </c>
      <c r="B3" s="643"/>
      <c r="C3" s="643"/>
      <c r="D3" s="643"/>
      <c r="E3" s="643"/>
      <c r="F3" s="643"/>
    </row>
    <row r="4" spans="1:6" ht="63" x14ac:dyDescent="0.25">
      <c r="A4" s="523" t="s">
        <v>188</v>
      </c>
      <c r="B4" s="524" t="s">
        <v>327</v>
      </c>
      <c r="C4" s="524" t="s">
        <v>329</v>
      </c>
      <c r="D4" s="524" t="s">
        <v>900</v>
      </c>
      <c r="E4" s="524" t="s">
        <v>330</v>
      </c>
      <c r="F4" s="525" t="s">
        <v>331</v>
      </c>
    </row>
    <row r="5" spans="1:6" ht="27.75" customHeight="1" x14ac:dyDescent="0.25">
      <c r="A5" s="526" t="s">
        <v>334</v>
      </c>
      <c r="B5" s="47"/>
      <c r="C5" s="527"/>
      <c r="D5" s="527"/>
      <c r="E5" s="527"/>
      <c r="F5" s="527"/>
    </row>
    <row r="6" spans="1:6" s="102" customFormat="1" ht="21.75" customHeight="1" x14ac:dyDescent="0.25">
      <c r="A6" s="528" t="s">
        <v>86</v>
      </c>
      <c r="B6" s="158">
        <f>8933820+1935080+149009+149009+185000</f>
        <v>11351918</v>
      </c>
      <c r="C6" s="68">
        <f>12748689+100161+741611</f>
        <v>13590461</v>
      </c>
      <c r="D6" s="68">
        <v>13835499</v>
      </c>
      <c r="E6" s="68">
        <v>13692002</v>
      </c>
      <c r="F6" s="223">
        <f>E6/C6*100</f>
        <v>100.74714904814488</v>
      </c>
    </row>
    <row r="7" spans="1:6" ht="31.5" x14ac:dyDescent="0.25">
      <c r="A7" s="529" t="s">
        <v>902</v>
      </c>
      <c r="B7" s="157"/>
      <c r="C7" s="161"/>
      <c r="D7" s="161"/>
      <c r="E7" s="161">
        <v>149200</v>
      </c>
      <c r="F7" s="222"/>
    </row>
    <row r="8" spans="1:6" s="102" customFormat="1" ht="18.95" customHeight="1" x14ac:dyDescent="0.25">
      <c r="A8" s="528" t="s">
        <v>87</v>
      </c>
      <c r="B8" s="158">
        <v>2307565</v>
      </c>
      <c r="C8" s="98">
        <f>2432047+17579+111688</f>
        <v>2561314</v>
      </c>
      <c r="D8" s="98">
        <v>2590766</v>
      </c>
      <c r="E8" s="98">
        <v>2549324</v>
      </c>
      <c r="F8" s="223">
        <f t="shared" ref="F8:F41" si="0">E8/C8*100</f>
        <v>99.531880901755898</v>
      </c>
    </row>
    <row r="9" spans="1:6" s="102" customFormat="1" ht="31.5" x14ac:dyDescent="0.25">
      <c r="A9" s="529" t="s">
        <v>903</v>
      </c>
      <c r="B9" s="158"/>
      <c r="C9" s="98"/>
      <c r="D9" s="98"/>
      <c r="E9" s="49">
        <v>14040</v>
      </c>
      <c r="F9" s="223"/>
    </row>
    <row r="10" spans="1:6" s="102" customFormat="1" ht="18.95" customHeight="1" x14ac:dyDescent="0.25">
      <c r="A10" s="528" t="s">
        <v>88</v>
      </c>
      <c r="B10" s="158">
        <f>SUM(B11:B26)</f>
        <v>17032982</v>
      </c>
      <c r="C10" s="158">
        <f>SUM(C11:C27)</f>
        <v>30647470</v>
      </c>
      <c r="D10" s="158">
        <f>SUM(D11:D27)</f>
        <v>30875198</v>
      </c>
      <c r="E10" s="158">
        <f>SUM(E11:E27)</f>
        <v>18566210</v>
      </c>
      <c r="F10" s="223">
        <f t="shared" si="0"/>
        <v>60.579910837664578</v>
      </c>
    </row>
    <row r="11" spans="1:6" ht="19.7" customHeight="1" x14ac:dyDescent="0.25">
      <c r="A11" s="530" t="s">
        <v>240</v>
      </c>
      <c r="B11" s="157">
        <v>35000</v>
      </c>
      <c r="C11" s="157">
        <v>35000</v>
      </c>
      <c r="D11" s="157">
        <v>35000</v>
      </c>
      <c r="E11" s="157">
        <v>32810</v>
      </c>
      <c r="F11" s="222">
        <f t="shared" si="0"/>
        <v>93.742857142857133</v>
      </c>
    </row>
    <row r="12" spans="1:6" ht="19.7" customHeight="1" x14ac:dyDescent="0.25">
      <c r="A12" s="530" t="s">
        <v>241</v>
      </c>
      <c r="B12" s="157">
        <v>1960000</v>
      </c>
      <c r="C12" s="157">
        <f>2260000+110236</f>
        <v>2370236</v>
      </c>
      <c r="D12" s="157">
        <v>2370236</v>
      </c>
      <c r="E12" s="157">
        <v>1950491</v>
      </c>
      <c r="F12" s="222">
        <f t="shared" si="0"/>
        <v>82.291003933785504</v>
      </c>
    </row>
    <row r="13" spans="1:6" ht="19.7" customHeight="1" x14ac:dyDescent="0.25">
      <c r="A13" s="530" t="s">
        <v>904</v>
      </c>
      <c r="B13" s="157"/>
      <c r="C13" s="157">
        <v>622300</v>
      </c>
      <c r="D13" s="157">
        <v>622300</v>
      </c>
      <c r="E13" s="157">
        <v>0</v>
      </c>
      <c r="F13" s="222">
        <f t="shared" si="0"/>
        <v>0</v>
      </c>
    </row>
    <row r="14" spans="1:6" ht="21.75" customHeight="1" x14ac:dyDescent="0.25">
      <c r="A14" s="529" t="s">
        <v>217</v>
      </c>
      <c r="B14" s="157">
        <v>501000</v>
      </c>
      <c r="C14" s="157">
        <f>501000+5000+150000</f>
        <v>656000</v>
      </c>
      <c r="D14" s="157">
        <v>656000</v>
      </c>
      <c r="E14" s="157">
        <v>523274</v>
      </c>
      <c r="F14" s="222">
        <f t="shared" si="0"/>
        <v>79.767378048780486</v>
      </c>
    </row>
    <row r="15" spans="1:6" ht="19.7" customHeight="1" x14ac:dyDescent="0.25">
      <c r="A15" s="529" t="s">
        <v>218</v>
      </c>
      <c r="B15" s="157">
        <v>705000</v>
      </c>
      <c r="C15" s="157">
        <v>705000</v>
      </c>
      <c r="D15" s="157">
        <v>705000</v>
      </c>
      <c r="E15" s="157">
        <v>605900</v>
      </c>
      <c r="F15" s="222">
        <f t="shared" si="0"/>
        <v>85.943262411347519</v>
      </c>
    </row>
    <row r="16" spans="1:6" ht="19.7" customHeight="1" x14ac:dyDescent="0.25">
      <c r="A16" s="529" t="s">
        <v>219</v>
      </c>
      <c r="B16" s="157">
        <v>2105000</v>
      </c>
      <c r="C16" s="157">
        <v>2105000</v>
      </c>
      <c r="D16" s="157">
        <v>2105000</v>
      </c>
      <c r="E16" s="157">
        <v>1557467</v>
      </c>
      <c r="F16" s="222">
        <f t="shared" si="0"/>
        <v>73.988931116389551</v>
      </c>
    </row>
    <row r="17" spans="1:10" ht="19.7" customHeight="1" x14ac:dyDescent="0.25">
      <c r="A17" s="529" t="s">
        <v>220</v>
      </c>
      <c r="B17" s="157">
        <v>20000</v>
      </c>
      <c r="C17" s="157">
        <v>20000</v>
      </c>
      <c r="D17" s="157">
        <v>20000</v>
      </c>
      <c r="E17" s="157">
        <v>0</v>
      </c>
      <c r="F17" s="222">
        <f t="shared" si="0"/>
        <v>0</v>
      </c>
    </row>
    <row r="18" spans="1:10" ht="19.7" customHeight="1" x14ac:dyDescent="0.25">
      <c r="A18" s="529" t="s">
        <v>262</v>
      </c>
      <c r="B18" s="157">
        <v>460000</v>
      </c>
      <c r="C18" s="157">
        <f>460000+20000</f>
        <v>480000</v>
      </c>
      <c r="D18" s="157">
        <v>480000</v>
      </c>
      <c r="E18" s="157">
        <v>469817</v>
      </c>
      <c r="F18" s="222">
        <f t="shared" si="0"/>
        <v>97.878541666666663</v>
      </c>
    </row>
    <row r="19" spans="1:10" ht="19.7" customHeight="1" x14ac:dyDescent="0.25">
      <c r="A19" s="529" t="s">
        <v>221</v>
      </c>
      <c r="B19" s="157">
        <v>1773982</v>
      </c>
      <c r="C19" s="157">
        <f>1773982-5000</f>
        <v>1768982</v>
      </c>
      <c r="D19" s="157">
        <v>1768982</v>
      </c>
      <c r="E19" s="157">
        <v>228228</v>
      </c>
      <c r="F19" s="222">
        <f t="shared" si="0"/>
        <v>12.901657563502624</v>
      </c>
    </row>
    <row r="20" spans="1:10" ht="19.7" customHeight="1" x14ac:dyDescent="0.25">
      <c r="A20" s="529" t="s">
        <v>263</v>
      </c>
      <c r="B20" s="157">
        <v>20000</v>
      </c>
      <c r="C20" s="157">
        <f>20000+150000</f>
        <v>170000</v>
      </c>
      <c r="D20" s="157">
        <v>170000</v>
      </c>
      <c r="E20" s="157">
        <v>150000</v>
      </c>
      <c r="F20" s="222">
        <f t="shared" si="0"/>
        <v>88.235294117647058</v>
      </c>
    </row>
    <row r="21" spans="1:10" ht="23.25" customHeight="1" x14ac:dyDescent="0.25">
      <c r="A21" s="529" t="s">
        <v>222</v>
      </c>
      <c r="B21" s="157">
        <v>1494000</v>
      </c>
      <c r="C21" s="157">
        <f>1944000+236220</f>
        <v>2180220</v>
      </c>
      <c r="D21" s="157">
        <v>2180220</v>
      </c>
      <c r="E21" s="157">
        <v>1620760</v>
      </c>
      <c r="F21" s="222">
        <f t="shared" si="0"/>
        <v>74.339286860958993</v>
      </c>
    </row>
    <row r="22" spans="1:10" ht="19.7" customHeight="1" x14ac:dyDescent="0.25">
      <c r="A22" s="529" t="s">
        <v>226</v>
      </c>
      <c r="B22" s="157">
        <v>4000000</v>
      </c>
      <c r="C22" s="157">
        <f>4000000+30294+500000-20000-100000</f>
        <v>4410294</v>
      </c>
      <c r="D22" s="157">
        <v>4597654</v>
      </c>
      <c r="E22" s="157">
        <f>7039221-2059579</f>
        <v>4979642</v>
      </c>
      <c r="F22" s="222">
        <f t="shared" si="0"/>
        <v>112.90952485253818</v>
      </c>
    </row>
    <row r="23" spans="1:10" ht="19.7" customHeight="1" x14ac:dyDescent="0.25">
      <c r="A23" s="529" t="s">
        <v>243</v>
      </c>
      <c r="B23" s="157">
        <v>60000</v>
      </c>
      <c r="C23" s="157">
        <v>60000</v>
      </c>
      <c r="D23" s="157">
        <v>60000</v>
      </c>
      <c r="E23" s="157">
        <v>0</v>
      </c>
      <c r="F23" s="222">
        <f t="shared" si="0"/>
        <v>0</v>
      </c>
    </row>
    <row r="24" spans="1:10" ht="19.5" customHeight="1" x14ac:dyDescent="0.25">
      <c r="A24" s="529" t="s">
        <v>223</v>
      </c>
      <c r="B24" s="157">
        <v>2121000</v>
      </c>
      <c r="C24" s="157">
        <f>2121000+29764+63780</f>
        <v>2214544</v>
      </c>
      <c r="D24" s="157">
        <v>2214544</v>
      </c>
      <c r="E24" s="157">
        <f>2396878-556088</f>
        <v>1840790</v>
      </c>
      <c r="F24" s="222">
        <f t="shared" si="0"/>
        <v>83.12275574565237</v>
      </c>
    </row>
    <row r="25" spans="1:10" ht="19.7" customHeight="1" x14ac:dyDescent="0.25">
      <c r="A25" s="529" t="s">
        <v>224</v>
      </c>
      <c r="B25" s="157">
        <v>700000</v>
      </c>
      <c r="C25" s="157">
        <f>700000+31890</f>
        <v>731890</v>
      </c>
      <c r="D25" s="157">
        <v>772258</v>
      </c>
      <c r="E25" s="157">
        <v>768000</v>
      </c>
      <c r="F25" s="222">
        <f t="shared" si="0"/>
        <v>104.93380152755196</v>
      </c>
    </row>
    <row r="26" spans="1:10" ht="19.7" customHeight="1" x14ac:dyDescent="0.25">
      <c r="A26" s="529" t="s">
        <v>225</v>
      </c>
      <c r="B26" s="157">
        <v>1078000</v>
      </c>
      <c r="C26" s="157">
        <f>1078000</f>
        <v>1078000</v>
      </c>
      <c r="D26" s="157">
        <v>1078000</v>
      </c>
      <c r="E26" s="157">
        <v>1223364</v>
      </c>
      <c r="F26" s="222">
        <f t="shared" si="0"/>
        <v>113.48460111317253</v>
      </c>
    </row>
    <row r="27" spans="1:10" ht="37.5" customHeight="1" x14ac:dyDescent="0.25">
      <c r="A27" s="529" t="s">
        <v>901</v>
      </c>
      <c r="B27" s="157"/>
      <c r="C27" s="157">
        <v>11040004</v>
      </c>
      <c r="D27" s="157">
        <v>11040004</v>
      </c>
      <c r="E27" s="157">
        <v>2615667</v>
      </c>
      <c r="F27" s="222">
        <f t="shared" si="0"/>
        <v>23.692627285279968</v>
      </c>
    </row>
    <row r="28" spans="1:10" s="102" customFormat="1" ht="24.75" customHeight="1" x14ac:dyDescent="0.25">
      <c r="A28" s="528" t="s">
        <v>244</v>
      </c>
      <c r="B28" s="158">
        <f>B29</f>
        <v>3795000</v>
      </c>
      <c r="C28" s="158">
        <f>C29</f>
        <v>3795000</v>
      </c>
      <c r="D28" s="158">
        <f t="shared" ref="D28:E28" si="1">D29</f>
        <v>3795000</v>
      </c>
      <c r="E28" s="158">
        <f t="shared" si="1"/>
        <v>1650000</v>
      </c>
      <c r="F28" s="223">
        <f t="shared" si="0"/>
        <v>43.478260869565219</v>
      </c>
    </row>
    <row r="29" spans="1:10" ht="19.7" customHeight="1" x14ac:dyDescent="0.25">
      <c r="A29" s="529" t="s">
        <v>245</v>
      </c>
      <c r="B29" s="157">
        <v>3795000</v>
      </c>
      <c r="C29" s="49">
        <v>3795000</v>
      </c>
      <c r="D29" s="49">
        <v>3795000</v>
      </c>
      <c r="E29" s="49">
        <v>1650000</v>
      </c>
      <c r="F29" s="222">
        <f t="shared" si="0"/>
        <v>43.478260869565219</v>
      </c>
    </row>
    <row r="30" spans="1:10" ht="63" x14ac:dyDescent="0.25">
      <c r="A30" s="523" t="s">
        <v>188</v>
      </c>
      <c r="B30" s="524" t="s">
        <v>327</v>
      </c>
      <c r="C30" s="524" t="s">
        <v>329</v>
      </c>
      <c r="D30" s="524" t="s">
        <v>900</v>
      </c>
      <c r="E30" s="524" t="s">
        <v>330</v>
      </c>
      <c r="F30" s="525" t="s">
        <v>331</v>
      </c>
    </row>
    <row r="31" spans="1:10" s="102" customFormat="1" ht="21" customHeight="1" x14ac:dyDescent="0.25">
      <c r="A31" s="526" t="s">
        <v>89</v>
      </c>
      <c r="B31" s="158">
        <f>B32+B35+B36+B37+B38+B39+B40</f>
        <v>13095342</v>
      </c>
      <c r="C31" s="158">
        <f>C32+C35+C36+C37+C38+C39+C40+C33</f>
        <v>13013128</v>
      </c>
      <c r="D31" s="158">
        <f t="shared" ref="D31:E31" si="2">D32+D35+D36+D37+D38+D39+D40+D33</f>
        <v>17017748</v>
      </c>
      <c r="E31" s="158">
        <f t="shared" si="2"/>
        <v>12959091</v>
      </c>
      <c r="F31" s="223">
        <f t="shared" si="0"/>
        <v>99.584750107737349</v>
      </c>
      <c r="G31" s="118"/>
      <c r="H31" s="103"/>
      <c r="I31" s="103"/>
      <c r="J31" s="103"/>
    </row>
    <row r="32" spans="1:10" ht="36" customHeight="1" x14ac:dyDescent="0.25">
      <c r="A32" s="531" t="s">
        <v>286</v>
      </c>
      <c r="B32" s="157"/>
      <c r="C32" s="157"/>
      <c r="D32" s="157"/>
      <c r="E32" s="157"/>
      <c r="F32" s="223"/>
      <c r="G32" s="118"/>
      <c r="H32" s="104"/>
      <c r="I32" s="104"/>
      <c r="J32" s="104"/>
    </row>
    <row r="33" spans="1:10" x14ac:dyDescent="0.25">
      <c r="A33" s="532" t="s">
        <v>266</v>
      </c>
      <c r="B33" s="157"/>
      <c r="C33" s="49">
        <f>SUM(C34)</f>
        <v>110440</v>
      </c>
      <c r="D33" s="49">
        <f t="shared" ref="D33:E33" si="3">SUM(D34)</f>
        <v>110440</v>
      </c>
      <c r="E33" s="49">
        <f t="shared" si="3"/>
        <v>110440</v>
      </c>
      <c r="F33" s="222">
        <f t="shared" ref="F33:F34" si="4">E33/C33*100</f>
        <v>100</v>
      </c>
      <c r="G33" s="118"/>
      <c r="H33" s="104"/>
      <c r="I33" s="104"/>
      <c r="J33" s="104"/>
    </row>
    <row r="34" spans="1:10" ht="33.75" customHeight="1" x14ac:dyDescent="0.25">
      <c r="A34" s="531" t="s">
        <v>905</v>
      </c>
      <c r="B34" s="157"/>
      <c r="C34" s="157">
        <v>110440</v>
      </c>
      <c r="D34" s="157">
        <v>110440</v>
      </c>
      <c r="E34" s="157">
        <v>110440</v>
      </c>
      <c r="F34" s="222">
        <f t="shared" si="4"/>
        <v>100</v>
      </c>
      <c r="G34" s="118"/>
      <c r="H34" s="104"/>
      <c r="I34" s="104"/>
      <c r="J34" s="104"/>
    </row>
    <row r="35" spans="1:10" ht="33" customHeight="1" x14ac:dyDescent="0.25">
      <c r="A35" s="531" t="s">
        <v>92</v>
      </c>
      <c r="B35" s="157"/>
      <c r="C35" s="527"/>
      <c r="D35" s="527"/>
      <c r="E35" s="527"/>
      <c r="F35" s="223"/>
      <c r="G35" s="118"/>
      <c r="H35" s="104"/>
      <c r="I35" s="104"/>
      <c r="J35" s="104"/>
    </row>
    <row r="36" spans="1:10" ht="47.25" x14ac:dyDescent="0.25">
      <c r="A36" s="531" t="s">
        <v>93</v>
      </c>
      <c r="B36" s="157"/>
      <c r="C36" s="527"/>
      <c r="D36" s="527"/>
      <c r="E36" s="527"/>
      <c r="F36" s="223"/>
      <c r="G36" s="118"/>
      <c r="H36" s="104"/>
      <c r="I36" s="104"/>
      <c r="J36" s="104"/>
    </row>
    <row r="37" spans="1:10" ht="29.25" customHeight="1" x14ac:dyDescent="0.25">
      <c r="A37" s="531" t="s">
        <v>284</v>
      </c>
      <c r="B37" s="157">
        <v>12335342</v>
      </c>
      <c r="C37" s="157">
        <f>'7.tábla'!C3</f>
        <v>11331288</v>
      </c>
      <c r="D37" s="157">
        <f>'7.tábla'!D3</f>
        <v>15335908</v>
      </c>
      <c r="E37" s="157">
        <f>'7.tábla'!E3</f>
        <v>11287251</v>
      </c>
      <c r="F37" s="222">
        <f t="shared" si="0"/>
        <v>99.611368098666276</v>
      </c>
      <c r="G37" s="119"/>
      <c r="H37" s="99"/>
      <c r="I37" s="99"/>
      <c r="J37" s="99"/>
    </row>
    <row r="38" spans="1:10" ht="47.25" x14ac:dyDescent="0.25">
      <c r="A38" s="531" t="s">
        <v>94</v>
      </c>
      <c r="B38" s="157"/>
      <c r="C38" s="527"/>
      <c r="D38" s="527"/>
      <c r="E38" s="527"/>
      <c r="F38" s="223"/>
      <c r="G38" s="119"/>
      <c r="H38" s="99"/>
      <c r="I38" s="99"/>
      <c r="J38" s="99"/>
    </row>
    <row r="39" spans="1:10" ht="47.25" x14ac:dyDescent="0.25">
      <c r="A39" s="531" t="s">
        <v>3</v>
      </c>
      <c r="B39" s="157"/>
      <c r="C39" s="161"/>
      <c r="D39" s="161"/>
      <c r="E39" s="161"/>
      <c r="F39" s="223"/>
      <c r="G39" s="119"/>
      <c r="H39" s="99"/>
      <c r="I39" s="99"/>
      <c r="J39" s="99"/>
    </row>
    <row r="40" spans="1:10" ht="20.25" customHeight="1" x14ac:dyDescent="0.25">
      <c r="A40" s="531" t="s">
        <v>285</v>
      </c>
      <c r="B40" s="157">
        <f>'7.tábla'!B9</f>
        <v>760000</v>
      </c>
      <c r="C40" s="157">
        <f>'7.tábla'!C9</f>
        <v>1571400</v>
      </c>
      <c r="D40" s="157">
        <f>'7.tábla'!D9</f>
        <v>1571400</v>
      </c>
      <c r="E40" s="157">
        <f>'7.tábla'!E9</f>
        <v>1561400</v>
      </c>
      <c r="F40" s="222">
        <f t="shared" si="0"/>
        <v>99.363624793178062</v>
      </c>
      <c r="G40" s="119"/>
      <c r="H40" s="99"/>
      <c r="I40" s="99"/>
      <c r="J40" s="99"/>
    </row>
    <row r="41" spans="1:10" s="102" customFormat="1" ht="34.5" customHeight="1" x14ac:dyDescent="0.25">
      <c r="A41" s="526" t="s">
        <v>95</v>
      </c>
      <c r="B41" s="158">
        <f>B6+B8+B10+B28+B31</f>
        <v>47582807</v>
      </c>
      <c r="C41" s="158">
        <f>C6+C8+C10+C28+C31</f>
        <v>63607373</v>
      </c>
      <c r="D41" s="158">
        <f>D6+D8+D10+D28+D31</f>
        <v>68114211</v>
      </c>
      <c r="E41" s="158">
        <f>E6+E8+E10+E28+E31</f>
        <v>49416627</v>
      </c>
      <c r="F41" s="223">
        <f t="shared" si="0"/>
        <v>77.690092624954033</v>
      </c>
      <c r="G41" s="120"/>
      <c r="H41" s="100"/>
      <c r="I41" s="100"/>
      <c r="J41" s="100"/>
    </row>
  </sheetData>
  <sheetProtection selectLockedCells="1" selectUnlockedCells="1"/>
  <mergeCells count="1">
    <mergeCell ref="A3:F3"/>
  </mergeCells>
  <phoneticPr fontId="22" type="noConversion"/>
  <printOptions horizontalCentered="1"/>
  <pageMargins left="0.15748031496062992" right="3.937007874015748E-2" top="1.1811023622047245" bottom="0.19685039370078741" header="0.31496062992125984" footer="0.51181102362204722"/>
  <pageSetup paperSize="9" scale="94" firstPageNumber="0" orientation="portrait" r:id="rId1"/>
  <headerFooter alignWithMargins="0">
    <oddHeader>&amp;L&amp;"Times New Roman,Normál"&amp;12Balatonszőlős Község
Önkormányzata&amp;C&amp;"Times New Roman,Normál"&amp;12 
6. melléklet
az önkormányzat 2018. évi költségvetési gazdálkodási beszámolójáról
szóló 5/2019. (V. 30.) önkormányzati rendeletéhez</oddHeader>
  </headerFooter>
  <rowBreaks count="1" manualBreakCount="1">
    <brk id="29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G33"/>
  <sheetViews>
    <sheetView view="pageLayout" zoomScaleNormal="90" workbookViewId="0">
      <selection sqref="A1:F1"/>
    </sheetView>
  </sheetViews>
  <sheetFormatPr defaultColWidth="9" defaultRowHeight="15.75" x14ac:dyDescent="0.25"/>
  <cols>
    <col min="1" max="1" width="33.5703125" style="227" customWidth="1"/>
    <col min="2" max="2" width="12.85546875" style="113" customWidth="1"/>
    <col min="3" max="4" width="13.7109375" style="149" customWidth="1"/>
    <col min="5" max="5" width="12" style="149" customWidth="1"/>
    <col min="6" max="6" width="12.85546875" style="114" customWidth="1"/>
    <col min="7" max="7" width="15.28515625" style="114" customWidth="1"/>
    <col min="8" max="16384" width="9" style="114"/>
  </cols>
  <sheetData>
    <row r="1" spans="1:7" ht="27.75" customHeight="1" x14ac:dyDescent="0.25">
      <c r="A1" s="644" t="s">
        <v>309</v>
      </c>
      <c r="B1" s="644"/>
      <c r="C1" s="644"/>
      <c r="D1" s="644"/>
      <c r="E1" s="644"/>
      <c r="F1" s="644"/>
    </row>
    <row r="2" spans="1:7" ht="47.25" x14ac:dyDescent="0.25">
      <c r="A2" s="533" t="s">
        <v>84</v>
      </c>
      <c r="B2" s="524" t="s">
        <v>327</v>
      </c>
      <c r="C2" s="524" t="s">
        <v>329</v>
      </c>
      <c r="D2" s="524" t="s">
        <v>900</v>
      </c>
      <c r="E2" s="524" t="s">
        <v>330</v>
      </c>
      <c r="F2" s="525" t="s">
        <v>331</v>
      </c>
    </row>
    <row r="3" spans="1:7" ht="45" customHeight="1" x14ac:dyDescent="0.25">
      <c r="A3" s="534" t="s">
        <v>227</v>
      </c>
      <c r="B3" s="188">
        <f>SUM(B4:B7)</f>
        <v>12335342</v>
      </c>
      <c r="C3" s="188">
        <f>SUM(C4:C7)</f>
        <v>11331288</v>
      </c>
      <c r="D3" s="188">
        <f>SUM(D4:D8)</f>
        <v>15335908</v>
      </c>
      <c r="E3" s="188">
        <f>SUM(E4:E7)</f>
        <v>11287251</v>
      </c>
      <c r="F3" s="535">
        <f>E3/C3*100</f>
        <v>99.611368098666276</v>
      </c>
    </row>
    <row r="4" spans="1:7" ht="28.5" customHeight="1" x14ac:dyDescent="0.25">
      <c r="A4" s="536" t="s">
        <v>228</v>
      </c>
      <c r="B4" s="159">
        <v>4863153</v>
      </c>
      <c r="C4" s="159">
        <v>3859099</v>
      </c>
      <c r="D4" s="159">
        <v>3859099</v>
      </c>
      <c r="E4" s="159">
        <v>3840062</v>
      </c>
      <c r="F4" s="537">
        <f t="shared" ref="F4:F24" si="0">E4/C4*100</f>
        <v>99.506698325179016</v>
      </c>
    </row>
    <row r="5" spans="1:7" ht="28.5" customHeight="1" x14ac:dyDescent="0.25">
      <c r="A5" s="536" t="s">
        <v>338</v>
      </c>
      <c r="B5" s="159">
        <v>6117300</v>
      </c>
      <c r="C5" s="159">
        <v>6117300</v>
      </c>
      <c r="D5" s="159">
        <v>6117300</v>
      </c>
      <c r="E5" s="159">
        <f>6111300+6000</f>
        <v>6117300</v>
      </c>
      <c r="F5" s="537">
        <f t="shared" si="0"/>
        <v>100</v>
      </c>
      <c r="G5" s="115"/>
    </row>
    <row r="6" spans="1:7" ht="28.5" customHeight="1" x14ac:dyDescent="0.25">
      <c r="A6" s="536" t="s">
        <v>233</v>
      </c>
      <c r="B6" s="159">
        <v>954889</v>
      </c>
      <c r="C6" s="159">
        <v>954889</v>
      </c>
      <c r="D6" s="159">
        <v>954889</v>
      </c>
      <c r="E6" s="159">
        <v>954889</v>
      </c>
      <c r="F6" s="537">
        <f t="shared" si="0"/>
        <v>100</v>
      </c>
    </row>
    <row r="7" spans="1:7" ht="28.5" customHeight="1" x14ac:dyDescent="0.25">
      <c r="A7" s="538" t="s">
        <v>229</v>
      </c>
      <c r="B7" s="159">
        <v>400000</v>
      </c>
      <c r="C7" s="159">
        <v>400000</v>
      </c>
      <c r="D7" s="159">
        <v>400000</v>
      </c>
      <c r="E7" s="159">
        <f>375000</f>
        <v>375000</v>
      </c>
      <c r="F7" s="537">
        <f t="shared" si="0"/>
        <v>93.75</v>
      </c>
    </row>
    <row r="8" spans="1:7" ht="28.5" customHeight="1" x14ac:dyDescent="0.25">
      <c r="A8" s="538" t="s">
        <v>255</v>
      </c>
      <c r="B8" s="159"/>
      <c r="C8" s="539"/>
      <c r="D8" s="540">
        <v>4004620</v>
      </c>
      <c r="E8" s="539">
        <v>0</v>
      </c>
      <c r="F8" s="537"/>
    </row>
    <row r="9" spans="1:7" ht="31.5" x14ac:dyDescent="0.25">
      <c r="A9" s="534" t="s">
        <v>230</v>
      </c>
      <c r="B9" s="188">
        <f>SUM(B10:B17)</f>
        <v>760000</v>
      </c>
      <c r="C9" s="188">
        <f>SUM(C10:C17)</f>
        <v>1571400</v>
      </c>
      <c r="D9" s="188">
        <f>SUM(D10:D17)</f>
        <v>1571400</v>
      </c>
      <c r="E9" s="188">
        <f>SUM(E10:E17)</f>
        <v>1561400</v>
      </c>
      <c r="F9" s="535">
        <f t="shared" si="0"/>
        <v>99.363624793178062</v>
      </c>
    </row>
    <row r="10" spans="1:7" ht="28.5" customHeight="1" x14ac:dyDescent="0.25">
      <c r="A10" s="536" t="s">
        <v>257</v>
      </c>
      <c r="B10" s="159">
        <v>0</v>
      </c>
      <c r="C10" s="159">
        <v>0</v>
      </c>
      <c r="D10" s="159">
        <v>0</v>
      </c>
      <c r="E10" s="159">
        <v>0</v>
      </c>
      <c r="F10" s="537"/>
    </row>
    <row r="11" spans="1:7" ht="28.5" customHeight="1" x14ac:dyDescent="0.25">
      <c r="A11" s="536" t="s">
        <v>258</v>
      </c>
      <c r="B11" s="159">
        <v>0</v>
      </c>
      <c r="C11" s="159">
        <v>0</v>
      </c>
      <c r="D11" s="159">
        <v>0</v>
      </c>
      <c r="E11" s="159">
        <v>0</v>
      </c>
      <c r="F11" s="537"/>
    </row>
    <row r="12" spans="1:7" ht="28.5" customHeight="1" x14ac:dyDescent="0.25">
      <c r="A12" s="536" t="s">
        <v>259</v>
      </c>
      <c r="B12" s="159">
        <v>0</v>
      </c>
      <c r="C12" s="159">
        <v>0</v>
      </c>
      <c r="D12" s="159">
        <v>0</v>
      </c>
      <c r="E12" s="159">
        <v>0</v>
      </c>
      <c r="F12" s="537"/>
    </row>
    <row r="13" spans="1:7" ht="28.5" customHeight="1" x14ac:dyDescent="0.25">
      <c r="A13" s="536" t="s">
        <v>261</v>
      </c>
      <c r="B13" s="159">
        <v>150000</v>
      </c>
      <c r="C13" s="159">
        <v>150000</v>
      </c>
      <c r="D13" s="159">
        <v>150000</v>
      </c>
      <c r="E13" s="159">
        <v>150000</v>
      </c>
      <c r="F13" s="537">
        <f t="shared" si="0"/>
        <v>100</v>
      </c>
    </row>
    <row r="14" spans="1:7" ht="28.5" customHeight="1" x14ac:dyDescent="0.25">
      <c r="A14" s="536" t="s">
        <v>260</v>
      </c>
      <c r="B14" s="159">
        <v>500000</v>
      </c>
      <c r="C14" s="159">
        <v>500000</v>
      </c>
      <c r="D14" s="159">
        <v>500000</v>
      </c>
      <c r="E14" s="159">
        <v>500000</v>
      </c>
      <c r="F14" s="537">
        <f t="shared" si="0"/>
        <v>100</v>
      </c>
    </row>
    <row r="15" spans="1:7" ht="28.5" customHeight="1" x14ac:dyDescent="0.25">
      <c r="A15" s="536" t="s">
        <v>265</v>
      </c>
      <c r="B15" s="159">
        <v>100000</v>
      </c>
      <c r="C15" s="159">
        <v>100000</v>
      </c>
      <c r="D15" s="159">
        <v>100000</v>
      </c>
      <c r="E15" s="159">
        <v>100000</v>
      </c>
      <c r="F15" s="537">
        <f t="shared" si="0"/>
        <v>100</v>
      </c>
    </row>
    <row r="16" spans="1:7" ht="28.5" customHeight="1" x14ac:dyDescent="0.25">
      <c r="A16" s="536" t="s">
        <v>267</v>
      </c>
      <c r="B16" s="159"/>
      <c r="C16" s="159">
        <v>811400</v>
      </c>
      <c r="D16" s="159">
        <v>811400</v>
      </c>
      <c r="E16" s="159">
        <v>811400</v>
      </c>
      <c r="F16" s="537">
        <f t="shared" si="0"/>
        <v>100</v>
      </c>
    </row>
    <row r="17" spans="1:7" ht="28.5" customHeight="1" x14ac:dyDescent="0.25">
      <c r="A17" s="536" t="s">
        <v>281</v>
      </c>
      <c r="B17" s="159">
        <v>10000</v>
      </c>
      <c r="C17" s="159">
        <v>10000</v>
      </c>
      <c r="D17" s="159">
        <v>10000</v>
      </c>
      <c r="E17" s="159"/>
      <c r="F17" s="537">
        <f t="shared" si="0"/>
        <v>0</v>
      </c>
    </row>
    <row r="18" spans="1:7" ht="42" customHeight="1" x14ac:dyDescent="0.25">
      <c r="A18" s="541" t="s">
        <v>231</v>
      </c>
      <c r="B18" s="160">
        <v>0</v>
      </c>
      <c r="C18" s="539"/>
      <c r="D18" s="539"/>
      <c r="E18" s="539"/>
      <c r="F18" s="537"/>
    </row>
    <row r="19" spans="1:7" x14ac:dyDescent="0.25">
      <c r="A19" s="536"/>
      <c r="B19" s="159"/>
      <c r="C19" s="539"/>
      <c r="D19" s="539"/>
      <c r="E19" s="539"/>
      <c r="F19" s="537"/>
    </row>
    <row r="20" spans="1:7" ht="31.5" x14ac:dyDescent="0.25">
      <c r="A20" s="542" t="s">
        <v>232</v>
      </c>
      <c r="B20" s="159"/>
      <c r="C20" s="539"/>
      <c r="D20" s="539"/>
      <c r="E20" s="539"/>
      <c r="F20" s="537"/>
    </row>
    <row r="21" spans="1:7" x14ac:dyDescent="0.25">
      <c r="A21" s="536"/>
      <c r="B21" s="159"/>
      <c r="C21" s="539"/>
      <c r="D21" s="539"/>
      <c r="E21" s="539"/>
      <c r="F21" s="537"/>
    </row>
    <row r="22" spans="1:7" x14ac:dyDescent="0.25">
      <c r="A22" s="536"/>
      <c r="B22" s="159"/>
      <c r="C22" s="539"/>
      <c r="D22" s="539"/>
      <c r="E22" s="539"/>
      <c r="F22" s="537"/>
    </row>
    <row r="23" spans="1:7" x14ac:dyDescent="0.25">
      <c r="A23" s="536"/>
      <c r="B23" s="159"/>
      <c r="C23" s="539"/>
      <c r="D23" s="539"/>
      <c r="E23" s="539"/>
      <c r="F23" s="537"/>
    </row>
    <row r="24" spans="1:7" x14ac:dyDescent="0.25">
      <c r="A24" s="542" t="s">
        <v>85</v>
      </c>
      <c r="B24" s="543">
        <f>B9+B3</f>
        <v>13095342</v>
      </c>
      <c r="C24" s="543">
        <f>C9+C3</f>
        <v>12902688</v>
      </c>
      <c r="D24" s="543">
        <f>D9+D3</f>
        <v>16907308</v>
      </c>
      <c r="E24" s="543">
        <f>E9+E3</f>
        <v>12848651</v>
      </c>
      <c r="F24" s="535">
        <f t="shared" si="0"/>
        <v>99.581195794240713</v>
      </c>
      <c r="G24" s="115"/>
    </row>
    <row r="25" spans="1:7" x14ac:dyDescent="0.25">
      <c r="A25" s="226"/>
    </row>
    <row r="26" spans="1:7" x14ac:dyDescent="0.25">
      <c r="B26" s="116"/>
    </row>
    <row r="31" spans="1:7" x14ac:dyDescent="0.25">
      <c r="B31" s="117"/>
    </row>
    <row r="32" spans="1:7" x14ac:dyDescent="0.25">
      <c r="B32" s="117"/>
    </row>
    <row r="33" spans="2:2" x14ac:dyDescent="0.25">
      <c r="B33" s="117"/>
    </row>
  </sheetData>
  <mergeCells count="1">
    <mergeCell ref="A1:F1"/>
  </mergeCells>
  <pageMargins left="0.17708333333333334" right="0.33333333333333331" top="1.1417322834645669" bottom="0.74803149606299213" header="0.31496062992125984" footer="0.31496062992125984"/>
  <pageSetup paperSize="9" orientation="portrait" r:id="rId1"/>
  <headerFooter>
    <oddHeader>&amp;L&amp;"Times New Roman,Normál"&amp;12Balatonszőlős Község
Önkormányzata&amp;C&amp;"Times New Roman,Normál"&amp;12 7. melléklet
az önkormányzat 2018. évi költségvetési gazdálkodási beszámolójáról
szóló 5/2019. (V. 30.) önkormányzati rendeletéhez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G41"/>
  <sheetViews>
    <sheetView showWhiteSpace="0" view="pageLayout" zoomScaleNormal="80" zoomScaleSheetLayoutView="80" workbookViewId="0">
      <selection sqref="A1:F1"/>
    </sheetView>
  </sheetViews>
  <sheetFormatPr defaultColWidth="9" defaultRowHeight="18" customHeight="1" x14ac:dyDescent="0.25"/>
  <cols>
    <col min="1" max="1" width="29.42578125" style="88" customWidth="1"/>
    <col min="2" max="2" width="12" style="89" customWidth="1"/>
    <col min="3" max="4" width="13.7109375" style="89" customWidth="1"/>
    <col min="5" max="5" width="13.42578125" style="89" customWidth="1"/>
    <col min="6" max="6" width="11.5703125" style="89" customWidth="1"/>
    <col min="7" max="7" width="15.28515625" style="90" customWidth="1"/>
    <col min="8" max="8" width="23.85546875" style="89" customWidth="1"/>
    <col min="9" max="16384" width="9" style="89"/>
  </cols>
  <sheetData>
    <row r="1" spans="1:7" ht="18" customHeight="1" thickBot="1" x14ac:dyDescent="0.3">
      <c r="A1" s="645" t="s">
        <v>305</v>
      </c>
      <c r="B1" s="645"/>
      <c r="C1" s="645"/>
      <c r="D1" s="645"/>
      <c r="E1" s="645"/>
      <c r="F1" s="645"/>
    </row>
    <row r="2" spans="1:7" ht="47.25" x14ac:dyDescent="0.25">
      <c r="A2" s="50" t="s">
        <v>84</v>
      </c>
      <c r="B2" s="9" t="s">
        <v>327</v>
      </c>
      <c r="C2" s="162" t="s">
        <v>329</v>
      </c>
      <c r="D2" s="162" t="s">
        <v>900</v>
      </c>
      <c r="E2" s="162" t="s">
        <v>330</v>
      </c>
      <c r="F2" s="190" t="s">
        <v>331</v>
      </c>
    </row>
    <row r="3" spans="1:7" s="111" customFormat="1" ht="24.75" customHeight="1" x14ac:dyDescent="0.2">
      <c r="A3" s="112" t="s">
        <v>234</v>
      </c>
      <c r="B3" s="51">
        <f t="shared" ref="B3:E3" si="0">B4+B6+B15+B14</f>
        <v>9119196</v>
      </c>
      <c r="C3" s="51">
        <f t="shared" ref="C3" si="1">C4+C6+C15+C14</f>
        <v>14402020</v>
      </c>
      <c r="D3" s="51">
        <f>D4+D6+D15+D14+D21</f>
        <v>10515510</v>
      </c>
      <c r="E3" s="51">
        <f t="shared" si="0"/>
        <v>4569126</v>
      </c>
      <c r="F3" s="217">
        <f>E3/C3*100</f>
        <v>31.725591271224452</v>
      </c>
      <c r="G3" s="110"/>
    </row>
    <row r="4" spans="1:7" s="111" customFormat="1" ht="24.75" customHeight="1" x14ac:dyDescent="0.2">
      <c r="A4" s="148" t="s">
        <v>307</v>
      </c>
      <c r="B4" s="155">
        <f>SUM(B5:B5)</f>
        <v>2500000</v>
      </c>
      <c r="C4" s="155">
        <f>SUM(C5:C5)</f>
        <v>2500000</v>
      </c>
      <c r="D4" s="155">
        <f>SUM(D5:D5)</f>
        <v>2500000</v>
      </c>
      <c r="E4" s="155"/>
      <c r="F4" s="218">
        <f>E4/C4*100</f>
        <v>0</v>
      </c>
      <c r="G4" s="110"/>
    </row>
    <row r="5" spans="1:7" s="111" customFormat="1" ht="31.5" x14ac:dyDescent="0.2">
      <c r="A5" s="148" t="s">
        <v>308</v>
      </c>
      <c r="B5" s="155">
        <v>2500000</v>
      </c>
      <c r="C5" s="155">
        <v>2500000</v>
      </c>
      <c r="D5" s="155">
        <v>2500000</v>
      </c>
      <c r="E5" s="155"/>
      <c r="F5" s="218">
        <f t="shared" ref="F5:F40" si="2">E5/C5*100</f>
        <v>0</v>
      </c>
      <c r="G5" s="110"/>
    </row>
    <row r="6" spans="1:7" s="86" customFormat="1" ht="15.75" x14ac:dyDescent="0.25">
      <c r="A6" s="53" t="s">
        <v>251</v>
      </c>
      <c r="B6" s="155">
        <f>B7+B8+B10+B11+B13</f>
        <v>4569196</v>
      </c>
      <c r="C6" s="155">
        <f>C7+C8+C9+C11+C13</f>
        <v>8672019</v>
      </c>
      <c r="D6" s="155">
        <f>D7+D8+D9+D11+D13</f>
        <v>4667399</v>
      </c>
      <c r="E6" s="155">
        <f>E7+E8+E9+E11+E13</f>
        <v>3228076</v>
      </c>
      <c r="F6" s="218">
        <f t="shared" si="2"/>
        <v>37.224042059870946</v>
      </c>
      <c r="G6" s="91"/>
    </row>
    <row r="7" spans="1:7" s="86" customFormat="1" ht="14.25" customHeight="1" x14ac:dyDescent="0.25">
      <c r="A7" s="54" t="s">
        <v>272</v>
      </c>
      <c r="B7" s="154">
        <v>0</v>
      </c>
      <c r="C7" s="154"/>
      <c r="D7" s="154"/>
      <c r="E7" s="154"/>
      <c r="F7" s="218"/>
      <c r="G7" s="91"/>
    </row>
    <row r="8" spans="1:7" s="86" customFormat="1" ht="29.25" customHeight="1" x14ac:dyDescent="0.25">
      <c r="A8" s="54" t="s">
        <v>317</v>
      </c>
      <c r="B8" s="154">
        <v>0</v>
      </c>
      <c r="C8" s="154">
        <v>1004620</v>
      </c>
      <c r="D8" s="154"/>
      <c r="E8" s="154"/>
      <c r="F8" s="218">
        <f t="shared" si="2"/>
        <v>0</v>
      </c>
      <c r="G8" s="91"/>
    </row>
    <row r="9" spans="1:7" s="86" customFormat="1" ht="29.25" customHeight="1" x14ac:dyDescent="0.25">
      <c r="A9" s="54" t="s">
        <v>318</v>
      </c>
      <c r="B9" s="154"/>
      <c r="C9" s="154">
        <v>3000000</v>
      </c>
      <c r="D9" s="154"/>
      <c r="E9" s="154"/>
      <c r="F9" s="218">
        <f t="shared" si="2"/>
        <v>0</v>
      </c>
      <c r="G9" s="91"/>
    </row>
    <row r="10" spans="1:7" s="86" customFormat="1" ht="27" customHeight="1" x14ac:dyDescent="0.25">
      <c r="A10" s="54" t="s">
        <v>273</v>
      </c>
      <c r="B10" s="154">
        <v>0</v>
      </c>
      <c r="C10" s="154">
        <v>0</v>
      </c>
      <c r="D10" s="154">
        <v>0</v>
      </c>
      <c r="E10" s="154"/>
      <c r="F10" s="218"/>
      <c r="G10" s="91"/>
    </row>
    <row r="11" spans="1:7" s="86" customFormat="1" ht="21.2" customHeight="1" x14ac:dyDescent="0.25">
      <c r="A11" s="54" t="s">
        <v>274</v>
      </c>
      <c r="B11" s="154">
        <v>3228076</v>
      </c>
      <c r="C11" s="154">
        <v>3228076</v>
      </c>
      <c r="D11" s="154">
        <v>3228076</v>
      </c>
      <c r="E11" s="154">
        <v>3228076</v>
      </c>
      <c r="F11" s="218">
        <f t="shared" si="2"/>
        <v>100</v>
      </c>
      <c r="G11" s="91"/>
    </row>
    <row r="12" spans="1:7" s="86" customFormat="1" ht="31.5" x14ac:dyDescent="0.25">
      <c r="A12" s="54" t="s">
        <v>297</v>
      </c>
      <c r="B12" s="154">
        <v>0</v>
      </c>
      <c r="C12" s="154"/>
      <c r="D12" s="154"/>
      <c r="E12" s="154"/>
      <c r="F12" s="218"/>
      <c r="G12" s="91"/>
    </row>
    <row r="13" spans="1:7" s="86" customFormat="1" ht="31.5" x14ac:dyDescent="0.25">
      <c r="A13" s="54" t="s">
        <v>306</v>
      </c>
      <c r="B13" s="154">
        <v>1341120</v>
      </c>
      <c r="C13" s="154">
        <v>1439323</v>
      </c>
      <c r="D13" s="154">
        <v>1439323</v>
      </c>
      <c r="E13" s="154"/>
      <c r="F13" s="218">
        <f t="shared" si="2"/>
        <v>0</v>
      </c>
      <c r="G13" s="91"/>
    </row>
    <row r="14" spans="1:7" s="86" customFormat="1" ht="31.5" customHeight="1" x14ac:dyDescent="0.25">
      <c r="A14" s="53" t="s">
        <v>252</v>
      </c>
      <c r="B14" s="181">
        <v>50000</v>
      </c>
      <c r="C14" s="52">
        <v>50000</v>
      </c>
      <c r="D14" s="52">
        <v>50000</v>
      </c>
      <c r="E14" s="52"/>
      <c r="F14" s="218">
        <f t="shared" si="2"/>
        <v>0</v>
      </c>
      <c r="G14" s="91"/>
    </row>
    <row r="15" spans="1:7" s="86" customFormat="1" ht="15.75" x14ac:dyDescent="0.25">
      <c r="A15" s="53" t="s">
        <v>253</v>
      </c>
      <c r="B15" s="155">
        <f>B16+B17+B18+B19+B20</f>
        <v>2000000</v>
      </c>
      <c r="C15" s="155">
        <f>C16+C17+C18+C19+C20</f>
        <v>3180001</v>
      </c>
      <c r="D15" s="155">
        <f>D16+D17+D18+D19+D20</f>
        <v>3180001</v>
      </c>
      <c r="E15" s="155">
        <f>E16+E17+E18+E19+E20</f>
        <v>1341050</v>
      </c>
      <c r="F15" s="218">
        <f t="shared" si="2"/>
        <v>42.171370386361509</v>
      </c>
      <c r="G15" s="91"/>
    </row>
    <row r="16" spans="1:7" s="86" customFormat="1" ht="21.2" customHeight="1" x14ac:dyDescent="0.25">
      <c r="A16" s="54" t="s">
        <v>325</v>
      </c>
      <c r="B16" s="154">
        <v>0</v>
      </c>
      <c r="C16" s="154">
        <v>180000</v>
      </c>
      <c r="D16" s="154">
        <v>180000</v>
      </c>
      <c r="E16" s="154">
        <v>0</v>
      </c>
      <c r="F16" s="218">
        <f t="shared" si="2"/>
        <v>0</v>
      </c>
      <c r="G16" s="91"/>
    </row>
    <row r="17" spans="1:7" s="86" customFormat="1" ht="21.2" customHeight="1" x14ac:dyDescent="0.25">
      <c r="A17" s="54" t="s">
        <v>275</v>
      </c>
      <c r="B17" s="154">
        <v>0</v>
      </c>
      <c r="C17" s="154">
        <v>0</v>
      </c>
      <c r="D17" s="154">
        <v>0</v>
      </c>
      <c r="E17" s="154"/>
      <c r="F17" s="218"/>
      <c r="G17" s="91"/>
    </row>
    <row r="18" spans="1:7" s="86" customFormat="1" ht="21.2" customHeight="1" x14ac:dyDescent="0.25">
      <c r="A18" s="54" t="s">
        <v>276</v>
      </c>
      <c r="B18" s="154">
        <v>0</v>
      </c>
      <c r="C18" s="154">
        <v>0</v>
      </c>
      <c r="D18" s="154">
        <v>0</v>
      </c>
      <c r="E18" s="154"/>
      <c r="F18" s="218"/>
      <c r="G18" s="91"/>
    </row>
    <row r="19" spans="1:7" s="87" customFormat="1" ht="21.2" customHeight="1" x14ac:dyDescent="0.25">
      <c r="A19" s="108" t="s">
        <v>282</v>
      </c>
      <c r="B19" s="109">
        <v>0</v>
      </c>
      <c r="C19" s="109">
        <v>1000001</v>
      </c>
      <c r="D19" s="109">
        <v>1000001</v>
      </c>
      <c r="E19" s="109">
        <v>1000001</v>
      </c>
      <c r="F19" s="218">
        <f t="shared" si="2"/>
        <v>100</v>
      </c>
      <c r="G19" s="92"/>
    </row>
    <row r="20" spans="1:7" s="87" customFormat="1" ht="21.2" customHeight="1" x14ac:dyDescent="0.25">
      <c r="A20" s="108" t="s">
        <v>283</v>
      </c>
      <c r="B20" s="109">
        <v>2000000</v>
      </c>
      <c r="C20" s="109">
        <v>2000000</v>
      </c>
      <c r="D20" s="109">
        <v>2000000</v>
      </c>
      <c r="E20" s="109">
        <f>8410+206819+125820</f>
        <v>341049</v>
      </c>
      <c r="F20" s="218">
        <f t="shared" si="2"/>
        <v>17.05245</v>
      </c>
      <c r="G20" s="92"/>
    </row>
    <row r="21" spans="1:7" s="87" customFormat="1" ht="21.2" customHeight="1" x14ac:dyDescent="0.25">
      <c r="A21" s="108"/>
      <c r="B21" s="109"/>
      <c r="C21" s="109"/>
      <c r="D21" s="109">
        <v>118110</v>
      </c>
      <c r="E21" s="109"/>
      <c r="F21" s="218"/>
      <c r="G21" s="92"/>
    </row>
    <row r="22" spans="1:7" s="86" customFormat="1" ht="23.25" customHeight="1" x14ac:dyDescent="0.25">
      <c r="A22" s="53" t="s">
        <v>237</v>
      </c>
      <c r="B22" s="155"/>
      <c r="C22" s="155"/>
      <c r="D22" s="155"/>
      <c r="E22" s="155"/>
      <c r="F22" s="218"/>
      <c r="G22" s="91"/>
    </row>
    <row r="23" spans="1:7" s="87" customFormat="1" ht="22.7" customHeight="1" x14ac:dyDescent="0.25">
      <c r="A23" s="55" t="s">
        <v>235</v>
      </c>
      <c r="B23" s="56">
        <f>B24</f>
        <v>5316875</v>
      </c>
      <c r="C23" s="56">
        <f>C24</f>
        <v>17318511</v>
      </c>
      <c r="D23" s="56">
        <f>D24</f>
        <v>17318511</v>
      </c>
      <c r="E23" s="56">
        <f>E24</f>
        <v>8257401</v>
      </c>
      <c r="F23" s="218">
        <f t="shared" si="2"/>
        <v>47.679624420367318</v>
      </c>
      <c r="G23" s="92"/>
    </row>
    <row r="24" spans="1:7" s="87" customFormat="1" ht="19.5" customHeight="1" x14ac:dyDescent="0.25">
      <c r="A24" s="57" t="s">
        <v>254</v>
      </c>
      <c r="B24" s="58">
        <f>B25+B26+B27+B28+B32</f>
        <v>5316875</v>
      </c>
      <c r="C24" s="58">
        <f>C25+C26+C27+C28+C32+C29+C30+C31</f>
        <v>17318511</v>
      </c>
      <c r="D24" s="58">
        <f>D25+D26+D27+D28+D32+D29+D30+D31+D33</f>
        <v>17318511</v>
      </c>
      <c r="E24" s="58">
        <f>E25+E26+E27+E28+E32+E29+E30+E31+E33</f>
        <v>8257401</v>
      </c>
      <c r="F24" s="218">
        <f t="shared" si="2"/>
        <v>47.679624420367318</v>
      </c>
      <c r="G24" s="92"/>
    </row>
    <row r="25" spans="1:7" s="87" customFormat="1" ht="15" customHeight="1" x14ac:dyDescent="0.25">
      <c r="A25" s="59" t="s">
        <v>277</v>
      </c>
      <c r="B25" s="60">
        <v>314112</v>
      </c>
      <c r="C25" s="60">
        <v>314112</v>
      </c>
      <c r="D25" s="60">
        <v>314112</v>
      </c>
      <c r="E25" s="60">
        <v>161304</v>
      </c>
      <c r="F25" s="218">
        <f t="shared" si="2"/>
        <v>51.352383863080689</v>
      </c>
      <c r="G25" s="92"/>
    </row>
    <row r="26" spans="1:7" s="87" customFormat="1" ht="26.25" customHeight="1" x14ac:dyDescent="0.25">
      <c r="A26" s="180" t="s">
        <v>312</v>
      </c>
      <c r="B26" s="60">
        <v>0</v>
      </c>
      <c r="C26" s="60">
        <v>1580622</v>
      </c>
      <c r="D26" s="60">
        <v>1580622</v>
      </c>
      <c r="E26" s="60"/>
      <c r="F26" s="218">
        <f t="shared" si="2"/>
        <v>0</v>
      </c>
      <c r="G26" s="92"/>
    </row>
    <row r="27" spans="1:7" s="87" customFormat="1" ht="30.75" customHeight="1" x14ac:dyDescent="0.25">
      <c r="A27" s="59" t="s">
        <v>313</v>
      </c>
      <c r="B27" s="60">
        <v>0</v>
      </c>
      <c r="C27" s="60">
        <v>8956854</v>
      </c>
      <c r="D27" s="60">
        <v>8956854</v>
      </c>
      <c r="E27" s="60"/>
      <c r="F27" s="218">
        <f t="shared" si="2"/>
        <v>0</v>
      </c>
      <c r="G27" s="92"/>
    </row>
    <row r="28" spans="1:7" s="87" customFormat="1" ht="30" customHeight="1" x14ac:dyDescent="0.25">
      <c r="A28" s="59" t="s">
        <v>278</v>
      </c>
      <c r="B28" s="60">
        <v>4034832</v>
      </c>
      <c r="C28" s="60">
        <v>4034832</v>
      </c>
      <c r="D28" s="60">
        <v>4034832</v>
      </c>
      <c r="E28" s="60">
        <v>2911900</v>
      </c>
      <c r="F28" s="218">
        <f t="shared" si="2"/>
        <v>72.16905189608886</v>
      </c>
      <c r="G28" s="92"/>
    </row>
    <row r="29" spans="1:7" s="87" customFormat="1" ht="30" customHeight="1" x14ac:dyDescent="0.25">
      <c r="A29" s="59" t="s">
        <v>298</v>
      </c>
      <c r="B29" s="60">
        <v>0</v>
      </c>
      <c r="C29" s="60">
        <v>0</v>
      </c>
      <c r="D29" s="60">
        <v>0</v>
      </c>
      <c r="E29" s="60"/>
      <c r="F29" s="218"/>
      <c r="G29" s="92"/>
    </row>
    <row r="30" spans="1:7" s="87" customFormat="1" ht="30" customHeight="1" x14ac:dyDescent="0.25">
      <c r="A30" s="59" t="s">
        <v>319</v>
      </c>
      <c r="B30" s="60"/>
      <c r="C30" s="60">
        <v>393000</v>
      </c>
      <c r="D30" s="60">
        <v>393000</v>
      </c>
      <c r="E30" s="60">
        <v>393000</v>
      </c>
      <c r="F30" s="218">
        <f t="shared" si="2"/>
        <v>100</v>
      </c>
      <c r="G30" s="92"/>
    </row>
    <row r="31" spans="1:7" s="87" customFormat="1" ht="30" customHeight="1" x14ac:dyDescent="0.25">
      <c r="A31" s="59" t="s">
        <v>320</v>
      </c>
      <c r="B31" s="60"/>
      <c r="C31" s="60">
        <v>1060000</v>
      </c>
      <c r="D31" s="60">
        <v>1060000</v>
      </c>
      <c r="E31" s="60">
        <v>1060000</v>
      </c>
      <c r="F31" s="218">
        <f t="shared" si="2"/>
        <v>100</v>
      </c>
      <c r="G31" s="92"/>
    </row>
    <row r="32" spans="1:7" s="87" customFormat="1" ht="31.7" customHeight="1" x14ac:dyDescent="0.25">
      <c r="A32" s="59" t="s">
        <v>280</v>
      </c>
      <c r="B32" s="60">
        <v>967931</v>
      </c>
      <c r="C32" s="60">
        <f>967931+11160</f>
        <v>979091</v>
      </c>
      <c r="D32" s="60">
        <f>967931+11160</f>
        <v>979091</v>
      </c>
      <c r="E32" s="60">
        <v>978091</v>
      </c>
      <c r="F32" s="218">
        <f t="shared" si="2"/>
        <v>99.897864447737746</v>
      </c>
      <c r="G32" s="92"/>
    </row>
    <row r="33" spans="1:7" s="87" customFormat="1" ht="47.25" x14ac:dyDescent="0.25">
      <c r="A33" s="459" t="s">
        <v>906</v>
      </c>
      <c r="B33" s="60"/>
      <c r="C33" s="60"/>
      <c r="D33" s="60"/>
      <c r="E33" s="60">
        <v>2753106</v>
      </c>
      <c r="F33" s="218"/>
      <c r="G33" s="92"/>
    </row>
    <row r="34" spans="1:7" s="87" customFormat="1" ht="32.25" customHeight="1" x14ac:dyDescent="0.25">
      <c r="A34" s="55" t="s">
        <v>236</v>
      </c>
      <c r="B34" s="61">
        <f>B35</f>
        <v>30885</v>
      </c>
      <c r="C34" s="97">
        <f>C35</f>
        <v>30885</v>
      </c>
      <c r="D34" s="97">
        <f>D35</f>
        <v>30885</v>
      </c>
      <c r="E34" s="97">
        <f>E35</f>
        <v>30885</v>
      </c>
      <c r="F34" s="217">
        <f t="shared" si="2"/>
        <v>100</v>
      </c>
      <c r="G34" s="92"/>
    </row>
    <row r="35" spans="1:7" s="87" customFormat="1" ht="27" customHeight="1" x14ac:dyDescent="0.25">
      <c r="A35" s="57" t="s">
        <v>238</v>
      </c>
      <c r="B35" s="63">
        <v>30885</v>
      </c>
      <c r="C35" s="62">
        <v>30885</v>
      </c>
      <c r="D35" s="62">
        <v>30885</v>
      </c>
      <c r="E35" s="62">
        <v>30885</v>
      </c>
      <c r="F35" s="218">
        <f t="shared" si="2"/>
        <v>100</v>
      </c>
      <c r="G35" s="92"/>
    </row>
    <row r="36" spans="1:7" s="87" customFormat="1" ht="33.75" customHeight="1" thickBot="1" x14ac:dyDescent="0.3">
      <c r="A36" s="210" t="s">
        <v>98</v>
      </c>
      <c r="B36" s="213">
        <f>B34+B3+B23</f>
        <v>14466956</v>
      </c>
      <c r="C36" s="213">
        <f t="shared" ref="C36:E36" si="3">C34+C3+C23</f>
        <v>31751416</v>
      </c>
      <c r="D36" s="213">
        <f t="shared" ref="D36" si="4">D34+D3+D23</f>
        <v>27864906</v>
      </c>
      <c r="E36" s="213">
        <f t="shared" si="3"/>
        <v>12857412</v>
      </c>
      <c r="F36" s="219">
        <f t="shared" si="2"/>
        <v>40.493979859039989</v>
      </c>
      <c r="G36" s="92"/>
    </row>
    <row r="37" spans="1:7" s="95" customFormat="1" ht="18" customHeight="1" x14ac:dyDescent="0.25">
      <c r="A37" s="211" t="s">
        <v>97</v>
      </c>
      <c r="B37" s="212">
        <f>B38+B39+B40</f>
        <v>2399591</v>
      </c>
      <c r="C37" s="212">
        <f>C38+C39+C40</f>
        <v>2455354</v>
      </c>
      <c r="D37" s="212">
        <f>D38+D39+D40</f>
        <v>2484042</v>
      </c>
      <c r="E37" s="212">
        <f>E38+E39+E40</f>
        <v>2484042</v>
      </c>
      <c r="F37" s="220">
        <f t="shared" si="2"/>
        <v>101.16838549553344</v>
      </c>
      <c r="G37" s="93"/>
    </row>
    <row r="38" spans="1:7" s="96" customFormat="1" ht="21" customHeight="1" x14ac:dyDescent="0.25">
      <c r="A38" s="22" t="s">
        <v>269</v>
      </c>
      <c r="B38" s="64"/>
      <c r="C38" s="163"/>
      <c r="D38" s="163"/>
      <c r="E38" s="163"/>
      <c r="F38" s="218"/>
      <c r="G38" s="94"/>
    </row>
    <row r="39" spans="1:7" s="96" customFormat="1" ht="17.25" customHeight="1" x14ac:dyDescent="0.25">
      <c r="A39" s="22" t="s">
        <v>96</v>
      </c>
      <c r="B39" s="64"/>
      <c r="C39" s="163"/>
      <c r="D39" s="163"/>
      <c r="E39" s="163"/>
      <c r="F39" s="218"/>
      <c r="G39" s="94"/>
    </row>
    <row r="40" spans="1:7" s="96" customFormat="1" ht="33" customHeight="1" thickBot="1" x14ac:dyDescent="0.3">
      <c r="A40" s="214" t="s">
        <v>200</v>
      </c>
      <c r="B40" s="215">
        <v>2399591</v>
      </c>
      <c r="C40" s="216">
        <f>2399591+55763</f>
        <v>2455354</v>
      </c>
      <c r="D40" s="216">
        <v>2484042</v>
      </c>
      <c r="E40" s="216">
        <v>2484042</v>
      </c>
      <c r="F40" s="221">
        <f t="shared" si="2"/>
        <v>101.16838549553344</v>
      </c>
      <c r="G40" s="94"/>
    </row>
    <row r="41" spans="1:7" ht="18" customHeight="1" x14ac:dyDescent="0.25">
      <c r="B41" s="189"/>
      <c r="C41" s="189"/>
      <c r="D41" s="189"/>
      <c r="E41" s="189"/>
    </row>
  </sheetData>
  <sheetProtection selectLockedCells="1" selectUnlockedCells="1"/>
  <mergeCells count="1">
    <mergeCell ref="A1:F1"/>
  </mergeCells>
  <phoneticPr fontId="22" type="noConversion"/>
  <printOptions horizontalCentered="1"/>
  <pageMargins left="7.874015748031496E-2" right="0" top="1.0629921259842521" bottom="0.11811023622047245" header="0.19685039370078741" footer="0.51181102362204722"/>
  <pageSetup paperSize="9" scale="73" firstPageNumber="0" orientation="portrait" r:id="rId1"/>
  <headerFooter alignWithMargins="0">
    <oddHeader>&amp;L&amp;"Times New Roman,Normál"&amp;12Balatonszőlős Község
Önkormányzata&amp;C&amp;"Times New Roman,Normál"&amp;12 8. melléklet
az önkormányzat 2018. évi költségvetési gazdálkodási beszámolójáról
szóló 5/2019. (V. 30.) önkormányzati rendeletéhez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L60"/>
  <sheetViews>
    <sheetView view="pageLayout" zoomScaleNormal="100" zoomScaleSheetLayoutView="89" workbookViewId="0">
      <selection activeCell="A2" sqref="A2:L2"/>
    </sheetView>
  </sheetViews>
  <sheetFormatPr defaultColWidth="9.140625" defaultRowHeight="15.75" x14ac:dyDescent="0.25"/>
  <cols>
    <col min="1" max="1" width="34.42578125" style="66" customWidth="1"/>
    <col min="2" max="2" width="11.7109375" style="65" customWidth="1"/>
    <col min="3" max="4" width="12.140625" style="65" customWidth="1"/>
    <col min="5" max="5" width="13.42578125" style="65" customWidth="1"/>
    <col min="6" max="6" width="10.140625" style="65" customWidth="1"/>
    <col min="7" max="7" width="31.85546875" style="66" customWidth="1"/>
    <col min="8" max="8" width="13.140625" style="65" customWidth="1"/>
    <col min="9" max="10" width="12.5703125" style="65" customWidth="1"/>
    <col min="11" max="11" width="12.28515625" style="65" customWidth="1"/>
    <col min="12" max="12" width="11" style="65" customWidth="1"/>
    <col min="13" max="13" width="9.140625" style="65"/>
    <col min="14" max="14" width="12.28515625" style="65" customWidth="1"/>
    <col min="15" max="16384" width="9.140625" style="65"/>
  </cols>
  <sheetData>
    <row r="2" spans="1:12" ht="15.75" customHeight="1" x14ac:dyDescent="0.25">
      <c r="A2" s="646" t="s">
        <v>310</v>
      </c>
      <c r="B2" s="646"/>
      <c r="C2" s="646"/>
      <c r="D2" s="646"/>
      <c r="E2" s="646"/>
      <c r="F2" s="646"/>
      <c r="G2" s="646"/>
      <c r="H2" s="646"/>
      <c r="I2" s="646"/>
      <c r="J2" s="646"/>
      <c r="K2" s="646"/>
      <c r="L2" s="646"/>
    </row>
    <row r="4" spans="1:12" s="66" customFormat="1" ht="45" customHeight="1" x14ac:dyDescent="0.25">
      <c r="A4" s="545" t="s">
        <v>99</v>
      </c>
      <c r="B4" s="524" t="s">
        <v>327</v>
      </c>
      <c r="C4" s="524" t="s">
        <v>329</v>
      </c>
      <c r="D4" s="524" t="s">
        <v>900</v>
      </c>
      <c r="E4" s="524" t="s">
        <v>330</v>
      </c>
      <c r="F4" s="525" t="s">
        <v>331</v>
      </c>
      <c r="G4" s="545" t="s">
        <v>328</v>
      </c>
      <c r="H4" s="524" t="s">
        <v>327</v>
      </c>
      <c r="I4" s="524" t="s">
        <v>329</v>
      </c>
      <c r="J4" s="524" t="s">
        <v>900</v>
      </c>
      <c r="K4" s="524" t="s">
        <v>330</v>
      </c>
      <c r="L4" s="525" t="s">
        <v>331</v>
      </c>
    </row>
    <row r="5" spans="1:12" ht="29.25" customHeight="1" x14ac:dyDescent="0.25">
      <c r="A5" s="544" t="s">
        <v>101</v>
      </c>
      <c r="B5" s="161">
        <f>'4.tábla '!B6</f>
        <v>31474348</v>
      </c>
      <c r="C5" s="161">
        <f>'4.tábla '!C6</f>
        <v>47660812</v>
      </c>
      <c r="D5" s="161">
        <f>'4.tábla '!D6</f>
        <v>46553412</v>
      </c>
      <c r="E5" s="161">
        <f>'4.tábla '!E6</f>
        <v>45199710</v>
      </c>
      <c r="F5" s="222">
        <f>E5/C5*100</f>
        <v>94.836214708217724</v>
      </c>
      <c r="G5" s="67" t="s">
        <v>90</v>
      </c>
      <c r="H5" s="161">
        <f>'6.tábla '!B6</f>
        <v>11351918</v>
      </c>
      <c r="I5" s="161">
        <f>'6.tábla '!C6</f>
        <v>13590461</v>
      </c>
      <c r="J5" s="161">
        <f>'6.tábla '!D6</f>
        <v>13835499</v>
      </c>
      <c r="K5" s="161">
        <f>'6.tábla '!E6</f>
        <v>13692002</v>
      </c>
      <c r="L5" s="222">
        <f t="shared" ref="L5:L18" si="0">K5/I5*100</f>
        <v>100.74714904814488</v>
      </c>
    </row>
    <row r="6" spans="1:12" x14ac:dyDescent="0.25">
      <c r="A6" s="544" t="s">
        <v>102</v>
      </c>
      <c r="B6" s="161">
        <f>'4.tábla '!B8</f>
        <v>11333000</v>
      </c>
      <c r="C6" s="161">
        <f>'4.tábla '!C8</f>
        <v>11333000</v>
      </c>
      <c r="D6" s="161">
        <f>'4.tábla '!D8</f>
        <v>11333000</v>
      </c>
      <c r="E6" s="161">
        <f>'4.tábla '!E8</f>
        <v>13263983</v>
      </c>
      <c r="F6" s="222">
        <f t="shared" ref="F6:F7" si="1">E6/C6*100</f>
        <v>117.03858642901261</v>
      </c>
      <c r="G6" s="67" t="s">
        <v>289</v>
      </c>
      <c r="H6" s="67">
        <f>'6.tábla '!B8</f>
        <v>2307565</v>
      </c>
      <c r="I6" s="67">
        <f>'6.tábla '!C8</f>
        <v>2561314</v>
      </c>
      <c r="J6" s="67">
        <f>'6.tábla '!D8</f>
        <v>2590766</v>
      </c>
      <c r="K6" s="67">
        <f>'6.tábla '!E8</f>
        <v>2549324</v>
      </c>
      <c r="L6" s="222">
        <f t="shared" si="0"/>
        <v>99.531880901755898</v>
      </c>
    </row>
    <row r="7" spans="1:12" ht="21" customHeight="1" x14ac:dyDescent="0.25">
      <c r="A7" s="67" t="s">
        <v>103</v>
      </c>
      <c r="B7" s="161">
        <f>'4.tábla '!B9</f>
        <v>3140000</v>
      </c>
      <c r="C7" s="161">
        <f>'4.tábla '!C9</f>
        <v>4350000</v>
      </c>
      <c r="D7" s="161">
        <f>'4.tábla '!D9</f>
        <v>3330368</v>
      </c>
      <c r="E7" s="161">
        <f>'4.tábla '!E9</f>
        <v>3885337</v>
      </c>
      <c r="F7" s="222">
        <f t="shared" si="1"/>
        <v>89.318091954022989</v>
      </c>
      <c r="G7" s="67" t="s">
        <v>104</v>
      </c>
      <c r="H7" s="161">
        <f>'6.tábla '!B10</f>
        <v>17032982</v>
      </c>
      <c r="I7" s="161">
        <f>'6.tábla '!C10</f>
        <v>30647470</v>
      </c>
      <c r="J7" s="161">
        <f>'6.tábla '!D10</f>
        <v>30875198</v>
      </c>
      <c r="K7" s="161">
        <f>'6.tábla '!E10</f>
        <v>18566210</v>
      </c>
      <c r="L7" s="222">
        <f t="shared" si="0"/>
        <v>60.579910837664578</v>
      </c>
    </row>
    <row r="8" spans="1:12" ht="47.25" x14ac:dyDescent="0.25">
      <c r="A8" s="544" t="s">
        <v>105</v>
      </c>
      <c r="B8" s="161"/>
      <c r="C8" s="161"/>
      <c r="D8" s="161">
        <f>'5.tábla'!D70</f>
        <v>1060000</v>
      </c>
      <c r="E8" s="161">
        <f>'5.tábla'!E70</f>
        <v>0</v>
      </c>
      <c r="F8" s="222"/>
      <c r="G8" s="67" t="s">
        <v>91</v>
      </c>
      <c r="H8" s="161">
        <f>'6.tábla '!B28</f>
        <v>3795000</v>
      </c>
      <c r="I8" s="161">
        <f>'6.tábla '!C28</f>
        <v>3795000</v>
      </c>
      <c r="J8" s="161">
        <f>'6.tábla '!D28</f>
        <v>3795000</v>
      </c>
      <c r="K8" s="161">
        <f>'6.tábla '!E28</f>
        <v>1650000</v>
      </c>
      <c r="L8" s="222">
        <f t="shared" si="0"/>
        <v>43.478260869565219</v>
      </c>
    </row>
    <row r="9" spans="1:12" x14ac:dyDescent="0.25">
      <c r="A9" s="67"/>
      <c r="B9" s="161"/>
      <c r="C9" s="161"/>
      <c r="D9" s="161"/>
      <c r="E9" s="161"/>
      <c r="F9" s="161"/>
      <c r="G9" s="67" t="s">
        <v>89</v>
      </c>
      <c r="H9" s="161">
        <f>H10+H11+H12+H13</f>
        <v>13095342</v>
      </c>
      <c r="I9" s="161">
        <f>I10+I11+I12+I13</f>
        <v>13013128</v>
      </c>
      <c r="J9" s="161">
        <f>J10+J11+J12+J13</f>
        <v>17017748</v>
      </c>
      <c r="K9" s="161">
        <f>K10+K11+K12+K13</f>
        <v>12959091</v>
      </c>
      <c r="L9" s="222">
        <f t="shared" si="0"/>
        <v>99.584750107737349</v>
      </c>
    </row>
    <row r="10" spans="1:12" x14ac:dyDescent="0.25">
      <c r="A10" s="67"/>
      <c r="B10" s="161"/>
      <c r="C10" s="161"/>
      <c r="D10" s="161"/>
      <c r="E10" s="161"/>
      <c r="F10" s="161"/>
      <c r="G10" s="67" t="s">
        <v>201</v>
      </c>
      <c r="H10" s="161"/>
      <c r="I10" s="161">
        <f>'6.tábla '!C33</f>
        <v>110440</v>
      </c>
      <c r="J10" s="161">
        <f>'6.tábla '!D33</f>
        <v>110440</v>
      </c>
      <c r="K10" s="161">
        <f>'6.tábla '!E33</f>
        <v>110440</v>
      </c>
      <c r="L10" s="222"/>
    </row>
    <row r="11" spans="1:12" ht="31.5" x14ac:dyDescent="0.25">
      <c r="A11" s="544"/>
      <c r="B11" s="161"/>
      <c r="C11" s="161"/>
      <c r="D11" s="161"/>
      <c r="E11" s="161"/>
      <c r="F11" s="161"/>
      <c r="G11" s="67" t="s">
        <v>290</v>
      </c>
      <c r="H11" s="161">
        <f>'7.tábla'!B3</f>
        <v>12335342</v>
      </c>
      <c r="I11" s="161">
        <f>'7.tábla'!C3</f>
        <v>11331288</v>
      </c>
      <c r="J11" s="161">
        <f>'6.tábla '!D37</f>
        <v>15335908</v>
      </c>
      <c r="K11" s="161">
        <f>'6.tábla '!E37</f>
        <v>11287251</v>
      </c>
      <c r="L11" s="222">
        <f t="shared" si="0"/>
        <v>99.611368098666276</v>
      </c>
    </row>
    <row r="12" spans="1:12" ht="31.5" x14ac:dyDescent="0.25">
      <c r="A12" s="546"/>
      <c r="B12" s="161"/>
      <c r="C12" s="161"/>
      <c r="D12" s="161"/>
      <c r="E12" s="161"/>
      <c r="F12" s="161"/>
      <c r="G12" s="67" t="s">
        <v>291</v>
      </c>
      <c r="H12" s="67">
        <f>'7.tábla'!B9</f>
        <v>760000</v>
      </c>
      <c r="I12" s="67">
        <f>'7.tábla'!C9</f>
        <v>1571400</v>
      </c>
      <c r="J12" s="67">
        <f>'6.tábla '!D40</f>
        <v>1571400</v>
      </c>
      <c r="K12" s="67">
        <f>'7.tábla'!E9</f>
        <v>1561400</v>
      </c>
      <c r="L12" s="222">
        <f t="shared" si="0"/>
        <v>99.363624793178062</v>
      </c>
    </row>
    <row r="13" spans="1:12" ht="31.5" x14ac:dyDescent="0.25">
      <c r="A13" s="544"/>
      <c r="B13" s="161"/>
      <c r="C13" s="161"/>
      <c r="D13" s="161"/>
      <c r="E13" s="161"/>
      <c r="F13" s="68"/>
      <c r="G13" s="67" t="s">
        <v>292</v>
      </c>
      <c r="H13" s="161"/>
      <c r="I13" s="161"/>
      <c r="J13" s="161"/>
      <c r="K13" s="161"/>
      <c r="L13" s="222"/>
    </row>
    <row r="14" spans="1:12" ht="18.75" customHeight="1" x14ac:dyDescent="0.25">
      <c r="A14" s="67"/>
      <c r="B14" s="161"/>
      <c r="C14" s="161"/>
      <c r="D14" s="161"/>
      <c r="E14" s="161"/>
      <c r="F14" s="68"/>
      <c r="G14" s="67" t="s">
        <v>197</v>
      </c>
      <c r="H14" s="161">
        <f>'4.tábla '!B26</f>
        <v>7405470</v>
      </c>
      <c r="I14" s="161">
        <f>'4.tábla '!C26</f>
        <v>13340294</v>
      </c>
      <c r="J14" s="161">
        <f>'4.tábla '!D26</f>
        <v>7410943</v>
      </c>
      <c r="K14" s="161">
        <f>'4.tábla '!E26</f>
        <v>0</v>
      </c>
      <c r="L14" s="222">
        <f t="shared" si="0"/>
        <v>0</v>
      </c>
    </row>
    <row r="15" spans="1:12" s="70" customFormat="1" ht="31.5" x14ac:dyDescent="0.25">
      <c r="A15" s="69" t="s">
        <v>106</v>
      </c>
      <c r="B15" s="68">
        <f>SUM(B5:B14)</f>
        <v>45947348</v>
      </c>
      <c r="C15" s="68">
        <f>SUM(C5:C14)</f>
        <v>63343812</v>
      </c>
      <c r="D15" s="68">
        <f>SUM(D5:D14)</f>
        <v>62276780</v>
      </c>
      <c r="E15" s="68">
        <f>SUM(E5:E14)</f>
        <v>62349030</v>
      </c>
      <c r="F15" s="223">
        <f t="shared" ref="F15:F18" si="2">E15/C15*100</f>
        <v>98.429551413798706</v>
      </c>
      <c r="G15" s="69" t="s">
        <v>107</v>
      </c>
      <c r="H15" s="68">
        <f>H5+H6+H7+H8+H9+H14</f>
        <v>54988277</v>
      </c>
      <c r="I15" s="68">
        <f>I5+I6+I7+I8+I9+I14</f>
        <v>76947667</v>
      </c>
      <c r="J15" s="68">
        <f>J5+J6+J7+J8+J9+J14</f>
        <v>75525154</v>
      </c>
      <c r="K15" s="68">
        <f>K5+K6+K7+K8+K9+K14</f>
        <v>49416627</v>
      </c>
      <c r="L15" s="223">
        <f t="shared" si="0"/>
        <v>64.221085481383085</v>
      </c>
    </row>
    <row r="16" spans="1:12" s="70" customFormat="1" x14ac:dyDescent="0.25">
      <c r="A16" s="69" t="s">
        <v>108</v>
      </c>
      <c r="B16" s="68"/>
      <c r="C16" s="68"/>
      <c r="D16" s="68"/>
      <c r="E16" s="68"/>
      <c r="F16" s="223"/>
      <c r="G16" s="69" t="s">
        <v>924</v>
      </c>
      <c r="H16" s="68">
        <f>B15-H15</f>
        <v>-9040929</v>
      </c>
      <c r="I16" s="68">
        <f>C15-I15</f>
        <v>-13603855</v>
      </c>
      <c r="J16" s="68">
        <f>D15-J15</f>
        <v>-13248374</v>
      </c>
      <c r="K16" s="68">
        <f t="shared" ref="K16" si="3">E15-K15</f>
        <v>12932403</v>
      </c>
      <c r="L16" s="223">
        <f t="shared" si="0"/>
        <v>-95.064252007978624</v>
      </c>
    </row>
    <row r="17" spans="1:12" s="70" customFormat="1" ht="31.5" x14ac:dyDescent="0.25">
      <c r="A17" s="69" t="s">
        <v>109</v>
      </c>
      <c r="B17" s="68">
        <f>SUM(B18)</f>
        <v>20000000</v>
      </c>
      <c r="C17" s="68">
        <f>SUM(C18)</f>
        <v>28648541</v>
      </c>
      <c r="D17" s="68">
        <f>SUM(D18)</f>
        <v>28648541</v>
      </c>
      <c r="E17" s="68">
        <f>SUM(E18)</f>
        <v>28648541</v>
      </c>
      <c r="F17" s="223">
        <f t="shared" si="2"/>
        <v>100</v>
      </c>
      <c r="G17" s="69" t="s">
        <v>110</v>
      </c>
      <c r="H17" s="68">
        <f>H18+H19+H20+H21</f>
        <v>2399591</v>
      </c>
      <c r="I17" s="68">
        <f>I18+I19+I20+I21</f>
        <v>2455354</v>
      </c>
      <c r="J17" s="68">
        <f>J18+J19+J20+J21</f>
        <v>2484042</v>
      </c>
      <c r="K17" s="68">
        <f>K18+K19+K20+K21</f>
        <v>2484042</v>
      </c>
      <c r="L17" s="222">
        <f t="shared" si="0"/>
        <v>101.16838549553344</v>
      </c>
    </row>
    <row r="18" spans="1:12" ht="28.5" customHeight="1" x14ac:dyDescent="0.25">
      <c r="A18" s="67" t="s">
        <v>111</v>
      </c>
      <c r="B18" s="161">
        <f>'5.tábla'!B79</f>
        <v>20000000</v>
      </c>
      <c r="C18" s="161">
        <f>'5.tábla'!C79</f>
        <v>28648541</v>
      </c>
      <c r="D18" s="161">
        <f>'5.tábla'!D79</f>
        <v>28648541</v>
      </c>
      <c r="E18" s="161">
        <f>'5.tábla'!E79</f>
        <v>28648541</v>
      </c>
      <c r="F18" s="222">
        <f t="shared" si="2"/>
        <v>100</v>
      </c>
      <c r="G18" s="67" t="s">
        <v>206</v>
      </c>
      <c r="H18" s="161">
        <f>'8.tábla'!B40</f>
        <v>2399591</v>
      </c>
      <c r="I18" s="161">
        <f>'8.tábla'!C40</f>
        <v>2455354</v>
      </c>
      <c r="J18" s="161">
        <f>'8.tábla'!D40</f>
        <v>2484042</v>
      </c>
      <c r="K18" s="161">
        <f>'8.tábla'!E40</f>
        <v>2484042</v>
      </c>
      <c r="L18" s="222">
        <f t="shared" si="0"/>
        <v>101.16838549553344</v>
      </c>
    </row>
    <row r="19" spans="1:12" s="70" customFormat="1" ht="30" customHeight="1" x14ac:dyDescent="0.25">
      <c r="A19" s="69" t="s">
        <v>112</v>
      </c>
      <c r="B19" s="69">
        <f>SUM(B20:B22)</f>
        <v>907476</v>
      </c>
      <c r="C19" s="69">
        <f>SUM(C20:C22)</f>
        <v>2205230</v>
      </c>
      <c r="D19" s="69">
        <f>SUM(D20:D22)</f>
        <v>991927</v>
      </c>
      <c r="E19" s="69">
        <f>SUM(E20:E22)</f>
        <v>2595910</v>
      </c>
      <c r="F19" s="161"/>
      <c r="G19" s="67" t="s">
        <v>271</v>
      </c>
      <c r="H19" s="161"/>
      <c r="I19" s="68"/>
      <c r="J19" s="68"/>
      <c r="K19" s="68"/>
      <c r="L19" s="161">
        <f t="shared" ref="L19:L22" si="4">K19-I19</f>
        <v>0</v>
      </c>
    </row>
    <row r="20" spans="1:12" x14ac:dyDescent="0.25">
      <c r="A20" s="67" t="s">
        <v>256</v>
      </c>
      <c r="B20" s="161">
        <f>'5.tábla'!B82</f>
        <v>0</v>
      </c>
      <c r="C20" s="161"/>
      <c r="D20" s="161"/>
      <c r="E20" s="161"/>
      <c r="F20" s="161"/>
      <c r="G20" s="67" t="s">
        <v>208</v>
      </c>
      <c r="H20" s="161"/>
      <c r="I20" s="161"/>
      <c r="J20" s="161"/>
      <c r="K20" s="161"/>
      <c r="L20" s="161">
        <f t="shared" si="4"/>
        <v>0</v>
      </c>
    </row>
    <row r="21" spans="1:12" x14ac:dyDescent="0.25">
      <c r="A21" s="67" t="s">
        <v>270</v>
      </c>
      <c r="B21" s="161"/>
      <c r="C21" s="161"/>
      <c r="D21" s="161"/>
      <c r="E21" s="161"/>
      <c r="F21" s="161"/>
      <c r="G21" s="67" t="s">
        <v>248</v>
      </c>
      <c r="H21" s="67">
        <f>'8.tábla'!B39</f>
        <v>0</v>
      </c>
      <c r="I21" s="161"/>
      <c r="J21" s="161"/>
      <c r="K21" s="161"/>
      <c r="L21" s="161">
        <f t="shared" si="4"/>
        <v>0</v>
      </c>
    </row>
    <row r="22" spans="1:12" ht="31.5" x14ac:dyDescent="0.25">
      <c r="A22" s="67" t="s">
        <v>207</v>
      </c>
      <c r="B22" s="161">
        <f>'5.tábla'!B83</f>
        <v>907476</v>
      </c>
      <c r="C22" s="161">
        <f>'5.tábla'!C83</f>
        <v>2205230</v>
      </c>
      <c r="D22" s="161">
        <f>'5.tábla'!D83</f>
        <v>991927</v>
      </c>
      <c r="E22" s="161">
        <f>'5.tábla'!E83</f>
        <v>2595910</v>
      </c>
      <c r="F22" s="222">
        <f t="shared" ref="F22:F23" si="5">E22/C22*100</f>
        <v>117.71606589788821</v>
      </c>
      <c r="G22" s="67"/>
      <c r="H22" s="161"/>
      <c r="I22" s="161"/>
      <c r="J22" s="161"/>
      <c r="K22" s="161"/>
      <c r="L22" s="161">
        <f t="shared" si="4"/>
        <v>0</v>
      </c>
    </row>
    <row r="23" spans="1:12" x14ac:dyDescent="0.25">
      <c r="A23" s="69" t="s">
        <v>113</v>
      </c>
      <c r="B23" s="68">
        <f>B15+B17+B19</f>
        <v>66854824</v>
      </c>
      <c r="C23" s="68">
        <f>C15+C17+C19</f>
        <v>94197583</v>
      </c>
      <c r="D23" s="68">
        <f>D15+D17+D19</f>
        <v>91917248</v>
      </c>
      <c r="E23" s="68">
        <f>E15+E17+E19</f>
        <v>93593481</v>
      </c>
      <c r="F23" s="222">
        <f t="shared" si="5"/>
        <v>99.358686305146492</v>
      </c>
      <c r="G23" s="69" t="s">
        <v>114</v>
      </c>
      <c r="H23" s="68">
        <f>H17+H15</f>
        <v>57387868</v>
      </c>
      <c r="I23" s="68">
        <f>I17+I15</f>
        <v>79403021</v>
      </c>
      <c r="J23" s="68">
        <f>J17+J15</f>
        <v>78009196</v>
      </c>
      <c r="K23" s="68">
        <f>K17+K15</f>
        <v>51900669</v>
      </c>
      <c r="L23" s="222">
        <f t="shared" ref="L23" si="6">K23/I23*100</f>
        <v>65.363594919140425</v>
      </c>
    </row>
    <row r="25" spans="1:12" ht="15.75" customHeight="1" x14ac:dyDescent="0.25">
      <c r="A25" s="646" t="s">
        <v>336</v>
      </c>
      <c r="B25" s="646"/>
      <c r="C25" s="646"/>
      <c r="D25" s="646"/>
      <c r="E25" s="646"/>
      <c r="F25" s="646"/>
      <c r="G25" s="646"/>
      <c r="H25" s="646"/>
      <c r="I25" s="646"/>
      <c r="J25" s="646"/>
      <c r="K25" s="646"/>
      <c r="L25" s="646"/>
    </row>
    <row r="27" spans="1:12" s="66" customFormat="1" ht="63" x14ac:dyDescent="0.25">
      <c r="A27" s="69" t="s">
        <v>115</v>
      </c>
      <c r="B27" s="524" t="s">
        <v>327</v>
      </c>
      <c r="C27" s="524" t="s">
        <v>329</v>
      </c>
      <c r="D27" s="524" t="s">
        <v>900</v>
      </c>
      <c r="E27" s="524" t="s">
        <v>330</v>
      </c>
      <c r="F27" s="525" t="s">
        <v>331</v>
      </c>
      <c r="G27" s="69" t="s">
        <v>116</v>
      </c>
      <c r="H27" s="524" t="s">
        <v>327</v>
      </c>
      <c r="I27" s="524" t="s">
        <v>329</v>
      </c>
      <c r="J27" s="524" t="s">
        <v>900</v>
      </c>
      <c r="K27" s="524" t="s">
        <v>330</v>
      </c>
      <c r="L27" s="525" t="s">
        <v>331</v>
      </c>
    </row>
    <row r="28" spans="1:12" ht="31.5" x14ac:dyDescent="0.25">
      <c r="A28" s="544" t="s">
        <v>117</v>
      </c>
      <c r="B28" s="161">
        <f>'5.tábla'!B24</f>
        <v>5000000</v>
      </c>
      <c r="C28" s="161">
        <f>'5.tábla'!C24</f>
        <v>13956854</v>
      </c>
      <c r="D28" s="161">
        <f>'5.tábla'!D24</f>
        <v>8956854</v>
      </c>
      <c r="E28" s="161">
        <f>'5.tábla'!E24</f>
        <v>13956854</v>
      </c>
      <c r="F28" s="222">
        <f t="shared" ref="F28:F30" si="7">E28/C28*100</f>
        <v>100</v>
      </c>
      <c r="G28" s="67" t="s">
        <v>118</v>
      </c>
      <c r="H28" s="161">
        <f>'8.tábla'!B3</f>
        <v>9119196</v>
      </c>
      <c r="I28" s="161">
        <f>'8.tábla'!C3</f>
        <v>14402020</v>
      </c>
      <c r="J28" s="161">
        <f>'8.tábla'!D3</f>
        <v>10515510</v>
      </c>
      <c r="K28" s="161">
        <f>'8.tábla'!E3</f>
        <v>4569126</v>
      </c>
      <c r="L28" s="222">
        <f t="shared" ref="L28:L37" si="8">K28/I28*100</f>
        <v>31.725591271224452</v>
      </c>
    </row>
    <row r="29" spans="1:12" ht="31.5" x14ac:dyDescent="0.25">
      <c r="A29" s="67" t="s">
        <v>119</v>
      </c>
      <c r="B29" s="161">
        <f>'5.tábla'!B62</f>
        <v>0</v>
      </c>
      <c r="C29" s="161">
        <f>'5.tábla'!C62</f>
        <v>0</v>
      </c>
      <c r="D29" s="161">
        <f>'5.tábla'!D62</f>
        <v>0</v>
      </c>
      <c r="E29" s="161">
        <f>'5.tábla'!E62</f>
        <v>0</v>
      </c>
      <c r="F29" s="222"/>
      <c r="G29" s="67" t="s">
        <v>120</v>
      </c>
      <c r="H29" s="161"/>
      <c r="I29" s="161"/>
      <c r="J29" s="161"/>
      <c r="K29" s="161"/>
      <c r="L29" s="222"/>
    </row>
    <row r="30" spans="1:12" ht="31.5" x14ac:dyDescent="0.25">
      <c r="A30" s="67" t="s">
        <v>121</v>
      </c>
      <c r="B30" s="161">
        <f>'5.tábla'!B71</f>
        <v>0</v>
      </c>
      <c r="C30" s="161">
        <f>'5.tábla'!C71</f>
        <v>3000000</v>
      </c>
      <c r="D30" s="161">
        <f>'5.tábla'!D71</f>
        <v>5000000</v>
      </c>
      <c r="E30" s="161">
        <f>'5.tábla'!E71</f>
        <v>0</v>
      </c>
      <c r="F30" s="222">
        <f t="shared" si="7"/>
        <v>0</v>
      </c>
      <c r="G30" s="67" t="s">
        <v>122</v>
      </c>
      <c r="H30" s="161">
        <f>'8.tábla'!B23</f>
        <v>5316875</v>
      </c>
      <c r="I30" s="161">
        <f>'8.tábla'!C23</f>
        <v>17318511</v>
      </c>
      <c r="J30" s="161">
        <f>'8.tábla'!D23</f>
        <v>17318511</v>
      </c>
      <c r="K30" s="161">
        <f>'8.tábla'!E23</f>
        <v>8257401</v>
      </c>
      <c r="L30" s="222">
        <f t="shared" si="8"/>
        <v>47.679624420367318</v>
      </c>
    </row>
    <row r="31" spans="1:12" x14ac:dyDescent="0.25">
      <c r="A31" s="67"/>
      <c r="B31" s="161"/>
      <c r="C31" s="161"/>
      <c r="D31" s="161"/>
      <c r="E31" s="161"/>
      <c r="F31" s="222"/>
      <c r="G31" s="67" t="s">
        <v>123</v>
      </c>
      <c r="H31" s="161">
        <f>H32+H33+H34+H35</f>
        <v>30885</v>
      </c>
      <c r="I31" s="161">
        <f>I32+I33+I34+I35</f>
        <v>30885</v>
      </c>
      <c r="J31" s="161">
        <f>J32+J33+J34+J35</f>
        <v>30885</v>
      </c>
      <c r="K31" s="161">
        <f>K32+K33+K34+K35</f>
        <v>30885</v>
      </c>
      <c r="L31" s="222">
        <f t="shared" si="8"/>
        <v>100</v>
      </c>
    </row>
    <row r="32" spans="1:12" ht="31.5" x14ac:dyDescent="0.25">
      <c r="A32" s="67"/>
      <c r="B32" s="161"/>
      <c r="C32" s="161"/>
      <c r="D32" s="161"/>
      <c r="E32" s="161"/>
      <c r="F32" s="161">
        <f t="shared" ref="F32:F35" si="9">E32-C32</f>
        <v>0</v>
      </c>
      <c r="G32" s="67" t="s">
        <v>124</v>
      </c>
      <c r="H32" s="161"/>
      <c r="I32" s="161"/>
      <c r="J32" s="161"/>
      <c r="K32" s="161"/>
      <c r="L32" s="222"/>
    </row>
    <row r="33" spans="1:12" ht="32.25" customHeight="1" x14ac:dyDescent="0.25">
      <c r="A33" s="67"/>
      <c r="B33" s="161"/>
      <c r="C33" s="161"/>
      <c r="D33" s="161"/>
      <c r="E33" s="161"/>
      <c r="F33" s="161">
        <f t="shared" si="9"/>
        <v>0</v>
      </c>
      <c r="G33" s="71" t="s">
        <v>125</v>
      </c>
      <c r="H33" s="161">
        <f>'8.tábla'!B35</f>
        <v>30885</v>
      </c>
      <c r="I33" s="161">
        <f>'8.tábla'!C35</f>
        <v>30885</v>
      </c>
      <c r="J33" s="161">
        <f>'8.tábla'!D35</f>
        <v>30885</v>
      </c>
      <c r="K33" s="161">
        <f>'8.tábla'!E35</f>
        <v>30885</v>
      </c>
      <c r="L33" s="222">
        <f t="shared" si="8"/>
        <v>100</v>
      </c>
    </row>
    <row r="34" spans="1:12" ht="47.25" x14ac:dyDescent="0.25">
      <c r="A34" s="67"/>
      <c r="B34" s="161"/>
      <c r="C34" s="161"/>
      <c r="D34" s="161"/>
      <c r="E34" s="161"/>
      <c r="F34" s="161">
        <f t="shared" si="9"/>
        <v>0</v>
      </c>
      <c r="G34" s="67" t="s">
        <v>209</v>
      </c>
      <c r="H34" s="161"/>
      <c r="I34" s="161"/>
      <c r="J34" s="161"/>
      <c r="K34" s="161"/>
      <c r="L34" s="222"/>
    </row>
    <row r="35" spans="1:12" ht="47.25" x14ac:dyDescent="0.25">
      <c r="A35" s="67"/>
      <c r="B35" s="161"/>
      <c r="C35" s="161"/>
      <c r="D35" s="161"/>
      <c r="E35" s="161"/>
      <c r="F35" s="161">
        <f t="shared" si="9"/>
        <v>0</v>
      </c>
      <c r="G35" s="67" t="s">
        <v>126</v>
      </c>
      <c r="H35" s="161"/>
      <c r="I35" s="161"/>
      <c r="J35" s="161"/>
      <c r="K35" s="161"/>
      <c r="L35" s="161">
        <f t="shared" ref="L35" si="10">K35-I35</f>
        <v>0</v>
      </c>
    </row>
    <row r="36" spans="1:12" s="70" customFormat="1" ht="31.5" x14ac:dyDescent="0.25">
      <c r="A36" s="69" t="s">
        <v>127</v>
      </c>
      <c r="B36" s="68">
        <f>SUM(B28:B34)</f>
        <v>5000000</v>
      </c>
      <c r="C36" s="68">
        <f>SUM(C28:C34)</f>
        <v>16956854</v>
      </c>
      <c r="D36" s="68">
        <f>SUM(D28:D34)</f>
        <v>13956854</v>
      </c>
      <c r="E36" s="68">
        <f>SUM(E28:E34)</f>
        <v>13956854</v>
      </c>
      <c r="F36" s="223">
        <f t="shared" ref="F36" si="11">E36/C36*100</f>
        <v>82.308038979400308</v>
      </c>
      <c r="G36" s="69" t="s">
        <v>128</v>
      </c>
      <c r="H36" s="68">
        <f>SUM(H28:H31)</f>
        <v>14466956</v>
      </c>
      <c r="I36" s="68">
        <f>SUM(I28:I31)</f>
        <v>31751416</v>
      </c>
      <c r="J36" s="68">
        <f>SUM(J28:J31)</f>
        <v>27864906</v>
      </c>
      <c r="K36" s="68">
        <f>SUM(K28:K31)</f>
        <v>12857412</v>
      </c>
      <c r="L36" s="223">
        <f t="shared" si="8"/>
        <v>40.493979859039989</v>
      </c>
    </row>
    <row r="37" spans="1:12" s="70" customFormat="1" x14ac:dyDescent="0.25">
      <c r="A37" s="69" t="s">
        <v>129</v>
      </c>
      <c r="B37" s="68"/>
      <c r="C37" s="68"/>
      <c r="D37" s="68"/>
      <c r="E37" s="68"/>
      <c r="F37" s="223"/>
      <c r="G37" s="69" t="s">
        <v>925</v>
      </c>
      <c r="H37" s="68">
        <f>B36-H36</f>
        <v>-9466956</v>
      </c>
      <c r="I37" s="68">
        <f>C36-I36</f>
        <v>-14794562</v>
      </c>
      <c r="J37" s="68">
        <f>D36-J36</f>
        <v>-13908052</v>
      </c>
      <c r="K37" s="68">
        <f t="shared" ref="K37" si="12">E36-K36</f>
        <v>1099442</v>
      </c>
      <c r="L37" s="223">
        <f t="shared" si="8"/>
        <v>-7.4313926968571291</v>
      </c>
    </row>
    <row r="38" spans="1:12" s="70" customFormat="1" ht="31.5" x14ac:dyDescent="0.25">
      <c r="A38" s="69" t="s">
        <v>130</v>
      </c>
      <c r="B38" s="68">
        <f>SUM(B39)</f>
        <v>0</v>
      </c>
      <c r="C38" s="68"/>
      <c r="D38" s="68"/>
      <c r="E38" s="68"/>
      <c r="F38" s="161"/>
      <c r="G38" s="69" t="s">
        <v>131</v>
      </c>
      <c r="H38" s="68">
        <f>SUM(H39:H41)</f>
        <v>0</v>
      </c>
      <c r="I38" s="68"/>
      <c r="J38" s="68"/>
      <c r="K38" s="68"/>
      <c r="L38" s="161"/>
    </row>
    <row r="39" spans="1:12" ht="20.25" customHeight="1" x14ac:dyDescent="0.25">
      <c r="A39" s="67" t="s">
        <v>132</v>
      </c>
      <c r="B39" s="161">
        <f>'5.tábla'!B80</f>
        <v>0</v>
      </c>
      <c r="C39" s="161"/>
      <c r="D39" s="161"/>
      <c r="E39" s="161"/>
      <c r="F39" s="161"/>
      <c r="G39" s="67" t="s">
        <v>133</v>
      </c>
      <c r="H39" s="161"/>
      <c r="I39" s="161"/>
      <c r="J39" s="161"/>
      <c r="K39" s="161"/>
      <c r="L39" s="161"/>
    </row>
    <row r="40" spans="1:12" ht="31.5" x14ac:dyDescent="0.25">
      <c r="A40" s="69" t="s">
        <v>134</v>
      </c>
      <c r="B40" s="68">
        <f>SUM(B41:B42)</f>
        <v>0</v>
      </c>
      <c r="C40" s="68"/>
      <c r="D40" s="68"/>
      <c r="E40" s="68"/>
      <c r="F40" s="161"/>
      <c r="G40" s="67" t="s">
        <v>135</v>
      </c>
      <c r="H40" s="161"/>
      <c r="I40" s="161"/>
      <c r="J40" s="161"/>
      <c r="K40" s="161"/>
      <c r="L40" s="161"/>
    </row>
    <row r="41" spans="1:12" ht="31.5" x14ac:dyDescent="0.25">
      <c r="A41" s="67" t="s">
        <v>136</v>
      </c>
      <c r="B41" s="161"/>
      <c r="C41" s="161"/>
      <c r="D41" s="161"/>
      <c r="E41" s="161"/>
      <c r="F41" s="161"/>
      <c r="G41" s="67" t="s">
        <v>205</v>
      </c>
      <c r="H41" s="161"/>
      <c r="I41" s="161"/>
      <c r="J41" s="161"/>
      <c r="K41" s="161"/>
      <c r="L41" s="161"/>
    </row>
    <row r="42" spans="1:12" x14ac:dyDescent="0.25">
      <c r="A42" s="67" t="s">
        <v>137</v>
      </c>
      <c r="B42" s="161"/>
      <c r="C42" s="161"/>
      <c r="D42" s="161"/>
      <c r="E42" s="161"/>
      <c r="F42" s="161"/>
      <c r="G42" s="67"/>
      <c r="H42" s="161"/>
      <c r="I42" s="161"/>
      <c r="J42" s="161"/>
      <c r="K42" s="161"/>
      <c r="L42" s="161"/>
    </row>
    <row r="43" spans="1:12" s="70" customFormat="1" ht="27" customHeight="1" x14ac:dyDescent="0.25">
      <c r="A43" s="69" t="s">
        <v>138</v>
      </c>
      <c r="B43" s="68">
        <f>B36+B38+B40</f>
        <v>5000000</v>
      </c>
      <c r="C43" s="68">
        <f>C36+C38+C40</f>
        <v>16956854</v>
      </c>
      <c r="D43" s="68">
        <f>D36+D38+D40</f>
        <v>13956854</v>
      </c>
      <c r="E43" s="68">
        <f>E36+E38+E40</f>
        <v>13956854</v>
      </c>
      <c r="F43" s="223">
        <f t="shared" ref="F43" si="13">E43/C43*100</f>
        <v>82.308038979400308</v>
      </c>
      <c r="G43" s="69" t="s">
        <v>139</v>
      </c>
      <c r="H43" s="68">
        <f>H36+H38</f>
        <v>14466956</v>
      </c>
      <c r="I43" s="68">
        <f>I36+I38</f>
        <v>31751416</v>
      </c>
      <c r="J43" s="68">
        <f>J36+J38</f>
        <v>27864906</v>
      </c>
      <c r="K43" s="68">
        <f>K36+K38</f>
        <v>12857412</v>
      </c>
      <c r="L43" s="223">
        <f t="shared" ref="L43" si="14">K43/I43*100</f>
        <v>40.493979859039989</v>
      </c>
    </row>
    <row r="44" spans="1:12" x14ac:dyDescent="0.25">
      <c r="A44" s="72"/>
      <c r="B44" s="73"/>
      <c r="C44" s="73"/>
      <c r="D44" s="73"/>
      <c r="E44" s="73"/>
      <c r="F44" s="73"/>
      <c r="G44" s="72"/>
      <c r="H44" s="73"/>
    </row>
    <row r="45" spans="1:12" x14ac:dyDescent="0.25">
      <c r="A45" s="72"/>
      <c r="B45" s="73"/>
      <c r="C45" s="73"/>
      <c r="D45" s="73"/>
      <c r="E45" s="73"/>
      <c r="F45" s="73"/>
      <c r="G45" s="72"/>
      <c r="H45" s="73"/>
    </row>
    <row r="46" spans="1:12" ht="15.75" customHeight="1" x14ac:dyDescent="0.25">
      <c r="A46" s="646" t="s">
        <v>335</v>
      </c>
      <c r="B46" s="646"/>
      <c r="C46" s="646"/>
      <c r="D46" s="646"/>
      <c r="E46" s="646"/>
      <c r="F46" s="646"/>
      <c r="G46" s="646"/>
      <c r="H46" s="646"/>
      <c r="I46" s="646"/>
      <c r="J46" s="646"/>
      <c r="K46" s="646"/>
      <c r="L46" s="646"/>
    </row>
    <row r="48" spans="1:12" s="66" customFormat="1" ht="63" x14ac:dyDescent="0.25">
      <c r="A48" s="69" t="s">
        <v>140</v>
      </c>
      <c r="B48" s="524" t="s">
        <v>327</v>
      </c>
      <c r="C48" s="524" t="s">
        <v>329</v>
      </c>
      <c r="D48" s="524" t="s">
        <v>900</v>
      </c>
      <c r="E48" s="524" t="s">
        <v>330</v>
      </c>
      <c r="F48" s="525" t="s">
        <v>331</v>
      </c>
      <c r="G48" s="69" t="s">
        <v>141</v>
      </c>
      <c r="H48" s="524" t="s">
        <v>327</v>
      </c>
      <c r="I48" s="524" t="s">
        <v>329</v>
      </c>
      <c r="J48" s="524" t="s">
        <v>900</v>
      </c>
      <c r="K48" s="524" t="s">
        <v>330</v>
      </c>
      <c r="L48" s="525" t="s">
        <v>331</v>
      </c>
    </row>
    <row r="49" spans="1:12" ht="26.25" customHeight="1" x14ac:dyDescent="0.25">
      <c r="A49" s="67" t="s">
        <v>142</v>
      </c>
      <c r="B49" s="161">
        <f>B15</f>
        <v>45947348</v>
      </c>
      <c r="C49" s="161">
        <f>C15</f>
        <v>63343812</v>
      </c>
      <c r="D49" s="161">
        <f>D15</f>
        <v>62276780</v>
      </c>
      <c r="E49" s="161">
        <f>E15</f>
        <v>62349030</v>
      </c>
      <c r="F49" s="222">
        <f t="shared" ref="F49:F59" si="15">E49/C49*100</f>
        <v>98.429551413798706</v>
      </c>
      <c r="G49" s="67" t="s">
        <v>143</v>
      </c>
      <c r="H49" s="161">
        <f>H15</f>
        <v>54988277</v>
      </c>
      <c r="I49" s="161">
        <f>I15</f>
        <v>76947667</v>
      </c>
      <c r="J49" s="161">
        <f>J15</f>
        <v>75525154</v>
      </c>
      <c r="K49" s="161">
        <f>K15</f>
        <v>49416627</v>
      </c>
      <c r="L49" s="222">
        <f t="shared" ref="L49:L54" si="16">K49/I49*100</f>
        <v>64.221085481383085</v>
      </c>
    </row>
    <row r="50" spans="1:12" ht="31.5" x14ac:dyDescent="0.25">
      <c r="A50" s="67" t="s">
        <v>144</v>
      </c>
      <c r="B50" s="161">
        <f>B36</f>
        <v>5000000</v>
      </c>
      <c r="C50" s="161">
        <f>C36</f>
        <v>16956854</v>
      </c>
      <c r="D50" s="161">
        <f>D36</f>
        <v>13956854</v>
      </c>
      <c r="E50" s="161">
        <f>E36</f>
        <v>13956854</v>
      </c>
      <c r="F50" s="222">
        <f t="shared" si="15"/>
        <v>82.308038979400308</v>
      </c>
      <c r="G50" s="67" t="s">
        <v>145</v>
      </c>
      <c r="H50" s="161">
        <f>H36</f>
        <v>14466956</v>
      </c>
      <c r="I50" s="161">
        <f>I36</f>
        <v>31751416</v>
      </c>
      <c r="J50" s="161">
        <f>J36</f>
        <v>27864906</v>
      </c>
      <c r="K50" s="161">
        <f>K36</f>
        <v>12857412</v>
      </c>
      <c r="L50" s="222">
        <f t="shared" si="16"/>
        <v>40.493979859039989</v>
      </c>
    </row>
    <row r="51" spans="1:12" s="70" customFormat="1" ht="31.5" x14ac:dyDescent="0.25">
      <c r="A51" s="69" t="s">
        <v>11</v>
      </c>
      <c r="B51" s="68">
        <f>SUM(B49:B50)</f>
        <v>50947348</v>
      </c>
      <c r="C51" s="68">
        <f>SUM(C49:C50)</f>
        <v>80300666</v>
      </c>
      <c r="D51" s="68">
        <f>SUM(D49:D50)</f>
        <v>76233634</v>
      </c>
      <c r="E51" s="68">
        <f>SUM(E49:E50)</f>
        <v>76305884</v>
      </c>
      <c r="F51" s="223">
        <f t="shared" si="15"/>
        <v>95.025219342514546</v>
      </c>
      <c r="G51" s="69" t="s">
        <v>20</v>
      </c>
      <c r="H51" s="68">
        <f>SUM(H49:H50)</f>
        <v>69455233</v>
      </c>
      <c r="I51" s="68">
        <f>SUM(I49:I50)</f>
        <v>108699083</v>
      </c>
      <c r="J51" s="68">
        <f>SUM(J49:J50)</f>
        <v>103390060</v>
      </c>
      <c r="K51" s="68">
        <f>SUM(K49:K50)</f>
        <v>62274039</v>
      </c>
      <c r="L51" s="223">
        <f t="shared" si="16"/>
        <v>57.290307591647306</v>
      </c>
    </row>
    <row r="52" spans="1:12" s="70" customFormat="1" x14ac:dyDescent="0.25">
      <c r="A52" s="69" t="s">
        <v>146</v>
      </c>
      <c r="B52" s="68"/>
      <c r="C52" s="68"/>
      <c r="D52" s="68"/>
      <c r="E52" s="68"/>
      <c r="F52" s="222"/>
      <c r="G52" s="69" t="s">
        <v>926</v>
      </c>
      <c r="H52" s="68">
        <f>B51-H51</f>
        <v>-18507885</v>
      </c>
      <c r="I52" s="68">
        <f>C51-I51</f>
        <v>-28398417</v>
      </c>
      <c r="J52" s="68">
        <f>D51-J51</f>
        <v>-27156426</v>
      </c>
      <c r="K52" s="68">
        <f t="shared" ref="K52" si="17">E51-K51</f>
        <v>14031845</v>
      </c>
      <c r="L52" s="223">
        <f t="shared" si="16"/>
        <v>-49.410659051876024</v>
      </c>
    </row>
    <row r="53" spans="1:12" s="70" customFormat="1" ht="31.5" x14ac:dyDescent="0.25">
      <c r="A53" s="69" t="s">
        <v>147</v>
      </c>
      <c r="B53" s="68">
        <f>SUM(B54:B55)</f>
        <v>20000000</v>
      </c>
      <c r="C53" s="68">
        <f>SUM(C54:C55)</f>
        <v>28648541</v>
      </c>
      <c r="D53" s="68">
        <f>SUM(D54:D55)</f>
        <v>28648541</v>
      </c>
      <c r="E53" s="68">
        <f>SUM(E54:E55)</f>
        <v>28648541</v>
      </c>
      <c r="F53" s="223">
        <f t="shared" si="15"/>
        <v>100</v>
      </c>
      <c r="G53" s="69" t="s">
        <v>148</v>
      </c>
      <c r="H53" s="68">
        <f>SUM(H54:H55)</f>
        <v>2399591</v>
      </c>
      <c r="I53" s="68">
        <f>SUM(I54:I55)</f>
        <v>2455354</v>
      </c>
      <c r="J53" s="68">
        <f>SUM(J54:J55)</f>
        <v>2484042</v>
      </c>
      <c r="K53" s="68">
        <f>SUM(K54:K55)</f>
        <v>2484042</v>
      </c>
      <c r="L53" s="223">
        <f t="shared" si="16"/>
        <v>101.16838549553344</v>
      </c>
    </row>
    <row r="54" spans="1:12" ht="31.5" x14ac:dyDescent="0.25">
      <c r="A54" s="67" t="s">
        <v>109</v>
      </c>
      <c r="B54" s="161">
        <f>B17</f>
        <v>20000000</v>
      </c>
      <c r="C54" s="161">
        <f>C17</f>
        <v>28648541</v>
      </c>
      <c r="D54" s="161">
        <f>D17</f>
        <v>28648541</v>
      </c>
      <c r="E54" s="161">
        <f>E17</f>
        <v>28648541</v>
      </c>
      <c r="F54" s="222">
        <f t="shared" si="15"/>
        <v>100</v>
      </c>
      <c r="G54" s="67" t="s">
        <v>149</v>
      </c>
      <c r="H54" s="161">
        <f>H17</f>
        <v>2399591</v>
      </c>
      <c r="I54" s="161">
        <f>I17</f>
        <v>2455354</v>
      </c>
      <c r="J54" s="161">
        <f>J17</f>
        <v>2484042</v>
      </c>
      <c r="K54" s="161">
        <f>K17</f>
        <v>2484042</v>
      </c>
      <c r="L54" s="222">
        <f t="shared" si="16"/>
        <v>101.16838549553344</v>
      </c>
    </row>
    <row r="55" spans="1:12" ht="31.5" x14ac:dyDescent="0.25">
      <c r="A55" s="67" t="s">
        <v>130</v>
      </c>
      <c r="B55" s="161">
        <f>B38</f>
        <v>0</v>
      </c>
      <c r="C55" s="161">
        <f>C38</f>
        <v>0</v>
      </c>
      <c r="D55" s="161">
        <f>D38</f>
        <v>0</v>
      </c>
      <c r="E55" s="161">
        <f>E38</f>
        <v>0</v>
      </c>
      <c r="F55" s="222"/>
      <c r="G55" s="67" t="s">
        <v>150</v>
      </c>
      <c r="H55" s="161">
        <f>H38</f>
        <v>0</v>
      </c>
      <c r="I55" s="161">
        <f>I38</f>
        <v>0</v>
      </c>
      <c r="J55" s="161">
        <f>J38</f>
        <v>0</v>
      </c>
      <c r="K55" s="161"/>
      <c r="L55" s="161">
        <f t="shared" ref="L55:L58" si="18">K55-I55</f>
        <v>0</v>
      </c>
    </row>
    <row r="56" spans="1:12" s="70" customFormat="1" ht="31.5" x14ac:dyDescent="0.25">
      <c r="A56" s="69" t="s">
        <v>151</v>
      </c>
      <c r="B56" s="68">
        <f>SUM(B57:B58)</f>
        <v>907476</v>
      </c>
      <c r="C56" s="68">
        <f>SUM(C57:C58)</f>
        <v>2205230</v>
      </c>
      <c r="D56" s="68">
        <f>SUM(D57:D58)</f>
        <v>991927</v>
      </c>
      <c r="E56" s="68">
        <f>SUM(E57:E58)</f>
        <v>2595910</v>
      </c>
      <c r="F56" s="222">
        <f t="shared" si="15"/>
        <v>117.71606589788821</v>
      </c>
      <c r="G56" s="69"/>
      <c r="H56" s="69"/>
      <c r="I56" s="68"/>
      <c r="J56" s="68"/>
      <c r="K56" s="68"/>
      <c r="L56" s="161">
        <f t="shared" si="18"/>
        <v>0</v>
      </c>
    </row>
    <row r="57" spans="1:12" ht="31.5" x14ac:dyDescent="0.25">
      <c r="A57" s="67" t="s">
        <v>112</v>
      </c>
      <c r="B57" s="161">
        <f>B19</f>
        <v>907476</v>
      </c>
      <c r="C57" s="161">
        <f>C19</f>
        <v>2205230</v>
      </c>
      <c r="D57" s="161">
        <f>D19</f>
        <v>991927</v>
      </c>
      <c r="E57" s="161">
        <f>E19</f>
        <v>2595910</v>
      </c>
      <c r="F57" s="222">
        <f t="shared" si="15"/>
        <v>117.71606589788821</v>
      </c>
      <c r="G57" s="67"/>
      <c r="H57" s="161"/>
      <c r="I57" s="161"/>
      <c r="J57" s="161"/>
      <c r="K57" s="161"/>
      <c r="L57" s="161">
        <f t="shared" si="18"/>
        <v>0</v>
      </c>
    </row>
    <row r="58" spans="1:12" ht="31.5" x14ac:dyDescent="0.25">
      <c r="A58" s="67" t="s">
        <v>134</v>
      </c>
      <c r="B58" s="161">
        <f>B40</f>
        <v>0</v>
      </c>
      <c r="C58" s="161">
        <f>C40</f>
        <v>0</v>
      </c>
      <c r="D58" s="161">
        <f>D40</f>
        <v>0</v>
      </c>
      <c r="E58" s="161"/>
      <c r="F58" s="222"/>
      <c r="G58" s="69"/>
      <c r="H58" s="68"/>
      <c r="I58" s="161"/>
      <c r="J58" s="161"/>
      <c r="K58" s="161"/>
      <c r="L58" s="161">
        <f t="shared" si="18"/>
        <v>0</v>
      </c>
    </row>
    <row r="59" spans="1:12" s="70" customFormat="1" x14ac:dyDescent="0.25">
      <c r="A59" s="69" t="s">
        <v>65</v>
      </c>
      <c r="B59" s="68">
        <f t="shared" ref="B59:E59" si="19">B51+B53+B56</f>
        <v>71854824</v>
      </c>
      <c r="C59" s="68">
        <f t="shared" si="19"/>
        <v>111154437</v>
      </c>
      <c r="D59" s="68">
        <f t="shared" ref="D59" si="20">D51+D53+D56</f>
        <v>105874102</v>
      </c>
      <c r="E59" s="68">
        <f t="shared" si="19"/>
        <v>107550335</v>
      </c>
      <c r="F59" s="223">
        <f t="shared" si="15"/>
        <v>96.757572529470863</v>
      </c>
      <c r="G59" s="69" t="s">
        <v>152</v>
      </c>
      <c r="H59" s="68">
        <f>H51+H53</f>
        <v>71854824</v>
      </c>
      <c r="I59" s="68">
        <f>I51+I53</f>
        <v>111154437</v>
      </c>
      <c r="J59" s="68">
        <f>J51+J53</f>
        <v>105874102</v>
      </c>
      <c r="K59" s="68">
        <f>K51+K53</f>
        <v>64758081</v>
      </c>
      <c r="L59" s="223">
        <f t="shared" ref="L59" si="21">K59/I59*100</f>
        <v>58.259555576715307</v>
      </c>
    </row>
    <row r="60" spans="1:12" x14ac:dyDescent="0.25">
      <c r="A60" s="66" t="s">
        <v>153</v>
      </c>
      <c r="B60" s="65">
        <f t="shared" ref="B60:D60" si="22">B59-H59</f>
        <v>0</v>
      </c>
      <c r="C60" s="65">
        <f t="shared" si="22"/>
        <v>0</v>
      </c>
      <c r="D60" s="65">
        <f t="shared" si="22"/>
        <v>0</v>
      </c>
      <c r="E60" s="65">
        <f>E59-K59</f>
        <v>42792254</v>
      </c>
    </row>
  </sheetData>
  <sheetProtection selectLockedCells="1" selectUnlockedCells="1"/>
  <mergeCells count="3">
    <mergeCell ref="A2:L2"/>
    <mergeCell ref="A25:L25"/>
    <mergeCell ref="A46:L46"/>
  </mergeCells>
  <phoneticPr fontId="22" type="noConversion"/>
  <printOptions horizontalCentered="1" verticalCentered="1"/>
  <pageMargins left="0.15748031496062992" right="0.15748031496062992" top="0.39370078740157483" bottom="0.59055118110236227" header="0.31496062992125984" footer="0.51181102362204722"/>
  <pageSetup paperSize="9" scale="72" firstPageNumber="0" orientation="landscape" r:id="rId1"/>
  <headerFooter alignWithMargins="0">
    <oddHeader>&amp;L&amp;"Times New Roman,Normál"&amp;12Balatonszőlős Község
Önkormányzata&amp;C&amp;"Times New Roman,Normál"&amp;12 9. melléklet
az önkormányzat 2018. évi költségvetési gazdálkodási beszámolójáról
szóló 5/2019. (V. 30.) önkormányzati rendeletéhez</oddHeader>
  </headerFooter>
  <rowBreaks count="3" manualBreakCount="3">
    <brk id="23" max="7" man="1"/>
    <brk id="43" max="9" man="1"/>
    <brk id="60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L84"/>
  <sheetViews>
    <sheetView view="pageBreakPreview" zoomScale="89" zoomScaleNormal="100" zoomScaleSheetLayoutView="89" workbookViewId="0">
      <selection sqref="A1:L1"/>
    </sheetView>
  </sheetViews>
  <sheetFormatPr defaultColWidth="9.140625" defaultRowHeight="15.75" x14ac:dyDescent="0.25"/>
  <cols>
    <col min="1" max="1" width="37.5703125" style="74" customWidth="1"/>
    <col min="2" max="2" width="12.140625" style="75" customWidth="1"/>
    <col min="3" max="4" width="12.85546875" style="75" customWidth="1"/>
    <col min="5" max="5" width="13.140625" style="75" customWidth="1"/>
    <col min="6" max="6" width="12.140625" style="75" customWidth="1"/>
    <col min="7" max="7" width="35" style="75" customWidth="1"/>
    <col min="8" max="8" width="12.140625" style="75" customWidth="1"/>
    <col min="9" max="10" width="12.42578125" style="75" customWidth="1"/>
    <col min="11" max="12" width="12.28515625" style="75" customWidth="1"/>
    <col min="13" max="13" width="11" style="75" bestFit="1" customWidth="1"/>
    <col min="14" max="16384" width="9.140625" style="75"/>
  </cols>
  <sheetData>
    <row r="1" spans="1:12" ht="15.75" customHeight="1" x14ac:dyDescent="0.25">
      <c r="A1" s="647" t="s">
        <v>311</v>
      </c>
      <c r="B1" s="647"/>
      <c r="C1" s="647"/>
      <c r="D1" s="647"/>
      <c r="E1" s="647"/>
      <c r="F1" s="647"/>
      <c r="G1" s="647"/>
      <c r="H1" s="647"/>
      <c r="I1" s="647"/>
      <c r="J1" s="647"/>
      <c r="K1" s="647"/>
      <c r="L1" s="647"/>
    </row>
    <row r="2" spans="1:12" s="74" customFormat="1" ht="63" x14ac:dyDescent="0.25">
      <c r="A2" s="77" t="s">
        <v>99</v>
      </c>
      <c r="B2" s="524" t="s">
        <v>327</v>
      </c>
      <c r="C2" s="524" t="s">
        <v>329</v>
      </c>
      <c r="D2" s="524" t="s">
        <v>900</v>
      </c>
      <c r="E2" s="524" t="s">
        <v>330</v>
      </c>
      <c r="F2" s="525" t="s">
        <v>331</v>
      </c>
      <c r="G2" s="77" t="s">
        <v>100</v>
      </c>
      <c r="H2" s="524" t="s">
        <v>327</v>
      </c>
      <c r="I2" s="524" t="s">
        <v>329</v>
      </c>
      <c r="J2" s="524" t="s">
        <v>900</v>
      </c>
      <c r="K2" s="524" t="s">
        <v>330</v>
      </c>
      <c r="L2" s="525" t="s">
        <v>331</v>
      </c>
    </row>
    <row r="3" spans="1:12" s="74" customFormat="1" x14ac:dyDescent="0.25">
      <c r="A3" s="77" t="s">
        <v>154</v>
      </c>
      <c r="B3" s="76"/>
      <c r="C3" s="76"/>
      <c r="D3" s="76"/>
      <c r="E3" s="76"/>
      <c r="F3" s="76"/>
      <c r="G3" s="77" t="s">
        <v>15</v>
      </c>
      <c r="H3" s="83"/>
      <c r="I3" s="83"/>
      <c r="J3" s="83"/>
      <c r="K3" s="83"/>
      <c r="L3" s="83">
        <f>K3-I3</f>
        <v>0</v>
      </c>
    </row>
    <row r="4" spans="1:12" ht="31.5" x14ac:dyDescent="0.25">
      <c r="A4" s="548" t="s">
        <v>155</v>
      </c>
      <c r="B4" s="78">
        <f>'9.tábla '!B5</f>
        <v>31474348</v>
      </c>
      <c r="C4" s="78">
        <f>'9.tábla '!C5</f>
        <v>47660812</v>
      </c>
      <c r="D4" s="78">
        <f>'9.tábla '!D5</f>
        <v>46553412</v>
      </c>
      <c r="E4" s="78">
        <f>'9.tábla '!E5</f>
        <v>45199710</v>
      </c>
      <c r="F4" s="224">
        <f>E4/C4*100</f>
        <v>94.836214708217724</v>
      </c>
      <c r="G4" s="79" t="s">
        <v>90</v>
      </c>
      <c r="H4" s="78">
        <f>'9.tábla '!H5</f>
        <v>11351918</v>
      </c>
      <c r="I4" s="78">
        <f>'9.tábla '!I5</f>
        <v>13590461</v>
      </c>
      <c r="J4" s="78">
        <f>'9.tábla '!J5</f>
        <v>13835499</v>
      </c>
      <c r="K4" s="78">
        <f>'9.tábla '!K5-K32</f>
        <v>13542802</v>
      </c>
      <c r="L4" s="224">
        <f>K4/I4*100</f>
        <v>99.64932021069778</v>
      </c>
    </row>
    <row r="5" spans="1:12" ht="17.45" customHeight="1" x14ac:dyDescent="0.25">
      <c r="A5" s="79" t="s">
        <v>102</v>
      </c>
      <c r="B5" s="161">
        <f>'9.tábla '!B6</f>
        <v>11333000</v>
      </c>
      <c r="C5" s="161">
        <f>'9.tábla '!C6</f>
        <v>11333000</v>
      </c>
      <c r="D5" s="161">
        <f>'9.tábla '!D6</f>
        <v>11333000</v>
      </c>
      <c r="E5" s="161">
        <f>'9.tábla '!E6</f>
        <v>13263983</v>
      </c>
      <c r="F5" s="224">
        <f t="shared" ref="F5:F6" si="0">E5/C5*100</f>
        <v>117.03858642901261</v>
      </c>
      <c r="G5" s="79" t="s">
        <v>87</v>
      </c>
      <c r="H5" s="78">
        <f>'9.tábla '!H6</f>
        <v>2307565</v>
      </c>
      <c r="I5" s="78">
        <f>'9.tábla '!I6</f>
        <v>2561314</v>
      </c>
      <c r="J5" s="78">
        <f>'9.tábla '!J6</f>
        <v>2590766</v>
      </c>
      <c r="K5" s="78">
        <f>'9.tábla '!K6-K33</f>
        <v>2535284</v>
      </c>
      <c r="L5" s="224">
        <f t="shared" ref="L5:L28" si="1">K5/I5*100</f>
        <v>98.98372476002551</v>
      </c>
    </row>
    <row r="6" spans="1:12" x14ac:dyDescent="0.25">
      <c r="A6" s="79" t="s">
        <v>103</v>
      </c>
      <c r="B6" s="78">
        <f>'9.tábla '!B7-B34</f>
        <v>3140000</v>
      </c>
      <c r="C6" s="78">
        <f>'9.tábla '!C7-C34</f>
        <v>4350000</v>
      </c>
      <c r="D6" s="78">
        <f>'9.tábla '!D7-D34</f>
        <v>3330368</v>
      </c>
      <c r="E6" s="78">
        <f>'9.tábla '!E7-E34</f>
        <v>3885337</v>
      </c>
      <c r="F6" s="224">
        <f t="shared" si="0"/>
        <v>89.318091954022989</v>
      </c>
      <c r="G6" s="79" t="s">
        <v>88</v>
      </c>
      <c r="H6" s="78">
        <f>'9.tábla '!H7-H34</f>
        <v>17032982</v>
      </c>
      <c r="I6" s="78">
        <f>'9.tábla '!I7-I34</f>
        <v>30647470</v>
      </c>
      <c r="J6" s="78">
        <f>'9.tábla '!J7-J34</f>
        <v>30875198</v>
      </c>
      <c r="K6" s="78">
        <f>'9.tábla '!K7-K34</f>
        <v>15950543</v>
      </c>
      <c r="L6" s="224">
        <f t="shared" si="1"/>
        <v>52.045219393313701</v>
      </c>
    </row>
    <row r="7" spans="1:12" ht="31.5" x14ac:dyDescent="0.25">
      <c r="A7" s="544" t="s">
        <v>296</v>
      </c>
      <c r="B7" s="78">
        <f>'9.tábla '!B8</f>
        <v>0</v>
      </c>
      <c r="C7" s="78">
        <f>'9.tábla '!C8</f>
        <v>0</v>
      </c>
      <c r="D7" s="78">
        <f>'9.tábla '!D8</f>
        <v>1060000</v>
      </c>
      <c r="E7" s="78"/>
      <c r="F7" s="224"/>
      <c r="G7" s="79" t="s">
        <v>91</v>
      </c>
      <c r="H7" s="78">
        <f>'9.tábla '!H8</f>
        <v>3795000</v>
      </c>
      <c r="I7" s="78">
        <f>'9.tábla '!I8</f>
        <v>3795000</v>
      </c>
      <c r="J7" s="78">
        <f>'9.tábla '!J8</f>
        <v>3795000</v>
      </c>
      <c r="K7" s="78">
        <f>'9.tábla '!K8</f>
        <v>1650000</v>
      </c>
      <c r="L7" s="224">
        <f t="shared" si="1"/>
        <v>43.478260869565219</v>
      </c>
    </row>
    <row r="8" spans="1:12" x14ac:dyDescent="0.25">
      <c r="A8" s="79"/>
      <c r="B8" s="78"/>
      <c r="C8" s="78"/>
      <c r="D8" s="78"/>
      <c r="E8" s="78"/>
      <c r="F8" s="78">
        <f t="shared" ref="F8:F13" si="2">E8-C8</f>
        <v>0</v>
      </c>
      <c r="G8" s="79" t="s">
        <v>89</v>
      </c>
      <c r="H8" s="78">
        <f>H10+H11+H12</f>
        <v>12335342</v>
      </c>
      <c r="I8" s="78">
        <f>I10+I11+I12+I9</f>
        <v>11441728</v>
      </c>
      <c r="J8" s="78">
        <f t="shared" ref="J8:K8" si="3">J10+J11+J12+J9</f>
        <v>15446348</v>
      </c>
      <c r="K8" s="78">
        <f t="shared" si="3"/>
        <v>11397691</v>
      </c>
      <c r="L8" s="224">
        <f t="shared" si="1"/>
        <v>99.615119324633483</v>
      </c>
    </row>
    <row r="9" spans="1:12" x14ac:dyDescent="0.25">
      <c r="A9" s="79"/>
      <c r="B9" s="78"/>
      <c r="C9" s="78"/>
      <c r="D9" s="78"/>
      <c r="E9" s="78"/>
      <c r="F9" s="78">
        <f t="shared" si="2"/>
        <v>0</v>
      </c>
      <c r="G9" s="67" t="s">
        <v>201</v>
      </c>
      <c r="H9" s="78">
        <f>'9.tábla '!H10</f>
        <v>0</v>
      </c>
      <c r="I9" s="78">
        <f>'9.tábla '!I10</f>
        <v>110440</v>
      </c>
      <c r="J9" s="78">
        <f>'9.tábla '!J10</f>
        <v>110440</v>
      </c>
      <c r="K9" s="78">
        <f>'9.tábla '!K10</f>
        <v>110440</v>
      </c>
      <c r="L9" s="224"/>
    </row>
    <row r="10" spans="1:12" ht="31.5" x14ac:dyDescent="0.25">
      <c r="A10" s="79"/>
      <c r="B10" s="78"/>
      <c r="C10" s="78"/>
      <c r="D10" s="78"/>
      <c r="E10" s="78"/>
      <c r="F10" s="78">
        <f t="shared" si="2"/>
        <v>0</v>
      </c>
      <c r="G10" s="67" t="s">
        <v>202</v>
      </c>
      <c r="H10" s="78">
        <f>'9.tábla '!H11</f>
        <v>12335342</v>
      </c>
      <c r="I10" s="78">
        <f>'9.tábla '!I11</f>
        <v>11331288</v>
      </c>
      <c r="J10" s="78">
        <f>'9.tábla '!J11</f>
        <v>15335908</v>
      </c>
      <c r="K10" s="78">
        <f>'9.tábla '!K11</f>
        <v>11287251</v>
      </c>
      <c r="L10" s="224">
        <f t="shared" si="1"/>
        <v>99.611368098666276</v>
      </c>
    </row>
    <row r="11" spans="1:12" ht="31.5" x14ac:dyDescent="0.25">
      <c r="A11" s="548"/>
      <c r="B11" s="80"/>
      <c r="C11" s="80"/>
      <c r="D11" s="80"/>
      <c r="E11" s="80"/>
      <c r="F11" s="78">
        <f t="shared" si="2"/>
        <v>0</v>
      </c>
      <c r="G11" s="67" t="s">
        <v>203</v>
      </c>
      <c r="H11" s="78">
        <f>'9.tábla '!H12-H40</f>
        <v>0</v>
      </c>
      <c r="I11" s="78">
        <f>'9.tábla '!I12-I40</f>
        <v>0</v>
      </c>
      <c r="J11" s="78">
        <f>'9.tábla '!J12-J40</f>
        <v>0</v>
      </c>
      <c r="K11" s="78">
        <f>'9.tábla '!K12-K40</f>
        <v>0</v>
      </c>
      <c r="L11" s="224"/>
    </row>
    <row r="12" spans="1:12" ht="30.75" customHeight="1" x14ac:dyDescent="0.25">
      <c r="A12" s="544"/>
      <c r="B12" s="78"/>
      <c r="C12" s="78"/>
      <c r="D12" s="78"/>
      <c r="E12" s="78"/>
      <c r="F12" s="78">
        <f t="shared" si="2"/>
        <v>0</v>
      </c>
      <c r="G12" s="67" t="s">
        <v>204</v>
      </c>
      <c r="H12" s="78">
        <f>'9.tábla '!H13</f>
        <v>0</v>
      </c>
      <c r="I12" s="78">
        <f>'9.tábla '!I13</f>
        <v>0</v>
      </c>
      <c r="J12" s="78">
        <f>'9.tábla '!J13</f>
        <v>0</v>
      </c>
      <c r="K12" s="78">
        <f>'9.tábla '!K13</f>
        <v>0</v>
      </c>
      <c r="L12" s="224"/>
    </row>
    <row r="13" spans="1:12" ht="31.5" x14ac:dyDescent="0.25">
      <c r="A13" s="79"/>
      <c r="B13" s="78"/>
      <c r="C13" s="78"/>
      <c r="D13" s="78"/>
      <c r="E13" s="78"/>
      <c r="F13" s="78">
        <f t="shared" si="2"/>
        <v>0</v>
      </c>
      <c r="G13" s="67" t="s">
        <v>197</v>
      </c>
      <c r="H13" s="78">
        <f>'9.tábla '!H14</f>
        <v>7405470</v>
      </c>
      <c r="I13" s="78">
        <f>'9.tábla '!I14</f>
        <v>13340294</v>
      </c>
      <c r="J13" s="78">
        <f>'9.tábla '!J14</f>
        <v>7410943</v>
      </c>
      <c r="K13" s="78">
        <f>'9.tábla '!K14</f>
        <v>0</v>
      </c>
      <c r="L13" s="224">
        <f t="shared" si="1"/>
        <v>0</v>
      </c>
    </row>
    <row r="14" spans="1:12" s="82" customFormat="1" ht="47.25" x14ac:dyDescent="0.25">
      <c r="A14" s="77" t="s">
        <v>156</v>
      </c>
      <c r="B14" s="81">
        <f>SUM(B4:B13)</f>
        <v>45947348</v>
      </c>
      <c r="C14" s="81">
        <f>SUM(C4:C13)</f>
        <v>63343812</v>
      </c>
      <c r="D14" s="81">
        <f>SUM(D4:D13)</f>
        <v>62276780</v>
      </c>
      <c r="E14" s="81">
        <f>SUM(E4:E13)</f>
        <v>62349030</v>
      </c>
      <c r="F14" s="225">
        <f t="shared" ref="F14:F28" si="4">E14/C14*100</f>
        <v>98.429551413798706</v>
      </c>
      <c r="G14" s="77" t="s">
        <v>157</v>
      </c>
      <c r="H14" s="81">
        <f>H4+H5+H6+H7+H8+H13</f>
        <v>54228277</v>
      </c>
      <c r="I14" s="81">
        <f t="shared" ref="I14:K14" si="5">I4+I5+I6+I7+I8+I13</f>
        <v>75376267</v>
      </c>
      <c r="J14" s="81">
        <f t="shared" ref="J14" si="6">J4+J5+J6+J7+J8+J13</f>
        <v>73953754</v>
      </c>
      <c r="K14" s="81">
        <f t="shared" si="5"/>
        <v>45076320</v>
      </c>
      <c r="L14" s="225">
        <f t="shared" si="1"/>
        <v>59.801741044034465</v>
      </c>
    </row>
    <row r="15" spans="1:12" x14ac:dyDescent="0.25">
      <c r="A15" s="83" t="s">
        <v>158</v>
      </c>
      <c r="B15" s="78">
        <f>'9.tábla '!B53</f>
        <v>20000000</v>
      </c>
      <c r="C15" s="78">
        <f>'9.tábla '!C53</f>
        <v>28648541</v>
      </c>
      <c r="D15" s="78">
        <f>'9.tábla '!D53</f>
        <v>28648541</v>
      </c>
      <c r="E15" s="78">
        <f>'9.tábla '!E53</f>
        <v>28648541</v>
      </c>
      <c r="F15" s="224">
        <f t="shared" si="4"/>
        <v>100</v>
      </c>
      <c r="G15" s="83" t="s">
        <v>159</v>
      </c>
      <c r="H15" s="78">
        <f>'9.tábla '!H17-H55</f>
        <v>2399591</v>
      </c>
      <c r="I15" s="78">
        <f>'9.tábla '!I17-I55</f>
        <v>2455354</v>
      </c>
      <c r="J15" s="78">
        <f>'9.tábla '!J17-J55</f>
        <v>2484042</v>
      </c>
      <c r="K15" s="78">
        <f>'9.tábla '!K17-K55</f>
        <v>2484042</v>
      </c>
      <c r="L15" s="224">
        <f t="shared" si="1"/>
        <v>101.16838549553344</v>
      </c>
    </row>
    <row r="16" spans="1:12" ht="47.25" x14ac:dyDescent="0.25">
      <c r="A16" s="77" t="s">
        <v>160</v>
      </c>
      <c r="B16" s="81">
        <f>B14+B15</f>
        <v>65947348</v>
      </c>
      <c r="C16" s="81">
        <f>C14+C15</f>
        <v>91992353</v>
      </c>
      <c r="D16" s="81">
        <f>D14+D15</f>
        <v>90925321</v>
      </c>
      <c r="E16" s="81">
        <f>E14+E15</f>
        <v>90997571</v>
      </c>
      <c r="F16" s="225">
        <f t="shared" si="4"/>
        <v>98.918625333999231</v>
      </c>
      <c r="G16" s="77" t="s">
        <v>161</v>
      </c>
      <c r="H16" s="81">
        <f>H14+H15</f>
        <v>56627868</v>
      </c>
      <c r="I16" s="81">
        <f>I14+I15</f>
        <v>77831621</v>
      </c>
      <c r="J16" s="81">
        <f>J14+J15</f>
        <v>76437796</v>
      </c>
      <c r="K16" s="81">
        <f>K14+K15</f>
        <v>47560362</v>
      </c>
      <c r="L16" s="225">
        <f t="shared" si="1"/>
        <v>61.106734498051893</v>
      </c>
    </row>
    <row r="17" spans="1:12" x14ac:dyDescent="0.25">
      <c r="A17" s="77" t="s">
        <v>162</v>
      </c>
      <c r="B17" s="81"/>
      <c r="C17" s="81"/>
      <c r="D17" s="81"/>
      <c r="E17" s="81"/>
      <c r="F17" s="224"/>
      <c r="G17" s="81" t="s">
        <v>16</v>
      </c>
      <c r="H17" s="78"/>
      <c r="I17" s="78"/>
      <c r="J17" s="78"/>
      <c r="K17" s="78"/>
      <c r="L17" s="224"/>
    </row>
    <row r="18" spans="1:12" x14ac:dyDescent="0.25">
      <c r="A18" s="544" t="s">
        <v>293</v>
      </c>
      <c r="B18" s="78">
        <f>'4.tábla '!B7</f>
        <v>5000000</v>
      </c>
      <c r="C18" s="78">
        <f>'4.tábla '!C7</f>
        <v>13956854</v>
      </c>
      <c r="D18" s="78">
        <f>'4.tábla '!D7</f>
        <v>8956854</v>
      </c>
      <c r="E18" s="78">
        <f>'4.tábla '!E7</f>
        <v>13956854</v>
      </c>
      <c r="F18" s="224">
        <f t="shared" si="4"/>
        <v>100</v>
      </c>
      <c r="G18" s="79" t="s">
        <v>118</v>
      </c>
      <c r="H18" s="78">
        <f>'9.tábla '!H28-H46</f>
        <v>9119196</v>
      </c>
      <c r="I18" s="78">
        <f>'9.tábla '!I28-I46</f>
        <v>14402020</v>
      </c>
      <c r="J18" s="78">
        <f>'9.tábla '!J28-J46</f>
        <v>10515510</v>
      </c>
      <c r="K18" s="78">
        <f>'9.tábla '!K28-K46</f>
        <v>4569126</v>
      </c>
      <c r="L18" s="224">
        <f t="shared" si="1"/>
        <v>31.725591271224452</v>
      </c>
    </row>
    <row r="19" spans="1:12" x14ac:dyDescent="0.25">
      <c r="A19" s="67" t="s">
        <v>163</v>
      </c>
      <c r="B19" s="78">
        <f>'9.tábla '!B29-B47</f>
        <v>0</v>
      </c>
      <c r="C19" s="78"/>
      <c r="D19" s="78"/>
      <c r="E19" s="78"/>
      <c r="F19" s="224"/>
      <c r="G19" s="79" t="s">
        <v>120</v>
      </c>
      <c r="H19" s="78"/>
      <c r="I19" s="78"/>
      <c r="J19" s="78"/>
      <c r="K19" s="78"/>
      <c r="L19" s="224"/>
    </row>
    <row r="20" spans="1:12" ht="31.5" x14ac:dyDescent="0.25">
      <c r="A20" s="67" t="s">
        <v>294</v>
      </c>
      <c r="B20" s="78">
        <f>'9.tábla '!B30-B48</f>
        <v>0</v>
      </c>
      <c r="C20" s="78">
        <f>'9.tábla '!C30</f>
        <v>3000000</v>
      </c>
      <c r="D20" s="78">
        <f>'9.tábla '!D30</f>
        <v>5000000</v>
      </c>
      <c r="E20" s="78">
        <f>'9.tábla '!E30</f>
        <v>0</v>
      </c>
      <c r="F20" s="224">
        <f t="shared" si="4"/>
        <v>0</v>
      </c>
      <c r="G20" s="79" t="s">
        <v>122</v>
      </c>
      <c r="H20" s="78">
        <f>'9.tábla '!H30</f>
        <v>5316875</v>
      </c>
      <c r="I20" s="78">
        <f>'9.tábla '!I30</f>
        <v>17318511</v>
      </c>
      <c r="J20" s="78">
        <f>'9.tábla '!J30</f>
        <v>17318511</v>
      </c>
      <c r="K20" s="78">
        <f>'9.tábla '!K30-K48</f>
        <v>5504295</v>
      </c>
      <c r="L20" s="224">
        <f t="shared" si="1"/>
        <v>31.782726586598582</v>
      </c>
    </row>
    <row r="21" spans="1:12" x14ac:dyDescent="0.25">
      <c r="A21" s="79"/>
      <c r="B21" s="78"/>
      <c r="C21" s="78"/>
      <c r="D21" s="78"/>
      <c r="E21" s="78"/>
      <c r="F21" s="224"/>
      <c r="G21" s="79" t="s">
        <v>165</v>
      </c>
      <c r="H21" s="78">
        <f>'9.tábla '!H31</f>
        <v>30885</v>
      </c>
      <c r="I21" s="78">
        <f>'9.tábla '!I31</f>
        <v>30885</v>
      </c>
      <c r="J21" s="78">
        <f>'9.tábla '!J31</f>
        <v>30885</v>
      </c>
      <c r="K21" s="78">
        <f>'9.tábla '!K31</f>
        <v>30885</v>
      </c>
      <c r="L21" s="224">
        <f t="shared" si="1"/>
        <v>100</v>
      </c>
    </row>
    <row r="22" spans="1:12" ht="31.5" x14ac:dyDescent="0.25">
      <c r="A22" s="79"/>
      <c r="B22" s="78"/>
      <c r="C22" s="78"/>
      <c r="D22" s="78"/>
      <c r="E22" s="78"/>
      <c r="F22" s="224"/>
      <c r="G22" s="79" t="s">
        <v>295</v>
      </c>
      <c r="H22" s="78"/>
      <c r="I22" s="78"/>
      <c r="J22" s="78"/>
      <c r="K22" s="78"/>
      <c r="L22" s="224"/>
    </row>
    <row r="23" spans="1:12" ht="31.5" x14ac:dyDescent="0.25">
      <c r="A23" s="79"/>
      <c r="B23" s="78"/>
      <c r="C23" s="78"/>
      <c r="D23" s="78"/>
      <c r="E23" s="78"/>
      <c r="F23" s="224"/>
      <c r="G23" s="84" t="s">
        <v>167</v>
      </c>
      <c r="H23" s="78"/>
      <c r="I23" s="78"/>
      <c r="J23" s="78"/>
      <c r="K23" s="78"/>
      <c r="L23" s="224"/>
    </row>
    <row r="24" spans="1:12" ht="47.25" x14ac:dyDescent="0.25">
      <c r="A24" s="83"/>
      <c r="B24" s="78"/>
      <c r="C24" s="78"/>
      <c r="D24" s="78"/>
      <c r="E24" s="78"/>
      <c r="F24" s="224"/>
      <c r="G24" s="79" t="s">
        <v>168</v>
      </c>
      <c r="H24" s="78"/>
      <c r="I24" s="78"/>
      <c r="J24" s="78"/>
      <c r="K24" s="78"/>
      <c r="L24" s="224"/>
    </row>
    <row r="25" spans="1:12" s="82" customFormat="1" ht="47.25" x14ac:dyDescent="0.25">
      <c r="A25" s="77" t="s">
        <v>169</v>
      </c>
      <c r="B25" s="81">
        <f>SUM(B18:B24)</f>
        <v>5000000</v>
      </c>
      <c r="C25" s="81">
        <f>SUM(C18:C24)</f>
        <v>16956854</v>
      </c>
      <c r="D25" s="81">
        <f>SUM(D18:D24)</f>
        <v>13956854</v>
      </c>
      <c r="E25" s="81">
        <f>SUM(E18:E24)</f>
        <v>13956854</v>
      </c>
      <c r="F25" s="225">
        <f t="shared" si="4"/>
        <v>82.308038979400308</v>
      </c>
      <c r="G25" s="77" t="s">
        <v>157</v>
      </c>
      <c r="H25" s="81">
        <f>SUM(H18:H24)</f>
        <v>14466956</v>
      </c>
      <c r="I25" s="81">
        <f>SUM(I18:I24)</f>
        <v>31751416</v>
      </c>
      <c r="J25" s="81">
        <f>SUM(J18:J24)</f>
        <v>27864906</v>
      </c>
      <c r="K25" s="81">
        <f>SUM(K18:K24)</f>
        <v>10104306</v>
      </c>
      <c r="L25" s="225">
        <f t="shared" si="1"/>
        <v>31.823166563658141</v>
      </c>
    </row>
    <row r="26" spans="1:12" ht="15" customHeight="1" x14ac:dyDescent="0.25">
      <c r="A26" s="83" t="s">
        <v>158</v>
      </c>
      <c r="B26" s="78">
        <f>'9.tábla '!B19-B55</f>
        <v>907476</v>
      </c>
      <c r="C26" s="78">
        <f>'9.tábla '!C19-C55</f>
        <v>2205230</v>
      </c>
      <c r="D26" s="78">
        <f>'9.tábla '!D19-D55</f>
        <v>991927</v>
      </c>
      <c r="E26" s="78">
        <f>'9.tábla '!E19-E55</f>
        <v>2595910</v>
      </c>
      <c r="F26" s="224">
        <f t="shared" si="4"/>
        <v>117.71606589788821</v>
      </c>
      <c r="G26" s="83" t="s">
        <v>159</v>
      </c>
      <c r="H26" s="78">
        <f>'9.tábla '!H38</f>
        <v>0</v>
      </c>
      <c r="I26" s="78"/>
      <c r="J26" s="78"/>
      <c r="K26" s="78"/>
      <c r="L26" s="224"/>
    </row>
    <row r="27" spans="1:12" ht="47.25" x14ac:dyDescent="0.25">
      <c r="A27" s="77" t="s">
        <v>170</v>
      </c>
      <c r="B27" s="81">
        <f>B25+B26</f>
        <v>5907476</v>
      </c>
      <c r="C27" s="81">
        <f>C25+C26</f>
        <v>19162084</v>
      </c>
      <c r="D27" s="81">
        <f>D25+D26</f>
        <v>14948781</v>
      </c>
      <c r="E27" s="81">
        <f>E25+E26</f>
        <v>16552764</v>
      </c>
      <c r="F27" s="225">
        <f t="shared" si="4"/>
        <v>86.382900732509043</v>
      </c>
      <c r="G27" s="77" t="s">
        <v>171</v>
      </c>
      <c r="H27" s="81">
        <f>H25+H26</f>
        <v>14466956</v>
      </c>
      <c r="I27" s="81">
        <f>I25+I26</f>
        <v>31751416</v>
      </c>
      <c r="J27" s="81">
        <f>J25+J26</f>
        <v>27864906</v>
      </c>
      <c r="K27" s="81">
        <f>K25+K26</f>
        <v>10104306</v>
      </c>
      <c r="L27" s="225">
        <f t="shared" si="1"/>
        <v>31.823166563658141</v>
      </c>
    </row>
    <row r="28" spans="1:12" x14ac:dyDescent="0.25">
      <c r="B28" s="75">
        <f>B27+B16</f>
        <v>71854824</v>
      </c>
      <c r="C28" s="75">
        <f>C27+C16</f>
        <v>111154437</v>
      </c>
      <c r="D28" s="75">
        <f>D27+D16</f>
        <v>105874102</v>
      </c>
      <c r="E28" s="75">
        <f>E27+E16</f>
        <v>107550335</v>
      </c>
      <c r="F28" s="547">
        <f t="shared" si="4"/>
        <v>96.757572529470863</v>
      </c>
      <c r="H28" s="75">
        <f>H27+H16</f>
        <v>71094824</v>
      </c>
      <c r="I28" s="75">
        <f>I27+I16</f>
        <v>109583037</v>
      </c>
      <c r="J28" s="75">
        <f>J27+J16</f>
        <v>104302702</v>
      </c>
      <c r="K28" s="75">
        <f>K27+K16</f>
        <v>57664668</v>
      </c>
      <c r="L28" s="547">
        <f t="shared" si="1"/>
        <v>52.621892565361186</v>
      </c>
    </row>
    <row r="29" spans="1:12" ht="15.75" customHeight="1" x14ac:dyDescent="0.25">
      <c r="A29" s="647" t="s">
        <v>337</v>
      </c>
      <c r="B29" s="647"/>
      <c r="C29" s="647"/>
      <c r="D29" s="647"/>
      <c r="E29" s="647"/>
      <c r="F29" s="647"/>
      <c r="G29" s="647"/>
      <c r="H29" s="647"/>
      <c r="I29" s="647"/>
      <c r="J29" s="647"/>
      <c r="K29" s="647"/>
      <c r="L29" s="647"/>
    </row>
    <row r="30" spans="1:12" s="74" customFormat="1" ht="63" x14ac:dyDescent="0.25">
      <c r="A30" s="77" t="s">
        <v>99</v>
      </c>
      <c r="B30" s="524" t="s">
        <v>327</v>
      </c>
      <c r="C30" s="524" t="s">
        <v>329</v>
      </c>
      <c r="D30" s="524" t="s">
        <v>900</v>
      </c>
      <c r="E30" s="524" t="s">
        <v>330</v>
      </c>
      <c r="F30" s="525" t="s">
        <v>331</v>
      </c>
      <c r="G30" s="77" t="s">
        <v>100</v>
      </c>
      <c r="H30" s="524" t="s">
        <v>327</v>
      </c>
      <c r="I30" s="524" t="s">
        <v>329</v>
      </c>
      <c r="J30" s="524" t="s">
        <v>900</v>
      </c>
      <c r="K30" s="524" t="s">
        <v>330</v>
      </c>
      <c r="L30" s="525" t="s">
        <v>331</v>
      </c>
    </row>
    <row r="31" spans="1:12" x14ac:dyDescent="0.25">
      <c r="A31" s="77" t="s">
        <v>154</v>
      </c>
      <c r="B31" s="76"/>
      <c r="C31" s="76"/>
      <c r="D31" s="76"/>
      <c r="E31" s="76"/>
      <c r="F31" s="76"/>
      <c r="G31" s="77" t="s">
        <v>15</v>
      </c>
      <c r="H31" s="78"/>
      <c r="I31" s="78"/>
      <c r="J31" s="78"/>
      <c r="K31" s="78"/>
      <c r="L31" s="78"/>
    </row>
    <row r="32" spans="1:12" ht="31.5" x14ac:dyDescent="0.25">
      <c r="A32" s="548" t="s">
        <v>155</v>
      </c>
      <c r="B32" s="78"/>
      <c r="C32" s="78"/>
      <c r="D32" s="78"/>
      <c r="E32" s="78"/>
      <c r="F32" s="78"/>
      <c r="G32" s="79" t="s">
        <v>90</v>
      </c>
      <c r="H32" s="78"/>
      <c r="I32" s="78"/>
      <c r="J32" s="78"/>
      <c r="K32" s="78">
        <f>'6.tábla '!E7</f>
        <v>149200</v>
      </c>
      <c r="L32" s="78"/>
    </row>
    <row r="33" spans="1:12" x14ac:dyDescent="0.25">
      <c r="A33" s="79" t="s">
        <v>102</v>
      </c>
      <c r="B33" s="78"/>
      <c r="C33" s="78"/>
      <c r="D33" s="78"/>
      <c r="E33" s="78"/>
      <c r="F33" s="78"/>
      <c r="G33" s="79" t="s">
        <v>87</v>
      </c>
      <c r="H33" s="78"/>
      <c r="I33" s="78"/>
      <c r="J33" s="78"/>
      <c r="K33" s="78">
        <f>'6.tábla '!E9</f>
        <v>14040</v>
      </c>
      <c r="L33" s="78"/>
    </row>
    <row r="34" spans="1:12" x14ac:dyDescent="0.25">
      <c r="A34" s="79" t="s">
        <v>103</v>
      </c>
      <c r="B34" s="78">
        <f>'5.tábla'!B52</f>
        <v>0</v>
      </c>
      <c r="C34" s="78"/>
      <c r="D34" s="78"/>
      <c r="E34" s="78"/>
      <c r="F34" s="78"/>
      <c r="G34" s="79" t="s">
        <v>88</v>
      </c>
      <c r="H34" s="78"/>
      <c r="I34" s="78"/>
      <c r="J34" s="78"/>
      <c r="K34" s="78">
        <f>'6.tábla '!E27</f>
        <v>2615667</v>
      </c>
      <c r="L34" s="78"/>
    </row>
    <row r="35" spans="1:12" ht="31.5" x14ac:dyDescent="0.25">
      <c r="A35" s="544" t="s">
        <v>105</v>
      </c>
      <c r="B35" s="78"/>
      <c r="C35" s="78"/>
      <c r="D35" s="78"/>
      <c r="E35" s="78"/>
      <c r="F35" s="78"/>
      <c r="G35" s="79" t="s">
        <v>91</v>
      </c>
      <c r="H35" s="78"/>
      <c r="I35" s="78"/>
      <c r="J35" s="78"/>
      <c r="K35" s="78"/>
      <c r="L35" s="78"/>
    </row>
    <row r="36" spans="1:12" x14ac:dyDescent="0.25">
      <c r="A36" s="79"/>
      <c r="B36" s="78"/>
      <c r="C36" s="78"/>
      <c r="D36" s="78"/>
      <c r="E36" s="78"/>
      <c r="F36" s="78"/>
      <c r="G36" s="79" t="s">
        <v>89</v>
      </c>
      <c r="H36" s="78"/>
      <c r="I36" s="78"/>
      <c r="J36" s="78"/>
      <c r="K36" s="78"/>
      <c r="L36" s="78"/>
    </row>
    <row r="37" spans="1:12" x14ac:dyDescent="0.25">
      <c r="A37" s="79"/>
      <c r="B37" s="78"/>
      <c r="C37" s="78"/>
      <c r="D37" s="78"/>
      <c r="E37" s="78"/>
      <c r="F37" s="78"/>
      <c r="G37" s="67" t="s">
        <v>201</v>
      </c>
      <c r="H37" s="78"/>
      <c r="I37" s="78"/>
      <c r="J37" s="78"/>
      <c r="K37" s="78"/>
      <c r="L37" s="78"/>
    </row>
    <row r="38" spans="1:12" ht="31.5" x14ac:dyDescent="0.25">
      <c r="A38" s="79"/>
      <c r="B38" s="78"/>
      <c r="C38" s="78"/>
      <c r="D38" s="78"/>
      <c r="E38" s="78"/>
      <c r="F38" s="78"/>
      <c r="G38" s="67" t="s">
        <v>290</v>
      </c>
      <c r="H38" s="78"/>
      <c r="I38" s="78"/>
      <c r="J38" s="78"/>
      <c r="K38" s="78"/>
      <c r="L38" s="78"/>
    </row>
    <row r="39" spans="1:12" ht="31.5" x14ac:dyDescent="0.25">
      <c r="A39" s="548"/>
      <c r="B39" s="80"/>
      <c r="C39" s="80"/>
      <c r="D39" s="80"/>
      <c r="E39" s="80"/>
      <c r="F39" s="80"/>
      <c r="G39" s="67" t="s">
        <v>291</v>
      </c>
      <c r="H39" s="78"/>
      <c r="I39" s="78"/>
      <c r="J39" s="78"/>
      <c r="K39" s="78"/>
      <c r="L39" s="78"/>
    </row>
    <row r="40" spans="1:12" ht="47.25" x14ac:dyDescent="0.25">
      <c r="A40" s="544"/>
      <c r="B40" s="78"/>
      <c r="C40" s="78"/>
      <c r="D40" s="78"/>
      <c r="E40" s="78"/>
      <c r="F40" s="78"/>
      <c r="G40" s="67" t="s">
        <v>204</v>
      </c>
      <c r="H40" s="78">
        <f>'7.tábla'!B9</f>
        <v>760000</v>
      </c>
      <c r="I40" s="78">
        <f>'7.tábla'!C9</f>
        <v>1571400</v>
      </c>
      <c r="J40" s="78">
        <f>'7.tábla'!D9</f>
        <v>1571400</v>
      </c>
      <c r="K40" s="78">
        <f>'7.tábla'!E9</f>
        <v>1561400</v>
      </c>
      <c r="L40" s="224">
        <f t="shared" ref="L40:L44" si="7">K40/I40*100</f>
        <v>99.363624793178062</v>
      </c>
    </row>
    <row r="41" spans="1:12" ht="31.5" x14ac:dyDescent="0.25">
      <c r="A41" s="79"/>
      <c r="B41" s="78"/>
      <c r="C41" s="78"/>
      <c r="D41" s="78"/>
      <c r="E41" s="78"/>
      <c r="F41" s="78"/>
      <c r="G41" s="67" t="s">
        <v>197</v>
      </c>
      <c r="H41" s="78"/>
      <c r="I41" s="78"/>
      <c r="J41" s="78"/>
      <c r="K41" s="78"/>
      <c r="L41" s="224"/>
    </row>
    <row r="42" spans="1:12" ht="47.25" x14ac:dyDescent="0.25">
      <c r="A42" s="77" t="s">
        <v>172</v>
      </c>
      <c r="B42" s="81">
        <f>SUM(B32:B41)</f>
        <v>0</v>
      </c>
      <c r="C42" s="81">
        <f t="shared" ref="C42:E42" si="8">SUM(C32:C41)</f>
        <v>0</v>
      </c>
      <c r="D42" s="81"/>
      <c r="E42" s="81">
        <f t="shared" si="8"/>
        <v>0</v>
      </c>
      <c r="F42" s="81"/>
      <c r="G42" s="77" t="s">
        <v>173</v>
      </c>
      <c r="H42" s="81">
        <f>SUM(H32:H41)</f>
        <v>760000</v>
      </c>
      <c r="I42" s="81">
        <f t="shared" ref="I42:K42" si="9">SUM(I32:I41)</f>
        <v>1571400</v>
      </c>
      <c r="J42" s="81">
        <f t="shared" ref="J42" si="10">SUM(J32:J41)</f>
        <v>1571400</v>
      </c>
      <c r="K42" s="81">
        <f t="shared" si="9"/>
        <v>4340307</v>
      </c>
      <c r="L42" s="225">
        <f t="shared" si="7"/>
        <v>276.20637647957238</v>
      </c>
    </row>
    <row r="43" spans="1:12" x14ac:dyDescent="0.25">
      <c r="A43" s="83" t="s">
        <v>158</v>
      </c>
      <c r="B43" s="78"/>
      <c r="C43" s="78"/>
      <c r="D43" s="78"/>
      <c r="E43" s="78"/>
      <c r="F43" s="78"/>
      <c r="G43" s="83" t="s">
        <v>159</v>
      </c>
      <c r="H43" s="78"/>
      <c r="I43" s="78"/>
      <c r="J43" s="78"/>
      <c r="K43" s="78"/>
      <c r="L43" s="224"/>
    </row>
    <row r="44" spans="1:12" ht="47.25" x14ac:dyDescent="0.25">
      <c r="A44" s="77" t="s">
        <v>174</v>
      </c>
      <c r="B44" s="81">
        <f>B42+B43</f>
        <v>0</v>
      </c>
      <c r="C44" s="81">
        <f t="shared" ref="C44:E44" si="11">C42+C43</f>
        <v>0</v>
      </c>
      <c r="D44" s="81"/>
      <c r="E44" s="81">
        <f t="shared" si="11"/>
        <v>0</v>
      </c>
      <c r="F44" s="81"/>
      <c r="G44" s="77" t="s">
        <v>175</v>
      </c>
      <c r="H44" s="81">
        <f>H42+H43</f>
        <v>760000</v>
      </c>
      <c r="I44" s="81">
        <f t="shared" ref="I44:K44" si="12">I42+I43</f>
        <v>1571400</v>
      </c>
      <c r="J44" s="81">
        <f t="shared" ref="J44" si="13">J42+J43</f>
        <v>1571400</v>
      </c>
      <c r="K44" s="81">
        <f t="shared" si="12"/>
        <v>4340307</v>
      </c>
      <c r="L44" s="225">
        <f t="shared" si="7"/>
        <v>276.20637647957238</v>
      </c>
    </row>
    <row r="45" spans="1:12" x14ac:dyDescent="0.25">
      <c r="A45" s="77" t="s">
        <v>162</v>
      </c>
      <c r="B45" s="81"/>
      <c r="C45" s="81"/>
      <c r="D45" s="81"/>
      <c r="E45" s="81"/>
      <c r="F45" s="81"/>
      <c r="G45" s="81" t="s">
        <v>16</v>
      </c>
      <c r="H45" s="78"/>
      <c r="I45" s="78"/>
      <c r="J45" s="78"/>
      <c r="K45" s="78"/>
      <c r="L45" s="224"/>
    </row>
    <row r="46" spans="1:12" ht="31.5" x14ac:dyDescent="0.25">
      <c r="A46" s="544" t="s">
        <v>117</v>
      </c>
      <c r="B46" s="78"/>
      <c r="C46" s="78"/>
      <c r="D46" s="78"/>
      <c r="E46" s="78"/>
      <c r="F46" s="78"/>
      <c r="G46" s="79" t="s">
        <v>118</v>
      </c>
      <c r="H46" s="78"/>
      <c r="I46" s="78"/>
      <c r="J46" s="78"/>
      <c r="K46" s="78"/>
      <c r="L46" s="224"/>
    </row>
    <row r="47" spans="1:12" x14ac:dyDescent="0.25">
      <c r="A47" s="67" t="s">
        <v>163</v>
      </c>
      <c r="B47" s="78">
        <f>'5.tábla'!B64</f>
        <v>0</v>
      </c>
      <c r="C47" s="78"/>
      <c r="D47" s="78"/>
      <c r="E47" s="78"/>
      <c r="F47" s="78"/>
      <c r="G47" s="79" t="s">
        <v>120</v>
      </c>
      <c r="H47" s="78"/>
      <c r="I47" s="78"/>
      <c r="J47" s="78"/>
      <c r="K47" s="78"/>
      <c r="L47" s="224"/>
    </row>
    <row r="48" spans="1:12" ht="31.5" x14ac:dyDescent="0.25">
      <c r="A48" s="67" t="s">
        <v>164</v>
      </c>
      <c r="B48" s="78">
        <f>'5.tábla'!B73</f>
        <v>0</v>
      </c>
      <c r="C48" s="78"/>
      <c r="D48" s="78"/>
      <c r="E48" s="78"/>
      <c r="F48" s="78"/>
      <c r="G48" s="79" t="s">
        <v>122</v>
      </c>
      <c r="H48" s="78"/>
      <c r="I48" s="78"/>
      <c r="J48" s="78"/>
      <c r="K48" s="78">
        <f>'8.tábla'!E33</f>
        <v>2753106</v>
      </c>
      <c r="L48" s="224"/>
    </row>
    <row r="49" spans="1:12" x14ac:dyDescent="0.25">
      <c r="A49" s="79"/>
      <c r="B49" s="78"/>
      <c r="C49" s="78"/>
      <c r="D49" s="78"/>
      <c r="E49" s="78"/>
      <c r="F49" s="78"/>
      <c r="G49" s="79" t="s">
        <v>165</v>
      </c>
      <c r="H49" s="78"/>
      <c r="I49" s="78"/>
      <c r="J49" s="78"/>
      <c r="K49" s="78"/>
      <c r="L49" s="224"/>
    </row>
    <row r="50" spans="1:12" ht="31.5" x14ac:dyDescent="0.25">
      <c r="A50" s="79"/>
      <c r="B50" s="78"/>
      <c r="C50" s="78"/>
      <c r="D50" s="78"/>
      <c r="E50" s="78"/>
      <c r="F50" s="78"/>
      <c r="G50" s="79" t="s">
        <v>166</v>
      </c>
      <c r="H50" s="78"/>
      <c r="I50" s="78"/>
      <c r="J50" s="78"/>
      <c r="K50" s="78"/>
      <c r="L50" s="224"/>
    </row>
    <row r="51" spans="1:12" ht="31.5" x14ac:dyDescent="0.25">
      <c r="A51" s="79"/>
      <c r="B51" s="78"/>
      <c r="C51" s="78"/>
      <c r="D51" s="78"/>
      <c r="E51" s="78"/>
      <c r="F51" s="78"/>
      <c r="G51" s="84" t="s">
        <v>167</v>
      </c>
      <c r="H51" s="78"/>
      <c r="I51" s="78"/>
      <c r="J51" s="78"/>
      <c r="K51" s="78"/>
      <c r="L51" s="224"/>
    </row>
    <row r="52" spans="1:12" ht="28.5" customHeight="1" x14ac:dyDescent="0.25">
      <c r="A52" s="83"/>
      <c r="B52" s="78"/>
      <c r="C52" s="78"/>
      <c r="D52" s="78"/>
      <c r="E52" s="78"/>
      <c r="F52" s="78"/>
      <c r="G52" s="67" t="s">
        <v>209</v>
      </c>
      <c r="H52" s="78"/>
      <c r="I52" s="78"/>
      <c r="J52" s="78"/>
      <c r="K52" s="78"/>
      <c r="L52" s="224"/>
    </row>
    <row r="53" spans="1:12" ht="27" customHeight="1" x14ac:dyDescent="0.25">
      <c r="A53" s="83"/>
      <c r="B53" s="78"/>
      <c r="C53" s="78"/>
      <c r="D53" s="78"/>
      <c r="E53" s="78"/>
      <c r="F53" s="78"/>
      <c r="G53" s="67" t="s">
        <v>168</v>
      </c>
      <c r="H53" s="78"/>
      <c r="I53" s="78"/>
      <c r="J53" s="78"/>
      <c r="K53" s="78"/>
      <c r="L53" s="224"/>
    </row>
    <row r="54" spans="1:12" ht="47.25" x14ac:dyDescent="0.25">
      <c r="A54" s="77" t="s">
        <v>176</v>
      </c>
      <c r="B54" s="81">
        <f>SUM(B46:B52)</f>
        <v>0</v>
      </c>
      <c r="C54" s="81">
        <f t="shared" ref="C54:E54" si="14">SUM(C46:C52)</f>
        <v>0</v>
      </c>
      <c r="D54" s="81"/>
      <c r="E54" s="81">
        <f t="shared" si="14"/>
        <v>0</v>
      </c>
      <c r="F54" s="81"/>
      <c r="G54" s="77" t="s">
        <v>177</v>
      </c>
      <c r="H54" s="81">
        <f>SUM(H46:H53)</f>
        <v>0</v>
      </c>
      <c r="I54" s="81">
        <f t="shared" ref="I54:K54" si="15">SUM(I46:I53)</f>
        <v>0</v>
      </c>
      <c r="J54" s="81"/>
      <c r="K54" s="81">
        <f t="shared" si="15"/>
        <v>2753106</v>
      </c>
      <c r="L54" s="225"/>
    </row>
    <row r="55" spans="1:12" x14ac:dyDescent="0.25">
      <c r="A55" s="83" t="s">
        <v>158</v>
      </c>
      <c r="B55" s="78">
        <f>'5.tábla'!B82</f>
        <v>0</v>
      </c>
      <c r="C55" s="78"/>
      <c r="D55" s="78"/>
      <c r="E55" s="78"/>
      <c r="F55" s="78"/>
      <c r="G55" s="83" t="s">
        <v>159</v>
      </c>
      <c r="H55" s="78"/>
      <c r="I55" s="78"/>
      <c r="J55" s="78"/>
      <c r="K55" s="78"/>
      <c r="L55" s="224"/>
    </row>
    <row r="56" spans="1:12" ht="47.25" x14ac:dyDescent="0.25">
      <c r="A56" s="77" t="s">
        <v>178</v>
      </c>
      <c r="B56" s="81">
        <f>B54+B55</f>
        <v>0</v>
      </c>
      <c r="C56" s="81">
        <f t="shared" ref="C56:E56" si="16">C54+C55</f>
        <v>0</v>
      </c>
      <c r="D56" s="81"/>
      <c r="E56" s="81">
        <f t="shared" si="16"/>
        <v>0</v>
      </c>
      <c r="F56" s="81"/>
      <c r="G56" s="77" t="s">
        <v>179</v>
      </c>
      <c r="H56" s="81">
        <f>H54+H55</f>
        <v>0</v>
      </c>
      <c r="I56" s="81">
        <f t="shared" ref="I56:K56" si="17">I54+I55</f>
        <v>0</v>
      </c>
      <c r="J56" s="81"/>
      <c r="K56" s="81">
        <f t="shared" si="17"/>
        <v>2753106</v>
      </c>
      <c r="L56" s="225"/>
    </row>
    <row r="57" spans="1:12" ht="15.75" customHeight="1" thickBot="1" x14ac:dyDescent="0.3">
      <c r="A57" s="647" t="s">
        <v>927</v>
      </c>
      <c r="B57" s="647"/>
      <c r="C57" s="647"/>
      <c r="D57" s="647"/>
      <c r="E57" s="647"/>
      <c r="F57" s="647"/>
      <c r="G57" s="647"/>
      <c r="H57" s="647"/>
      <c r="I57" s="647"/>
      <c r="J57" s="647"/>
      <c r="K57" s="647"/>
      <c r="L57" s="647"/>
    </row>
    <row r="58" spans="1:12" x14ac:dyDescent="0.25">
      <c r="A58" s="549"/>
      <c r="B58" s="550"/>
      <c r="C58" s="550"/>
      <c r="D58" s="550"/>
      <c r="E58" s="550"/>
      <c r="F58" s="550"/>
      <c r="G58" s="550"/>
      <c r="H58" s="550"/>
      <c r="I58" s="551"/>
      <c r="J58" s="551"/>
      <c r="K58" s="551"/>
      <c r="L58" s="552"/>
    </row>
    <row r="59" spans="1:12" s="74" customFormat="1" ht="63" x14ac:dyDescent="0.25">
      <c r="A59" s="77" t="s">
        <v>99</v>
      </c>
      <c r="B59" s="524" t="s">
        <v>327</v>
      </c>
      <c r="C59" s="524" t="s">
        <v>329</v>
      </c>
      <c r="D59" s="524" t="s">
        <v>900</v>
      </c>
      <c r="E59" s="524" t="s">
        <v>330</v>
      </c>
      <c r="F59" s="525" t="s">
        <v>331</v>
      </c>
      <c r="G59" s="77" t="s">
        <v>100</v>
      </c>
      <c r="H59" s="524" t="s">
        <v>327</v>
      </c>
      <c r="I59" s="524" t="s">
        <v>329</v>
      </c>
      <c r="J59" s="524" t="s">
        <v>900</v>
      </c>
      <c r="K59" s="524" t="s">
        <v>330</v>
      </c>
      <c r="L59" s="525" t="s">
        <v>331</v>
      </c>
    </row>
    <row r="60" spans="1:12" x14ac:dyDescent="0.25">
      <c r="A60" s="77" t="s">
        <v>154</v>
      </c>
      <c r="B60" s="76"/>
      <c r="C60" s="76"/>
      <c r="D60" s="76"/>
      <c r="E60" s="76"/>
      <c r="F60" s="76"/>
      <c r="G60" s="77"/>
      <c r="H60" s="78"/>
      <c r="I60" s="78"/>
      <c r="J60" s="78"/>
      <c r="K60" s="78"/>
      <c r="L60" s="78"/>
    </row>
    <row r="61" spans="1:12" ht="31.5" x14ac:dyDescent="0.25">
      <c r="A61" s="548" t="s">
        <v>155</v>
      </c>
      <c r="B61" s="78"/>
      <c r="C61" s="78"/>
      <c r="D61" s="78"/>
      <c r="E61" s="78"/>
      <c r="F61" s="76"/>
      <c r="G61" s="79" t="s">
        <v>90</v>
      </c>
      <c r="H61" s="78"/>
      <c r="I61" s="78"/>
      <c r="J61" s="78"/>
      <c r="K61" s="78"/>
      <c r="L61" s="78"/>
    </row>
    <row r="62" spans="1:12" x14ac:dyDescent="0.25">
      <c r="A62" s="79" t="s">
        <v>102</v>
      </c>
      <c r="B62" s="78"/>
      <c r="C62" s="78"/>
      <c r="D62" s="78"/>
      <c r="E62" s="78"/>
      <c r="F62" s="76"/>
      <c r="G62" s="79" t="s">
        <v>87</v>
      </c>
      <c r="H62" s="78"/>
      <c r="I62" s="78"/>
      <c r="J62" s="78"/>
      <c r="K62" s="78"/>
      <c r="L62" s="78"/>
    </row>
    <row r="63" spans="1:12" x14ac:dyDescent="0.25">
      <c r="A63" s="79" t="s">
        <v>103</v>
      </c>
      <c r="B63" s="78"/>
      <c r="C63" s="78"/>
      <c r="D63" s="78"/>
      <c r="E63" s="78"/>
      <c r="F63" s="76"/>
      <c r="G63" s="79" t="s">
        <v>104</v>
      </c>
      <c r="H63" s="78"/>
      <c r="I63" s="78"/>
      <c r="J63" s="78"/>
      <c r="K63" s="78"/>
      <c r="L63" s="78"/>
    </row>
    <row r="64" spans="1:12" ht="31.5" x14ac:dyDescent="0.25">
      <c r="A64" s="544" t="s">
        <v>105</v>
      </c>
      <c r="B64" s="78"/>
      <c r="C64" s="78"/>
      <c r="D64" s="78"/>
      <c r="E64" s="78"/>
      <c r="F64" s="76"/>
      <c r="G64" s="79" t="s">
        <v>91</v>
      </c>
      <c r="H64" s="78"/>
      <c r="I64" s="78"/>
      <c r="J64" s="78"/>
      <c r="K64" s="78"/>
      <c r="L64" s="78"/>
    </row>
    <row r="65" spans="1:12" x14ac:dyDescent="0.25">
      <c r="A65" s="79"/>
      <c r="B65" s="78"/>
      <c r="C65" s="78"/>
      <c r="D65" s="78"/>
      <c r="E65" s="78"/>
      <c r="F65" s="76"/>
      <c r="G65" s="79" t="s">
        <v>89</v>
      </c>
      <c r="H65" s="78"/>
      <c r="I65" s="78"/>
      <c r="J65" s="78"/>
      <c r="K65" s="78"/>
      <c r="L65" s="78"/>
    </row>
    <row r="66" spans="1:12" x14ac:dyDescent="0.25">
      <c r="A66" s="79"/>
      <c r="B66" s="78"/>
      <c r="C66" s="78"/>
      <c r="D66" s="78"/>
      <c r="E66" s="78"/>
      <c r="F66" s="76"/>
      <c r="G66" s="67" t="s">
        <v>201</v>
      </c>
      <c r="H66" s="78"/>
      <c r="I66" s="78"/>
      <c r="J66" s="78"/>
      <c r="K66" s="78"/>
      <c r="L66" s="78"/>
    </row>
    <row r="67" spans="1:12" ht="31.5" x14ac:dyDescent="0.25">
      <c r="A67" s="79"/>
      <c r="B67" s="78"/>
      <c r="C67" s="78"/>
      <c r="D67" s="78"/>
      <c r="E67" s="78"/>
      <c r="F67" s="76"/>
      <c r="G67" s="67" t="s">
        <v>202</v>
      </c>
      <c r="H67" s="78"/>
      <c r="I67" s="78"/>
      <c r="J67" s="78"/>
      <c r="K67" s="78"/>
      <c r="L67" s="78"/>
    </row>
    <row r="68" spans="1:12" ht="31.5" x14ac:dyDescent="0.25">
      <c r="A68" s="548"/>
      <c r="B68" s="80"/>
      <c r="C68" s="80"/>
      <c r="D68" s="80"/>
      <c r="E68" s="80"/>
      <c r="F68" s="76"/>
      <c r="G68" s="67" t="s">
        <v>203</v>
      </c>
      <c r="H68" s="78"/>
      <c r="I68" s="78"/>
      <c r="J68" s="78"/>
      <c r="K68" s="78"/>
      <c r="L68" s="78"/>
    </row>
    <row r="69" spans="1:12" ht="47.25" x14ac:dyDescent="0.25">
      <c r="A69" s="544"/>
      <c r="B69" s="78"/>
      <c r="C69" s="78"/>
      <c r="D69" s="78"/>
      <c r="E69" s="78"/>
      <c r="F69" s="76"/>
      <c r="G69" s="67" t="s">
        <v>204</v>
      </c>
      <c r="H69" s="78"/>
      <c r="I69" s="78"/>
      <c r="J69" s="78"/>
      <c r="K69" s="78"/>
      <c r="L69" s="78"/>
    </row>
    <row r="70" spans="1:12" ht="31.5" x14ac:dyDescent="0.25">
      <c r="A70" s="79"/>
      <c r="B70" s="78"/>
      <c r="C70" s="78"/>
      <c r="D70" s="78"/>
      <c r="E70" s="78"/>
      <c r="F70" s="76"/>
      <c r="G70" s="67" t="s">
        <v>197</v>
      </c>
      <c r="H70" s="78"/>
      <c r="I70" s="78"/>
      <c r="J70" s="78"/>
      <c r="K70" s="78"/>
      <c r="L70" s="78"/>
    </row>
    <row r="71" spans="1:12" ht="47.25" x14ac:dyDescent="0.25">
      <c r="A71" s="77" t="s">
        <v>180</v>
      </c>
      <c r="B71" s="81"/>
      <c r="C71" s="81"/>
      <c r="D71" s="81"/>
      <c r="E71" s="81"/>
      <c r="F71" s="76"/>
      <c r="G71" s="77" t="s">
        <v>181</v>
      </c>
      <c r="H71" s="81">
        <f>SUM(H61:H70)</f>
        <v>0</v>
      </c>
      <c r="I71" s="78"/>
      <c r="J71" s="78"/>
      <c r="K71" s="78"/>
      <c r="L71" s="78"/>
    </row>
    <row r="72" spans="1:12" x14ac:dyDescent="0.25">
      <c r="A72" s="83" t="s">
        <v>158</v>
      </c>
      <c r="B72" s="78"/>
      <c r="C72" s="78"/>
      <c r="D72" s="78"/>
      <c r="E72" s="78"/>
      <c r="F72" s="76"/>
      <c r="G72" s="83" t="s">
        <v>159</v>
      </c>
      <c r="H72" s="78"/>
      <c r="I72" s="78"/>
      <c r="J72" s="78"/>
      <c r="K72" s="78"/>
      <c r="L72" s="78"/>
    </row>
    <row r="73" spans="1:12" ht="63" x14ac:dyDescent="0.25">
      <c r="A73" s="77" t="s">
        <v>182</v>
      </c>
      <c r="B73" s="81"/>
      <c r="C73" s="81"/>
      <c r="D73" s="81"/>
      <c r="E73" s="81"/>
      <c r="F73" s="76"/>
      <c r="G73" s="77" t="s">
        <v>183</v>
      </c>
      <c r="H73" s="81">
        <f>H71+H72</f>
        <v>0</v>
      </c>
      <c r="I73" s="78"/>
      <c r="J73" s="78"/>
      <c r="K73" s="78"/>
      <c r="L73" s="78"/>
    </row>
    <row r="74" spans="1:12" x14ac:dyDescent="0.25">
      <c r="A74" s="77" t="s">
        <v>162</v>
      </c>
      <c r="B74" s="81"/>
      <c r="C74" s="81"/>
      <c r="D74" s="81"/>
      <c r="E74" s="81"/>
      <c r="F74" s="76"/>
      <c r="G74" s="81" t="s">
        <v>16</v>
      </c>
      <c r="H74" s="78"/>
      <c r="I74" s="78"/>
      <c r="J74" s="78"/>
      <c r="K74" s="78"/>
      <c r="L74" s="78"/>
    </row>
    <row r="75" spans="1:12" ht="31.5" x14ac:dyDescent="0.25">
      <c r="A75" s="544" t="s">
        <v>117</v>
      </c>
      <c r="B75" s="81"/>
      <c r="C75" s="81"/>
      <c r="D75" s="81"/>
      <c r="E75" s="81"/>
      <c r="F75" s="76"/>
      <c r="G75" s="79" t="s">
        <v>118</v>
      </c>
      <c r="H75" s="78"/>
      <c r="I75" s="78"/>
      <c r="J75" s="78"/>
      <c r="K75" s="78"/>
      <c r="L75" s="78"/>
    </row>
    <row r="76" spans="1:12" x14ac:dyDescent="0.25">
      <c r="A76" s="67" t="s">
        <v>163</v>
      </c>
      <c r="B76" s="78"/>
      <c r="C76" s="78"/>
      <c r="D76" s="78"/>
      <c r="E76" s="78"/>
      <c r="F76" s="76"/>
      <c r="G76" s="79" t="s">
        <v>120</v>
      </c>
      <c r="H76" s="78"/>
      <c r="I76" s="78"/>
      <c r="J76" s="78"/>
      <c r="K76" s="78"/>
      <c r="L76" s="78"/>
    </row>
    <row r="77" spans="1:12" ht="31.5" x14ac:dyDescent="0.25">
      <c r="A77" s="67" t="s">
        <v>164</v>
      </c>
      <c r="B77" s="77"/>
      <c r="C77" s="77"/>
      <c r="D77" s="77"/>
      <c r="E77" s="77"/>
      <c r="F77" s="76"/>
      <c r="G77" s="79" t="s">
        <v>122</v>
      </c>
      <c r="H77" s="78"/>
      <c r="I77" s="78"/>
      <c r="J77" s="78"/>
      <c r="K77" s="78"/>
      <c r="L77" s="78"/>
    </row>
    <row r="78" spans="1:12" x14ac:dyDescent="0.25">
      <c r="A78" s="79"/>
      <c r="B78" s="78"/>
      <c r="C78" s="78"/>
      <c r="D78" s="78"/>
      <c r="E78" s="78"/>
      <c r="F78" s="76"/>
      <c r="G78" s="79" t="s">
        <v>165</v>
      </c>
      <c r="H78" s="78"/>
      <c r="I78" s="78"/>
      <c r="J78" s="78"/>
      <c r="K78" s="78"/>
      <c r="L78" s="78"/>
    </row>
    <row r="79" spans="1:12" ht="47.25" x14ac:dyDescent="0.25">
      <c r="A79" s="77" t="s">
        <v>176</v>
      </c>
      <c r="B79" s="81"/>
      <c r="C79" s="81"/>
      <c r="D79" s="81"/>
      <c r="E79" s="81"/>
      <c r="F79" s="76"/>
      <c r="G79" s="79" t="s">
        <v>166</v>
      </c>
      <c r="H79" s="78"/>
      <c r="I79" s="78"/>
      <c r="J79" s="78"/>
      <c r="K79" s="78"/>
      <c r="L79" s="78"/>
    </row>
    <row r="80" spans="1:12" ht="31.5" x14ac:dyDescent="0.25">
      <c r="A80" s="83" t="s">
        <v>158</v>
      </c>
      <c r="B80" s="78"/>
      <c r="C80" s="78"/>
      <c r="D80" s="78"/>
      <c r="E80" s="78"/>
      <c r="F80" s="76"/>
      <c r="G80" s="84" t="s">
        <v>167</v>
      </c>
      <c r="H80" s="78"/>
      <c r="I80" s="78"/>
      <c r="J80" s="78"/>
      <c r="K80" s="78"/>
      <c r="L80" s="78"/>
    </row>
    <row r="81" spans="1:12" ht="47.25" x14ac:dyDescent="0.25">
      <c r="A81" s="83"/>
      <c r="B81" s="78"/>
      <c r="C81" s="78"/>
      <c r="D81" s="78"/>
      <c r="E81" s="78"/>
      <c r="F81" s="76"/>
      <c r="G81" s="67" t="s">
        <v>126</v>
      </c>
      <c r="H81" s="78"/>
      <c r="I81" s="78"/>
      <c r="J81" s="78"/>
      <c r="K81" s="78"/>
      <c r="L81" s="78"/>
    </row>
    <row r="82" spans="1:12" ht="63" x14ac:dyDescent="0.25">
      <c r="A82" s="77" t="s">
        <v>184</v>
      </c>
      <c r="B82" s="81"/>
      <c r="C82" s="81"/>
      <c r="D82" s="81"/>
      <c r="E82" s="81"/>
      <c r="F82" s="76"/>
      <c r="G82" s="77" t="s">
        <v>185</v>
      </c>
      <c r="H82" s="81">
        <f>SUM(H75:H81)</f>
        <v>0</v>
      </c>
      <c r="I82" s="78"/>
      <c r="J82" s="78"/>
      <c r="K82" s="78"/>
      <c r="L82" s="78"/>
    </row>
    <row r="83" spans="1:12" x14ac:dyDescent="0.25">
      <c r="B83" s="75">
        <f t="shared" ref="B83:E83" si="18">B82+B73+B56+B44+B27+B16</f>
        <v>71854824</v>
      </c>
      <c r="C83" s="75">
        <f t="shared" si="18"/>
        <v>111154437</v>
      </c>
      <c r="D83" s="75">
        <f t="shared" si="18"/>
        <v>105874102</v>
      </c>
      <c r="E83" s="75">
        <f t="shared" si="18"/>
        <v>107550335</v>
      </c>
      <c r="F83" s="75">
        <f>E83/C83*100</f>
        <v>96.757572529470863</v>
      </c>
      <c r="H83" s="75">
        <f t="shared" ref="H83:K83" si="19">H82+H73+H56+H44+H27+H16</f>
        <v>71854824</v>
      </c>
      <c r="I83" s="75">
        <f t="shared" si="19"/>
        <v>111154437</v>
      </c>
      <c r="J83" s="75">
        <f t="shared" si="19"/>
        <v>105874102</v>
      </c>
      <c r="K83" s="75">
        <f t="shared" si="19"/>
        <v>64758081</v>
      </c>
      <c r="L83" s="75">
        <f>K83/I83*100</f>
        <v>58.259555576715307</v>
      </c>
    </row>
    <row r="84" spans="1:12" x14ac:dyDescent="0.25">
      <c r="B84" s="75">
        <f>B83-H83</f>
        <v>0</v>
      </c>
      <c r="C84" s="75">
        <f t="shared" ref="C84:E84" si="20">C83-I83</f>
        <v>0</v>
      </c>
      <c r="D84" s="75">
        <f t="shared" si="20"/>
        <v>0</v>
      </c>
      <c r="E84" s="75">
        <f t="shared" si="20"/>
        <v>42792254</v>
      </c>
    </row>
  </sheetData>
  <sheetProtection selectLockedCells="1" selectUnlockedCells="1"/>
  <mergeCells count="3">
    <mergeCell ref="A1:L1"/>
    <mergeCell ref="A29:L29"/>
    <mergeCell ref="A57:L57"/>
  </mergeCells>
  <phoneticPr fontId="22" type="noConversion"/>
  <printOptions horizontalCentered="1"/>
  <pageMargins left="0.15748031496062992" right="0.15748031496062992" top="0.74803149606299213" bottom="0.19685039370078741" header="0.11811023622047245" footer="0.51181102362204722"/>
  <pageSetup paperSize="9" scale="63" firstPageNumber="0" orientation="landscape" r:id="rId1"/>
  <headerFooter alignWithMargins="0">
    <oddHeader>&amp;L&amp;"Times New Roman,Normál"&amp;12Balatonszőlős Község Önkormányzata&amp;C&amp;"Times New Roman,Normál"&amp;12 10. melléklet
az önkormányzat 2018. évi költségvetési gazdálkodási beszámolójáról
szóló 5/2019. (V. 30.) önkormányzati rendeletéhez</oddHeader>
  </headerFooter>
  <rowBreaks count="2" manualBreakCount="2">
    <brk id="28" max="7" man="1"/>
    <brk id="56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zoomScaleNormal="100" workbookViewId="0">
      <selection activeCell="A3" sqref="A3:L3"/>
    </sheetView>
  </sheetViews>
  <sheetFormatPr defaultRowHeight="15.75" x14ac:dyDescent="0.25"/>
  <cols>
    <col min="1" max="1" width="5.7109375" style="287" customWidth="1"/>
    <col min="2" max="2" width="29" style="287" customWidth="1"/>
    <col min="3" max="3" width="12" style="287" customWidth="1"/>
    <col min="4" max="4" width="12.85546875" style="287" customWidth="1"/>
    <col min="5" max="5" width="11.85546875" style="287" customWidth="1"/>
    <col min="6" max="7" width="7.85546875" style="287" customWidth="1"/>
    <col min="8" max="8" width="7.7109375" style="287" customWidth="1"/>
    <col min="9" max="9" width="7" style="287" customWidth="1"/>
    <col min="10" max="10" width="10.5703125" style="287" customWidth="1"/>
    <col min="11" max="12" width="13.7109375" style="287" customWidth="1"/>
    <col min="13" max="256" width="9.140625" style="287"/>
    <col min="257" max="257" width="5.7109375" style="287" customWidth="1"/>
    <col min="258" max="258" width="29" style="287" customWidth="1"/>
    <col min="259" max="259" width="12" style="287" customWidth="1"/>
    <col min="260" max="260" width="12.85546875" style="287" customWidth="1"/>
    <col min="261" max="261" width="11.85546875" style="287" customWidth="1"/>
    <col min="262" max="263" width="7.85546875" style="287" customWidth="1"/>
    <col min="264" max="264" width="7.7109375" style="287" customWidth="1"/>
    <col min="265" max="265" width="7" style="287" customWidth="1"/>
    <col min="266" max="266" width="10.5703125" style="287" customWidth="1"/>
    <col min="267" max="268" width="13.7109375" style="287" customWidth="1"/>
    <col min="269" max="512" width="9.140625" style="287"/>
    <col min="513" max="513" width="5.7109375" style="287" customWidth="1"/>
    <col min="514" max="514" width="29" style="287" customWidth="1"/>
    <col min="515" max="515" width="12" style="287" customWidth="1"/>
    <col min="516" max="516" width="12.85546875" style="287" customWidth="1"/>
    <col min="517" max="517" width="11.85546875" style="287" customWidth="1"/>
    <col min="518" max="519" width="7.85546875" style="287" customWidth="1"/>
    <col min="520" max="520" width="7.7109375" style="287" customWidth="1"/>
    <col min="521" max="521" width="7" style="287" customWidth="1"/>
    <col min="522" max="522" width="10.5703125" style="287" customWidth="1"/>
    <col min="523" max="524" width="13.7109375" style="287" customWidth="1"/>
    <col min="525" max="768" width="9.140625" style="287"/>
    <col min="769" max="769" width="5.7109375" style="287" customWidth="1"/>
    <col min="770" max="770" width="29" style="287" customWidth="1"/>
    <col min="771" max="771" width="12" style="287" customWidth="1"/>
    <col min="772" max="772" width="12.85546875" style="287" customWidth="1"/>
    <col min="773" max="773" width="11.85546875" style="287" customWidth="1"/>
    <col min="774" max="775" width="7.85546875" style="287" customWidth="1"/>
    <col min="776" max="776" width="7.7109375" style="287" customWidth="1"/>
    <col min="777" max="777" width="7" style="287" customWidth="1"/>
    <col min="778" max="778" width="10.5703125" style="287" customWidth="1"/>
    <col min="779" max="780" width="13.7109375" style="287" customWidth="1"/>
    <col min="781" max="1024" width="9.140625" style="287"/>
    <col min="1025" max="1025" width="5.7109375" style="287" customWidth="1"/>
    <col min="1026" max="1026" width="29" style="287" customWidth="1"/>
    <col min="1027" max="1027" width="12" style="287" customWidth="1"/>
    <col min="1028" max="1028" width="12.85546875" style="287" customWidth="1"/>
    <col min="1029" max="1029" width="11.85546875" style="287" customWidth="1"/>
    <col min="1030" max="1031" width="7.85546875" style="287" customWidth="1"/>
    <col min="1032" max="1032" width="7.7109375" style="287" customWidth="1"/>
    <col min="1033" max="1033" width="7" style="287" customWidth="1"/>
    <col min="1034" max="1034" width="10.5703125" style="287" customWidth="1"/>
    <col min="1035" max="1036" width="13.7109375" style="287" customWidth="1"/>
    <col min="1037" max="1280" width="9.140625" style="287"/>
    <col min="1281" max="1281" width="5.7109375" style="287" customWidth="1"/>
    <col min="1282" max="1282" width="29" style="287" customWidth="1"/>
    <col min="1283" max="1283" width="12" style="287" customWidth="1"/>
    <col min="1284" max="1284" width="12.85546875" style="287" customWidth="1"/>
    <col min="1285" max="1285" width="11.85546875" style="287" customWidth="1"/>
    <col min="1286" max="1287" width="7.85546875" style="287" customWidth="1"/>
    <col min="1288" max="1288" width="7.7109375" style="287" customWidth="1"/>
    <col min="1289" max="1289" width="7" style="287" customWidth="1"/>
    <col min="1290" max="1290" width="10.5703125" style="287" customWidth="1"/>
    <col min="1291" max="1292" width="13.7109375" style="287" customWidth="1"/>
    <col min="1293" max="1536" width="9.140625" style="287"/>
    <col min="1537" max="1537" width="5.7109375" style="287" customWidth="1"/>
    <col min="1538" max="1538" width="29" style="287" customWidth="1"/>
    <col min="1539" max="1539" width="12" style="287" customWidth="1"/>
    <col min="1540" max="1540" width="12.85546875" style="287" customWidth="1"/>
    <col min="1541" max="1541" width="11.85546875" style="287" customWidth="1"/>
    <col min="1542" max="1543" width="7.85546875" style="287" customWidth="1"/>
    <col min="1544" max="1544" width="7.7109375" style="287" customWidth="1"/>
    <col min="1545" max="1545" width="7" style="287" customWidth="1"/>
    <col min="1546" max="1546" width="10.5703125" style="287" customWidth="1"/>
    <col min="1547" max="1548" width="13.7109375" style="287" customWidth="1"/>
    <col min="1549" max="1792" width="9.140625" style="287"/>
    <col min="1793" max="1793" width="5.7109375" style="287" customWidth="1"/>
    <col min="1794" max="1794" width="29" style="287" customWidth="1"/>
    <col min="1795" max="1795" width="12" style="287" customWidth="1"/>
    <col min="1796" max="1796" width="12.85546875" style="287" customWidth="1"/>
    <col min="1797" max="1797" width="11.85546875" style="287" customWidth="1"/>
    <col min="1798" max="1799" width="7.85546875" style="287" customWidth="1"/>
    <col min="1800" max="1800" width="7.7109375" style="287" customWidth="1"/>
    <col min="1801" max="1801" width="7" style="287" customWidth="1"/>
    <col min="1802" max="1802" width="10.5703125" style="287" customWidth="1"/>
    <col min="1803" max="1804" width="13.7109375" style="287" customWidth="1"/>
    <col min="1805" max="2048" width="9.140625" style="287"/>
    <col min="2049" max="2049" width="5.7109375" style="287" customWidth="1"/>
    <col min="2050" max="2050" width="29" style="287" customWidth="1"/>
    <col min="2051" max="2051" width="12" style="287" customWidth="1"/>
    <col min="2052" max="2052" width="12.85546875" style="287" customWidth="1"/>
    <col min="2053" max="2053" width="11.85546875" style="287" customWidth="1"/>
    <col min="2054" max="2055" width="7.85546875" style="287" customWidth="1"/>
    <col min="2056" max="2056" width="7.7109375" style="287" customWidth="1"/>
    <col min="2057" max="2057" width="7" style="287" customWidth="1"/>
    <col min="2058" max="2058" width="10.5703125" style="287" customWidth="1"/>
    <col min="2059" max="2060" width="13.7109375" style="287" customWidth="1"/>
    <col min="2061" max="2304" width="9.140625" style="287"/>
    <col min="2305" max="2305" width="5.7109375" style="287" customWidth="1"/>
    <col min="2306" max="2306" width="29" style="287" customWidth="1"/>
    <col min="2307" max="2307" width="12" style="287" customWidth="1"/>
    <col min="2308" max="2308" width="12.85546875" style="287" customWidth="1"/>
    <col min="2309" max="2309" width="11.85546875" style="287" customWidth="1"/>
    <col min="2310" max="2311" width="7.85546875" style="287" customWidth="1"/>
    <col min="2312" max="2312" width="7.7109375" style="287" customWidth="1"/>
    <col min="2313" max="2313" width="7" style="287" customWidth="1"/>
    <col min="2314" max="2314" width="10.5703125" style="287" customWidth="1"/>
    <col min="2315" max="2316" width="13.7109375" style="287" customWidth="1"/>
    <col min="2317" max="2560" width="9.140625" style="287"/>
    <col min="2561" max="2561" width="5.7109375" style="287" customWidth="1"/>
    <col min="2562" max="2562" width="29" style="287" customWidth="1"/>
    <col min="2563" max="2563" width="12" style="287" customWidth="1"/>
    <col min="2564" max="2564" width="12.85546875" style="287" customWidth="1"/>
    <col min="2565" max="2565" width="11.85546875" style="287" customWidth="1"/>
    <col min="2566" max="2567" width="7.85546875" style="287" customWidth="1"/>
    <col min="2568" max="2568" width="7.7109375" style="287" customWidth="1"/>
    <col min="2569" max="2569" width="7" style="287" customWidth="1"/>
    <col min="2570" max="2570" width="10.5703125" style="287" customWidth="1"/>
    <col min="2571" max="2572" width="13.7109375" style="287" customWidth="1"/>
    <col min="2573" max="2816" width="9.140625" style="287"/>
    <col min="2817" max="2817" width="5.7109375" style="287" customWidth="1"/>
    <col min="2818" max="2818" width="29" style="287" customWidth="1"/>
    <col min="2819" max="2819" width="12" style="287" customWidth="1"/>
    <col min="2820" max="2820" width="12.85546875" style="287" customWidth="1"/>
    <col min="2821" max="2821" width="11.85546875" style="287" customWidth="1"/>
    <col min="2822" max="2823" width="7.85546875" style="287" customWidth="1"/>
    <col min="2824" max="2824" width="7.7109375" style="287" customWidth="1"/>
    <col min="2825" max="2825" width="7" style="287" customWidth="1"/>
    <col min="2826" max="2826" width="10.5703125" style="287" customWidth="1"/>
    <col min="2827" max="2828" width="13.7109375" style="287" customWidth="1"/>
    <col min="2829" max="3072" width="9.140625" style="287"/>
    <col min="3073" max="3073" width="5.7109375" style="287" customWidth="1"/>
    <col min="3074" max="3074" width="29" style="287" customWidth="1"/>
    <col min="3075" max="3075" width="12" style="287" customWidth="1"/>
    <col min="3076" max="3076" width="12.85546875" style="287" customWidth="1"/>
    <col min="3077" max="3077" width="11.85546875" style="287" customWidth="1"/>
    <col min="3078" max="3079" width="7.85546875" style="287" customWidth="1"/>
    <col min="3080" max="3080" width="7.7109375" style="287" customWidth="1"/>
    <col min="3081" max="3081" width="7" style="287" customWidth="1"/>
    <col min="3082" max="3082" width="10.5703125" style="287" customWidth="1"/>
    <col min="3083" max="3084" width="13.7109375" style="287" customWidth="1"/>
    <col min="3085" max="3328" width="9.140625" style="287"/>
    <col min="3329" max="3329" width="5.7109375" style="287" customWidth="1"/>
    <col min="3330" max="3330" width="29" style="287" customWidth="1"/>
    <col min="3331" max="3331" width="12" style="287" customWidth="1"/>
    <col min="3332" max="3332" width="12.85546875" style="287" customWidth="1"/>
    <col min="3333" max="3333" width="11.85546875" style="287" customWidth="1"/>
    <col min="3334" max="3335" width="7.85546875" style="287" customWidth="1"/>
    <col min="3336" max="3336" width="7.7109375" style="287" customWidth="1"/>
    <col min="3337" max="3337" width="7" style="287" customWidth="1"/>
    <col min="3338" max="3338" width="10.5703125" style="287" customWidth="1"/>
    <col min="3339" max="3340" width="13.7109375" style="287" customWidth="1"/>
    <col min="3341" max="3584" width="9.140625" style="287"/>
    <col min="3585" max="3585" width="5.7109375" style="287" customWidth="1"/>
    <col min="3586" max="3586" width="29" style="287" customWidth="1"/>
    <col min="3587" max="3587" width="12" style="287" customWidth="1"/>
    <col min="3588" max="3588" width="12.85546875" style="287" customWidth="1"/>
    <col min="3589" max="3589" width="11.85546875" style="287" customWidth="1"/>
    <col min="3590" max="3591" width="7.85546875" style="287" customWidth="1"/>
    <col min="3592" max="3592" width="7.7109375" style="287" customWidth="1"/>
    <col min="3593" max="3593" width="7" style="287" customWidth="1"/>
    <col min="3594" max="3594" width="10.5703125" style="287" customWidth="1"/>
    <col min="3595" max="3596" width="13.7109375" style="287" customWidth="1"/>
    <col min="3597" max="3840" width="9.140625" style="287"/>
    <col min="3841" max="3841" width="5.7109375" style="287" customWidth="1"/>
    <col min="3842" max="3842" width="29" style="287" customWidth="1"/>
    <col min="3843" max="3843" width="12" style="287" customWidth="1"/>
    <col min="3844" max="3844" width="12.85546875" style="287" customWidth="1"/>
    <col min="3845" max="3845" width="11.85546875" style="287" customWidth="1"/>
    <col min="3846" max="3847" width="7.85546875" style="287" customWidth="1"/>
    <col min="3848" max="3848" width="7.7109375" style="287" customWidth="1"/>
    <col min="3849" max="3849" width="7" style="287" customWidth="1"/>
    <col min="3850" max="3850" width="10.5703125" style="287" customWidth="1"/>
    <col min="3851" max="3852" width="13.7109375" style="287" customWidth="1"/>
    <col min="3853" max="4096" width="9.140625" style="287"/>
    <col min="4097" max="4097" width="5.7109375" style="287" customWidth="1"/>
    <col min="4098" max="4098" width="29" style="287" customWidth="1"/>
    <col min="4099" max="4099" width="12" style="287" customWidth="1"/>
    <col min="4100" max="4100" width="12.85546875" style="287" customWidth="1"/>
    <col min="4101" max="4101" width="11.85546875" style="287" customWidth="1"/>
    <col min="4102" max="4103" width="7.85546875" style="287" customWidth="1"/>
    <col min="4104" max="4104" width="7.7109375" style="287" customWidth="1"/>
    <col min="4105" max="4105" width="7" style="287" customWidth="1"/>
    <col min="4106" max="4106" width="10.5703125" style="287" customWidth="1"/>
    <col min="4107" max="4108" width="13.7109375" style="287" customWidth="1"/>
    <col min="4109" max="4352" width="9.140625" style="287"/>
    <col min="4353" max="4353" width="5.7109375" style="287" customWidth="1"/>
    <col min="4354" max="4354" width="29" style="287" customWidth="1"/>
    <col min="4355" max="4355" width="12" style="287" customWidth="1"/>
    <col min="4356" max="4356" width="12.85546875" style="287" customWidth="1"/>
    <col min="4357" max="4357" width="11.85546875" style="287" customWidth="1"/>
    <col min="4358" max="4359" width="7.85546875" style="287" customWidth="1"/>
    <col min="4360" max="4360" width="7.7109375" style="287" customWidth="1"/>
    <col min="4361" max="4361" width="7" style="287" customWidth="1"/>
    <col min="4362" max="4362" width="10.5703125" style="287" customWidth="1"/>
    <col min="4363" max="4364" width="13.7109375" style="287" customWidth="1"/>
    <col min="4365" max="4608" width="9.140625" style="287"/>
    <col min="4609" max="4609" width="5.7109375" style="287" customWidth="1"/>
    <col min="4610" max="4610" width="29" style="287" customWidth="1"/>
    <col min="4611" max="4611" width="12" style="287" customWidth="1"/>
    <col min="4612" max="4612" width="12.85546875" style="287" customWidth="1"/>
    <col min="4613" max="4613" width="11.85546875" style="287" customWidth="1"/>
    <col min="4614" max="4615" width="7.85546875" style="287" customWidth="1"/>
    <col min="4616" max="4616" width="7.7109375" style="287" customWidth="1"/>
    <col min="4617" max="4617" width="7" style="287" customWidth="1"/>
    <col min="4618" max="4618" width="10.5703125" style="287" customWidth="1"/>
    <col min="4619" max="4620" width="13.7109375" style="287" customWidth="1"/>
    <col min="4621" max="4864" width="9.140625" style="287"/>
    <col min="4865" max="4865" width="5.7109375" style="287" customWidth="1"/>
    <col min="4866" max="4866" width="29" style="287" customWidth="1"/>
    <col min="4867" max="4867" width="12" style="287" customWidth="1"/>
    <col min="4868" max="4868" width="12.85546875" style="287" customWidth="1"/>
    <col min="4869" max="4869" width="11.85546875" style="287" customWidth="1"/>
    <col min="4870" max="4871" width="7.85546875" style="287" customWidth="1"/>
    <col min="4872" max="4872" width="7.7109375" style="287" customWidth="1"/>
    <col min="4873" max="4873" width="7" style="287" customWidth="1"/>
    <col min="4874" max="4874" width="10.5703125" style="287" customWidth="1"/>
    <col min="4875" max="4876" width="13.7109375" style="287" customWidth="1"/>
    <col min="4877" max="5120" width="9.140625" style="287"/>
    <col min="5121" max="5121" width="5.7109375" style="287" customWidth="1"/>
    <col min="5122" max="5122" width="29" style="287" customWidth="1"/>
    <col min="5123" max="5123" width="12" style="287" customWidth="1"/>
    <col min="5124" max="5124" width="12.85546875" style="287" customWidth="1"/>
    <col min="5125" max="5125" width="11.85546875" style="287" customWidth="1"/>
    <col min="5126" max="5127" width="7.85546875" style="287" customWidth="1"/>
    <col min="5128" max="5128" width="7.7109375" style="287" customWidth="1"/>
    <col min="5129" max="5129" width="7" style="287" customWidth="1"/>
    <col min="5130" max="5130" width="10.5703125" style="287" customWidth="1"/>
    <col min="5131" max="5132" width="13.7109375" style="287" customWidth="1"/>
    <col min="5133" max="5376" width="9.140625" style="287"/>
    <col min="5377" max="5377" width="5.7109375" style="287" customWidth="1"/>
    <col min="5378" max="5378" width="29" style="287" customWidth="1"/>
    <col min="5379" max="5379" width="12" style="287" customWidth="1"/>
    <col min="5380" max="5380" width="12.85546875" style="287" customWidth="1"/>
    <col min="5381" max="5381" width="11.85546875" style="287" customWidth="1"/>
    <col min="5382" max="5383" width="7.85546875" style="287" customWidth="1"/>
    <col min="5384" max="5384" width="7.7109375" style="287" customWidth="1"/>
    <col min="5385" max="5385" width="7" style="287" customWidth="1"/>
    <col min="5386" max="5386" width="10.5703125" style="287" customWidth="1"/>
    <col min="5387" max="5388" width="13.7109375" style="287" customWidth="1"/>
    <col min="5389" max="5632" width="9.140625" style="287"/>
    <col min="5633" max="5633" width="5.7109375" style="287" customWidth="1"/>
    <col min="5634" max="5634" width="29" style="287" customWidth="1"/>
    <col min="5635" max="5635" width="12" style="287" customWidth="1"/>
    <col min="5636" max="5636" width="12.85546875" style="287" customWidth="1"/>
    <col min="5637" max="5637" width="11.85546875" style="287" customWidth="1"/>
    <col min="5638" max="5639" width="7.85546875" style="287" customWidth="1"/>
    <col min="5640" max="5640" width="7.7109375" style="287" customWidth="1"/>
    <col min="5641" max="5641" width="7" style="287" customWidth="1"/>
    <col min="5642" max="5642" width="10.5703125" style="287" customWidth="1"/>
    <col min="5643" max="5644" width="13.7109375" style="287" customWidth="1"/>
    <col min="5645" max="5888" width="9.140625" style="287"/>
    <col min="5889" max="5889" width="5.7109375" style="287" customWidth="1"/>
    <col min="5890" max="5890" width="29" style="287" customWidth="1"/>
    <col min="5891" max="5891" width="12" style="287" customWidth="1"/>
    <col min="5892" max="5892" width="12.85546875" style="287" customWidth="1"/>
    <col min="5893" max="5893" width="11.85546875" style="287" customWidth="1"/>
    <col min="5894" max="5895" width="7.85546875" style="287" customWidth="1"/>
    <col min="5896" max="5896" width="7.7109375" style="287" customWidth="1"/>
    <col min="5897" max="5897" width="7" style="287" customWidth="1"/>
    <col min="5898" max="5898" width="10.5703125" style="287" customWidth="1"/>
    <col min="5899" max="5900" width="13.7109375" style="287" customWidth="1"/>
    <col min="5901" max="6144" width="9.140625" style="287"/>
    <col min="6145" max="6145" width="5.7109375" style="287" customWidth="1"/>
    <col min="6146" max="6146" width="29" style="287" customWidth="1"/>
    <col min="6147" max="6147" width="12" style="287" customWidth="1"/>
    <col min="6148" max="6148" width="12.85546875" style="287" customWidth="1"/>
    <col min="6149" max="6149" width="11.85546875" style="287" customWidth="1"/>
    <col min="6150" max="6151" width="7.85546875" style="287" customWidth="1"/>
    <col min="6152" max="6152" width="7.7109375" style="287" customWidth="1"/>
    <col min="6153" max="6153" width="7" style="287" customWidth="1"/>
    <col min="6154" max="6154" width="10.5703125" style="287" customWidth="1"/>
    <col min="6155" max="6156" width="13.7109375" style="287" customWidth="1"/>
    <col min="6157" max="6400" width="9.140625" style="287"/>
    <col min="6401" max="6401" width="5.7109375" style="287" customWidth="1"/>
    <col min="6402" max="6402" width="29" style="287" customWidth="1"/>
    <col min="6403" max="6403" width="12" style="287" customWidth="1"/>
    <col min="6404" max="6404" width="12.85546875" style="287" customWidth="1"/>
    <col min="6405" max="6405" width="11.85546875" style="287" customWidth="1"/>
    <col min="6406" max="6407" width="7.85546875" style="287" customWidth="1"/>
    <col min="6408" max="6408" width="7.7109375" style="287" customWidth="1"/>
    <col min="6409" max="6409" width="7" style="287" customWidth="1"/>
    <col min="6410" max="6410" width="10.5703125" style="287" customWidth="1"/>
    <col min="6411" max="6412" width="13.7109375" style="287" customWidth="1"/>
    <col min="6413" max="6656" width="9.140625" style="287"/>
    <col min="6657" max="6657" width="5.7109375" style="287" customWidth="1"/>
    <col min="6658" max="6658" width="29" style="287" customWidth="1"/>
    <col min="6659" max="6659" width="12" style="287" customWidth="1"/>
    <col min="6660" max="6660" width="12.85546875" style="287" customWidth="1"/>
    <col min="6661" max="6661" width="11.85546875" style="287" customWidth="1"/>
    <col min="6662" max="6663" width="7.85546875" style="287" customWidth="1"/>
    <col min="6664" max="6664" width="7.7109375" style="287" customWidth="1"/>
    <col min="6665" max="6665" width="7" style="287" customWidth="1"/>
    <col min="6666" max="6666" width="10.5703125" style="287" customWidth="1"/>
    <col min="6667" max="6668" width="13.7109375" style="287" customWidth="1"/>
    <col min="6669" max="6912" width="9.140625" style="287"/>
    <col min="6913" max="6913" width="5.7109375" style="287" customWidth="1"/>
    <col min="6914" max="6914" width="29" style="287" customWidth="1"/>
    <col min="6915" max="6915" width="12" style="287" customWidth="1"/>
    <col min="6916" max="6916" width="12.85546875" style="287" customWidth="1"/>
    <col min="6917" max="6917" width="11.85546875" style="287" customWidth="1"/>
    <col min="6918" max="6919" width="7.85546875" style="287" customWidth="1"/>
    <col min="6920" max="6920" width="7.7109375" style="287" customWidth="1"/>
    <col min="6921" max="6921" width="7" style="287" customWidth="1"/>
    <col min="6922" max="6922" width="10.5703125" style="287" customWidth="1"/>
    <col min="6923" max="6924" width="13.7109375" style="287" customWidth="1"/>
    <col min="6925" max="7168" width="9.140625" style="287"/>
    <col min="7169" max="7169" width="5.7109375" style="287" customWidth="1"/>
    <col min="7170" max="7170" width="29" style="287" customWidth="1"/>
    <col min="7171" max="7171" width="12" style="287" customWidth="1"/>
    <col min="7172" max="7172" width="12.85546875" style="287" customWidth="1"/>
    <col min="7173" max="7173" width="11.85546875" style="287" customWidth="1"/>
    <col min="7174" max="7175" width="7.85546875" style="287" customWidth="1"/>
    <col min="7176" max="7176" width="7.7109375" style="287" customWidth="1"/>
    <col min="7177" max="7177" width="7" style="287" customWidth="1"/>
    <col min="7178" max="7178" width="10.5703125" style="287" customWidth="1"/>
    <col min="7179" max="7180" width="13.7109375" style="287" customWidth="1"/>
    <col min="7181" max="7424" width="9.140625" style="287"/>
    <col min="7425" max="7425" width="5.7109375" style="287" customWidth="1"/>
    <col min="7426" max="7426" width="29" style="287" customWidth="1"/>
    <col min="7427" max="7427" width="12" style="287" customWidth="1"/>
    <col min="7428" max="7428" width="12.85546875" style="287" customWidth="1"/>
    <col min="7429" max="7429" width="11.85546875" style="287" customWidth="1"/>
    <col min="7430" max="7431" width="7.85546875" style="287" customWidth="1"/>
    <col min="7432" max="7432" width="7.7109375" style="287" customWidth="1"/>
    <col min="7433" max="7433" width="7" style="287" customWidth="1"/>
    <col min="7434" max="7434" width="10.5703125" style="287" customWidth="1"/>
    <col min="7435" max="7436" width="13.7109375" style="287" customWidth="1"/>
    <col min="7437" max="7680" width="9.140625" style="287"/>
    <col min="7681" max="7681" width="5.7109375" style="287" customWidth="1"/>
    <col min="7682" max="7682" width="29" style="287" customWidth="1"/>
    <col min="7683" max="7683" width="12" style="287" customWidth="1"/>
    <col min="7684" max="7684" width="12.85546875" style="287" customWidth="1"/>
    <col min="7685" max="7685" width="11.85546875" style="287" customWidth="1"/>
    <col min="7686" max="7687" width="7.85546875" style="287" customWidth="1"/>
    <col min="7688" max="7688" width="7.7109375" style="287" customWidth="1"/>
    <col min="7689" max="7689" width="7" style="287" customWidth="1"/>
    <col min="7690" max="7690" width="10.5703125" style="287" customWidth="1"/>
    <col min="7691" max="7692" width="13.7109375" style="287" customWidth="1"/>
    <col min="7693" max="7936" width="9.140625" style="287"/>
    <col min="7937" max="7937" width="5.7109375" style="287" customWidth="1"/>
    <col min="7938" max="7938" width="29" style="287" customWidth="1"/>
    <col min="7939" max="7939" width="12" style="287" customWidth="1"/>
    <col min="7940" max="7940" width="12.85546875" style="287" customWidth="1"/>
    <col min="7941" max="7941" width="11.85546875" style="287" customWidth="1"/>
    <col min="7942" max="7943" width="7.85546875" style="287" customWidth="1"/>
    <col min="7944" max="7944" width="7.7109375" style="287" customWidth="1"/>
    <col min="7945" max="7945" width="7" style="287" customWidth="1"/>
    <col min="7946" max="7946" width="10.5703125" style="287" customWidth="1"/>
    <col min="7947" max="7948" width="13.7109375" style="287" customWidth="1"/>
    <col min="7949" max="8192" width="9.140625" style="287"/>
    <col min="8193" max="8193" width="5.7109375" style="287" customWidth="1"/>
    <col min="8194" max="8194" width="29" style="287" customWidth="1"/>
    <col min="8195" max="8195" width="12" style="287" customWidth="1"/>
    <col min="8196" max="8196" width="12.85546875" style="287" customWidth="1"/>
    <col min="8197" max="8197" width="11.85546875" style="287" customWidth="1"/>
    <col min="8198" max="8199" width="7.85546875" style="287" customWidth="1"/>
    <col min="8200" max="8200" width="7.7109375" style="287" customWidth="1"/>
    <col min="8201" max="8201" width="7" style="287" customWidth="1"/>
    <col min="8202" max="8202" width="10.5703125" style="287" customWidth="1"/>
    <col min="8203" max="8204" width="13.7109375" style="287" customWidth="1"/>
    <col min="8205" max="8448" width="9.140625" style="287"/>
    <col min="8449" max="8449" width="5.7109375" style="287" customWidth="1"/>
    <col min="8450" max="8450" width="29" style="287" customWidth="1"/>
    <col min="8451" max="8451" width="12" style="287" customWidth="1"/>
    <col min="8452" max="8452" width="12.85546875" style="287" customWidth="1"/>
    <col min="8453" max="8453" width="11.85546875" style="287" customWidth="1"/>
    <col min="8454" max="8455" width="7.85546875" style="287" customWidth="1"/>
    <col min="8456" max="8456" width="7.7109375" style="287" customWidth="1"/>
    <col min="8457" max="8457" width="7" style="287" customWidth="1"/>
    <col min="8458" max="8458" width="10.5703125" style="287" customWidth="1"/>
    <col min="8459" max="8460" width="13.7109375" style="287" customWidth="1"/>
    <col min="8461" max="8704" width="9.140625" style="287"/>
    <col min="8705" max="8705" width="5.7109375" style="287" customWidth="1"/>
    <col min="8706" max="8706" width="29" style="287" customWidth="1"/>
    <col min="8707" max="8707" width="12" style="287" customWidth="1"/>
    <col min="8708" max="8708" width="12.85546875" style="287" customWidth="1"/>
    <col min="8709" max="8709" width="11.85546875" style="287" customWidth="1"/>
    <col min="8710" max="8711" width="7.85546875" style="287" customWidth="1"/>
    <col min="8712" max="8712" width="7.7109375" style="287" customWidth="1"/>
    <col min="8713" max="8713" width="7" style="287" customWidth="1"/>
    <col min="8714" max="8714" width="10.5703125" style="287" customWidth="1"/>
    <col min="8715" max="8716" width="13.7109375" style="287" customWidth="1"/>
    <col min="8717" max="8960" width="9.140625" style="287"/>
    <col min="8961" max="8961" width="5.7109375" style="287" customWidth="1"/>
    <col min="8962" max="8962" width="29" style="287" customWidth="1"/>
    <col min="8963" max="8963" width="12" style="287" customWidth="1"/>
    <col min="8964" max="8964" width="12.85546875" style="287" customWidth="1"/>
    <col min="8965" max="8965" width="11.85546875" style="287" customWidth="1"/>
    <col min="8966" max="8967" width="7.85546875" style="287" customWidth="1"/>
    <col min="8968" max="8968" width="7.7109375" style="287" customWidth="1"/>
    <col min="8969" max="8969" width="7" style="287" customWidth="1"/>
    <col min="8970" max="8970" width="10.5703125" style="287" customWidth="1"/>
    <col min="8971" max="8972" width="13.7109375" style="287" customWidth="1"/>
    <col min="8973" max="9216" width="9.140625" style="287"/>
    <col min="9217" max="9217" width="5.7109375" style="287" customWidth="1"/>
    <col min="9218" max="9218" width="29" style="287" customWidth="1"/>
    <col min="9219" max="9219" width="12" style="287" customWidth="1"/>
    <col min="9220" max="9220" width="12.85546875" style="287" customWidth="1"/>
    <col min="9221" max="9221" width="11.85546875" style="287" customWidth="1"/>
    <col min="9222" max="9223" width="7.85546875" style="287" customWidth="1"/>
    <col min="9224" max="9224" width="7.7109375" style="287" customWidth="1"/>
    <col min="9225" max="9225" width="7" style="287" customWidth="1"/>
    <col min="9226" max="9226" width="10.5703125" style="287" customWidth="1"/>
    <col min="9227" max="9228" width="13.7109375" style="287" customWidth="1"/>
    <col min="9229" max="9472" width="9.140625" style="287"/>
    <col min="9473" max="9473" width="5.7109375" style="287" customWidth="1"/>
    <col min="9474" max="9474" width="29" style="287" customWidth="1"/>
    <col min="9475" max="9475" width="12" style="287" customWidth="1"/>
    <col min="9476" max="9476" width="12.85546875" style="287" customWidth="1"/>
    <col min="9477" max="9477" width="11.85546875" style="287" customWidth="1"/>
    <col min="9478" max="9479" width="7.85546875" style="287" customWidth="1"/>
    <col min="9480" max="9480" width="7.7109375" style="287" customWidth="1"/>
    <col min="9481" max="9481" width="7" style="287" customWidth="1"/>
    <col min="9482" max="9482" width="10.5703125" style="287" customWidth="1"/>
    <col min="9483" max="9484" width="13.7109375" style="287" customWidth="1"/>
    <col min="9485" max="9728" width="9.140625" style="287"/>
    <col min="9729" max="9729" width="5.7109375" style="287" customWidth="1"/>
    <col min="9730" max="9730" width="29" style="287" customWidth="1"/>
    <col min="9731" max="9731" width="12" style="287" customWidth="1"/>
    <col min="9732" max="9732" width="12.85546875" style="287" customWidth="1"/>
    <col min="9733" max="9733" width="11.85546875" style="287" customWidth="1"/>
    <col min="9734" max="9735" width="7.85546875" style="287" customWidth="1"/>
    <col min="9736" max="9736" width="7.7109375" style="287" customWidth="1"/>
    <col min="9737" max="9737" width="7" style="287" customWidth="1"/>
    <col min="9738" max="9738" width="10.5703125" style="287" customWidth="1"/>
    <col min="9739" max="9740" width="13.7109375" style="287" customWidth="1"/>
    <col min="9741" max="9984" width="9.140625" style="287"/>
    <col min="9985" max="9985" width="5.7109375" style="287" customWidth="1"/>
    <col min="9986" max="9986" width="29" style="287" customWidth="1"/>
    <col min="9987" max="9987" width="12" style="287" customWidth="1"/>
    <col min="9988" max="9988" width="12.85546875" style="287" customWidth="1"/>
    <col min="9989" max="9989" width="11.85546875" style="287" customWidth="1"/>
    <col min="9990" max="9991" width="7.85546875" style="287" customWidth="1"/>
    <col min="9992" max="9992" width="7.7109375" style="287" customWidth="1"/>
    <col min="9993" max="9993" width="7" style="287" customWidth="1"/>
    <col min="9994" max="9994" width="10.5703125" style="287" customWidth="1"/>
    <col min="9995" max="9996" width="13.7109375" style="287" customWidth="1"/>
    <col min="9997" max="10240" width="9.140625" style="287"/>
    <col min="10241" max="10241" width="5.7109375" style="287" customWidth="1"/>
    <col min="10242" max="10242" width="29" style="287" customWidth="1"/>
    <col min="10243" max="10243" width="12" style="287" customWidth="1"/>
    <col min="10244" max="10244" width="12.85546875" style="287" customWidth="1"/>
    <col min="10245" max="10245" width="11.85546875" style="287" customWidth="1"/>
    <col min="10246" max="10247" width="7.85546875" style="287" customWidth="1"/>
    <col min="10248" max="10248" width="7.7109375" style="287" customWidth="1"/>
    <col min="10249" max="10249" width="7" style="287" customWidth="1"/>
    <col min="10250" max="10250" width="10.5703125" style="287" customWidth="1"/>
    <col min="10251" max="10252" width="13.7109375" style="287" customWidth="1"/>
    <col min="10253" max="10496" width="9.140625" style="287"/>
    <col min="10497" max="10497" width="5.7109375" style="287" customWidth="1"/>
    <col min="10498" max="10498" width="29" style="287" customWidth="1"/>
    <col min="10499" max="10499" width="12" style="287" customWidth="1"/>
    <col min="10500" max="10500" width="12.85546875" style="287" customWidth="1"/>
    <col min="10501" max="10501" width="11.85546875" style="287" customWidth="1"/>
    <col min="10502" max="10503" width="7.85546875" style="287" customWidth="1"/>
    <col min="10504" max="10504" width="7.7109375" style="287" customWidth="1"/>
    <col min="10505" max="10505" width="7" style="287" customWidth="1"/>
    <col min="10506" max="10506" width="10.5703125" style="287" customWidth="1"/>
    <col min="10507" max="10508" width="13.7109375" style="287" customWidth="1"/>
    <col min="10509" max="10752" width="9.140625" style="287"/>
    <col min="10753" max="10753" width="5.7109375" style="287" customWidth="1"/>
    <col min="10754" max="10754" width="29" style="287" customWidth="1"/>
    <col min="10755" max="10755" width="12" style="287" customWidth="1"/>
    <col min="10756" max="10756" width="12.85546875" style="287" customWidth="1"/>
    <col min="10757" max="10757" width="11.85546875" style="287" customWidth="1"/>
    <col min="10758" max="10759" width="7.85546875" style="287" customWidth="1"/>
    <col min="10760" max="10760" width="7.7109375" style="287" customWidth="1"/>
    <col min="10761" max="10761" width="7" style="287" customWidth="1"/>
    <col min="10762" max="10762" width="10.5703125" style="287" customWidth="1"/>
    <col min="10763" max="10764" width="13.7109375" style="287" customWidth="1"/>
    <col min="10765" max="11008" width="9.140625" style="287"/>
    <col min="11009" max="11009" width="5.7109375" style="287" customWidth="1"/>
    <col min="11010" max="11010" width="29" style="287" customWidth="1"/>
    <col min="11011" max="11011" width="12" style="287" customWidth="1"/>
    <col min="11012" max="11012" width="12.85546875" style="287" customWidth="1"/>
    <col min="11013" max="11013" width="11.85546875" style="287" customWidth="1"/>
    <col min="11014" max="11015" width="7.85546875" style="287" customWidth="1"/>
    <col min="11016" max="11016" width="7.7109375" style="287" customWidth="1"/>
    <col min="11017" max="11017" width="7" style="287" customWidth="1"/>
    <col min="11018" max="11018" width="10.5703125" style="287" customWidth="1"/>
    <col min="11019" max="11020" width="13.7109375" style="287" customWidth="1"/>
    <col min="11021" max="11264" width="9.140625" style="287"/>
    <col min="11265" max="11265" width="5.7109375" style="287" customWidth="1"/>
    <col min="11266" max="11266" width="29" style="287" customWidth="1"/>
    <col min="11267" max="11267" width="12" style="287" customWidth="1"/>
    <col min="11268" max="11268" width="12.85546875" style="287" customWidth="1"/>
    <col min="11269" max="11269" width="11.85546875" style="287" customWidth="1"/>
    <col min="11270" max="11271" width="7.85546875" style="287" customWidth="1"/>
    <col min="11272" max="11272" width="7.7109375" style="287" customWidth="1"/>
    <col min="11273" max="11273" width="7" style="287" customWidth="1"/>
    <col min="11274" max="11274" width="10.5703125" style="287" customWidth="1"/>
    <col min="11275" max="11276" width="13.7109375" style="287" customWidth="1"/>
    <col min="11277" max="11520" width="9.140625" style="287"/>
    <col min="11521" max="11521" width="5.7109375" style="287" customWidth="1"/>
    <col min="11522" max="11522" width="29" style="287" customWidth="1"/>
    <col min="11523" max="11523" width="12" style="287" customWidth="1"/>
    <col min="11524" max="11524" width="12.85546875" style="287" customWidth="1"/>
    <col min="11525" max="11525" width="11.85546875" style="287" customWidth="1"/>
    <col min="11526" max="11527" width="7.85546875" style="287" customWidth="1"/>
    <col min="11528" max="11528" width="7.7109375" style="287" customWidth="1"/>
    <col min="11529" max="11529" width="7" style="287" customWidth="1"/>
    <col min="11530" max="11530" width="10.5703125" style="287" customWidth="1"/>
    <col min="11531" max="11532" width="13.7109375" style="287" customWidth="1"/>
    <col min="11533" max="11776" width="9.140625" style="287"/>
    <col min="11777" max="11777" width="5.7109375" style="287" customWidth="1"/>
    <col min="11778" max="11778" width="29" style="287" customWidth="1"/>
    <col min="11779" max="11779" width="12" style="287" customWidth="1"/>
    <col min="11780" max="11780" width="12.85546875" style="287" customWidth="1"/>
    <col min="11781" max="11781" width="11.85546875" style="287" customWidth="1"/>
    <col min="11782" max="11783" width="7.85546875" style="287" customWidth="1"/>
    <col min="11784" max="11784" width="7.7109375" style="287" customWidth="1"/>
    <col min="11785" max="11785" width="7" style="287" customWidth="1"/>
    <col min="11786" max="11786" width="10.5703125" style="287" customWidth="1"/>
    <col min="11787" max="11788" width="13.7109375" style="287" customWidth="1"/>
    <col min="11789" max="12032" width="9.140625" style="287"/>
    <col min="12033" max="12033" width="5.7109375" style="287" customWidth="1"/>
    <col min="12034" max="12034" width="29" style="287" customWidth="1"/>
    <col min="12035" max="12035" width="12" style="287" customWidth="1"/>
    <col min="12036" max="12036" width="12.85546875" style="287" customWidth="1"/>
    <col min="12037" max="12037" width="11.85546875" style="287" customWidth="1"/>
    <col min="12038" max="12039" width="7.85546875" style="287" customWidth="1"/>
    <col min="12040" max="12040" width="7.7109375" style="287" customWidth="1"/>
    <col min="12041" max="12041" width="7" style="287" customWidth="1"/>
    <col min="12042" max="12042" width="10.5703125" style="287" customWidth="1"/>
    <col min="12043" max="12044" width="13.7109375" style="287" customWidth="1"/>
    <col min="12045" max="12288" width="9.140625" style="287"/>
    <col min="12289" max="12289" width="5.7109375" style="287" customWidth="1"/>
    <col min="12290" max="12290" width="29" style="287" customWidth="1"/>
    <col min="12291" max="12291" width="12" style="287" customWidth="1"/>
    <col min="12292" max="12292" width="12.85546875" style="287" customWidth="1"/>
    <col min="12293" max="12293" width="11.85546875" style="287" customWidth="1"/>
    <col min="12294" max="12295" width="7.85546875" style="287" customWidth="1"/>
    <col min="12296" max="12296" width="7.7109375" style="287" customWidth="1"/>
    <col min="12297" max="12297" width="7" style="287" customWidth="1"/>
    <col min="12298" max="12298" width="10.5703125" style="287" customWidth="1"/>
    <col min="12299" max="12300" width="13.7109375" style="287" customWidth="1"/>
    <col min="12301" max="12544" width="9.140625" style="287"/>
    <col min="12545" max="12545" width="5.7109375" style="287" customWidth="1"/>
    <col min="12546" max="12546" width="29" style="287" customWidth="1"/>
    <col min="12547" max="12547" width="12" style="287" customWidth="1"/>
    <col min="12548" max="12548" width="12.85546875" style="287" customWidth="1"/>
    <col min="12549" max="12549" width="11.85546875" style="287" customWidth="1"/>
    <col min="12550" max="12551" width="7.85546875" style="287" customWidth="1"/>
    <col min="12552" max="12552" width="7.7109375" style="287" customWidth="1"/>
    <col min="12553" max="12553" width="7" style="287" customWidth="1"/>
    <col min="12554" max="12554" width="10.5703125" style="287" customWidth="1"/>
    <col min="12555" max="12556" width="13.7109375" style="287" customWidth="1"/>
    <col min="12557" max="12800" width="9.140625" style="287"/>
    <col min="12801" max="12801" width="5.7109375" style="287" customWidth="1"/>
    <col min="12802" max="12802" width="29" style="287" customWidth="1"/>
    <col min="12803" max="12803" width="12" style="287" customWidth="1"/>
    <col min="12804" max="12804" width="12.85546875" style="287" customWidth="1"/>
    <col min="12805" max="12805" width="11.85546875" style="287" customWidth="1"/>
    <col min="12806" max="12807" width="7.85546875" style="287" customWidth="1"/>
    <col min="12808" max="12808" width="7.7109375" style="287" customWidth="1"/>
    <col min="12809" max="12809" width="7" style="287" customWidth="1"/>
    <col min="12810" max="12810" width="10.5703125" style="287" customWidth="1"/>
    <col min="12811" max="12812" width="13.7109375" style="287" customWidth="1"/>
    <col min="12813" max="13056" width="9.140625" style="287"/>
    <col min="13057" max="13057" width="5.7109375" style="287" customWidth="1"/>
    <col min="13058" max="13058" width="29" style="287" customWidth="1"/>
    <col min="13059" max="13059" width="12" style="287" customWidth="1"/>
    <col min="13060" max="13060" width="12.85546875" style="287" customWidth="1"/>
    <col min="13061" max="13061" width="11.85546875" style="287" customWidth="1"/>
    <col min="13062" max="13063" width="7.85546875" style="287" customWidth="1"/>
    <col min="13064" max="13064" width="7.7109375" style="287" customWidth="1"/>
    <col min="13065" max="13065" width="7" style="287" customWidth="1"/>
    <col min="13066" max="13066" width="10.5703125" style="287" customWidth="1"/>
    <col min="13067" max="13068" width="13.7109375" style="287" customWidth="1"/>
    <col min="13069" max="13312" width="9.140625" style="287"/>
    <col min="13313" max="13313" width="5.7109375" style="287" customWidth="1"/>
    <col min="13314" max="13314" width="29" style="287" customWidth="1"/>
    <col min="13315" max="13315" width="12" style="287" customWidth="1"/>
    <col min="13316" max="13316" width="12.85546875" style="287" customWidth="1"/>
    <col min="13317" max="13317" width="11.85546875" style="287" customWidth="1"/>
    <col min="13318" max="13319" width="7.85546875" style="287" customWidth="1"/>
    <col min="13320" max="13320" width="7.7109375" style="287" customWidth="1"/>
    <col min="13321" max="13321" width="7" style="287" customWidth="1"/>
    <col min="13322" max="13322" width="10.5703125" style="287" customWidth="1"/>
    <col min="13323" max="13324" width="13.7109375" style="287" customWidth="1"/>
    <col min="13325" max="13568" width="9.140625" style="287"/>
    <col min="13569" max="13569" width="5.7109375" style="287" customWidth="1"/>
    <col min="13570" max="13570" width="29" style="287" customWidth="1"/>
    <col min="13571" max="13571" width="12" style="287" customWidth="1"/>
    <col min="13572" max="13572" width="12.85546875" style="287" customWidth="1"/>
    <col min="13573" max="13573" width="11.85546875" style="287" customWidth="1"/>
    <col min="13574" max="13575" width="7.85546875" style="287" customWidth="1"/>
    <col min="13576" max="13576" width="7.7109375" style="287" customWidth="1"/>
    <col min="13577" max="13577" width="7" style="287" customWidth="1"/>
    <col min="13578" max="13578" width="10.5703125" style="287" customWidth="1"/>
    <col min="13579" max="13580" width="13.7109375" style="287" customWidth="1"/>
    <col min="13581" max="13824" width="9.140625" style="287"/>
    <col min="13825" max="13825" width="5.7109375" style="287" customWidth="1"/>
    <col min="13826" max="13826" width="29" style="287" customWidth="1"/>
    <col min="13827" max="13827" width="12" style="287" customWidth="1"/>
    <col min="13828" max="13828" width="12.85546875" style="287" customWidth="1"/>
    <col min="13829" max="13829" width="11.85546875" style="287" customWidth="1"/>
    <col min="13830" max="13831" width="7.85546875" style="287" customWidth="1"/>
    <col min="13832" max="13832" width="7.7109375" style="287" customWidth="1"/>
    <col min="13833" max="13833" width="7" style="287" customWidth="1"/>
    <col min="13834" max="13834" width="10.5703125" style="287" customWidth="1"/>
    <col min="13835" max="13836" width="13.7109375" style="287" customWidth="1"/>
    <col min="13837" max="14080" width="9.140625" style="287"/>
    <col min="14081" max="14081" width="5.7109375" style="287" customWidth="1"/>
    <col min="14082" max="14082" width="29" style="287" customWidth="1"/>
    <col min="14083" max="14083" width="12" style="287" customWidth="1"/>
    <col min="14084" max="14084" width="12.85546875" style="287" customWidth="1"/>
    <col min="14085" max="14085" width="11.85546875" style="287" customWidth="1"/>
    <col min="14086" max="14087" width="7.85546875" style="287" customWidth="1"/>
    <col min="14088" max="14088" width="7.7109375" style="287" customWidth="1"/>
    <col min="14089" max="14089" width="7" style="287" customWidth="1"/>
    <col min="14090" max="14090" width="10.5703125" style="287" customWidth="1"/>
    <col min="14091" max="14092" width="13.7109375" style="287" customWidth="1"/>
    <col min="14093" max="14336" width="9.140625" style="287"/>
    <col min="14337" max="14337" width="5.7109375" style="287" customWidth="1"/>
    <col min="14338" max="14338" width="29" style="287" customWidth="1"/>
    <col min="14339" max="14339" width="12" style="287" customWidth="1"/>
    <col min="14340" max="14340" width="12.85546875" style="287" customWidth="1"/>
    <col min="14341" max="14341" width="11.85546875" style="287" customWidth="1"/>
    <col min="14342" max="14343" width="7.85546875" style="287" customWidth="1"/>
    <col min="14344" max="14344" width="7.7109375" style="287" customWidth="1"/>
    <col min="14345" max="14345" width="7" style="287" customWidth="1"/>
    <col min="14346" max="14346" width="10.5703125" style="287" customWidth="1"/>
    <col min="14347" max="14348" width="13.7109375" style="287" customWidth="1"/>
    <col min="14349" max="14592" width="9.140625" style="287"/>
    <col min="14593" max="14593" width="5.7109375" style="287" customWidth="1"/>
    <col min="14594" max="14594" width="29" style="287" customWidth="1"/>
    <col min="14595" max="14595" width="12" style="287" customWidth="1"/>
    <col min="14596" max="14596" width="12.85546875" style="287" customWidth="1"/>
    <col min="14597" max="14597" width="11.85546875" style="287" customWidth="1"/>
    <col min="14598" max="14599" width="7.85546875" style="287" customWidth="1"/>
    <col min="14600" max="14600" width="7.7109375" style="287" customWidth="1"/>
    <col min="14601" max="14601" width="7" style="287" customWidth="1"/>
    <col min="14602" max="14602" width="10.5703125" style="287" customWidth="1"/>
    <col min="14603" max="14604" width="13.7109375" style="287" customWidth="1"/>
    <col min="14605" max="14848" width="9.140625" style="287"/>
    <col min="14849" max="14849" width="5.7109375" style="287" customWidth="1"/>
    <col min="14850" max="14850" width="29" style="287" customWidth="1"/>
    <col min="14851" max="14851" width="12" style="287" customWidth="1"/>
    <col min="14852" max="14852" width="12.85546875" style="287" customWidth="1"/>
    <col min="14853" max="14853" width="11.85546875" style="287" customWidth="1"/>
    <col min="14854" max="14855" width="7.85546875" style="287" customWidth="1"/>
    <col min="14856" max="14856" width="7.7109375" style="287" customWidth="1"/>
    <col min="14857" max="14857" width="7" style="287" customWidth="1"/>
    <col min="14858" max="14858" width="10.5703125" style="287" customWidth="1"/>
    <col min="14859" max="14860" width="13.7109375" style="287" customWidth="1"/>
    <col min="14861" max="15104" width="9.140625" style="287"/>
    <col min="15105" max="15105" width="5.7109375" style="287" customWidth="1"/>
    <col min="15106" max="15106" width="29" style="287" customWidth="1"/>
    <col min="15107" max="15107" width="12" style="287" customWidth="1"/>
    <col min="15108" max="15108" width="12.85546875" style="287" customWidth="1"/>
    <col min="15109" max="15109" width="11.85546875" style="287" customWidth="1"/>
    <col min="15110" max="15111" width="7.85546875" style="287" customWidth="1"/>
    <col min="15112" max="15112" width="7.7109375" style="287" customWidth="1"/>
    <col min="15113" max="15113" width="7" style="287" customWidth="1"/>
    <col min="15114" max="15114" width="10.5703125" style="287" customWidth="1"/>
    <col min="15115" max="15116" width="13.7109375" style="287" customWidth="1"/>
    <col min="15117" max="15360" width="9.140625" style="287"/>
    <col min="15361" max="15361" width="5.7109375" style="287" customWidth="1"/>
    <col min="15362" max="15362" width="29" style="287" customWidth="1"/>
    <col min="15363" max="15363" width="12" style="287" customWidth="1"/>
    <col min="15364" max="15364" width="12.85546875" style="287" customWidth="1"/>
    <col min="15365" max="15365" width="11.85546875" style="287" customWidth="1"/>
    <col min="15366" max="15367" width="7.85546875" style="287" customWidth="1"/>
    <col min="15368" max="15368" width="7.7109375" style="287" customWidth="1"/>
    <col min="15369" max="15369" width="7" style="287" customWidth="1"/>
    <col min="15370" max="15370" width="10.5703125" style="287" customWidth="1"/>
    <col min="15371" max="15372" width="13.7109375" style="287" customWidth="1"/>
    <col min="15373" max="15616" width="9.140625" style="287"/>
    <col min="15617" max="15617" width="5.7109375" style="287" customWidth="1"/>
    <col min="15618" max="15618" width="29" style="287" customWidth="1"/>
    <col min="15619" max="15619" width="12" style="287" customWidth="1"/>
    <col min="15620" max="15620" width="12.85546875" style="287" customWidth="1"/>
    <col min="15621" max="15621" width="11.85546875" style="287" customWidth="1"/>
    <col min="15622" max="15623" width="7.85546875" style="287" customWidth="1"/>
    <col min="15624" max="15624" width="7.7109375" style="287" customWidth="1"/>
    <col min="15625" max="15625" width="7" style="287" customWidth="1"/>
    <col min="15626" max="15626" width="10.5703125" style="287" customWidth="1"/>
    <col min="15627" max="15628" width="13.7109375" style="287" customWidth="1"/>
    <col min="15629" max="15872" width="9.140625" style="287"/>
    <col min="15873" max="15873" width="5.7109375" style="287" customWidth="1"/>
    <col min="15874" max="15874" width="29" style="287" customWidth="1"/>
    <col min="15875" max="15875" width="12" style="287" customWidth="1"/>
    <col min="15876" max="15876" width="12.85546875" style="287" customWidth="1"/>
    <col min="15877" max="15877" width="11.85546875" style="287" customWidth="1"/>
    <col min="15878" max="15879" width="7.85546875" style="287" customWidth="1"/>
    <col min="15880" max="15880" width="7.7109375" style="287" customWidth="1"/>
    <col min="15881" max="15881" width="7" style="287" customWidth="1"/>
    <col min="15882" max="15882" width="10.5703125" style="287" customWidth="1"/>
    <col min="15883" max="15884" width="13.7109375" style="287" customWidth="1"/>
    <col min="15885" max="16128" width="9.140625" style="287"/>
    <col min="16129" max="16129" width="5.7109375" style="287" customWidth="1"/>
    <col min="16130" max="16130" width="29" style="287" customWidth="1"/>
    <col min="16131" max="16131" width="12" style="287" customWidth="1"/>
    <col min="16132" max="16132" width="12.85546875" style="287" customWidth="1"/>
    <col min="16133" max="16133" width="11.85546875" style="287" customWidth="1"/>
    <col min="16134" max="16135" width="7.85546875" style="287" customWidth="1"/>
    <col min="16136" max="16136" width="7.7109375" style="287" customWidth="1"/>
    <col min="16137" max="16137" width="7" style="287" customWidth="1"/>
    <col min="16138" max="16138" width="10.5703125" style="287" customWidth="1"/>
    <col min="16139" max="16140" width="13.7109375" style="287" customWidth="1"/>
    <col min="16141" max="16384" width="9.140625" style="287"/>
  </cols>
  <sheetData>
    <row r="1" spans="1:14" x14ac:dyDescent="0.25">
      <c r="A1" s="286"/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</row>
    <row r="2" spans="1:14" x14ac:dyDescent="0.25">
      <c r="A2" s="286"/>
      <c r="B2" s="286"/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</row>
    <row r="3" spans="1:14" ht="18.75" x14ac:dyDescent="0.3">
      <c r="A3" s="648" t="s">
        <v>526</v>
      </c>
      <c r="B3" s="648"/>
      <c r="C3" s="648"/>
      <c r="D3" s="648"/>
      <c r="E3" s="648"/>
      <c r="F3" s="648"/>
      <c r="G3" s="648"/>
      <c r="H3" s="648"/>
      <c r="I3" s="648"/>
      <c r="J3" s="648"/>
      <c r="K3" s="648"/>
      <c r="L3" s="648"/>
      <c r="M3" s="286"/>
      <c r="N3" s="286"/>
    </row>
    <row r="4" spans="1:14" ht="18.75" x14ac:dyDescent="0.3">
      <c r="A4" s="648" t="s">
        <v>527</v>
      </c>
      <c r="B4" s="648"/>
      <c r="C4" s="648"/>
      <c r="D4" s="648"/>
      <c r="E4" s="648"/>
      <c r="F4" s="648"/>
      <c r="G4" s="648"/>
      <c r="H4" s="648"/>
      <c r="I4" s="648"/>
      <c r="J4" s="648"/>
      <c r="K4" s="648"/>
      <c r="L4" s="648"/>
      <c r="M4" s="286"/>
      <c r="N4" s="286"/>
    </row>
    <row r="5" spans="1:14" x14ac:dyDescent="0.25">
      <c r="A5" s="286"/>
      <c r="B5" s="286"/>
      <c r="C5" s="286"/>
      <c r="D5" s="286"/>
      <c r="E5" s="286"/>
      <c r="F5" s="286"/>
      <c r="G5" s="286"/>
      <c r="H5" s="286"/>
      <c r="I5" s="286"/>
      <c r="J5" s="286"/>
      <c r="K5" s="286"/>
      <c r="L5" s="286"/>
      <c r="M5" s="286"/>
      <c r="N5" s="286"/>
    </row>
    <row r="6" spans="1:14" x14ac:dyDescent="0.25">
      <c r="A6" s="553" t="s">
        <v>528</v>
      </c>
      <c r="B6" s="553" t="s">
        <v>529</v>
      </c>
      <c r="C6" s="553" t="s">
        <v>530</v>
      </c>
      <c r="D6" s="553" t="s">
        <v>563</v>
      </c>
      <c r="E6" s="649" t="s">
        <v>564</v>
      </c>
      <c r="F6" s="553"/>
      <c r="G6" s="553"/>
      <c r="H6" s="553"/>
      <c r="I6" s="553"/>
      <c r="J6" s="650" t="s">
        <v>566</v>
      </c>
      <c r="K6" s="649" t="s">
        <v>531</v>
      </c>
      <c r="L6" s="649" t="s">
        <v>532</v>
      </c>
      <c r="M6" s="286"/>
      <c r="N6" s="286"/>
    </row>
    <row r="7" spans="1:14" x14ac:dyDescent="0.25">
      <c r="A7" s="554"/>
      <c r="B7" s="554"/>
      <c r="C7" s="553" t="s">
        <v>533</v>
      </c>
      <c r="D7" s="553" t="s">
        <v>534</v>
      </c>
      <c r="E7" s="649"/>
      <c r="F7" s="553" t="s">
        <v>536</v>
      </c>
      <c r="G7" s="555" t="s">
        <v>537</v>
      </c>
      <c r="H7" s="555" t="s">
        <v>538</v>
      </c>
      <c r="I7" s="555" t="s">
        <v>565</v>
      </c>
      <c r="J7" s="650"/>
      <c r="K7" s="649"/>
      <c r="L7" s="649"/>
      <c r="M7" s="286"/>
      <c r="N7" s="286"/>
    </row>
    <row r="8" spans="1:14" ht="31.5" x14ac:dyDescent="0.25">
      <c r="A8" s="554"/>
      <c r="B8" s="554"/>
      <c r="C8" s="553" t="s">
        <v>539</v>
      </c>
      <c r="D8" s="556" t="s">
        <v>540</v>
      </c>
      <c r="E8" s="649"/>
      <c r="F8" s="553"/>
      <c r="G8" s="553"/>
      <c r="H8" s="557"/>
      <c r="I8" s="557"/>
      <c r="J8" s="650"/>
      <c r="K8" s="649"/>
      <c r="L8" s="649"/>
      <c r="M8" s="286"/>
      <c r="N8" s="286"/>
    </row>
    <row r="9" spans="1:14" x14ac:dyDescent="0.25">
      <c r="A9" s="553" t="s">
        <v>541</v>
      </c>
      <c r="B9" s="553" t="s">
        <v>542</v>
      </c>
      <c r="C9" s="553" t="s">
        <v>543</v>
      </c>
      <c r="D9" s="553" t="s">
        <v>544</v>
      </c>
      <c r="E9" s="553" t="s">
        <v>545</v>
      </c>
      <c r="F9" s="553" t="s">
        <v>546</v>
      </c>
      <c r="G9" s="553" t="s">
        <v>547</v>
      </c>
      <c r="H9" s="553" t="s">
        <v>548</v>
      </c>
      <c r="I9" s="553" t="s">
        <v>549</v>
      </c>
      <c r="J9" s="553" t="s">
        <v>550</v>
      </c>
      <c r="K9" s="553" t="s">
        <v>551</v>
      </c>
      <c r="L9" s="558" t="s">
        <v>552</v>
      </c>
      <c r="M9" s="286"/>
      <c r="N9" s="286"/>
    </row>
    <row r="10" spans="1:14" x14ac:dyDescent="0.25">
      <c r="A10" s="553" t="s">
        <v>541</v>
      </c>
      <c r="B10" s="559" t="s">
        <v>553</v>
      </c>
      <c r="C10" s="560"/>
      <c r="D10" s="561"/>
      <c r="E10" s="561"/>
      <c r="F10" s="561"/>
      <c r="G10" s="561"/>
      <c r="H10" s="561"/>
      <c r="I10" s="561"/>
      <c r="J10" s="561"/>
      <c r="K10" s="561"/>
      <c r="L10" s="562"/>
      <c r="M10" s="286"/>
      <c r="N10" s="286"/>
    </row>
    <row r="11" spans="1:14" x14ac:dyDescent="0.25">
      <c r="A11" s="554"/>
      <c r="B11" s="559" t="s">
        <v>554</v>
      </c>
      <c r="C11" s="560"/>
      <c r="D11" s="561"/>
      <c r="E11" s="561"/>
      <c r="F11" s="561"/>
      <c r="G11" s="561"/>
      <c r="H11" s="561"/>
      <c r="I11" s="561"/>
      <c r="J11" s="561"/>
      <c r="K11" s="561"/>
      <c r="L11" s="562"/>
      <c r="M11" s="286"/>
      <c r="N11" s="286"/>
    </row>
    <row r="12" spans="1:14" x14ac:dyDescent="0.25">
      <c r="A12" s="554"/>
      <c r="B12" s="561"/>
      <c r="C12" s="561"/>
      <c r="D12" s="561"/>
      <c r="E12" s="561"/>
      <c r="F12" s="561"/>
      <c r="G12" s="561"/>
      <c r="H12" s="561"/>
      <c r="I12" s="561"/>
      <c r="J12" s="561"/>
      <c r="K12" s="561"/>
      <c r="L12" s="562"/>
      <c r="M12" s="286"/>
      <c r="N12" s="286"/>
    </row>
    <row r="13" spans="1:14" x14ac:dyDescent="0.25">
      <c r="A13" s="553" t="s">
        <v>542</v>
      </c>
      <c r="B13" s="559" t="s">
        <v>555</v>
      </c>
      <c r="C13" s="560"/>
      <c r="D13" s="561"/>
      <c r="E13" s="561"/>
      <c r="F13" s="561"/>
      <c r="G13" s="561"/>
      <c r="H13" s="561"/>
      <c r="I13" s="561"/>
      <c r="J13" s="561"/>
      <c r="K13" s="561"/>
      <c r="L13" s="562"/>
      <c r="M13" s="286"/>
      <c r="N13" s="286"/>
    </row>
    <row r="14" spans="1:14" x14ac:dyDescent="0.25">
      <c r="A14" s="554"/>
      <c r="B14" s="559" t="s">
        <v>556</v>
      </c>
      <c r="C14" s="560"/>
      <c r="D14" s="563">
        <f>D20+D26+D28+D30</f>
        <v>0</v>
      </c>
      <c r="E14" s="563">
        <f t="shared" ref="E14:J14" si="0">E20+E26+E28+E30</f>
        <v>0</v>
      </c>
      <c r="F14" s="563">
        <f t="shared" si="0"/>
        <v>0</v>
      </c>
      <c r="G14" s="563">
        <f t="shared" si="0"/>
        <v>0</v>
      </c>
      <c r="H14" s="563">
        <f t="shared" si="0"/>
        <v>0</v>
      </c>
      <c r="I14" s="563"/>
      <c r="J14" s="563">
        <f t="shared" si="0"/>
        <v>0</v>
      </c>
      <c r="K14" s="563">
        <f>K20+K26+K28+K30</f>
        <v>0</v>
      </c>
      <c r="L14" s="563">
        <f>L20+L26+L28+L30</f>
        <v>0</v>
      </c>
      <c r="M14" s="286"/>
      <c r="N14" s="286"/>
    </row>
    <row r="15" spans="1:14" x14ac:dyDescent="0.25">
      <c r="A15" s="554"/>
      <c r="B15" s="564"/>
      <c r="C15" s="565"/>
      <c r="D15" s="566"/>
      <c r="E15" s="566"/>
      <c r="F15" s="566"/>
      <c r="G15" s="566"/>
      <c r="H15" s="566"/>
      <c r="I15" s="566"/>
      <c r="J15" s="563"/>
      <c r="K15" s="566">
        <f>F15+G15+H15+I15+J15</f>
        <v>0</v>
      </c>
      <c r="L15" s="567">
        <f>D15+E15+K15</f>
        <v>0</v>
      </c>
      <c r="M15" s="286"/>
      <c r="N15" s="286"/>
    </row>
    <row r="16" spans="1:14" x14ac:dyDescent="0.25">
      <c r="A16" s="554"/>
      <c r="B16" s="564"/>
      <c r="C16" s="565"/>
      <c r="D16" s="566"/>
      <c r="E16" s="566"/>
      <c r="F16" s="566"/>
      <c r="G16" s="566"/>
      <c r="H16" s="566"/>
      <c r="I16" s="566"/>
      <c r="J16" s="563"/>
      <c r="K16" s="566"/>
      <c r="L16" s="567"/>
      <c r="M16" s="286"/>
      <c r="N16" s="286"/>
    </row>
    <row r="17" spans="1:14" x14ac:dyDescent="0.25">
      <c r="A17" s="554"/>
      <c r="B17" s="564"/>
      <c r="C17" s="565"/>
      <c r="D17" s="566"/>
      <c r="E17" s="566"/>
      <c r="F17" s="566"/>
      <c r="G17" s="566"/>
      <c r="H17" s="566"/>
      <c r="I17" s="566"/>
      <c r="J17" s="563"/>
      <c r="K17" s="566"/>
      <c r="L17" s="567"/>
      <c r="M17" s="286"/>
      <c r="N17" s="286"/>
    </row>
    <row r="18" spans="1:14" x14ac:dyDescent="0.25">
      <c r="A18" s="554"/>
      <c r="B18" s="564"/>
      <c r="C18" s="565"/>
      <c r="D18" s="566"/>
      <c r="E18" s="566"/>
      <c r="F18" s="566"/>
      <c r="G18" s="566"/>
      <c r="H18" s="566"/>
      <c r="I18" s="566"/>
      <c r="J18" s="563"/>
      <c r="K18" s="566"/>
      <c r="L18" s="567"/>
      <c r="M18" s="286"/>
      <c r="N18" s="286"/>
    </row>
    <row r="19" spans="1:14" x14ac:dyDescent="0.25">
      <c r="A19" s="554"/>
      <c r="B19" s="564"/>
      <c r="C19" s="565"/>
      <c r="D19" s="566"/>
      <c r="E19" s="566"/>
      <c r="F19" s="566"/>
      <c r="G19" s="566"/>
      <c r="H19" s="566"/>
      <c r="I19" s="566"/>
      <c r="J19" s="568"/>
      <c r="K19" s="566"/>
      <c r="L19" s="567"/>
      <c r="M19" s="286"/>
      <c r="N19" s="286"/>
    </row>
    <row r="20" spans="1:14" x14ac:dyDescent="0.25">
      <c r="A20" s="553" t="s">
        <v>548</v>
      </c>
      <c r="B20" s="569" t="s">
        <v>557</v>
      </c>
      <c r="C20" s="558"/>
      <c r="D20" s="570">
        <f>SUM(D15:D18)</f>
        <v>0</v>
      </c>
      <c r="E20" s="570">
        <f>SUM(E15:E18)</f>
        <v>0</v>
      </c>
      <c r="F20" s="570">
        <f t="shared" ref="F20:L20" si="1">SUM(F15:F19)</f>
        <v>0</v>
      </c>
      <c r="G20" s="570">
        <f t="shared" si="1"/>
        <v>0</v>
      </c>
      <c r="H20" s="570">
        <f t="shared" si="1"/>
        <v>0</v>
      </c>
      <c r="I20" s="570">
        <f t="shared" si="1"/>
        <v>0</v>
      </c>
      <c r="J20" s="570">
        <f t="shared" si="1"/>
        <v>0</v>
      </c>
      <c r="K20" s="570">
        <f t="shared" si="1"/>
        <v>0</v>
      </c>
      <c r="L20" s="570">
        <f t="shared" si="1"/>
        <v>0</v>
      </c>
      <c r="M20" s="288"/>
      <c r="N20" s="288"/>
    </row>
    <row r="21" spans="1:14" x14ac:dyDescent="0.25">
      <c r="A21" s="554"/>
      <c r="B21" s="564"/>
      <c r="C21" s="565"/>
      <c r="D21" s="566"/>
      <c r="E21" s="566"/>
      <c r="F21" s="566"/>
      <c r="G21" s="566"/>
      <c r="H21" s="566"/>
      <c r="I21" s="566"/>
      <c r="J21" s="563"/>
      <c r="K21" s="566">
        <f>F21+G21+H21+I21+J21</f>
        <v>0</v>
      </c>
      <c r="L21" s="567">
        <f>D21+E21+K21</f>
        <v>0</v>
      </c>
      <c r="M21" s="288"/>
      <c r="N21" s="288"/>
    </row>
    <row r="22" spans="1:14" x14ac:dyDescent="0.25">
      <c r="A22" s="554"/>
      <c r="B22" s="564"/>
      <c r="C22" s="565"/>
      <c r="D22" s="566"/>
      <c r="E22" s="566"/>
      <c r="F22" s="566"/>
      <c r="G22" s="566"/>
      <c r="H22" s="566"/>
      <c r="I22" s="566"/>
      <c r="J22" s="563"/>
      <c r="K22" s="566"/>
      <c r="L22" s="567"/>
      <c r="M22" s="288"/>
      <c r="N22" s="288"/>
    </row>
    <row r="23" spans="1:14" x14ac:dyDescent="0.25">
      <c r="A23" s="554"/>
      <c r="B23" s="564"/>
      <c r="C23" s="565"/>
      <c r="D23" s="566"/>
      <c r="E23" s="566"/>
      <c r="F23" s="566"/>
      <c r="G23" s="566"/>
      <c r="H23" s="566"/>
      <c r="I23" s="566"/>
      <c r="J23" s="563"/>
      <c r="K23" s="566"/>
      <c r="L23" s="567"/>
      <c r="M23" s="288"/>
      <c r="N23" s="288"/>
    </row>
    <row r="24" spans="1:14" x14ac:dyDescent="0.25">
      <c r="A24" s="554"/>
      <c r="B24" s="564"/>
      <c r="C24" s="565"/>
      <c r="D24" s="566"/>
      <c r="E24" s="566"/>
      <c r="F24" s="566"/>
      <c r="G24" s="566"/>
      <c r="H24" s="566"/>
      <c r="I24" s="566"/>
      <c r="J24" s="563"/>
      <c r="K24" s="566"/>
      <c r="L24" s="567"/>
      <c r="M24" s="288"/>
      <c r="N24" s="288"/>
    </row>
    <row r="25" spans="1:14" x14ac:dyDescent="0.25">
      <c r="A25" s="554"/>
      <c r="B25" s="564"/>
      <c r="C25" s="565"/>
      <c r="D25" s="566"/>
      <c r="E25" s="566"/>
      <c r="F25" s="566"/>
      <c r="G25" s="566"/>
      <c r="H25" s="566"/>
      <c r="I25" s="566"/>
      <c r="J25" s="568"/>
      <c r="K25" s="566"/>
      <c r="L25" s="567"/>
      <c r="M25" s="288"/>
      <c r="N25" s="288"/>
    </row>
    <row r="26" spans="1:14" x14ac:dyDescent="0.25">
      <c r="A26" s="553">
        <v>14</v>
      </c>
      <c r="B26" s="569" t="s">
        <v>558</v>
      </c>
      <c r="C26" s="558"/>
      <c r="D26" s="570">
        <f>SUM(D21:D25)</f>
        <v>0</v>
      </c>
      <c r="E26" s="570">
        <f>SUM(E21:E25)</f>
        <v>0</v>
      </c>
      <c r="F26" s="570">
        <f t="shared" ref="F26:L26" si="2">SUM(F21:F25)</f>
        <v>0</v>
      </c>
      <c r="G26" s="570">
        <f t="shared" si="2"/>
        <v>0</v>
      </c>
      <c r="H26" s="570">
        <f t="shared" si="2"/>
        <v>0</v>
      </c>
      <c r="I26" s="570">
        <f t="shared" si="2"/>
        <v>0</v>
      </c>
      <c r="J26" s="570">
        <f t="shared" si="2"/>
        <v>0</v>
      </c>
      <c r="K26" s="570">
        <f t="shared" si="2"/>
        <v>0</v>
      </c>
      <c r="L26" s="570">
        <f t="shared" si="2"/>
        <v>0</v>
      </c>
      <c r="M26" s="288"/>
      <c r="N26" s="288"/>
    </row>
    <row r="27" spans="1:14" x14ac:dyDescent="0.25">
      <c r="A27" s="554"/>
      <c r="B27" s="564"/>
      <c r="C27" s="565"/>
      <c r="D27" s="566"/>
      <c r="E27" s="566"/>
      <c r="F27" s="566"/>
      <c r="G27" s="566"/>
      <c r="H27" s="566"/>
      <c r="I27" s="566"/>
      <c r="J27" s="563"/>
      <c r="K27" s="566">
        <f>F27+G27+H27+I27+J27</f>
        <v>0</v>
      </c>
      <c r="L27" s="567">
        <f>D27+E27+K27</f>
        <v>0</v>
      </c>
      <c r="M27" s="288"/>
      <c r="N27" s="288"/>
    </row>
    <row r="28" spans="1:14" ht="31.5" x14ac:dyDescent="0.25">
      <c r="A28" s="553">
        <v>16</v>
      </c>
      <c r="B28" s="569" t="s">
        <v>559</v>
      </c>
      <c r="C28" s="558"/>
      <c r="D28" s="570">
        <f t="shared" ref="D28:L28" si="3">SUM(D27)</f>
        <v>0</v>
      </c>
      <c r="E28" s="570">
        <f t="shared" si="3"/>
        <v>0</v>
      </c>
      <c r="F28" s="570">
        <f t="shared" si="3"/>
        <v>0</v>
      </c>
      <c r="G28" s="570">
        <f t="shared" si="3"/>
        <v>0</v>
      </c>
      <c r="H28" s="570">
        <f t="shared" si="3"/>
        <v>0</v>
      </c>
      <c r="I28" s="570"/>
      <c r="J28" s="570">
        <f t="shared" si="3"/>
        <v>0</v>
      </c>
      <c r="K28" s="570">
        <f t="shared" si="3"/>
        <v>0</v>
      </c>
      <c r="L28" s="570">
        <f t="shared" si="3"/>
        <v>0</v>
      </c>
      <c r="M28" s="288"/>
      <c r="N28" s="288"/>
    </row>
    <row r="29" spans="1:14" x14ac:dyDescent="0.25">
      <c r="A29" s="554"/>
      <c r="B29" s="564"/>
      <c r="C29" s="565"/>
      <c r="D29" s="566"/>
      <c r="E29" s="566"/>
      <c r="F29" s="566"/>
      <c r="G29" s="566"/>
      <c r="H29" s="566"/>
      <c r="I29" s="566"/>
      <c r="J29" s="563"/>
      <c r="K29" s="566">
        <f>F29+G29+H29+I29+J29</f>
        <v>0</v>
      </c>
      <c r="L29" s="567">
        <f>D29+E29+K29</f>
        <v>0</v>
      </c>
      <c r="M29" s="288"/>
      <c r="N29" s="288"/>
    </row>
    <row r="30" spans="1:14" ht="31.5" x14ac:dyDescent="0.25">
      <c r="A30" s="553">
        <v>18</v>
      </c>
      <c r="B30" s="569" t="s">
        <v>560</v>
      </c>
      <c r="C30" s="558"/>
      <c r="D30" s="570">
        <f t="shared" ref="D30:L30" si="4">SUM(D29)</f>
        <v>0</v>
      </c>
      <c r="E30" s="570">
        <f t="shared" si="4"/>
        <v>0</v>
      </c>
      <c r="F30" s="570">
        <f t="shared" si="4"/>
        <v>0</v>
      </c>
      <c r="G30" s="570">
        <f t="shared" si="4"/>
        <v>0</v>
      </c>
      <c r="H30" s="570">
        <f t="shared" si="4"/>
        <v>0</v>
      </c>
      <c r="I30" s="570"/>
      <c r="J30" s="570">
        <f t="shared" si="4"/>
        <v>0</v>
      </c>
      <c r="K30" s="570">
        <f t="shared" si="4"/>
        <v>0</v>
      </c>
      <c r="L30" s="570">
        <f t="shared" si="4"/>
        <v>0</v>
      </c>
      <c r="M30" s="288"/>
      <c r="N30" s="288"/>
    </row>
    <row r="31" spans="1:14" x14ac:dyDescent="0.25">
      <c r="A31" s="553">
        <v>19</v>
      </c>
      <c r="B31" s="559" t="s">
        <v>561</v>
      </c>
      <c r="C31" s="560"/>
      <c r="D31" s="563">
        <f t="shared" ref="D31:L31" si="5">SUM(D32:D33)</f>
        <v>0</v>
      </c>
      <c r="E31" s="563">
        <f t="shared" si="5"/>
        <v>0</v>
      </c>
      <c r="F31" s="563">
        <f t="shared" si="5"/>
        <v>0</v>
      </c>
      <c r="G31" s="563">
        <f t="shared" si="5"/>
        <v>0</v>
      </c>
      <c r="H31" s="563">
        <f t="shared" si="5"/>
        <v>0</v>
      </c>
      <c r="I31" s="563">
        <f t="shared" si="5"/>
        <v>0</v>
      </c>
      <c r="J31" s="563">
        <f t="shared" si="5"/>
        <v>0</v>
      </c>
      <c r="K31" s="563">
        <f t="shared" si="5"/>
        <v>0</v>
      </c>
      <c r="L31" s="563">
        <f t="shared" si="5"/>
        <v>0</v>
      </c>
      <c r="M31" s="286"/>
      <c r="N31" s="286"/>
    </row>
    <row r="32" spans="1:14" x14ac:dyDescent="0.25">
      <c r="A32" s="554"/>
      <c r="B32" s="571"/>
      <c r="C32" s="554"/>
      <c r="D32" s="572"/>
      <c r="E32" s="572"/>
      <c r="F32" s="573"/>
      <c r="G32" s="573"/>
      <c r="H32" s="573"/>
      <c r="I32" s="573"/>
      <c r="J32" s="568"/>
      <c r="K32" s="566">
        <f>F32+G32+H32+I32+J32</f>
        <v>0</v>
      </c>
      <c r="L32" s="567">
        <f>D32+E32+K32</f>
        <v>0</v>
      </c>
      <c r="M32" s="286"/>
      <c r="N32" s="286"/>
    </row>
    <row r="33" spans="1:14" x14ac:dyDescent="0.25">
      <c r="A33" s="554"/>
      <c r="B33" s="571"/>
      <c r="C33" s="554"/>
      <c r="D33" s="572"/>
      <c r="E33" s="572"/>
      <c r="F33" s="573"/>
      <c r="G33" s="573"/>
      <c r="H33" s="573"/>
      <c r="I33" s="573"/>
      <c r="J33" s="568"/>
      <c r="K33" s="566"/>
      <c r="L33" s="567"/>
      <c r="M33" s="286"/>
      <c r="N33" s="286"/>
    </row>
    <row r="34" spans="1:14" x14ac:dyDescent="0.25">
      <c r="A34" s="553"/>
      <c r="B34" s="559" t="s">
        <v>562</v>
      </c>
      <c r="C34" s="560"/>
      <c r="D34" s="570">
        <f t="shared" ref="D34:L34" si="6">D31+D14</f>
        <v>0</v>
      </c>
      <c r="E34" s="570">
        <f t="shared" si="6"/>
        <v>0</v>
      </c>
      <c r="F34" s="570">
        <f t="shared" si="6"/>
        <v>0</v>
      </c>
      <c r="G34" s="570">
        <f t="shared" si="6"/>
        <v>0</v>
      </c>
      <c r="H34" s="570">
        <f t="shared" si="6"/>
        <v>0</v>
      </c>
      <c r="I34" s="570">
        <f t="shared" si="6"/>
        <v>0</v>
      </c>
      <c r="J34" s="570">
        <f t="shared" si="6"/>
        <v>0</v>
      </c>
      <c r="K34" s="570">
        <f t="shared" si="6"/>
        <v>0</v>
      </c>
      <c r="L34" s="570">
        <f t="shared" si="6"/>
        <v>0</v>
      </c>
      <c r="M34" s="286"/>
      <c r="N34" s="286"/>
    </row>
  </sheetData>
  <mergeCells count="6">
    <mergeCell ref="A3:L3"/>
    <mergeCell ref="A4:L4"/>
    <mergeCell ref="E6:E8"/>
    <mergeCell ref="J6:J8"/>
    <mergeCell ref="K6:K8"/>
    <mergeCell ref="L6:L8"/>
  </mergeCells>
  <printOptions horizontalCentered="1"/>
  <pageMargins left="0.31496062992125984" right="0.31496062992125984" top="0.47244094488188981" bottom="0" header="0.11811023622047245" footer="0.31496062992125984"/>
  <pageSetup paperSize="9" scale="95" orientation="landscape" r:id="rId1"/>
  <headerFooter>
    <oddHeader xml:space="preserve">&amp;L&amp;"Times New Roman,Normál"&amp;12Balatonszőlős Község 
Önkormányzata &amp;C&amp;"Times New Roman,Normál"&amp;12 11. mellékelt
az önkormányzat 2018. évi költségvetési gazdálkodási beszámolójáról
szóló 5/2019. (V. 30.) önkormányzati rendeletéhez&amp;"Arial,Normál"&amp;10
&amp;R
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view="pageLayout" zoomScaleNormal="100" workbookViewId="0">
      <selection activeCell="A3" sqref="A3:H3"/>
    </sheetView>
  </sheetViews>
  <sheetFormatPr defaultRowHeight="15.75" x14ac:dyDescent="0.25"/>
  <cols>
    <col min="1" max="1" width="9.140625" style="290"/>
    <col min="2" max="2" width="38.85546875" style="290" customWidth="1"/>
    <col min="3" max="4" width="9.140625" style="290"/>
    <col min="5" max="5" width="7.7109375" style="290" customWidth="1"/>
    <col min="6" max="6" width="7.28515625" style="290" customWidth="1"/>
    <col min="7" max="7" width="7" style="290" customWidth="1"/>
    <col min="8" max="8" width="8.140625" style="290" customWidth="1"/>
    <col min="9" max="257" width="9.140625" style="290"/>
    <col min="258" max="258" width="38.85546875" style="290" customWidth="1"/>
    <col min="259" max="260" width="9.140625" style="290"/>
    <col min="261" max="261" width="6.7109375" style="290" customWidth="1"/>
    <col min="262" max="262" width="7.140625" style="290" customWidth="1"/>
    <col min="263" max="513" width="9.140625" style="290"/>
    <col min="514" max="514" width="38.85546875" style="290" customWidth="1"/>
    <col min="515" max="516" width="9.140625" style="290"/>
    <col min="517" max="517" width="6.7109375" style="290" customWidth="1"/>
    <col min="518" max="518" width="7.140625" style="290" customWidth="1"/>
    <col min="519" max="769" width="9.140625" style="290"/>
    <col min="770" max="770" width="38.85546875" style="290" customWidth="1"/>
    <col min="771" max="772" width="9.140625" style="290"/>
    <col min="773" max="773" width="6.7109375" style="290" customWidth="1"/>
    <col min="774" max="774" width="7.140625" style="290" customWidth="1"/>
    <col min="775" max="1025" width="9.140625" style="290"/>
    <col min="1026" max="1026" width="38.85546875" style="290" customWidth="1"/>
    <col min="1027" max="1028" width="9.140625" style="290"/>
    <col min="1029" max="1029" width="6.7109375" style="290" customWidth="1"/>
    <col min="1030" max="1030" width="7.140625" style="290" customWidth="1"/>
    <col min="1031" max="1281" width="9.140625" style="290"/>
    <col min="1282" max="1282" width="38.85546875" style="290" customWidth="1"/>
    <col min="1283" max="1284" width="9.140625" style="290"/>
    <col min="1285" max="1285" width="6.7109375" style="290" customWidth="1"/>
    <col min="1286" max="1286" width="7.140625" style="290" customWidth="1"/>
    <col min="1287" max="1537" width="9.140625" style="290"/>
    <col min="1538" max="1538" width="38.85546875" style="290" customWidth="1"/>
    <col min="1539" max="1540" width="9.140625" style="290"/>
    <col min="1541" max="1541" width="6.7109375" style="290" customWidth="1"/>
    <col min="1542" max="1542" width="7.140625" style="290" customWidth="1"/>
    <col min="1543" max="1793" width="9.140625" style="290"/>
    <col min="1794" max="1794" width="38.85546875" style="290" customWidth="1"/>
    <col min="1795" max="1796" width="9.140625" style="290"/>
    <col min="1797" max="1797" width="6.7109375" style="290" customWidth="1"/>
    <col min="1798" max="1798" width="7.140625" style="290" customWidth="1"/>
    <col min="1799" max="2049" width="9.140625" style="290"/>
    <col min="2050" max="2050" width="38.85546875" style="290" customWidth="1"/>
    <col min="2051" max="2052" width="9.140625" style="290"/>
    <col min="2053" max="2053" width="6.7109375" style="290" customWidth="1"/>
    <col min="2054" max="2054" width="7.140625" style="290" customWidth="1"/>
    <col min="2055" max="2305" width="9.140625" style="290"/>
    <col min="2306" max="2306" width="38.85546875" style="290" customWidth="1"/>
    <col min="2307" max="2308" width="9.140625" style="290"/>
    <col min="2309" max="2309" width="6.7109375" style="290" customWidth="1"/>
    <col min="2310" max="2310" width="7.140625" style="290" customWidth="1"/>
    <col min="2311" max="2561" width="9.140625" style="290"/>
    <col min="2562" max="2562" width="38.85546875" style="290" customWidth="1"/>
    <col min="2563" max="2564" width="9.140625" style="290"/>
    <col min="2565" max="2565" width="6.7109375" style="290" customWidth="1"/>
    <col min="2566" max="2566" width="7.140625" style="290" customWidth="1"/>
    <col min="2567" max="2817" width="9.140625" style="290"/>
    <col min="2818" max="2818" width="38.85546875" style="290" customWidth="1"/>
    <col min="2819" max="2820" width="9.140625" style="290"/>
    <col min="2821" max="2821" width="6.7109375" style="290" customWidth="1"/>
    <col min="2822" max="2822" width="7.140625" style="290" customWidth="1"/>
    <col min="2823" max="3073" width="9.140625" style="290"/>
    <col min="3074" max="3074" width="38.85546875" style="290" customWidth="1"/>
    <col min="3075" max="3076" width="9.140625" style="290"/>
    <col min="3077" max="3077" width="6.7109375" style="290" customWidth="1"/>
    <col min="3078" max="3078" width="7.140625" style="290" customWidth="1"/>
    <col min="3079" max="3329" width="9.140625" style="290"/>
    <col min="3330" max="3330" width="38.85546875" style="290" customWidth="1"/>
    <col min="3331" max="3332" width="9.140625" style="290"/>
    <col min="3333" max="3333" width="6.7109375" style="290" customWidth="1"/>
    <col min="3334" max="3334" width="7.140625" style="290" customWidth="1"/>
    <col min="3335" max="3585" width="9.140625" style="290"/>
    <col min="3586" max="3586" width="38.85546875" style="290" customWidth="1"/>
    <col min="3587" max="3588" width="9.140625" style="290"/>
    <col min="3589" max="3589" width="6.7109375" style="290" customWidth="1"/>
    <col min="3590" max="3590" width="7.140625" style="290" customWidth="1"/>
    <col min="3591" max="3841" width="9.140625" style="290"/>
    <col min="3842" max="3842" width="38.85546875" style="290" customWidth="1"/>
    <col min="3843" max="3844" width="9.140625" style="290"/>
    <col min="3845" max="3845" width="6.7109375" style="290" customWidth="1"/>
    <col min="3846" max="3846" width="7.140625" style="290" customWidth="1"/>
    <col min="3847" max="4097" width="9.140625" style="290"/>
    <col min="4098" max="4098" width="38.85546875" style="290" customWidth="1"/>
    <col min="4099" max="4100" width="9.140625" style="290"/>
    <col min="4101" max="4101" width="6.7109375" style="290" customWidth="1"/>
    <col min="4102" max="4102" width="7.140625" style="290" customWidth="1"/>
    <col min="4103" max="4353" width="9.140625" style="290"/>
    <col min="4354" max="4354" width="38.85546875" style="290" customWidth="1"/>
    <col min="4355" max="4356" width="9.140625" style="290"/>
    <col min="4357" max="4357" width="6.7109375" style="290" customWidth="1"/>
    <col min="4358" max="4358" width="7.140625" style="290" customWidth="1"/>
    <col min="4359" max="4609" width="9.140625" style="290"/>
    <col min="4610" max="4610" width="38.85546875" style="290" customWidth="1"/>
    <col min="4611" max="4612" width="9.140625" style="290"/>
    <col min="4613" max="4613" width="6.7109375" style="290" customWidth="1"/>
    <col min="4614" max="4614" width="7.140625" style="290" customWidth="1"/>
    <col min="4615" max="4865" width="9.140625" style="290"/>
    <col min="4866" max="4866" width="38.85546875" style="290" customWidth="1"/>
    <col min="4867" max="4868" width="9.140625" style="290"/>
    <col min="4869" max="4869" width="6.7109375" style="290" customWidth="1"/>
    <col min="4870" max="4870" width="7.140625" style="290" customWidth="1"/>
    <col min="4871" max="5121" width="9.140625" style="290"/>
    <col min="5122" max="5122" width="38.85546875" style="290" customWidth="1"/>
    <col min="5123" max="5124" width="9.140625" style="290"/>
    <col min="5125" max="5125" width="6.7109375" style="290" customWidth="1"/>
    <col min="5126" max="5126" width="7.140625" style="290" customWidth="1"/>
    <col min="5127" max="5377" width="9.140625" style="290"/>
    <col min="5378" max="5378" width="38.85546875" style="290" customWidth="1"/>
    <col min="5379" max="5380" width="9.140625" style="290"/>
    <col min="5381" max="5381" width="6.7109375" style="290" customWidth="1"/>
    <col min="5382" max="5382" width="7.140625" style="290" customWidth="1"/>
    <col min="5383" max="5633" width="9.140625" style="290"/>
    <col min="5634" max="5634" width="38.85546875" style="290" customWidth="1"/>
    <col min="5635" max="5636" width="9.140625" style="290"/>
    <col min="5637" max="5637" width="6.7109375" style="290" customWidth="1"/>
    <col min="5638" max="5638" width="7.140625" style="290" customWidth="1"/>
    <col min="5639" max="5889" width="9.140625" style="290"/>
    <col min="5890" max="5890" width="38.85546875" style="290" customWidth="1"/>
    <col min="5891" max="5892" width="9.140625" style="290"/>
    <col min="5893" max="5893" width="6.7109375" style="290" customWidth="1"/>
    <col min="5894" max="5894" width="7.140625" style="290" customWidth="1"/>
    <col min="5895" max="6145" width="9.140625" style="290"/>
    <col min="6146" max="6146" width="38.85546875" style="290" customWidth="1"/>
    <col min="6147" max="6148" width="9.140625" style="290"/>
    <col min="6149" max="6149" width="6.7109375" style="290" customWidth="1"/>
    <col min="6150" max="6150" width="7.140625" style="290" customWidth="1"/>
    <col min="6151" max="6401" width="9.140625" style="290"/>
    <col min="6402" max="6402" width="38.85546875" style="290" customWidth="1"/>
    <col min="6403" max="6404" width="9.140625" style="290"/>
    <col min="6405" max="6405" width="6.7109375" style="290" customWidth="1"/>
    <col min="6406" max="6406" width="7.140625" style="290" customWidth="1"/>
    <col min="6407" max="6657" width="9.140625" style="290"/>
    <col min="6658" max="6658" width="38.85546875" style="290" customWidth="1"/>
    <col min="6659" max="6660" width="9.140625" style="290"/>
    <col min="6661" max="6661" width="6.7109375" style="290" customWidth="1"/>
    <col min="6662" max="6662" width="7.140625" style="290" customWidth="1"/>
    <col min="6663" max="6913" width="9.140625" style="290"/>
    <col min="6914" max="6914" width="38.85546875" style="290" customWidth="1"/>
    <col min="6915" max="6916" width="9.140625" style="290"/>
    <col min="6917" max="6917" width="6.7109375" style="290" customWidth="1"/>
    <col min="6918" max="6918" width="7.140625" style="290" customWidth="1"/>
    <col min="6919" max="7169" width="9.140625" style="290"/>
    <col min="7170" max="7170" width="38.85546875" style="290" customWidth="1"/>
    <col min="7171" max="7172" width="9.140625" style="290"/>
    <col min="7173" max="7173" width="6.7109375" style="290" customWidth="1"/>
    <col min="7174" max="7174" width="7.140625" style="290" customWidth="1"/>
    <col min="7175" max="7425" width="9.140625" style="290"/>
    <col min="7426" max="7426" width="38.85546875" style="290" customWidth="1"/>
    <col min="7427" max="7428" width="9.140625" style="290"/>
    <col min="7429" max="7429" width="6.7109375" style="290" customWidth="1"/>
    <col min="7430" max="7430" width="7.140625" style="290" customWidth="1"/>
    <col min="7431" max="7681" width="9.140625" style="290"/>
    <col min="7682" max="7682" width="38.85546875" style="290" customWidth="1"/>
    <col min="7683" max="7684" width="9.140625" style="290"/>
    <col min="7685" max="7685" width="6.7109375" style="290" customWidth="1"/>
    <col min="7686" max="7686" width="7.140625" style="290" customWidth="1"/>
    <col min="7687" max="7937" width="9.140625" style="290"/>
    <col min="7938" max="7938" width="38.85546875" style="290" customWidth="1"/>
    <col min="7939" max="7940" width="9.140625" style="290"/>
    <col min="7941" max="7941" width="6.7109375" style="290" customWidth="1"/>
    <col min="7942" max="7942" width="7.140625" style="290" customWidth="1"/>
    <col min="7943" max="8193" width="9.140625" style="290"/>
    <col min="8194" max="8194" width="38.85546875" style="290" customWidth="1"/>
    <col min="8195" max="8196" width="9.140625" style="290"/>
    <col min="8197" max="8197" width="6.7109375" style="290" customWidth="1"/>
    <col min="8198" max="8198" width="7.140625" style="290" customWidth="1"/>
    <col min="8199" max="8449" width="9.140625" style="290"/>
    <col min="8450" max="8450" width="38.85546875" style="290" customWidth="1"/>
    <col min="8451" max="8452" width="9.140625" style="290"/>
    <col min="8453" max="8453" width="6.7109375" style="290" customWidth="1"/>
    <col min="8454" max="8454" width="7.140625" style="290" customWidth="1"/>
    <col min="8455" max="8705" width="9.140625" style="290"/>
    <col min="8706" max="8706" width="38.85546875" style="290" customWidth="1"/>
    <col min="8707" max="8708" width="9.140625" style="290"/>
    <col min="8709" max="8709" width="6.7109375" style="290" customWidth="1"/>
    <col min="8710" max="8710" width="7.140625" style="290" customWidth="1"/>
    <col min="8711" max="8961" width="9.140625" style="290"/>
    <col min="8962" max="8962" width="38.85546875" style="290" customWidth="1"/>
    <col min="8963" max="8964" width="9.140625" style="290"/>
    <col min="8965" max="8965" width="6.7109375" style="290" customWidth="1"/>
    <col min="8966" max="8966" width="7.140625" style="290" customWidth="1"/>
    <col min="8967" max="9217" width="9.140625" style="290"/>
    <col min="9218" max="9218" width="38.85546875" style="290" customWidth="1"/>
    <col min="9219" max="9220" width="9.140625" style="290"/>
    <col min="9221" max="9221" width="6.7109375" style="290" customWidth="1"/>
    <col min="9222" max="9222" width="7.140625" style="290" customWidth="1"/>
    <col min="9223" max="9473" width="9.140625" style="290"/>
    <col min="9474" max="9474" width="38.85546875" style="290" customWidth="1"/>
    <col min="9475" max="9476" width="9.140625" style="290"/>
    <col min="9477" max="9477" width="6.7109375" style="290" customWidth="1"/>
    <col min="9478" max="9478" width="7.140625" style="290" customWidth="1"/>
    <col min="9479" max="9729" width="9.140625" style="290"/>
    <col min="9730" max="9730" width="38.85546875" style="290" customWidth="1"/>
    <col min="9731" max="9732" width="9.140625" style="290"/>
    <col min="9733" max="9733" width="6.7109375" style="290" customWidth="1"/>
    <col min="9734" max="9734" width="7.140625" style="290" customWidth="1"/>
    <col min="9735" max="9985" width="9.140625" style="290"/>
    <col min="9986" max="9986" width="38.85546875" style="290" customWidth="1"/>
    <col min="9987" max="9988" width="9.140625" style="290"/>
    <col min="9989" max="9989" width="6.7109375" style="290" customWidth="1"/>
    <col min="9990" max="9990" width="7.140625" style="290" customWidth="1"/>
    <col min="9991" max="10241" width="9.140625" style="290"/>
    <col min="10242" max="10242" width="38.85546875" style="290" customWidth="1"/>
    <col min="10243" max="10244" width="9.140625" style="290"/>
    <col min="10245" max="10245" width="6.7109375" style="290" customWidth="1"/>
    <col min="10246" max="10246" width="7.140625" style="290" customWidth="1"/>
    <col min="10247" max="10497" width="9.140625" style="290"/>
    <col min="10498" max="10498" width="38.85546875" style="290" customWidth="1"/>
    <col min="10499" max="10500" width="9.140625" style="290"/>
    <col min="10501" max="10501" width="6.7109375" style="290" customWidth="1"/>
    <col min="10502" max="10502" width="7.140625" style="290" customWidth="1"/>
    <col min="10503" max="10753" width="9.140625" style="290"/>
    <col min="10754" max="10754" width="38.85546875" style="290" customWidth="1"/>
    <col min="10755" max="10756" width="9.140625" style="290"/>
    <col min="10757" max="10757" width="6.7109375" style="290" customWidth="1"/>
    <col min="10758" max="10758" width="7.140625" style="290" customWidth="1"/>
    <col min="10759" max="11009" width="9.140625" style="290"/>
    <col min="11010" max="11010" width="38.85546875" style="290" customWidth="1"/>
    <col min="11011" max="11012" width="9.140625" style="290"/>
    <col min="11013" max="11013" width="6.7109375" style="290" customWidth="1"/>
    <col min="11014" max="11014" width="7.140625" style="290" customWidth="1"/>
    <col min="11015" max="11265" width="9.140625" style="290"/>
    <col min="11266" max="11266" width="38.85546875" style="290" customWidth="1"/>
    <col min="11267" max="11268" width="9.140625" style="290"/>
    <col min="11269" max="11269" width="6.7109375" style="290" customWidth="1"/>
    <col min="11270" max="11270" width="7.140625" style="290" customWidth="1"/>
    <col min="11271" max="11521" width="9.140625" style="290"/>
    <col min="11522" max="11522" width="38.85546875" style="290" customWidth="1"/>
    <col min="11523" max="11524" width="9.140625" style="290"/>
    <col min="11525" max="11525" width="6.7109375" style="290" customWidth="1"/>
    <col min="11526" max="11526" width="7.140625" style="290" customWidth="1"/>
    <col min="11527" max="11777" width="9.140625" style="290"/>
    <col min="11778" max="11778" width="38.85546875" style="290" customWidth="1"/>
    <col min="11779" max="11780" width="9.140625" style="290"/>
    <col min="11781" max="11781" width="6.7109375" style="290" customWidth="1"/>
    <col min="11782" max="11782" width="7.140625" style="290" customWidth="1"/>
    <col min="11783" max="12033" width="9.140625" style="290"/>
    <col min="12034" max="12034" width="38.85546875" style="290" customWidth="1"/>
    <col min="12035" max="12036" width="9.140625" style="290"/>
    <col min="12037" max="12037" width="6.7109375" style="290" customWidth="1"/>
    <col min="12038" max="12038" width="7.140625" style="290" customWidth="1"/>
    <col min="12039" max="12289" width="9.140625" style="290"/>
    <col min="12290" max="12290" width="38.85546875" style="290" customWidth="1"/>
    <col min="12291" max="12292" width="9.140625" style="290"/>
    <col min="12293" max="12293" width="6.7109375" style="290" customWidth="1"/>
    <col min="12294" max="12294" width="7.140625" style="290" customWidth="1"/>
    <col min="12295" max="12545" width="9.140625" style="290"/>
    <col min="12546" max="12546" width="38.85546875" style="290" customWidth="1"/>
    <col min="12547" max="12548" width="9.140625" style="290"/>
    <col min="12549" max="12549" width="6.7109375" style="290" customWidth="1"/>
    <col min="12550" max="12550" width="7.140625" style="290" customWidth="1"/>
    <col min="12551" max="12801" width="9.140625" style="290"/>
    <col min="12802" max="12802" width="38.85546875" style="290" customWidth="1"/>
    <col min="12803" max="12804" width="9.140625" style="290"/>
    <col min="12805" max="12805" width="6.7109375" style="290" customWidth="1"/>
    <col min="12806" max="12806" width="7.140625" style="290" customWidth="1"/>
    <col min="12807" max="13057" width="9.140625" style="290"/>
    <col min="13058" max="13058" width="38.85546875" style="290" customWidth="1"/>
    <col min="13059" max="13060" width="9.140625" style="290"/>
    <col min="13061" max="13061" width="6.7109375" style="290" customWidth="1"/>
    <col min="13062" max="13062" width="7.140625" style="290" customWidth="1"/>
    <col min="13063" max="13313" width="9.140625" style="290"/>
    <col min="13314" max="13314" width="38.85546875" style="290" customWidth="1"/>
    <col min="13315" max="13316" width="9.140625" style="290"/>
    <col min="13317" max="13317" width="6.7109375" style="290" customWidth="1"/>
    <col min="13318" max="13318" width="7.140625" style="290" customWidth="1"/>
    <col min="13319" max="13569" width="9.140625" style="290"/>
    <col min="13570" max="13570" width="38.85546875" style="290" customWidth="1"/>
    <col min="13571" max="13572" width="9.140625" style="290"/>
    <col min="13573" max="13573" width="6.7109375" style="290" customWidth="1"/>
    <col min="13574" max="13574" width="7.140625" style="290" customWidth="1"/>
    <col min="13575" max="13825" width="9.140625" style="290"/>
    <col min="13826" max="13826" width="38.85546875" style="290" customWidth="1"/>
    <col min="13827" max="13828" width="9.140625" style="290"/>
    <col min="13829" max="13829" width="6.7109375" style="290" customWidth="1"/>
    <col min="13830" max="13830" width="7.140625" style="290" customWidth="1"/>
    <col min="13831" max="14081" width="9.140625" style="290"/>
    <col min="14082" max="14082" width="38.85546875" style="290" customWidth="1"/>
    <col min="14083" max="14084" width="9.140625" style="290"/>
    <col min="14085" max="14085" width="6.7109375" style="290" customWidth="1"/>
    <col min="14086" max="14086" width="7.140625" style="290" customWidth="1"/>
    <col min="14087" max="14337" width="9.140625" style="290"/>
    <col min="14338" max="14338" width="38.85546875" style="290" customWidth="1"/>
    <col min="14339" max="14340" width="9.140625" style="290"/>
    <col min="14341" max="14341" width="6.7109375" style="290" customWidth="1"/>
    <col min="14342" max="14342" width="7.140625" style="290" customWidth="1"/>
    <col min="14343" max="14593" width="9.140625" style="290"/>
    <col min="14594" max="14594" width="38.85546875" style="290" customWidth="1"/>
    <col min="14595" max="14596" width="9.140625" style="290"/>
    <col min="14597" max="14597" width="6.7109375" style="290" customWidth="1"/>
    <col min="14598" max="14598" width="7.140625" style="290" customWidth="1"/>
    <col min="14599" max="14849" width="9.140625" style="290"/>
    <col min="14850" max="14850" width="38.85546875" style="290" customWidth="1"/>
    <col min="14851" max="14852" width="9.140625" style="290"/>
    <col min="14853" max="14853" width="6.7109375" style="290" customWidth="1"/>
    <col min="14854" max="14854" width="7.140625" style="290" customWidth="1"/>
    <col min="14855" max="15105" width="9.140625" style="290"/>
    <col min="15106" max="15106" width="38.85546875" style="290" customWidth="1"/>
    <col min="15107" max="15108" width="9.140625" style="290"/>
    <col min="15109" max="15109" width="6.7109375" style="290" customWidth="1"/>
    <col min="15110" max="15110" width="7.140625" style="290" customWidth="1"/>
    <col min="15111" max="15361" width="9.140625" style="290"/>
    <col min="15362" max="15362" width="38.85546875" style="290" customWidth="1"/>
    <col min="15363" max="15364" width="9.140625" style="290"/>
    <col min="15365" max="15365" width="6.7109375" style="290" customWidth="1"/>
    <col min="15366" max="15366" width="7.140625" style="290" customWidth="1"/>
    <col min="15367" max="15617" width="9.140625" style="290"/>
    <col min="15618" max="15618" width="38.85546875" style="290" customWidth="1"/>
    <col min="15619" max="15620" width="9.140625" style="290"/>
    <col min="15621" max="15621" width="6.7109375" style="290" customWidth="1"/>
    <col min="15622" max="15622" width="7.140625" style="290" customWidth="1"/>
    <col min="15623" max="15873" width="9.140625" style="290"/>
    <col min="15874" max="15874" width="38.85546875" style="290" customWidth="1"/>
    <col min="15875" max="15876" width="9.140625" style="290"/>
    <col min="15877" max="15877" width="6.7109375" style="290" customWidth="1"/>
    <col min="15878" max="15878" width="7.140625" style="290" customWidth="1"/>
    <col min="15879" max="16129" width="9.140625" style="290"/>
    <col min="16130" max="16130" width="38.85546875" style="290" customWidth="1"/>
    <col min="16131" max="16132" width="9.140625" style="290"/>
    <col min="16133" max="16133" width="6.7109375" style="290" customWidth="1"/>
    <col min="16134" max="16134" width="7.140625" style="290" customWidth="1"/>
    <col min="16135" max="16384" width="9.140625" style="290"/>
  </cols>
  <sheetData>
    <row r="1" spans="1:8" x14ac:dyDescent="0.25">
      <c r="A1" s="289"/>
      <c r="B1" s="289"/>
      <c r="C1" s="289"/>
      <c r="D1" s="289"/>
      <c r="E1" s="289"/>
      <c r="F1" s="289"/>
      <c r="G1" s="289"/>
      <c r="H1" s="289"/>
    </row>
    <row r="2" spans="1:8" x14ac:dyDescent="0.25">
      <c r="A2" s="289"/>
      <c r="B2" s="289"/>
      <c r="C2" s="289"/>
      <c r="D2" s="289"/>
      <c r="E2" s="289"/>
      <c r="F2" s="289"/>
      <c r="G2" s="289"/>
      <c r="H2" s="289"/>
    </row>
    <row r="3" spans="1:8" x14ac:dyDescent="0.25">
      <c r="A3" s="651" t="s">
        <v>567</v>
      </c>
      <c r="B3" s="651"/>
      <c r="C3" s="651"/>
      <c r="D3" s="651"/>
      <c r="E3" s="651"/>
      <c r="F3" s="651"/>
      <c r="G3" s="651"/>
      <c r="H3" s="651"/>
    </row>
    <row r="4" spans="1:8" x14ac:dyDescent="0.25">
      <c r="A4" s="651" t="s">
        <v>568</v>
      </c>
      <c r="B4" s="651"/>
      <c r="C4" s="651"/>
      <c r="D4" s="651"/>
      <c r="E4" s="651"/>
      <c r="F4" s="651"/>
      <c r="G4" s="651"/>
      <c r="H4" s="651"/>
    </row>
    <row r="5" spans="1:8" x14ac:dyDescent="0.25">
      <c r="A5" s="291"/>
      <c r="B5" s="291"/>
      <c r="C5" s="291"/>
      <c r="D5" s="291"/>
      <c r="E5" s="291"/>
      <c r="F5" s="291"/>
      <c r="G5" s="291"/>
      <c r="H5" s="291"/>
    </row>
    <row r="6" spans="1:8" x14ac:dyDescent="0.25">
      <c r="A6" s="289"/>
      <c r="B6" s="289"/>
      <c r="C6" s="289"/>
      <c r="D6" s="289"/>
      <c r="E6" s="289"/>
      <c r="F6" s="289"/>
      <c r="G6" s="289"/>
      <c r="H6" s="289"/>
    </row>
    <row r="7" spans="1:8" x14ac:dyDescent="0.25">
      <c r="A7" s="292" t="s">
        <v>569</v>
      </c>
      <c r="B7" s="292"/>
      <c r="C7" s="293" t="s">
        <v>570</v>
      </c>
      <c r="D7" s="292" t="s">
        <v>571</v>
      </c>
      <c r="E7" s="652" t="s">
        <v>572</v>
      </c>
      <c r="F7" s="652"/>
      <c r="G7" s="652"/>
      <c r="H7" s="652"/>
    </row>
    <row r="8" spans="1:8" x14ac:dyDescent="0.25">
      <c r="A8" s="294"/>
      <c r="B8" s="295" t="s">
        <v>573</v>
      </c>
      <c r="C8" s="296" t="s">
        <v>574</v>
      </c>
      <c r="D8" s="297" t="s">
        <v>574</v>
      </c>
      <c r="E8" s="298" t="s">
        <v>535</v>
      </c>
      <c r="F8" s="299" t="s">
        <v>536</v>
      </c>
      <c r="G8" s="299" t="s">
        <v>537</v>
      </c>
      <c r="H8" s="300" t="s">
        <v>538</v>
      </c>
    </row>
    <row r="9" spans="1:8" x14ac:dyDescent="0.25">
      <c r="A9" s="301"/>
      <c r="B9" s="301"/>
      <c r="C9" s="302"/>
      <c r="D9" s="303"/>
      <c r="E9" s="304"/>
      <c r="F9" s="305"/>
      <c r="G9" s="305"/>
      <c r="H9" s="306"/>
    </row>
    <row r="10" spans="1:8" x14ac:dyDescent="0.25">
      <c r="A10" s="295" t="s">
        <v>541</v>
      </c>
      <c r="B10" s="295" t="s">
        <v>542</v>
      </c>
      <c r="C10" s="296" t="s">
        <v>543</v>
      </c>
      <c r="D10" s="296" t="s">
        <v>544</v>
      </c>
      <c r="E10" s="296" t="s">
        <v>545</v>
      </c>
      <c r="F10" s="296" t="s">
        <v>546</v>
      </c>
      <c r="G10" s="296" t="s">
        <v>547</v>
      </c>
      <c r="H10" s="296" t="s">
        <v>548</v>
      </c>
    </row>
    <row r="11" spans="1:8" x14ac:dyDescent="0.25">
      <c r="A11" s="307"/>
      <c r="B11" s="307" t="s">
        <v>575</v>
      </c>
      <c r="C11" s="307"/>
      <c r="D11" s="307"/>
      <c r="E11" s="307"/>
      <c r="F11" s="307"/>
      <c r="G11" s="307"/>
      <c r="H11" s="307"/>
    </row>
    <row r="12" spans="1:8" x14ac:dyDescent="0.25">
      <c r="A12" s="307" t="s">
        <v>541</v>
      </c>
      <c r="B12" s="308" t="s">
        <v>576</v>
      </c>
      <c r="C12" s="309"/>
      <c r="D12" s="309"/>
      <c r="E12" s="310"/>
      <c r="F12" s="310"/>
      <c r="G12" s="310"/>
      <c r="H12" s="310"/>
    </row>
    <row r="13" spans="1:8" x14ac:dyDescent="0.25">
      <c r="A13" s="311" t="s">
        <v>542</v>
      </c>
      <c r="B13" s="312"/>
      <c r="C13" s="312"/>
      <c r="D13" s="312"/>
      <c r="E13" s="312"/>
      <c r="F13" s="312"/>
      <c r="G13" s="312"/>
      <c r="H13" s="312"/>
    </row>
    <row r="14" spans="1:8" x14ac:dyDescent="0.25">
      <c r="A14" s="307" t="s">
        <v>543</v>
      </c>
      <c r="B14" s="313" t="s">
        <v>577</v>
      </c>
      <c r="C14" s="310"/>
      <c r="D14" s="310"/>
      <c r="E14" s="310"/>
      <c r="F14" s="310"/>
      <c r="G14" s="310"/>
      <c r="H14" s="310"/>
    </row>
    <row r="15" spans="1:8" x14ac:dyDescent="0.25">
      <c r="A15" s="307" t="s">
        <v>544</v>
      </c>
      <c r="B15" s="310"/>
      <c r="C15" s="310"/>
      <c r="D15" s="310"/>
      <c r="E15" s="310"/>
      <c r="F15" s="310"/>
      <c r="G15" s="310"/>
      <c r="H15" s="310"/>
    </row>
    <row r="16" spans="1:8" x14ac:dyDescent="0.25">
      <c r="A16" s="292" t="s">
        <v>545</v>
      </c>
      <c r="B16" s="313" t="s">
        <v>578</v>
      </c>
      <c r="C16" s="314"/>
      <c r="D16" s="314"/>
      <c r="E16" s="314"/>
      <c r="F16" s="314"/>
      <c r="G16" s="314"/>
      <c r="H16" s="314"/>
    </row>
    <row r="17" spans="1:8" ht="31.5" x14ac:dyDescent="0.25">
      <c r="A17" s="307" t="s">
        <v>546</v>
      </c>
      <c r="B17" s="308" t="s">
        <v>579</v>
      </c>
      <c r="C17" s="309"/>
      <c r="D17" s="309"/>
      <c r="E17" s="315">
        <f>E19+E21</f>
        <v>0</v>
      </c>
      <c r="F17" s="315">
        <f>F19+F21</f>
        <v>0</v>
      </c>
      <c r="G17" s="315">
        <f>G19+G21</f>
        <v>0</v>
      </c>
      <c r="H17" s="315">
        <f>H19+H21</f>
        <v>0</v>
      </c>
    </row>
    <row r="18" spans="1:8" x14ac:dyDescent="0.25">
      <c r="A18" s="307" t="s">
        <v>547</v>
      </c>
      <c r="B18" s="312"/>
      <c r="C18" s="312"/>
      <c r="D18" s="312"/>
      <c r="E18" s="316">
        <v>0</v>
      </c>
      <c r="F18" s="316"/>
      <c r="G18" s="316"/>
      <c r="H18" s="316"/>
    </row>
    <row r="19" spans="1:8" x14ac:dyDescent="0.25">
      <c r="A19" s="307" t="s">
        <v>548</v>
      </c>
      <c r="B19" s="313" t="s">
        <v>580</v>
      </c>
      <c r="C19" s="310"/>
      <c r="D19" s="310"/>
      <c r="E19" s="315">
        <f>SUM(E18:E18)</f>
        <v>0</v>
      </c>
      <c r="F19" s="315">
        <f>SUM(F18:F18)</f>
        <v>0</v>
      </c>
      <c r="G19" s="315">
        <f>SUM(G18:G18)</f>
        <v>0</v>
      </c>
      <c r="H19" s="315">
        <f>SUM(H18:H18)</f>
        <v>0</v>
      </c>
    </row>
    <row r="20" spans="1:8" x14ac:dyDescent="0.25">
      <c r="A20" s="307" t="s">
        <v>549</v>
      </c>
      <c r="B20" s="312"/>
      <c r="C20" s="312"/>
      <c r="D20" s="312"/>
      <c r="E20" s="316">
        <v>0</v>
      </c>
      <c r="F20" s="316"/>
      <c r="G20" s="316"/>
      <c r="H20" s="316"/>
    </row>
    <row r="21" spans="1:8" x14ac:dyDescent="0.25">
      <c r="A21" s="292" t="s">
        <v>550</v>
      </c>
      <c r="B21" s="317" t="s">
        <v>581</v>
      </c>
      <c r="C21" s="314"/>
      <c r="D21" s="314"/>
      <c r="E21" s="318">
        <f>SUM(E20:E20)</f>
        <v>0</v>
      </c>
      <c r="F21" s="318">
        <f>SUM(F20:F20)</f>
        <v>0</v>
      </c>
      <c r="G21" s="318">
        <f>SUM(G20:G20)</f>
        <v>0</v>
      </c>
      <c r="H21" s="318">
        <f>SUM(H20:H20)</f>
        <v>0</v>
      </c>
    </row>
    <row r="22" spans="1:8" x14ac:dyDescent="0.25">
      <c r="A22" s="307" t="s">
        <v>551</v>
      </c>
      <c r="B22" s="319" t="s">
        <v>582</v>
      </c>
      <c r="C22" s="309"/>
      <c r="D22" s="309"/>
      <c r="E22" s="315">
        <f>E17+E12</f>
        <v>0</v>
      </c>
      <c r="F22" s="315">
        <f>F17+F12</f>
        <v>0</v>
      </c>
      <c r="G22" s="315">
        <f>G17+G12</f>
        <v>0</v>
      </c>
      <c r="H22" s="315">
        <f>H17+H12</f>
        <v>0</v>
      </c>
    </row>
    <row r="23" spans="1:8" x14ac:dyDescent="0.25">
      <c r="A23" s="307" t="s">
        <v>552</v>
      </c>
      <c r="B23" s="307" t="s">
        <v>583</v>
      </c>
      <c r="C23" s="307"/>
      <c r="D23" s="307"/>
      <c r="E23" s="307"/>
      <c r="F23" s="307"/>
      <c r="G23" s="307"/>
      <c r="H23" s="307"/>
    </row>
    <row r="24" spans="1:8" x14ac:dyDescent="0.25">
      <c r="A24" s="307" t="s">
        <v>584</v>
      </c>
      <c r="B24" s="308" t="s">
        <v>576</v>
      </c>
      <c r="C24" s="309"/>
      <c r="D24" s="309"/>
      <c r="E24" s="310"/>
      <c r="F24" s="310"/>
      <c r="G24" s="310"/>
      <c r="H24" s="310"/>
    </row>
    <row r="25" spans="1:8" x14ac:dyDescent="0.25">
      <c r="A25" s="311" t="s">
        <v>585</v>
      </c>
      <c r="B25" s="312"/>
      <c r="C25" s="312"/>
      <c r="D25" s="312"/>
      <c r="E25" s="312"/>
      <c r="F25" s="312"/>
      <c r="G25" s="312"/>
      <c r="H25" s="312"/>
    </row>
    <row r="26" spans="1:8" x14ac:dyDescent="0.25">
      <c r="A26" s="307" t="s">
        <v>586</v>
      </c>
      <c r="B26" s="313" t="s">
        <v>577</v>
      </c>
      <c r="C26" s="310"/>
      <c r="D26" s="310"/>
      <c r="E26" s="310"/>
      <c r="F26" s="310"/>
      <c r="G26" s="310"/>
      <c r="H26" s="310"/>
    </row>
    <row r="27" spans="1:8" x14ac:dyDescent="0.25">
      <c r="A27" s="307" t="s">
        <v>587</v>
      </c>
      <c r="B27" s="310"/>
      <c r="C27" s="310"/>
      <c r="D27" s="310"/>
      <c r="E27" s="310"/>
      <c r="F27" s="310"/>
      <c r="G27" s="310"/>
      <c r="H27" s="310"/>
    </row>
    <row r="28" spans="1:8" x14ac:dyDescent="0.25">
      <c r="A28" s="292" t="s">
        <v>588</v>
      </c>
      <c r="B28" s="313" t="s">
        <v>578</v>
      </c>
      <c r="C28" s="314"/>
      <c r="D28" s="314"/>
      <c r="E28" s="314"/>
      <c r="F28" s="314"/>
      <c r="G28" s="314"/>
      <c r="H28" s="314"/>
    </row>
    <row r="29" spans="1:8" ht="31.5" x14ac:dyDescent="0.25">
      <c r="A29" s="307" t="s">
        <v>589</v>
      </c>
      <c r="B29" s="308" t="s">
        <v>579</v>
      </c>
      <c r="C29" s="309"/>
      <c r="D29" s="309"/>
      <c r="E29" s="315"/>
      <c r="F29" s="315"/>
      <c r="G29" s="315"/>
      <c r="H29" s="315"/>
    </row>
    <row r="30" spans="1:8" x14ac:dyDescent="0.25">
      <c r="A30" s="311" t="s">
        <v>590</v>
      </c>
      <c r="B30" s="312"/>
      <c r="C30" s="312"/>
      <c r="D30" s="312"/>
      <c r="E30" s="320"/>
      <c r="F30" s="320"/>
      <c r="G30" s="320"/>
      <c r="H30" s="320"/>
    </row>
    <row r="31" spans="1:8" x14ac:dyDescent="0.25">
      <c r="A31" s="307" t="s">
        <v>591</v>
      </c>
      <c r="B31" s="310"/>
      <c r="C31" s="310"/>
      <c r="D31" s="310"/>
      <c r="E31" s="316"/>
      <c r="F31" s="316"/>
      <c r="G31" s="316"/>
      <c r="H31" s="316"/>
    </row>
    <row r="32" spans="1:8" x14ac:dyDescent="0.25">
      <c r="A32" s="307" t="s">
        <v>592</v>
      </c>
      <c r="B32" s="310"/>
      <c r="C32" s="310"/>
      <c r="D32" s="310"/>
      <c r="E32" s="316"/>
      <c r="F32" s="316"/>
      <c r="G32" s="316"/>
      <c r="H32" s="316"/>
    </row>
    <row r="33" spans="1:8" x14ac:dyDescent="0.25">
      <c r="A33" s="307" t="s">
        <v>593</v>
      </c>
      <c r="B33" s="313" t="s">
        <v>577</v>
      </c>
      <c r="C33" s="310"/>
      <c r="D33" s="310"/>
      <c r="E33" s="316"/>
      <c r="F33" s="316"/>
      <c r="G33" s="316"/>
      <c r="H33" s="316"/>
    </row>
    <row r="34" spans="1:8" x14ac:dyDescent="0.25">
      <c r="A34" s="307" t="s">
        <v>594</v>
      </c>
      <c r="B34" s="310"/>
      <c r="C34" s="310"/>
      <c r="D34" s="310"/>
      <c r="E34" s="316"/>
      <c r="F34" s="316"/>
      <c r="G34" s="316"/>
      <c r="H34" s="316"/>
    </row>
    <row r="35" spans="1:8" x14ac:dyDescent="0.25">
      <c r="A35" s="307" t="s">
        <v>595</v>
      </c>
      <c r="B35" s="310"/>
      <c r="C35" s="310"/>
      <c r="D35" s="310"/>
      <c r="E35" s="316"/>
      <c r="F35" s="316"/>
      <c r="G35" s="316"/>
      <c r="H35" s="316"/>
    </row>
    <row r="36" spans="1:8" x14ac:dyDescent="0.25">
      <c r="A36" s="307" t="s">
        <v>596</v>
      </c>
      <c r="B36" s="321"/>
      <c r="C36" s="310"/>
      <c r="D36" s="310"/>
      <c r="E36" s="316"/>
      <c r="F36" s="316"/>
      <c r="G36" s="316"/>
      <c r="H36" s="316"/>
    </row>
    <row r="37" spans="1:8" x14ac:dyDescent="0.25">
      <c r="A37" s="292" t="s">
        <v>597</v>
      </c>
      <c r="B37" s="317" t="s">
        <v>578</v>
      </c>
      <c r="C37" s="314"/>
      <c r="D37" s="314"/>
      <c r="E37" s="322"/>
      <c r="F37" s="322"/>
      <c r="G37" s="322"/>
      <c r="H37" s="322"/>
    </row>
    <row r="38" spans="1:8" x14ac:dyDescent="0.25">
      <c r="A38" s="307" t="s">
        <v>598</v>
      </c>
      <c r="B38" s="319" t="s">
        <v>599</v>
      </c>
      <c r="C38" s="309"/>
      <c r="D38" s="309"/>
      <c r="E38" s="315"/>
      <c r="F38" s="315"/>
      <c r="G38" s="315"/>
      <c r="H38" s="315"/>
    </row>
    <row r="39" spans="1:8" x14ac:dyDescent="0.25">
      <c r="A39" s="307" t="s">
        <v>600</v>
      </c>
      <c r="B39" s="319" t="s">
        <v>601</v>
      </c>
      <c r="C39" s="310"/>
      <c r="D39" s="310"/>
      <c r="E39" s="315">
        <f>E22+E38</f>
        <v>0</v>
      </c>
      <c r="F39" s="315">
        <f>F22+F38</f>
        <v>0</v>
      </c>
      <c r="G39" s="315">
        <f>G22+G38</f>
        <v>0</v>
      </c>
      <c r="H39" s="315">
        <f>H22+H38</f>
        <v>0</v>
      </c>
    </row>
  </sheetData>
  <mergeCells count="3">
    <mergeCell ref="A3:H3"/>
    <mergeCell ref="A4:H4"/>
    <mergeCell ref="E7:H7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headerFooter>
    <oddHeader>&amp;L&amp;"Times New Roman,Normál"&amp;12Balatonszőlős Község 
Önkormányzata &amp;C&amp;"Times New Roman,Normál"&amp;12 12. melléklet
az önkormányzat 2018. évi költségvetési gazdálkodási beszámolójáról
szóló 5/2019. (V. 30.) önkormányzati rendeletéhez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4:G24"/>
  <sheetViews>
    <sheetView view="pageLayout" zoomScaleNormal="100" workbookViewId="0">
      <selection activeCell="A4" sqref="A4:E4"/>
    </sheetView>
  </sheetViews>
  <sheetFormatPr defaultRowHeight="15.75" x14ac:dyDescent="0.25"/>
  <cols>
    <col min="1" max="1" width="4.85546875" style="323" customWidth="1"/>
    <col min="2" max="2" width="25.42578125" style="323" customWidth="1"/>
    <col min="3" max="3" width="20.85546875" style="323" customWidth="1"/>
    <col min="4" max="4" width="18.42578125" style="323" bestFit="1" customWidth="1"/>
    <col min="5" max="5" width="17.28515625" style="323" bestFit="1" customWidth="1"/>
    <col min="6" max="6" width="18.42578125" style="323" bestFit="1" customWidth="1"/>
    <col min="7" max="257" width="9.140625" style="323"/>
    <col min="258" max="258" width="25.42578125" style="323" customWidth="1"/>
    <col min="259" max="259" width="20.85546875" style="323" customWidth="1"/>
    <col min="260" max="260" width="17.28515625" style="323" bestFit="1" customWidth="1"/>
    <col min="261" max="261" width="13.85546875" style="323" bestFit="1" customWidth="1"/>
    <col min="262" max="513" width="9.140625" style="323"/>
    <col min="514" max="514" width="25.42578125" style="323" customWidth="1"/>
    <col min="515" max="515" width="20.85546875" style="323" customWidth="1"/>
    <col min="516" max="516" width="17.28515625" style="323" bestFit="1" customWidth="1"/>
    <col min="517" max="517" width="13.85546875" style="323" bestFit="1" customWidth="1"/>
    <col min="518" max="769" width="9.140625" style="323"/>
    <col min="770" max="770" width="25.42578125" style="323" customWidth="1"/>
    <col min="771" max="771" width="20.85546875" style="323" customWidth="1"/>
    <col min="772" max="772" width="17.28515625" style="323" bestFit="1" customWidth="1"/>
    <col min="773" max="773" width="13.85546875" style="323" bestFit="1" customWidth="1"/>
    <col min="774" max="1025" width="9.140625" style="323"/>
    <col min="1026" max="1026" width="25.42578125" style="323" customWidth="1"/>
    <col min="1027" max="1027" width="20.85546875" style="323" customWidth="1"/>
    <col min="1028" max="1028" width="17.28515625" style="323" bestFit="1" customWidth="1"/>
    <col min="1029" max="1029" width="13.85546875" style="323" bestFit="1" customWidth="1"/>
    <col min="1030" max="1281" width="9.140625" style="323"/>
    <col min="1282" max="1282" width="25.42578125" style="323" customWidth="1"/>
    <col min="1283" max="1283" width="20.85546875" style="323" customWidth="1"/>
    <col min="1284" max="1284" width="17.28515625" style="323" bestFit="1" customWidth="1"/>
    <col min="1285" max="1285" width="13.85546875" style="323" bestFit="1" customWidth="1"/>
    <col min="1286" max="1537" width="9.140625" style="323"/>
    <col min="1538" max="1538" width="25.42578125" style="323" customWidth="1"/>
    <col min="1539" max="1539" width="20.85546875" style="323" customWidth="1"/>
    <col min="1540" max="1540" width="17.28515625" style="323" bestFit="1" customWidth="1"/>
    <col min="1541" max="1541" width="13.85546875" style="323" bestFit="1" customWidth="1"/>
    <col min="1542" max="1793" width="9.140625" style="323"/>
    <col min="1794" max="1794" width="25.42578125" style="323" customWidth="1"/>
    <col min="1795" max="1795" width="20.85546875" style="323" customWidth="1"/>
    <col min="1796" max="1796" width="17.28515625" style="323" bestFit="1" customWidth="1"/>
    <col min="1797" max="1797" width="13.85546875" style="323" bestFit="1" customWidth="1"/>
    <col min="1798" max="2049" width="9.140625" style="323"/>
    <col min="2050" max="2050" width="25.42578125" style="323" customWidth="1"/>
    <col min="2051" max="2051" width="20.85546875" style="323" customWidth="1"/>
    <col min="2052" max="2052" width="17.28515625" style="323" bestFit="1" customWidth="1"/>
    <col min="2053" max="2053" width="13.85546875" style="323" bestFit="1" customWidth="1"/>
    <col min="2054" max="2305" width="9.140625" style="323"/>
    <col min="2306" max="2306" width="25.42578125" style="323" customWidth="1"/>
    <col min="2307" max="2307" width="20.85546875" style="323" customWidth="1"/>
    <col min="2308" max="2308" width="17.28515625" style="323" bestFit="1" customWidth="1"/>
    <col min="2309" max="2309" width="13.85546875" style="323" bestFit="1" customWidth="1"/>
    <col min="2310" max="2561" width="9.140625" style="323"/>
    <col min="2562" max="2562" width="25.42578125" style="323" customWidth="1"/>
    <col min="2563" max="2563" width="20.85546875" style="323" customWidth="1"/>
    <col min="2564" max="2564" width="17.28515625" style="323" bestFit="1" customWidth="1"/>
    <col min="2565" max="2565" width="13.85546875" style="323" bestFit="1" customWidth="1"/>
    <col min="2566" max="2817" width="9.140625" style="323"/>
    <col min="2818" max="2818" width="25.42578125" style="323" customWidth="1"/>
    <col min="2819" max="2819" width="20.85546875" style="323" customWidth="1"/>
    <col min="2820" max="2820" width="17.28515625" style="323" bestFit="1" customWidth="1"/>
    <col min="2821" max="2821" width="13.85546875" style="323" bestFit="1" customWidth="1"/>
    <col min="2822" max="3073" width="9.140625" style="323"/>
    <col min="3074" max="3074" width="25.42578125" style="323" customWidth="1"/>
    <col min="3075" max="3075" width="20.85546875" style="323" customWidth="1"/>
    <col min="3076" max="3076" width="17.28515625" style="323" bestFit="1" customWidth="1"/>
    <col min="3077" max="3077" width="13.85546875" style="323" bestFit="1" customWidth="1"/>
    <col min="3078" max="3329" width="9.140625" style="323"/>
    <col min="3330" max="3330" width="25.42578125" style="323" customWidth="1"/>
    <col min="3331" max="3331" width="20.85546875" style="323" customWidth="1"/>
    <col min="3332" max="3332" width="17.28515625" style="323" bestFit="1" customWidth="1"/>
    <col min="3333" max="3333" width="13.85546875" style="323" bestFit="1" customWidth="1"/>
    <col min="3334" max="3585" width="9.140625" style="323"/>
    <col min="3586" max="3586" width="25.42578125" style="323" customWidth="1"/>
    <col min="3587" max="3587" width="20.85546875" style="323" customWidth="1"/>
    <col min="3588" max="3588" width="17.28515625" style="323" bestFit="1" customWidth="1"/>
    <col min="3589" max="3589" width="13.85546875" style="323" bestFit="1" customWidth="1"/>
    <col min="3590" max="3841" width="9.140625" style="323"/>
    <col min="3842" max="3842" width="25.42578125" style="323" customWidth="1"/>
    <col min="3843" max="3843" width="20.85546875" style="323" customWidth="1"/>
    <col min="3844" max="3844" width="17.28515625" style="323" bestFit="1" customWidth="1"/>
    <col min="3845" max="3845" width="13.85546875" style="323" bestFit="1" customWidth="1"/>
    <col min="3846" max="4097" width="9.140625" style="323"/>
    <col min="4098" max="4098" width="25.42578125" style="323" customWidth="1"/>
    <col min="4099" max="4099" width="20.85546875" style="323" customWidth="1"/>
    <col min="4100" max="4100" width="17.28515625" style="323" bestFit="1" customWidth="1"/>
    <col min="4101" max="4101" width="13.85546875" style="323" bestFit="1" customWidth="1"/>
    <col min="4102" max="4353" width="9.140625" style="323"/>
    <col min="4354" max="4354" width="25.42578125" style="323" customWidth="1"/>
    <col min="4355" max="4355" width="20.85546875" style="323" customWidth="1"/>
    <col min="4356" max="4356" width="17.28515625" style="323" bestFit="1" customWidth="1"/>
    <col min="4357" max="4357" width="13.85546875" style="323" bestFit="1" customWidth="1"/>
    <col min="4358" max="4609" width="9.140625" style="323"/>
    <col min="4610" max="4610" width="25.42578125" style="323" customWidth="1"/>
    <col min="4611" max="4611" width="20.85546875" style="323" customWidth="1"/>
    <col min="4612" max="4612" width="17.28515625" style="323" bestFit="1" customWidth="1"/>
    <col min="4613" max="4613" width="13.85546875" style="323" bestFit="1" customWidth="1"/>
    <col min="4614" max="4865" width="9.140625" style="323"/>
    <col min="4866" max="4866" width="25.42578125" style="323" customWidth="1"/>
    <col min="4867" max="4867" width="20.85546875" style="323" customWidth="1"/>
    <col min="4868" max="4868" width="17.28515625" style="323" bestFit="1" customWidth="1"/>
    <col min="4869" max="4869" width="13.85546875" style="323" bestFit="1" customWidth="1"/>
    <col min="4870" max="5121" width="9.140625" style="323"/>
    <col min="5122" max="5122" width="25.42578125" style="323" customWidth="1"/>
    <col min="5123" max="5123" width="20.85546875" style="323" customWidth="1"/>
    <col min="5124" max="5124" width="17.28515625" style="323" bestFit="1" customWidth="1"/>
    <col min="5125" max="5125" width="13.85546875" style="323" bestFit="1" customWidth="1"/>
    <col min="5126" max="5377" width="9.140625" style="323"/>
    <col min="5378" max="5378" width="25.42578125" style="323" customWidth="1"/>
    <col min="5379" max="5379" width="20.85546875" style="323" customWidth="1"/>
    <col min="5380" max="5380" width="17.28515625" style="323" bestFit="1" customWidth="1"/>
    <col min="5381" max="5381" width="13.85546875" style="323" bestFit="1" customWidth="1"/>
    <col min="5382" max="5633" width="9.140625" style="323"/>
    <col min="5634" max="5634" width="25.42578125" style="323" customWidth="1"/>
    <col min="5635" max="5635" width="20.85546875" style="323" customWidth="1"/>
    <col min="5636" max="5636" width="17.28515625" style="323" bestFit="1" customWidth="1"/>
    <col min="5637" max="5637" width="13.85546875" style="323" bestFit="1" customWidth="1"/>
    <col min="5638" max="5889" width="9.140625" style="323"/>
    <col min="5890" max="5890" width="25.42578125" style="323" customWidth="1"/>
    <col min="5891" max="5891" width="20.85546875" style="323" customWidth="1"/>
    <col min="5892" max="5892" width="17.28515625" style="323" bestFit="1" customWidth="1"/>
    <col min="5893" max="5893" width="13.85546875" style="323" bestFit="1" customWidth="1"/>
    <col min="5894" max="6145" width="9.140625" style="323"/>
    <col min="6146" max="6146" width="25.42578125" style="323" customWidth="1"/>
    <col min="6147" max="6147" width="20.85546875" style="323" customWidth="1"/>
    <col min="6148" max="6148" width="17.28515625" style="323" bestFit="1" customWidth="1"/>
    <col min="6149" max="6149" width="13.85546875" style="323" bestFit="1" customWidth="1"/>
    <col min="6150" max="6401" width="9.140625" style="323"/>
    <col min="6402" max="6402" width="25.42578125" style="323" customWidth="1"/>
    <col min="6403" max="6403" width="20.85546875" style="323" customWidth="1"/>
    <col min="6404" max="6404" width="17.28515625" style="323" bestFit="1" customWidth="1"/>
    <col min="6405" max="6405" width="13.85546875" style="323" bestFit="1" customWidth="1"/>
    <col min="6406" max="6657" width="9.140625" style="323"/>
    <col min="6658" max="6658" width="25.42578125" style="323" customWidth="1"/>
    <col min="6659" max="6659" width="20.85546875" style="323" customWidth="1"/>
    <col min="6660" max="6660" width="17.28515625" style="323" bestFit="1" customWidth="1"/>
    <col min="6661" max="6661" width="13.85546875" style="323" bestFit="1" customWidth="1"/>
    <col min="6662" max="6913" width="9.140625" style="323"/>
    <col min="6914" max="6914" width="25.42578125" style="323" customWidth="1"/>
    <col min="6915" max="6915" width="20.85546875" style="323" customWidth="1"/>
    <col min="6916" max="6916" width="17.28515625" style="323" bestFit="1" customWidth="1"/>
    <col min="6917" max="6917" width="13.85546875" style="323" bestFit="1" customWidth="1"/>
    <col min="6918" max="7169" width="9.140625" style="323"/>
    <col min="7170" max="7170" width="25.42578125" style="323" customWidth="1"/>
    <col min="7171" max="7171" width="20.85546875" style="323" customWidth="1"/>
    <col min="7172" max="7172" width="17.28515625" style="323" bestFit="1" customWidth="1"/>
    <col min="7173" max="7173" width="13.85546875" style="323" bestFit="1" customWidth="1"/>
    <col min="7174" max="7425" width="9.140625" style="323"/>
    <col min="7426" max="7426" width="25.42578125" style="323" customWidth="1"/>
    <col min="7427" max="7427" width="20.85546875" style="323" customWidth="1"/>
    <col min="7428" max="7428" width="17.28515625" style="323" bestFit="1" customWidth="1"/>
    <col min="7429" max="7429" width="13.85546875" style="323" bestFit="1" customWidth="1"/>
    <col min="7430" max="7681" width="9.140625" style="323"/>
    <col min="7682" max="7682" width="25.42578125" style="323" customWidth="1"/>
    <col min="7683" max="7683" width="20.85546875" style="323" customWidth="1"/>
    <col min="7684" max="7684" width="17.28515625" style="323" bestFit="1" customWidth="1"/>
    <col min="7685" max="7685" width="13.85546875" style="323" bestFit="1" customWidth="1"/>
    <col min="7686" max="7937" width="9.140625" style="323"/>
    <col min="7938" max="7938" width="25.42578125" style="323" customWidth="1"/>
    <col min="7939" max="7939" width="20.85546875" style="323" customWidth="1"/>
    <col min="7940" max="7940" width="17.28515625" style="323" bestFit="1" customWidth="1"/>
    <col min="7941" max="7941" width="13.85546875" style="323" bestFit="1" customWidth="1"/>
    <col min="7942" max="8193" width="9.140625" style="323"/>
    <col min="8194" max="8194" width="25.42578125" style="323" customWidth="1"/>
    <col min="8195" max="8195" width="20.85546875" style="323" customWidth="1"/>
    <col min="8196" max="8196" width="17.28515625" style="323" bestFit="1" customWidth="1"/>
    <col min="8197" max="8197" width="13.85546875" style="323" bestFit="1" customWidth="1"/>
    <col min="8198" max="8449" width="9.140625" style="323"/>
    <col min="8450" max="8450" width="25.42578125" style="323" customWidth="1"/>
    <col min="8451" max="8451" width="20.85546875" style="323" customWidth="1"/>
    <col min="8452" max="8452" width="17.28515625" style="323" bestFit="1" customWidth="1"/>
    <col min="8453" max="8453" width="13.85546875" style="323" bestFit="1" customWidth="1"/>
    <col min="8454" max="8705" width="9.140625" style="323"/>
    <col min="8706" max="8706" width="25.42578125" style="323" customWidth="1"/>
    <col min="8707" max="8707" width="20.85546875" style="323" customWidth="1"/>
    <col min="8708" max="8708" width="17.28515625" style="323" bestFit="1" customWidth="1"/>
    <col min="8709" max="8709" width="13.85546875" style="323" bestFit="1" customWidth="1"/>
    <col min="8710" max="8961" width="9.140625" style="323"/>
    <col min="8962" max="8962" width="25.42578125" style="323" customWidth="1"/>
    <col min="8963" max="8963" width="20.85546875" style="323" customWidth="1"/>
    <col min="8964" max="8964" width="17.28515625" style="323" bestFit="1" customWidth="1"/>
    <col min="8965" max="8965" width="13.85546875" style="323" bestFit="1" customWidth="1"/>
    <col min="8966" max="9217" width="9.140625" style="323"/>
    <col min="9218" max="9218" width="25.42578125" style="323" customWidth="1"/>
    <col min="9219" max="9219" width="20.85546875" style="323" customWidth="1"/>
    <col min="9220" max="9220" width="17.28515625" style="323" bestFit="1" customWidth="1"/>
    <col min="9221" max="9221" width="13.85546875" style="323" bestFit="1" customWidth="1"/>
    <col min="9222" max="9473" width="9.140625" style="323"/>
    <col min="9474" max="9474" width="25.42578125" style="323" customWidth="1"/>
    <col min="9475" max="9475" width="20.85546875" style="323" customWidth="1"/>
    <col min="9476" max="9476" width="17.28515625" style="323" bestFit="1" customWidth="1"/>
    <col min="9477" max="9477" width="13.85546875" style="323" bestFit="1" customWidth="1"/>
    <col min="9478" max="9729" width="9.140625" style="323"/>
    <col min="9730" max="9730" width="25.42578125" style="323" customWidth="1"/>
    <col min="9731" max="9731" width="20.85546875" style="323" customWidth="1"/>
    <col min="9732" max="9732" width="17.28515625" style="323" bestFit="1" customWidth="1"/>
    <col min="9733" max="9733" width="13.85546875" style="323" bestFit="1" customWidth="1"/>
    <col min="9734" max="9985" width="9.140625" style="323"/>
    <col min="9986" max="9986" width="25.42578125" style="323" customWidth="1"/>
    <col min="9987" max="9987" width="20.85546875" style="323" customWidth="1"/>
    <col min="9988" max="9988" width="17.28515625" style="323" bestFit="1" customWidth="1"/>
    <col min="9989" max="9989" width="13.85546875" style="323" bestFit="1" customWidth="1"/>
    <col min="9990" max="10241" width="9.140625" style="323"/>
    <col min="10242" max="10242" width="25.42578125" style="323" customWidth="1"/>
    <col min="10243" max="10243" width="20.85546875" style="323" customWidth="1"/>
    <col min="10244" max="10244" width="17.28515625" style="323" bestFit="1" customWidth="1"/>
    <col min="10245" max="10245" width="13.85546875" style="323" bestFit="1" customWidth="1"/>
    <col min="10246" max="10497" width="9.140625" style="323"/>
    <col min="10498" max="10498" width="25.42578125" style="323" customWidth="1"/>
    <col min="10499" max="10499" width="20.85546875" style="323" customWidth="1"/>
    <col min="10500" max="10500" width="17.28515625" style="323" bestFit="1" customWidth="1"/>
    <col min="10501" max="10501" width="13.85546875" style="323" bestFit="1" customWidth="1"/>
    <col min="10502" max="10753" width="9.140625" style="323"/>
    <col min="10754" max="10754" width="25.42578125" style="323" customWidth="1"/>
    <col min="10755" max="10755" width="20.85546875" style="323" customWidth="1"/>
    <col min="10756" max="10756" width="17.28515625" style="323" bestFit="1" customWidth="1"/>
    <col min="10757" max="10757" width="13.85546875" style="323" bestFit="1" customWidth="1"/>
    <col min="10758" max="11009" width="9.140625" style="323"/>
    <col min="11010" max="11010" width="25.42578125" style="323" customWidth="1"/>
    <col min="11011" max="11011" width="20.85546875" style="323" customWidth="1"/>
    <col min="11012" max="11012" width="17.28515625" style="323" bestFit="1" customWidth="1"/>
    <col min="11013" max="11013" width="13.85546875" style="323" bestFit="1" customWidth="1"/>
    <col min="11014" max="11265" width="9.140625" style="323"/>
    <col min="11266" max="11266" width="25.42578125" style="323" customWidth="1"/>
    <col min="11267" max="11267" width="20.85546875" style="323" customWidth="1"/>
    <col min="11268" max="11268" width="17.28515625" style="323" bestFit="1" customWidth="1"/>
    <col min="11269" max="11269" width="13.85546875" style="323" bestFit="1" customWidth="1"/>
    <col min="11270" max="11521" width="9.140625" style="323"/>
    <col min="11522" max="11522" width="25.42578125" style="323" customWidth="1"/>
    <col min="11523" max="11523" width="20.85546875" style="323" customWidth="1"/>
    <col min="11524" max="11524" width="17.28515625" style="323" bestFit="1" customWidth="1"/>
    <col min="11525" max="11525" width="13.85546875" style="323" bestFit="1" customWidth="1"/>
    <col min="11526" max="11777" width="9.140625" style="323"/>
    <col min="11778" max="11778" width="25.42578125" style="323" customWidth="1"/>
    <col min="11779" max="11779" width="20.85546875" style="323" customWidth="1"/>
    <col min="11780" max="11780" width="17.28515625" style="323" bestFit="1" customWidth="1"/>
    <col min="11781" max="11781" width="13.85546875" style="323" bestFit="1" customWidth="1"/>
    <col min="11782" max="12033" width="9.140625" style="323"/>
    <col min="12034" max="12034" width="25.42578125" style="323" customWidth="1"/>
    <col min="12035" max="12035" width="20.85546875" style="323" customWidth="1"/>
    <col min="12036" max="12036" width="17.28515625" style="323" bestFit="1" customWidth="1"/>
    <col min="12037" max="12037" width="13.85546875" style="323" bestFit="1" customWidth="1"/>
    <col min="12038" max="12289" width="9.140625" style="323"/>
    <col min="12290" max="12290" width="25.42578125" style="323" customWidth="1"/>
    <col min="12291" max="12291" width="20.85546875" style="323" customWidth="1"/>
    <col min="12292" max="12292" width="17.28515625" style="323" bestFit="1" customWidth="1"/>
    <col min="12293" max="12293" width="13.85546875" style="323" bestFit="1" customWidth="1"/>
    <col min="12294" max="12545" width="9.140625" style="323"/>
    <col min="12546" max="12546" width="25.42578125" style="323" customWidth="1"/>
    <col min="12547" max="12547" width="20.85546875" style="323" customWidth="1"/>
    <col min="12548" max="12548" width="17.28515625" style="323" bestFit="1" customWidth="1"/>
    <col min="12549" max="12549" width="13.85546875" style="323" bestFit="1" customWidth="1"/>
    <col min="12550" max="12801" width="9.140625" style="323"/>
    <col min="12802" max="12802" width="25.42578125" style="323" customWidth="1"/>
    <col min="12803" max="12803" width="20.85546875" style="323" customWidth="1"/>
    <col min="12804" max="12804" width="17.28515625" style="323" bestFit="1" customWidth="1"/>
    <col min="12805" max="12805" width="13.85546875" style="323" bestFit="1" customWidth="1"/>
    <col min="12806" max="13057" width="9.140625" style="323"/>
    <col min="13058" max="13058" width="25.42578125" style="323" customWidth="1"/>
    <col min="13059" max="13059" width="20.85546875" style="323" customWidth="1"/>
    <col min="13060" max="13060" width="17.28515625" style="323" bestFit="1" customWidth="1"/>
    <col min="13061" max="13061" width="13.85546875" style="323" bestFit="1" customWidth="1"/>
    <col min="13062" max="13313" width="9.140625" style="323"/>
    <col min="13314" max="13314" width="25.42578125" style="323" customWidth="1"/>
    <col min="13315" max="13315" width="20.85546875" style="323" customWidth="1"/>
    <col min="13316" max="13316" width="17.28515625" style="323" bestFit="1" customWidth="1"/>
    <col min="13317" max="13317" width="13.85546875" style="323" bestFit="1" customWidth="1"/>
    <col min="13318" max="13569" width="9.140625" style="323"/>
    <col min="13570" max="13570" width="25.42578125" style="323" customWidth="1"/>
    <col min="13571" max="13571" width="20.85546875" style="323" customWidth="1"/>
    <col min="13572" max="13572" width="17.28515625" style="323" bestFit="1" customWidth="1"/>
    <col min="13573" max="13573" width="13.85546875" style="323" bestFit="1" customWidth="1"/>
    <col min="13574" max="13825" width="9.140625" style="323"/>
    <col min="13826" max="13826" width="25.42578125" style="323" customWidth="1"/>
    <col min="13827" max="13827" width="20.85546875" style="323" customWidth="1"/>
    <col min="13828" max="13828" width="17.28515625" style="323" bestFit="1" customWidth="1"/>
    <col min="13829" max="13829" width="13.85546875" style="323" bestFit="1" customWidth="1"/>
    <col min="13830" max="14081" width="9.140625" style="323"/>
    <col min="14082" max="14082" width="25.42578125" style="323" customWidth="1"/>
    <col min="14083" max="14083" width="20.85546875" style="323" customWidth="1"/>
    <col min="14084" max="14084" width="17.28515625" style="323" bestFit="1" customWidth="1"/>
    <col min="14085" max="14085" width="13.85546875" style="323" bestFit="1" customWidth="1"/>
    <col min="14086" max="14337" width="9.140625" style="323"/>
    <col min="14338" max="14338" width="25.42578125" style="323" customWidth="1"/>
    <col min="14339" max="14339" width="20.85546875" style="323" customWidth="1"/>
    <col min="14340" max="14340" width="17.28515625" style="323" bestFit="1" customWidth="1"/>
    <col min="14341" max="14341" width="13.85546875" style="323" bestFit="1" customWidth="1"/>
    <col min="14342" max="14593" width="9.140625" style="323"/>
    <col min="14594" max="14594" width="25.42578125" style="323" customWidth="1"/>
    <col min="14595" max="14595" width="20.85546875" style="323" customWidth="1"/>
    <col min="14596" max="14596" width="17.28515625" style="323" bestFit="1" customWidth="1"/>
    <col min="14597" max="14597" width="13.85546875" style="323" bestFit="1" customWidth="1"/>
    <col min="14598" max="14849" width="9.140625" style="323"/>
    <col min="14850" max="14850" width="25.42578125" style="323" customWidth="1"/>
    <col min="14851" max="14851" width="20.85546875" style="323" customWidth="1"/>
    <col min="14852" max="14852" width="17.28515625" style="323" bestFit="1" customWidth="1"/>
    <col min="14853" max="14853" width="13.85546875" style="323" bestFit="1" customWidth="1"/>
    <col min="14854" max="15105" width="9.140625" style="323"/>
    <col min="15106" max="15106" width="25.42578125" style="323" customWidth="1"/>
    <col min="15107" max="15107" width="20.85546875" style="323" customWidth="1"/>
    <col min="15108" max="15108" width="17.28515625" style="323" bestFit="1" customWidth="1"/>
    <col min="15109" max="15109" width="13.85546875" style="323" bestFit="1" customWidth="1"/>
    <col min="15110" max="15361" width="9.140625" style="323"/>
    <col min="15362" max="15362" width="25.42578125" style="323" customWidth="1"/>
    <col min="15363" max="15363" width="20.85546875" style="323" customWidth="1"/>
    <col min="15364" max="15364" width="17.28515625" style="323" bestFit="1" customWidth="1"/>
    <col min="15365" max="15365" width="13.85546875" style="323" bestFit="1" customWidth="1"/>
    <col min="15366" max="15617" width="9.140625" style="323"/>
    <col min="15618" max="15618" width="25.42578125" style="323" customWidth="1"/>
    <col min="15619" max="15619" width="20.85546875" style="323" customWidth="1"/>
    <col min="15620" max="15620" width="17.28515625" style="323" bestFit="1" customWidth="1"/>
    <col min="15621" max="15621" width="13.85546875" style="323" bestFit="1" customWidth="1"/>
    <col min="15622" max="15873" width="9.140625" style="323"/>
    <col min="15874" max="15874" width="25.42578125" style="323" customWidth="1"/>
    <col min="15875" max="15875" width="20.85546875" style="323" customWidth="1"/>
    <col min="15876" max="15876" width="17.28515625" style="323" bestFit="1" customWidth="1"/>
    <col min="15877" max="15877" width="13.85546875" style="323" bestFit="1" customWidth="1"/>
    <col min="15878" max="16129" width="9.140625" style="323"/>
    <col min="16130" max="16130" width="25.42578125" style="323" customWidth="1"/>
    <col min="16131" max="16131" width="20.85546875" style="323" customWidth="1"/>
    <col min="16132" max="16132" width="17.28515625" style="323" bestFit="1" customWidth="1"/>
    <col min="16133" max="16133" width="13.85546875" style="323" bestFit="1" customWidth="1"/>
    <col min="16134" max="16384" width="9.140625" style="323"/>
  </cols>
  <sheetData>
    <row r="4" spans="1:6" ht="18.75" x14ac:dyDescent="0.3">
      <c r="A4" s="653" t="s">
        <v>602</v>
      </c>
      <c r="B4" s="653"/>
      <c r="C4" s="653"/>
      <c r="D4" s="653"/>
      <c r="E4" s="653"/>
    </row>
    <row r="5" spans="1:6" ht="18.75" x14ac:dyDescent="0.3">
      <c r="A5" s="653" t="s">
        <v>928</v>
      </c>
      <c r="B5" s="653"/>
      <c r="C5" s="653"/>
      <c r="D5" s="653"/>
      <c r="E5" s="653"/>
    </row>
    <row r="7" spans="1:6" ht="31.5" x14ac:dyDescent="0.25">
      <c r="A7" s="482" t="s">
        <v>603</v>
      </c>
      <c r="B7" s="483" t="s">
        <v>604</v>
      </c>
      <c r="C7" s="483" t="s">
        <v>605</v>
      </c>
      <c r="D7" s="483" t="s">
        <v>606</v>
      </c>
      <c r="E7" s="483" t="s">
        <v>607</v>
      </c>
    </row>
    <row r="8" spans="1:6" x14ac:dyDescent="0.25">
      <c r="A8" s="327"/>
      <c r="B8" s="327"/>
      <c r="C8" s="483" t="s">
        <v>608</v>
      </c>
      <c r="D8" s="483" t="s">
        <v>609</v>
      </c>
      <c r="E8" s="483" t="s">
        <v>610</v>
      </c>
    </row>
    <row r="9" spans="1:6" x14ac:dyDescent="0.25">
      <c r="A9" s="327"/>
      <c r="B9" s="327"/>
      <c r="C9" s="327"/>
      <c r="D9" s="483" t="s">
        <v>611</v>
      </c>
      <c r="E9" s="483" t="s">
        <v>612</v>
      </c>
    </row>
    <row r="10" spans="1:6" x14ac:dyDescent="0.25">
      <c r="A10" s="483" t="s">
        <v>541</v>
      </c>
      <c r="B10" s="483" t="s">
        <v>542</v>
      </c>
      <c r="C10" s="483" t="s">
        <v>543</v>
      </c>
      <c r="D10" s="483" t="s">
        <v>544</v>
      </c>
      <c r="E10" s="483" t="s">
        <v>545</v>
      </c>
    </row>
    <row r="11" spans="1:6" ht="94.5" x14ac:dyDescent="0.25">
      <c r="A11" s="483" t="s">
        <v>542</v>
      </c>
      <c r="B11" s="324" t="s">
        <v>613</v>
      </c>
      <c r="C11" s="325"/>
      <c r="D11" s="326"/>
      <c r="E11" s="326"/>
    </row>
    <row r="12" spans="1:6" ht="78.75" x14ac:dyDescent="0.25">
      <c r="A12" s="484" t="s">
        <v>543</v>
      </c>
      <c r="B12" s="324" t="s">
        <v>614</v>
      </c>
      <c r="C12" s="327"/>
      <c r="D12" s="328"/>
      <c r="E12" s="328">
        <v>0</v>
      </c>
    </row>
    <row r="13" spans="1:6" ht="63" x14ac:dyDescent="0.25">
      <c r="A13" s="484"/>
      <c r="B13" s="324" t="s">
        <v>615</v>
      </c>
      <c r="C13" s="325"/>
      <c r="D13" s="485">
        <f>SUM(D14:D20)</f>
        <v>14563983</v>
      </c>
      <c r="E13" s="485">
        <f>SUM(E14:E20)</f>
        <v>1300000</v>
      </c>
      <c r="F13" s="473">
        <f>SUM(F14:F20)</f>
        <v>13263983</v>
      </c>
    </row>
    <row r="14" spans="1:6" ht="31.5" x14ac:dyDescent="0.25">
      <c r="A14" s="484"/>
      <c r="B14" s="329"/>
      <c r="C14" s="331" t="s">
        <v>625</v>
      </c>
      <c r="D14" s="330">
        <f t="shared" ref="D14:D22" si="0">F14+E14</f>
        <v>6605006</v>
      </c>
      <c r="E14" s="330">
        <v>925000</v>
      </c>
      <c r="F14" s="474">
        <f>'5.tábla'!E37</f>
        <v>5680006</v>
      </c>
    </row>
    <row r="15" spans="1:6" x14ac:dyDescent="0.25">
      <c r="A15" s="484"/>
      <c r="B15" s="329"/>
      <c r="C15" s="331" t="s">
        <v>618</v>
      </c>
      <c r="D15" s="330">
        <f t="shared" si="0"/>
        <v>191345</v>
      </c>
      <c r="E15" s="330">
        <v>0</v>
      </c>
      <c r="F15" s="474">
        <f>'5.tábla'!E38</f>
        <v>191345</v>
      </c>
    </row>
    <row r="16" spans="1:6" x14ac:dyDescent="0.25">
      <c r="A16" s="484"/>
      <c r="B16" s="329"/>
      <c r="C16" s="327" t="s">
        <v>616</v>
      </c>
      <c r="D16" s="330">
        <f t="shared" si="0"/>
        <v>4887421</v>
      </c>
      <c r="E16" s="330">
        <v>20000</v>
      </c>
      <c r="F16" s="474">
        <f>'5.tábla'!E41</f>
        <v>4867421</v>
      </c>
    </row>
    <row r="17" spans="1:7" x14ac:dyDescent="0.25">
      <c r="A17" s="484"/>
      <c r="B17" s="329"/>
      <c r="C17" s="331" t="s">
        <v>617</v>
      </c>
      <c r="D17" s="330">
        <f t="shared" si="0"/>
        <v>277550</v>
      </c>
      <c r="E17" s="330">
        <v>68000</v>
      </c>
      <c r="F17" s="474">
        <f>'5.tábla'!E44</f>
        <v>209550</v>
      </c>
    </row>
    <row r="18" spans="1:7" x14ac:dyDescent="0.25">
      <c r="A18" s="484"/>
      <c r="B18" s="329"/>
      <c r="C18" s="331" t="s">
        <v>619</v>
      </c>
      <c r="D18" s="330">
        <f t="shared" si="0"/>
        <v>8004</v>
      </c>
      <c r="E18" s="330">
        <v>0</v>
      </c>
      <c r="F18" s="474">
        <v>8004</v>
      </c>
      <c r="G18" s="333"/>
    </row>
    <row r="19" spans="1:7" x14ac:dyDescent="0.25">
      <c r="A19" s="484"/>
      <c r="B19" s="329"/>
      <c r="C19" s="327" t="s">
        <v>620</v>
      </c>
      <c r="D19" s="330">
        <f t="shared" si="0"/>
        <v>2461347</v>
      </c>
      <c r="E19" s="330">
        <v>287000</v>
      </c>
      <c r="F19" s="474">
        <f>'5.tábla'!E42</f>
        <v>2174347</v>
      </c>
    </row>
    <row r="20" spans="1:7" x14ac:dyDescent="0.25">
      <c r="A20" s="484"/>
      <c r="B20" s="329"/>
      <c r="C20" s="327" t="s">
        <v>621</v>
      </c>
      <c r="D20" s="330">
        <f t="shared" si="0"/>
        <v>133310</v>
      </c>
      <c r="E20" s="330">
        <v>0</v>
      </c>
      <c r="F20" s="474">
        <v>133310</v>
      </c>
      <c r="G20" s="333"/>
    </row>
    <row r="21" spans="1:7" ht="78.75" x14ac:dyDescent="0.25">
      <c r="A21" s="484" t="s">
        <v>544</v>
      </c>
      <c r="B21" s="324" t="s">
        <v>622</v>
      </c>
      <c r="C21" s="327"/>
      <c r="D21" s="330">
        <f t="shared" si="0"/>
        <v>0</v>
      </c>
      <c r="E21" s="330"/>
      <c r="F21" s="474">
        <f>'5.tábla'!E52</f>
        <v>0</v>
      </c>
    </row>
    <row r="22" spans="1:7" ht="63" x14ac:dyDescent="0.25">
      <c r="A22" s="484" t="s">
        <v>545</v>
      </c>
      <c r="B22" s="324" t="s">
        <v>623</v>
      </c>
      <c r="C22" s="327"/>
      <c r="D22" s="330">
        <f t="shared" si="0"/>
        <v>0</v>
      </c>
      <c r="E22" s="330">
        <v>0</v>
      </c>
      <c r="F22" s="474"/>
    </row>
    <row r="23" spans="1:7" x14ac:dyDescent="0.25">
      <c r="A23" s="483"/>
      <c r="B23" s="325" t="s">
        <v>624</v>
      </c>
      <c r="C23" s="325"/>
      <c r="D23" s="486">
        <f>D22+D21+D12+D13+D11</f>
        <v>14563983</v>
      </c>
      <c r="E23" s="486">
        <f>E22+E21+E12+E13+E11</f>
        <v>1300000</v>
      </c>
      <c r="F23" s="332"/>
    </row>
    <row r="24" spans="1:7" x14ac:dyDescent="0.25">
      <c r="F24" s="332"/>
    </row>
  </sheetData>
  <mergeCells count="2">
    <mergeCell ref="A4:E4"/>
    <mergeCell ref="A5:E5"/>
  </mergeCells>
  <printOptions horizontalCentered="1"/>
  <pageMargins left="0.51181102362204722" right="0.31496062992125984" top="0.74803149606299213" bottom="0.74803149606299213" header="0.31496062992125984" footer="0.31496062992125984"/>
  <pageSetup paperSize="9" orientation="portrait" r:id="rId1"/>
  <headerFooter>
    <oddHeader>&amp;L&amp;"Times New Roman,Normál"&amp;12Balatonszőlős Község 
Önkormányzata &amp;C&amp;"Times New Roman,Normál"&amp;12 
13. melléklet
az önkormányzat 2018. évi költségvetési gazdálkodási beszámolójáról
szóló 5/2019. (V. 30.) önkormányzati rendeletéhez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4:H25"/>
  <sheetViews>
    <sheetView view="pageLayout" zoomScaleNormal="100" zoomScaleSheetLayoutView="68" workbookViewId="0">
      <selection activeCell="A4" sqref="A4:G4"/>
    </sheetView>
  </sheetViews>
  <sheetFormatPr defaultRowHeight="12.75" x14ac:dyDescent="0.2"/>
  <cols>
    <col min="1" max="1" width="60.85546875" style="427" customWidth="1"/>
    <col min="2" max="2" width="11.140625" style="406" customWidth="1"/>
    <col min="3" max="3" width="11.28515625" style="406" bestFit="1" customWidth="1"/>
    <col min="4" max="4" width="11.28515625" style="406" customWidth="1"/>
    <col min="5" max="5" width="12.42578125" style="406" bestFit="1" customWidth="1"/>
    <col min="6" max="7" width="11.28515625" style="406" bestFit="1" customWidth="1"/>
    <col min="8" max="8" width="18" style="406" customWidth="1"/>
    <col min="9" max="257" width="9.140625" style="406"/>
    <col min="258" max="258" width="60.85546875" style="406" customWidth="1"/>
    <col min="259" max="259" width="13.42578125" style="406" customWidth="1"/>
    <col min="260" max="260" width="12.140625" style="406" customWidth="1"/>
    <col min="261" max="261" width="11.140625" style="406" customWidth="1"/>
    <col min="262" max="262" width="11.28515625" style="406" customWidth="1"/>
    <col min="263" max="263" width="12.28515625" style="406" customWidth="1"/>
    <col min="264" max="264" width="18" style="406" customWidth="1"/>
    <col min="265" max="513" width="9.140625" style="406"/>
    <col min="514" max="514" width="60.85546875" style="406" customWidth="1"/>
    <col min="515" max="515" width="13.42578125" style="406" customWidth="1"/>
    <col min="516" max="516" width="12.140625" style="406" customWidth="1"/>
    <col min="517" max="517" width="11.140625" style="406" customWidth="1"/>
    <col min="518" max="518" width="11.28515625" style="406" customWidth="1"/>
    <col min="519" max="519" width="12.28515625" style="406" customWidth="1"/>
    <col min="520" max="520" width="18" style="406" customWidth="1"/>
    <col min="521" max="769" width="9.140625" style="406"/>
    <col min="770" max="770" width="60.85546875" style="406" customWidth="1"/>
    <col min="771" max="771" width="13.42578125" style="406" customWidth="1"/>
    <col min="772" max="772" width="12.140625" style="406" customWidth="1"/>
    <col min="773" max="773" width="11.140625" style="406" customWidth="1"/>
    <col min="774" max="774" width="11.28515625" style="406" customWidth="1"/>
    <col min="775" max="775" width="12.28515625" style="406" customWidth="1"/>
    <col min="776" max="776" width="18" style="406" customWidth="1"/>
    <col min="777" max="1025" width="9.140625" style="406"/>
    <col min="1026" max="1026" width="60.85546875" style="406" customWidth="1"/>
    <col min="1027" max="1027" width="13.42578125" style="406" customWidth="1"/>
    <col min="1028" max="1028" width="12.140625" style="406" customWidth="1"/>
    <col min="1029" max="1029" width="11.140625" style="406" customWidth="1"/>
    <col min="1030" max="1030" width="11.28515625" style="406" customWidth="1"/>
    <col min="1031" max="1031" width="12.28515625" style="406" customWidth="1"/>
    <col min="1032" max="1032" width="18" style="406" customWidth="1"/>
    <col min="1033" max="1281" width="9.140625" style="406"/>
    <col min="1282" max="1282" width="60.85546875" style="406" customWidth="1"/>
    <col min="1283" max="1283" width="13.42578125" style="406" customWidth="1"/>
    <col min="1284" max="1284" width="12.140625" style="406" customWidth="1"/>
    <col min="1285" max="1285" width="11.140625" style="406" customWidth="1"/>
    <col min="1286" max="1286" width="11.28515625" style="406" customWidth="1"/>
    <col min="1287" max="1287" width="12.28515625" style="406" customWidth="1"/>
    <col min="1288" max="1288" width="18" style="406" customWidth="1"/>
    <col min="1289" max="1537" width="9.140625" style="406"/>
    <col min="1538" max="1538" width="60.85546875" style="406" customWidth="1"/>
    <col min="1539" max="1539" width="13.42578125" style="406" customWidth="1"/>
    <col min="1540" max="1540" width="12.140625" style="406" customWidth="1"/>
    <col min="1541" max="1541" width="11.140625" style="406" customWidth="1"/>
    <col min="1542" max="1542" width="11.28515625" style="406" customWidth="1"/>
    <col min="1543" max="1543" width="12.28515625" style="406" customWidth="1"/>
    <col min="1544" max="1544" width="18" style="406" customWidth="1"/>
    <col min="1545" max="1793" width="9.140625" style="406"/>
    <col min="1794" max="1794" width="60.85546875" style="406" customWidth="1"/>
    <col min="1795" max="1795" width="13.42578125" style="406" customWidth="1"/>
    <col min="1796" max="1796" width="12.140625" style="406" customWidth="1"/>
    <col min="1797" max="1797" width="11.140625" style="406" customWidth="1"/>
    <col min="1798" max="1798" width="11.28515625" style="406" customWidth="1"/>
    <col min="1799" max="1799" width="12.28515625" style="406" customWidth="1"/>
    <col min="1800" max="1800" width="18" style="406" customWidth="1"/>
    <col min="1801" max="2049" width="9.140625" style="406"/>
    <col min="2050" max="2050" width="60.85546875" style="406" customWidth="1"/>
    <col min="2051" max="2051" width="13.42578125" style="406" customWidth="1"/>
    <col min="2052" max="2052" width="12.140625" style="406" customWidth="1"/>
    <col min="2053" max="2053" width="11.140625" style="406" customWidth="1"/>
    <col min="2054" max="2054" width="11.28515625" style="406" customWidth="1"/>
    <col min="2055" max="2055" width="12.28515625" style="406" customWidth="1"/>
    <col min="2056" max="2056" width="18" style="406" customWidth="1"/>
    <col min="2057" max="2305" width="9.140625" style="406"/>
    <col min="2306" max="2306" width="60.85546875" style="406" customWidth="1"/>
    <col min="2307" max="2307" width="13.42578125" style="406" customWidth="1"/>
    <col min="2308" max="2308" width="12.140625" style="406" customWidth="1"/>
    <col min="2309" max="2309" width="11.140625" style="406" customWidth="1"/>
    <col min="2310" max="2310" width="11.28515625" style="406" customWidth="1"/>
    <col min="2311" max="2311" width="12.28515625" style="406" customWidth="1"/>
    <col min="2312" max="2312" width="18" style="406" customWidth="1"/>
    <col min="2313" max="2561" width="9.140625" style="406"/>
    <col min="2562" max="2562" width="60.85546875" style="406" customWidth="1"/>
    <col min="2563" max="2563" width="13.42578125" style="406" customWidth="1"/>
    <col min="2564" max="2564" width="12.140625" style="406" customWidth="1"/>
    <col min="2565" max="2565" width="11.140625" style="406" customWidth="1"/>
    <col min="2566" max="2566" width="11.28515625" style="406" customWidth="1"/>
    <col min="2567" max="2567" width="12.28515625" style="406" customWidth="1"/>
    <col min="2568" max="2568" width="18" style="406" customWidth="1"/>
    <col min="2569" max="2817" width="9.140625" style="406"/>
    <col min="2818" max="2818" width="60.85546875" style="406" customWidth="1"/>
    <col min="2819" max="2819" width="13.42578125" style="406" customWidth="1"/>
    <col min="2820" max="2820" width="12.140625" style="406" customWidth="1"/>
    <col min="2821" max="2821" width="11.140625" style="406" customWidth="1"/>
    <col min="2822" max="2822" width="11.28515625" style="406" customWidth="1"/>
    <col min="2823" max="2823" width="12.28515625" style="406" customWidth="1"/>
    <col min="2824" max="2824" width="18" style="406" customWidth="1"/>
    <col min="2825" max="3073" width="9.140625" style="406"/>
    <col min="3074" max="3074" width="60.85546875" style="406" customWidth="1"/>
    <col min="3075" max="3075" width="13.42578125" style="406" customWidth="1"/>
    <col min="3076" max="3076" width="12.140625" style="406" customWidth="1"/>
    <col min="3077" max="3077" width="11.140625" style="406" customWidth="1"/>
    <col min="3078" max="3078" width="11.28515625" style="406" customWidth="1"/>
    <col min="3079" max="3079" width="12.28515625" style="406" customWidth="1"/>
    <col min="3080" max="3080" width="18" style="406" customWidth="1"/>
    <col min="3081" max="3329" width="9.140625" style="406"/>
    <col min="3330" max="3330" width="60.85546875" style="406" customWidth="1"/>
    <col min="3331" max="3331" width="13.42578125" style="406" customWidth="1"/>
    <col min="3332" max="3332" width="12.140625" style="406" customWidth="1"/>
    <col min="3333" max="3333" width="11.140625" style="406" customWidth="1"/>
    <col min="3334" max="3334" width="11.28515625" style="406" customWidth="1"/>
    <col min="3335" max="3335" width="12.28515625" style="406" customWidth="1"/>
    <col min="3336" max="3336" width="18" style="406" customWidth="1"/>
    <col min="3337" max="3585" width="9.140625" style="406"/>
    <col min="3586" max="3586" width="60.85546875" style="406" customWidth="1"/>
    <col min="3587" max="3587" width="13.42578125" style="406" customWidth="1"/>
    <col min="3588" max="3588" width="12.140625" style="406" customWidth="1"/>
    <col min="3589" max="3589" width="11.140625" style="406" customWidth="1"/>
    <col min="3590" max="3590" width="11.28515625" style="406" customWidth="1"/>
    <col min="3591" max="3591" width="12.28515625" style="406" customWidth="1"/>
    <col min="3592" max="3592" width="18" style="406" customWidth="1"/>
    <col min="3593" max="3841" width="9.140625" style="406"/>
    <col min="3842" max="3842" width="60.85546875" style="406" customWidth="1"/>
    <col min="3843" max="3843" width="13.42578125" style="406" customWidth="1"/>
    <col min="3844" max="3844" width="12.140625" style="406" customWidth="1"/>
    <col min="3845" max="3845" width="11.140625" style="406" customWidth="1"/>
    <col min="3846" max="3846" width="11.28515625" style="406" customWidth="1"/>
    <col min="3847" max="3847" width="12.28515625" style="406" customWidth="1"/>
    <col min="3848" max="3848" width="18" style="406" customWidth="1"/>
    <col min="3849" max="4097" width="9.140625" style="406"/>
    <col min="4098" max="4098" width="60.85546875" style="406" customWidth="1"/>
    <col min="4099" max="4099" width="13.42578125" style="406" customWidth="1"/>
    <col min="4100" max="4100" width="12.140625" style="406" customWidth="1"/>
    <col min="4101" max="4101" width="11.140625" style="406" customWidth="1"/>
    <col min="4102" max="4102" width="11.28515625" style="406" customWidth="1"/>
    <col min="4103" max="4103" width="12.28515625" style="406" customWidth="1"/>
    <col min="4104" max="4104" width="18" style="406" customWidth="1"/>
    <col min="4105" max="4353" width="9.140625" style="406"/>
    <col min="4354" max="4354" width="60.85546875" style="406" customWidth="1"/>
    <col min="4355" max="4355" width="13.42578125" style="406" customWidth="1"/>
    <col min="4356" max="4356" width="12.140625" style="406" customWidth="1"/>
    <col min="4357" max="4357" width="11.140625" style="406" customWidth="1"/>
    <col min="4358" max="4358" width="11.28515625" style="406" customWidth="1"/>
    <col min="4359" max="4359" width="12.28515625" style="406" customWidth="1"/>
    <col min="4360" max="4360" width="18" style="406" customWidth="1"/>
    <col min="4361" max="4609" width="9.140625" style="406"/>
    <col min="4610" max="4610" width="60.85546875" style="406" customWidth="1"/>
    <col min="4611" max="4611" width="13.42578125" style="406" customWidth="1"/>
    <col min="4612" max="4612" width="12.140625" style="406" customWidth="1"/>
    <col min="4613" max="4613" width="11.140625" style="406" customWidth="1"/>
    <col min="4614" max="4614" width="11.28515625" style="406" customWidth="1"/>
    <col min="4615" max="4615" width="12.28515625" style="406" customWidth="1"/>
    <col min="4616" max="4616" width="18" style="406" customWidth="1"/>
    <col min="4617" max="4865" width="9.140625" style="406"/>
    <col min="4866" max="4866" width="60.85546875" style="406" customWidth="1"/>
    <col min="4867" max="4867" width="13.42578125" style="406" customWidth="1"/>
    <col min="4868" max="4868" width="12.140625" style="406" customWidth="1"/>
    <col min="4869" max="4869" width="11.140625" style="406" customWidth="1"/>
    <col min="4870" max="4870" width="11.28515625" style="406" customWidth="1"/>
    <col min="4871" max="4871" width="12.28515625" style="406" customWidth="1"/>
    <col min="4872" max="4872" width="18" style="406" customWidth="1"/>
    <col min="4873" max="5121" width="9.140625" style="406"/>
    <col min="5122" max="5122" width="60.85546875" style="406" customWidth="1"/>
    <col min="5123" max="5123" width="13.42578125" style="406" customWidth="1"/>
    <col min="5124" max="5124" width="12.140625" style="406" customWidth="1"/>
    <col min="5125" max="5125" width="11.140625" style="406" customWidth="1"/>
    <col min="5126" max="5126" width="11.28515625" style="406" customWidth="1"/>
    <col min="5127" max="5127" width="12.28515625" style="406" customWidth="1"/>
    <col min="5128" max="5128" width="18" style="406" customWidth="1"/>
    <col min="5129" max="5377" width="9.140625" style="406"/>
    <col min="5378" max="5378" width="60.85546875" style="406" customWidth="1"/>
    <col min="5379" max="5379" width="13.42578125" style="406" customWidth="1"/>
    <col min="5380" max="5380" width="12.140625" style="406" customWidth="1"/>
    <col min="5381" max="5381" width="11.140625" style="406" customWidth="1"/>
    <col min="5382" max="5382" width="11.28515625" style="406" customWidth="1"/>
    <col min="5383" max="5383" width="12.28515625" style="406" customWidth="1"/>
    <col min="5384" max="5384" width="18" style="406" customWidth="1"/>
    <col min="5385" max="5633" width="9.140625" style="406"/>
    <col min="5634" max="5634" width="60.85546875" style="406" customWidth="1"/>
    <col min="5635" max="5635" width="13.42578125" style="406" customWidth="1"/>
    <col min="5636" max="5636" width="12.140625" style="406" customWidth="1"/>
    <col min="5637" max="5637" width="11.140625" style="406" customWidth="1"/>
    <col min="5638" max="5638" width="11.28515625" style="406" customWidth="1"/>
    <col min="5639" max="5639" width="12.28515625" style="406" customWidth="1"/>
    <col min="5640" max="5640" width="18" style="406" customWidth="1"/>
    <col min="5641" max="5889" width="9.140625" style="406"/>
    <col min="5890" max="5890" width="60.85546875" style="406" customWidth="1"/>
    <col min="5891" max="5891" width="13.42578125" style="406" customWidth="1"/>
    <col min="5892" max="5892" width="12.140625" style="406" customWidth="1"/>
    <col min="5893" max="5893" width="11.140625" style="406" customWidth="1"/>
    <col min="5894" max="5894" width="11.28515625" style="406" customWidth="1"/>
    <col min="5895" max="5895" width="12.28515625" style="406" customWidth="1"/>
    <col min="5896" max="5896" width="18" style="406" customWidth="1"/>
    <col min="5897" max="6145" width="9.140625" style="406"/>
    <col min="6146" max="6146" width="60.85546875" style="406" customWidth="1"/>
    <col min="6147" max="6147" width="13.42578125" style="406" customWidth="1"/>
    <col min="6148" max="6148" width="12.140625" style="406" customWidth="1"/>
    <col min="6149" max="6149" width="11.140625" style="406" customWidth="1"/>
    <col min="6150" max="6150" width="11.28515625" style="406" customWidth="1"/>
    <col min="6151" max="6151" width="12.28515625" style="406" customWidth="1"/>
    <col min="6152" max="6152" width="18" style="406" customWidth="1"/>
    <col min="6153" max="6401" width="9.140625" style="406"/>
    <col min="6402" max="6402" width="60.85546875" style="406" customWidth="1"/>
    <col min="6403" max="6403" width="13.42578125" style="406" customWidth="1"/>
    <col min="6404" max="6404" width="12.140625" style="406" customWidth="1"/>
    <col min="6405" max="6405" width="11.140625" style="406" customWidth="1"/>
    <col min="6406" max="6406" width="11.28515625" style="406" customWidth="1"/>
    <col min="6407" max="6407" width="12.28515625" style="406" customWidth="1"/>
    <col min="6408" max="6408" width="18" style="406" customWidth="1"/>
    <col min="6409" max="6657" width="9.140625" style="406"/>
    <col min="6658" max="6658" width="60.85546875" style="406" customWidth="1"/>
    <col min="6659" max="6659" width="13.42578125" style="406" customWidth="1"/>
    <col min="6660" max="6660" width="12.140625" style="406" customWidth="1"/>
    <col min="6661" max="6661" width="11.140625" style="406" customWidth="1"/>
    <col min="6662" max="6662" width="11.28515625" style="406" customWidth="1"/>
    <col min="6663" max="6663" width="12.28515625" style="406" customWidth="1"/>
    <col min="6664" max="6664" width="18" style="406" customWidth="1"/>
    <col min="6665" max="6913" width="9.140625" style="406"/>
    <col min="6914" max="6914" width="60.85546875" style="406" customWidth="1"/>
    <col min="6915" max="6915" width="13.42578125" style="406" customWidth="1"/>
    <col min="6916" max="6916" width="12.140625" style="406" customWidth="1"/>
    <col min="6917" max="6917" width="11.140625" style="406" customWidth="1"/>
    <col min="6918" max="6918" width="11.28515625" style="406" customWidth="1"/>
    <col min="6919" max="6919" width="12.28515625" style="406" customWidth="1"/>
    <col min="6920" max="6920" width="18" style="406" customWidth="1"/>
    <col min="6921" max="7169" width="9.140625" style="406"/>
    <col min="7170" max="7170" width="60.85546875" style="406" customWidth="1"/>
    <col min="7171" max="7171" width="13.42578125" style="406" customWidth="1"/>
    <col min="7172" max="7172" width="12.140625" style="406" customWidth="1"/>
    <col min="7173" max="7173" width="11.140625" style="406" customWidth="1"/>
    <col min="7174" max="7174" width="11.28515625" style="406" customWidth="1"/>
    <col min="7175" max="7175" width="12.28515625" style="406" customWidth="1"/>
    <col min="7176" max="7176" width="18" style="406" customWidth="1"/>
    <col min="7177" max="7425" width="9.140625" style="406"/>
    <col min="7426" max="7426" width="60.85546875" style="406" customWidth="1"/>
    <col min="7427" max="7427" width="13.42578125" style="406" customWidth="1"/>
    <col min="7428" max="7428" width="12.140625" style="406" customWidth="1"/>
    <col min="7429" max="7429" width="11.140625" style="406" customWidth="1"/>
    <col min="7430" max="7430" width="11.28515625" style="406" customWidth="1"/>
    <col min="7431" max="7431" width="12.28515625" style="406" customWidth="1"/>
    <col min="7432" max="7432" width="18" style="406" customWidth="1"/>
    <col min="7433" max="7681" width="9.140625" style="406"/>
    <col min="7682" max="7682" width="60.85546875" style="406" customWidth="1"/>
    <col min="7683" max="7683" width="13.42578125" style="406" customWidth="1"/>
    <col min="7684" max="7684" width="12.140625" style="406" customWidth="1"/>
    <col min="7685" max="7685" width="11.140625" style="406" customWidth="1"/>
    <col min="7686" max="7686" width="11.28515625" style="406" customWidth="1"/>
    <col min="7687" max="7687" width="12.28515625" style="406" customWidth="1"/>
    <col min="7688" max="7688" width="18" style="406" customWidth="1"/>
    <col min="7689" max="7937" width="9.140625" style="406"/>
    <col min="7938" max="7938" width="60.85546875" style="406" customWidth="1"/>
    <col min="7939" max="7939" width="13.42578125" style="406" customWidth="1"/>
    <col min="7940" max="7940" width="12.140625" style="406" customWidth="1"/>
    <col min="7941" max="7941" width="11.140625" style="406" customWidth="1"/>
    <col min="7942" max="7942" width="11.28515625" style="406" customWidth="1"/>
    <col min="7943" max="7943" width="12.28515625" style="406" customWidth="1"/>
    <col min="7944" max="7944" width="18" style="406" customWidth="1"/>
    <col min="7945" max="8193" width="9.140625" style="406"/>
    <col min="8194" max="8194" width="60.85546875" style="406" customWidth="1"/>
    <col min="8195" max="8195" width="13.42578125" style="406" customWidth="1"/>
    <col min="8196" max="8196" width="12.140625" style="406" customWidth="1"/>
    <col min="8197" max="8197" width="11.140625" style="406" customWidth="1"/>
    <col min="8198" max="8198" width="11.28515625" style="406" customWidth="1"/>
    <col min="8199" max="8199" width="12.28515625" style="406" customWidth="1"/>
    <col min="8200" max="8200" width="18" style="406" customWidth="1"/>
    <col min="8201" max="8449" width="9.140625" style="406"/>
    <col min="8450" max="8450" width="60.85546875" style="406" customWidth="1"/>
    <col min="8451" max="8451" width="13.42578125" style="406" customWidth="1"/>
    <col min="8452" max="8452" width="12.140625" style="406" customWidth="1"/>
    <col min="8453" max="8453" width="11.140625" style="406" customWidth="1"/>
    <col min="8454" max="8454" width="11.28515625" style="406" customWidth="1"/>
    <col min="8455" max="8455" width="12.28515625" style="406" customWidth="1"/>
    <col min="8456" max="8456" width="18" style="406" customWidth="1"/>
    <col min="8457" max="8705" width="9.140625" style="406"/>
    <col min="8706" max="8706" width="60.85546875" style="406" customWidth="1"/>
    <col min="8707" max="8707" width="13.42578125" style="406" customWidth="1"/>
    <col min="8708" max="8708" width="12.140625" style="406" customWidth="1"/>
    <col min="8709" max="8709" width="11.140625" style="406" customWidth="1"/>
    <col min="8710" max="8710" width="11.28515625" style="406" customWidth="1"/>
    <col min="8711" max="8711" width="12.28515625" style="406" customWidth="1"/>
    <col min="8712" max="8712" width="18" style="406" customWidth="1"/>
    <col min="8713" max="8961" width="9.140625" style="406"/>
    <col min="8962" max="8962" width="60.85546875" style="406" customWidth="1"/>
    <col min="8963" max="8963" width="13.42578125" style="406" customWidth="1"/>
    <col min="8964" max="8964" width="12.140625" style="406" customWidth="1"/>
    <col min="8965" max="8965" width="11.140625" style="406" customWidth="1"/>
    <col min="8966" max="8966" width="11.28515625" style="406" customWidth="1"/>
    <col min="8967" max="8967" width="12.28515625" style="406" customWidth="1"/>
    <col min="8968" max="8968" width="18" style="406" customWidth="1"/>
    <col min="8969" max="9217" width="9.140625" style="406"/>
    <col min="9218" max="9218" width="60.85546875" style="406" customWidth="1"/>
    <col min="9219" max="9219" width="13.42578125" style="406" customWidth="1"/>
    <col min="9220" max="9220" width="12.140625" style="406" customWidth="1"/>
    <col min="9221" max="9221" width="11.140625" style="406" customWidth="1"/>
    <col min="9222" max="9222" width="11.28515625" style="406" customWidth="1"/>
    <col min="9223" max="9223" width="12.28515625" style="406" customWidth="1"/>
    <col min="9224" max="9224" width="18" style="406" customWidth="1"/>
    <col min="9225" max="9473" width="9.140625" style="406"/>
    <col min="9474" max="9474" width="60.85546875" style="406" customWidth="1"/>
    <col min="9475" max="9475" width="13.42578125" style="406" customWidth="1"/>
    <col min="9476" max="9476" width="12.140625" style="406" customWidth="1"/>
    <col min="9477" max="9477" width="11.140625" style="406" customWidth="1"/>
    <col min="9478" max="9478" width="11.28515625" style="406" customWidth="1"/>
    <col min="9479" max="9479" width="12.28515625" style="406" customWidth="1"/>
    <col min="9480" max="9480" width="18" style="406" customWidth="1"/>
    <col min="9481" max="9729" width="9.140625" style="406"/>
    <col min="9730" max="9730" width="60.85546875" style="406" customWidth="1"/>
    <col min="9731" max="9731" width="13.42578125" style="406" customWidth="1"/>
    <col min="9732" max="9732" width="12.140625" style="406" customWidth="1"/>
    <col min="9733" max="9733" width="11.140625" style="406" customWidth="1"/>
    <col min="9734" max="9734" width="11.28515625" style="406" customWidth="1"/>
    <col min="9735" max="9735" width="12.28515625" style="406" customWidth="1"/>
    <col min="9736" max="9736" width="18" style="406" customWidth="1"/>
    <col min="9737" max="9985" width="9.140625" style="406"/>
    <col min="9986" max="9986" width="60.85546875" style="406" customWidth="1"/>
    <col min="9987" max="9987" width="13.42578125" style="406" customWidth="1"/>
    <col min="9988" max="9988" width="12.140625" style="406" customWidth="1"/>
    <col min="9989" max="9989" width="11.140625" style="406" customWidth="1"/>
    <col min="9990" max="9990" width="11.28515625" style="406" customWidth="1"/>
    <col min="9991" max="9991" width="12.28515625" style="406" customWidth="1"/>
    <col min="9992" max="9992" width="18" style="406" customWidth="1"/>
    <col min="9993" max="10241" width="9.140625" style="406"/>
    <col min="10242" max="10242" width="60.85546875" style="406" customWidth="1"/>
    <col min="10243" max="10243" width="13.42578125" style="406" customWidth="1"/>
    <col min="10244" max="10244" width="12.140625" style="406" customWidth="1"/>
    <col min="10245" max="10245" width="11.140625" style="406" customWidth="1"/>
    <col min="10246" max="10246" width="11.28515625" style="406" customWidth="1"/>
    <col min="10247" max="10247" width="12.28515625" style="406" customWidth="1"/>
    <col min="10248" max="10248" width="18" style="406" customWidth="1"/>
    <col min="10249" max="10497" width="9.140625" style="406"/>
    <col min="10498" max="10498" width="60.85546875" style="406" customWidth="1"/>
    <col min="10499" max="10499" width="13.42578125" style="406" customWidth="1"/>
    <col min="10500" max="10500" width="12.140625" style="406" customWidth="1"/>
    <col min="10501" max="10501" width="11.140625" style="406" customWidth="1"/>
    <col min="10502" max="10502" width="11.28515625" style="406" customWidth="1"/>
    <col min="10503" max="10503" width="12.28515625" style="406" customWidth="1"/>
    <col min="10504" max="10504" width="18" style="406" customWidth="1"/>
    <col min="10505" max="10753" width="9.140625" style="406"/>
    <col min="10754" max="10754" width="60.85546875" style="406" customWidth="1"/>
    <col min="10755" max="10755" width="13.42578125" style="406" customWidth="1"/>
    <col min="10756" max="10756" width="12.140625" style="406" customWidth="1"/>
    <col min="10757" max="10757" width="11.140625" style="406" customWidth="1"/>
    <col min="10758" max="10758" width="11.28515625" style="406" customWidth="1"/>
    <col min="10759" max="10759" width="12.28515625" style="406" customWidth="1"/>
    <col min="10760" max="10760" width="18" style="406" customWidth="1"/>
    <col min="10761" max="11009" width="9.140625" style="406"/>
    <col min="11010" max="11010" width="60.85546875" style="406" customWidth="1"/>
    <col min="11011" max="11011" width="13.42578125" style="406" customWidth="1"/>
    <col min="11012" max="11012" width="12.140625" style="406" customWidth="1"/>
    <col min="11013" max="11013" width="11.140625" style="406" customWidth="1"/>
    <col min="11014" max="11014" width="11.28515625" style="406" customWidth="1"/>
    <col min="11015" max="11015" width="12.28515625" style="406" customWidth="1"/>
    <col min="11016" max="11016" width="18" style="406" customWidth="1"/>
    <col min="11017" max="11265" width="9.140625" style="406"/>
    <col min="11266" max="11266" width="60.85546875" style="406" customWidth="1"/>
    <col min="11267" max="11267" width="13.42578125" style="406" customWidth="1"/>
    <col min="11268" max="11268" width="12.140625" style="406" customWidth="1"/>
    <col min="11269" max="11269" width="11.140625" style="406" customWidth="1"/>
    <col min="11270" max="11270" width="11.28515625" style="406" customWidth="1"/>
    <col min="11271" max="11271" width="12.28515625" style="406" customWidth="1"/>
    <col min="11272" max="11272" width="18" style="406" customWidth="1"/>
    <col min="11273" max="11521" width="9.140625" style="406"/>
    <col min="11522" max="11522" width="60.85546875" style="406" customWidth="1"/>
    <col min="11523" max="11523" width="13.42578125" style="406" customWidth="1"/>
    <col min="11524" max="11524" width="12.140625" style="406" customWidth="1"/>
    <col min="11525" max="11525" width="11.140625" style="406" customWidth="1"/>
    <col min="11526" max="11526" width="11.28515625" style="406" customWidth="1"/>
    <col min="11527" max="11527" width="12.28515625" style="406" customWidth="1"/>
    <col min="11528" max="11528" width="18" style="406" customWidth="1"/>
    <col min="11529" max="11777" width="9.140625" style="406"/>
    <col min="11778" max="11778" width="60.85546875" style="406" customWidth="1"/>
    <col min="11779" max="11779" width="13.42578125" style="406" customWidth="1"/>
    <col min="11780" max="11780" width="12.140625" style="406" customWidth="1"/>
    <col min="11781" max="11781" width="11.140625" style="406" customWidth="1"/>
    <col min="11782" max="11782" width="11.28515625" style="406" customWidth="1"/>
    <col min="11783" max="11783" width="12.28515625" style="406" customWidth="1"/>
    <col min="11784" max="11784" width="18" style="406" customWidth="1"/>
    <col min="11785" max="12033" width="9.140625" style="406"/>
    <col min="12034" max="12034" width="60.85546875" style="406" customWidth="1"/>
    <col min="12035" max="12035" width="13.42578125" style="406" customWidth="1"/>
    <col min="12036" max="12036" width="12.140625" style="406" customWidth="1"/>
    <col min="12037" max="12037" width="11.140625" style="406" customWidth="1"/>
    <col min="12038" max="12038" width="11.28515625" style="406" customWidth="1"/>
    <col min="12039" max="12039" width="12.28515625" style="406" customWidth="1"/>
    <col min="12040" max="12040" width="18" style="406" customWidth="1"/>
    <col min="12041" max="12289" width="9.140625" style="406"/>
    <col min="12290" max="12290" width="60.85546875" style="406" customWidth="1"/>
    <col min="12291" max="12291" width="13.42578125" style="406" customWidth="1"/>
    <col min="12292" max="12292" width="12.140625" style="406" customWidth="1"/>
    <col min="12293" max="12293" width="11.140625" style="406" customWidth="1"/>
    <col min="12294" max="12294" width="11.28515625" style="406" customWidth="1"/>
    <col min="12295" max="12295" width="12.28515625" style="406" customWidth="1"/>
    <col min="12296" max="12296" width="18" style="406" customWidth="1"/>
    <col min="12297" max="12545" width="9.140625" style="406"/>
    <col min="12546" max="12546" width="60.85546875" style="406" customWidth="1"/>
    <col min="12547" max="12547" width="13.42578125" style="406" customWidth="1"/>
    <col min="12548" max="12548" width="12.140625" style="406" customWidth="1"/>
    <col min="12549" max="12549" width="11.140625" style="406" customWidth="1"/>
    <col min="12550" max="12550" width="11.28515625" style="406" customWidth="1"/>
    <col min="12551" max="12551" width="12.28515625" style="406" customWidth="1"/>
    <col min="12552" max="12552" width="18" style="406" customWidth="1"/>
    <col min="12553" max="12801" width="9.140625" style="406"/>
    <col min="12802" max="12802" width="60.85546875" style="406" customWidth="1"/>
    <col min="12803" max="12803" width="13.42578125" style="406" customWidth="1"/>
    <col min="12804" max="12804" width="12.140625" style="406" customWidth="1"/>
    <col min="12805" max="12805" width="11.140625" style="406" customWidth="1"/>
    <col min="12806" max="12806" width="11.28515625" style="406" customWidth="1"/>
    <col min="12807" max="12807" width="12.28515625" style="406" customWidth="1"/>
    <col min="12808" max="12808" width="18" style="406" customWidth="1"/>
    <col min="12809" max="13057" width="9.140625" style="406"/>
    <col min="13058" max="13058" width="60.85546875" style="406" customWidth="1"/>
    <col min="13059" max="13059" width="13.42578125" style="406" customWidth="1"/>
    <col min="13060" max="13060" width="12.140625" style="406" customWidth="1"/>
    <col min="13061" max="13061" width="11.140625" style="406" customWidth="1"/>
    <col min="13062" max="13062" width="11.28515625" style="406" customWidth="1"/>
    <col min="13063" max="13063" width="12.28515625" style="406" customWidth="1"/>
    <col min="13064" max="13064" width="18" style="406" customWidth="1"/>
    <col min="13065" max="13313" width="9.140625" style="406"/>
    <col min="13314" max="13314" width="60.85546875" style="406" customWidth="1"/>
    <col min="13315" max="13315" width="13.42578125" style="406" customWidth="1"/>
    <col min="13316" max="13316" width="12.140625" style="406" customWidth="1"/>
    <col min="13317" max="13317" width="11.140625" style="406" customWidth="1"/>
    <col min="13318" max="13318" width="11.28515625" style="406" customWidth="1"/>
    <col min="13319" max="13319" width="12.28515625" style="406" customWidth="1"/>
    <col min="13320" max="13320" width="18" style="406" customWidth="1"/>
    <col min="13321" max="13569" width="9.140625" style="406"/>
    <col min="13570" max="13570" width="60.85546875" style="406" customWidth="1"/>
    <col min="13571" max="13571" width="13.42578125" style="406" customWidth="1"/>
    <col min="13572" max="13572" width="12.140625" style="406" customWidth="1"/>
    <col min="13573" max="13573" width="11.140625" style="406" customWidth="1"/>
    <col min="13574" max="13574" width="11.28515625" style="406" customWidth="1"/>
    <col min="13575" max="13575" width="12.28515625" style="406" customWidth="1"/>
    <col min="13576" max="13576" width="18" style="406" customWidth="1"/>
    <col min="13577" max="13825" width="9.140625" style="406"/>
    <col min="13826" max="13826" width="60.85546875" style="406" customWidth="1"/>
    <col min="13827" max="13827" width="13.42578125" style="406" customWidth="1"/>
    <col min="13828" max="13828" width="12.140625" style="406" customWidth="1"/>
    <col min="13829" max="13829" width="11.140625" style="406" customWidth="1"/>
    <col min="13830" max="13830" width="11.28515625" style="406" customWidth="1"/>
    <col min="13831" max="13831" width="12.28515625" style="406" customWidth="1"/>
    <col min="13832" max="13832" width="18" style="406" customWidth="1"/>
    <col min="13833" max="14081" width="9.140625" style="406"/>
    <col min="14082" max="14082" width="60.85546875" style="406" customWidth="1"/>
    <col min="14083" max="14083" width="13.42578125" style="406" customWidth="1"/>
    <col min="14084" max="14084" width="12.140625" style="406" customWidth="1"/>
    <col min="14085" max="14085" width="11.140625" style="406" customWidth="1"/>
    <col min="14086" max="14086" width="11.28515625" style="406" customWidth="1"/>
    <col min="14087" max="14087" width="12.28515625" style="406" customWidth="1"/>
    <col min="14088" max="14088" width="18" style="406" customWidth="1"/>
    <col min="14089" max="14337" width="9.140625" style="406"/>
    <col min="14338" max="14338" width="60.85546875" style="406" customWidth="1"/>
    <col min="14339" max="14339" width="13.42578125" style="406" customWidth="1"/>
    <col min="14340" max="14340" width="12.140625" style="406" customWidth="1"/>
    <col min="14341" max="14341" width="11.140625" style="406" customWidth="1"/>
    <col min="14342" max="14342" width="11.28515625" style="406" customWidth="1"/>
    <col min="14343" max="14343" width="12.28515625" style="406" customWidth="1"/>
    <col min="14344" max="14344" width="18" style="406" customWidth="1"/>
    <col min="14345" max="14593" width="9.140625" style="406"/>
    <col min="14594" max="14594" width="60.85546875" style="406" customWidth="1"/>
    <col min="14595" max="14595" width="13.42578125" style="406" customWidth="1"/>
    <col min="14596" max="14596" width="12.140625" style="406" customWidth="1"/>
    <col min="14597" max="14597" width="11.140625" style="406" customWidth="1"/>
    <col min="14598" max="14598" width="11.28515625" style="406" customWidth="1"/>
    <col min="14599" max="14599" width="12.28515625" style="406" customWidth="1"/>
    <col min="14600" max="14600" width="18" style="406" customWidth="1"/>
    <col min="14601" max="14849" width="9.140625" style="406"/>
    <col min="14850" max="14850" width="60.85546875" style="406" customWidth="1"/>
    <col min="14851" max="14851" width="13.42578125" style="406" customWidth="1"/>
    <col min="14852" max="14852" width="12.140625" style="406" customWidth="1"/>
    <col min="14853" max="14853" width="11.140625" style="406" customWidth="1"/>
    <col min="14854" max="14854" width="11.28515625" style="406" customWidth="1"/>
    <col min="14855" max="14855" width="12.28515625" style="406" customWidth="1"/>
    <col min="14856" max="14856" width="18" style="406" customWidth="1"/>
    <col min="14857" max="15105" width="9.140625" style="406"/>
    <col min="15106" max="15106" width="60.85546875" style="406" customWidth="1"/>
    <col min="15107" max="15107" width="13.42578125" style="406" customWidth="1"/>
    <col min="15108" max="15108" width="12.140625" style="406" customWidth="1"/>
    <col min="15109" max="15109" width="11.140625" style="406" customWidth="1"/>
    <col min="15110" max="15110" width="11.28515625" style="406" customWidth="1"/>
    <col min="15111" max="15111" width="12.28515625" style="406" customWidth="1"/>
    <col min="15112" max="15112" width="18" style="406" customWidth="1"/>
    <col min="15113" max="15361" width="9.140625" style="406"/>
    <col min="15362" max="15362" width="60.85546875" style="406" customWidth="1"/>
    <col min="15363" max="15363" width="13.42578125" style="406" customWidth="1"/>
    <col min="15364" max="15364" width="12.140625" style="406" customWidth="1"/>
    <col min="15365" max="15365" width="11.140625" style="406" customWidth="1"/>
    <col min="15366" max="15366" width="11.28515625" style="406" customWidth="1"/>
    <col min="15367" max="15367" width="12.28515625" style="406" customWidth="1"/>
    <col min="15368" max="15368" width="18" style="406" customWidth="1"/>
    <col min="15369" max="15617" width="9.140625" style="406"/>
    <col min="15618" max="15618" width="60.85546875" style="406" customWidth="1"/>
    <col min="15619" max="15619" width="13.42578125" style="406" customWidth="1"/>
    <col min="15620" max="15620" width="12.140625" style="406" customWidth="1"/>
    <col min="15621" max="15621" width="11.140625" style="406" customWidth="1"/>
    <col min="15622" max="15622" width="11.28515625" style="406" customWidth="1"/>
    <col min="15623" max="15623" width="12.28515625" style="406" customWidth="1"/>
    <col min="15624" max="15624" width="18" style="406" customWidth="1"/>
    <col min="15625" max="15873" width="9.140625" style="406"/>
    <col min="15874" max="15874" width="60.85546875" style="406" customWidth="1"/>
    <col min="15875" max="15875" width="13.42578125" style="406" customWidth="1"/>
    <col min="15876" max="15876" width="12.140625" style="406" customWidth="1"/>
    <col min="15877" max="15877" width="11.140625" style="406" customWidth="1"/>
    <col min="15878" max="15878" width="11.28515625" style="406" customWidth="1"/>
    <col min="15879" max="15879" width="12.28515625" style="406" customWidth="1"/>
    <col min="15880" max="15880" width="18" style="406" customWidth="1"/>
    <col min="15881" max="16129" width="9.140625" style="406"/>
    <col min="16130" max="16130" width="60.85546875" style="406" customWidth="1"/>
    <col min="16131" max="16131" width="13.42578125" style="406" customWidth="1"/>
    <col min="16132" max="16132" width="12.140625" style="406" customWidth="1"/>
    <col min="16133" max="16133" width="11.140625" style="406" customWidth="1"/>
    <col min="16134" max="16134" width="11.28515625" style="406" customWidth="1"/>
    <col min="16135" max="16135" width="12.28515625" style="406" customWidth="1"/>
    <col min="16136" max="16136" width="18" style="406" customWidth="1"/>
    <col min="16137" max="16384" width="9.140625" style="406"/>
  </cols>
  <sheetData>
    <row r="4" spans="1:8" ht="51.75" customHeight="1" x14ac:dyDescent="0.25">
      <c r="A4" s="654" t="s">
        <v>857</v>
      </c>
      <c r="B4" s="654"/>
      <c r="C4" s="654"/>
      <c r="D4" s="654"/>
      <c r="E4" s="654"/>
      <c r="F4" s="654"/>
      <c r="G4" s="654"/>
      <c r="H4" s="481"/>
    </row>
    <row r="5" spans="1:8" ht="27.75" customHeight="1" x14ac:dyDescent="0.25">
      <c r="A5" s="407"/>
      <c r="B5" s="408"/>
      <c r="C5" s="408"/>
      <c r="D5" s="408"/>
      <c r="E5" s="408"/>
      <c r="F5" s="408"/>
      <c r="G5" s="408"/>
      <c r="H5" s="409"/>
    </row>
    <row r="6" spans="1:8" x14ac:dyDescent="0.2">
      <c r="A6" s="408"/>
      <c r="B6" s="409"/>
      <c r="C6" s="409"/>
      <c r="D6" s="409"/>
      <c r="E6" s="409"/>
      <c r="F6" s="409"/>
      <c r="G6" s="409"/>
      <c r="H6" s="409"/>
    </row>
    <row r="7" spans="1:8" ht="32.25" customHeight="1" x14ac:dyDescent="0.25">
      <c r="A7" s="410" t="s">
        <v>858</v>
      </c>
      <c r="B7" s="411"/>
      <c r="C7" s="428" t="s">
        <v>868</v>
      </c>
      <c r="D7" s="428" t="s">
        <v>869</v>
      </c>
      <c r="E7" s="428" t="s">
        <v>870</v>
      </c>
      <c r="F7" s="428" t="s">
        <v>871</v>
      </c>
      <c r="G7" s="428" t="s">
        <v>872</v>
      </c>
      <c r="H7" s="409"/>
    </row>
    <row r="8" spans="1:8" ht="20.25" customHeight="1" x14ac:dyDescent="0.25">
      <c r="A8" s="412" t="s">
        <v>859</v>
      </c>
      <c r="B8" s="413"/>
      <c r="C8" s="414">
        <f>'[3]2.sz.tábla'!D30-'[3]2.sz.tábla'!D37-C12</f>
        <v>9433000</v>
      </c>
      <c r="D8" s="414">
        <f>'5.tábla'!E37+'5.tábla'!E38+'5.tábla'!E41+'5.tábla'!E44</f>
        <v>10948322</v>
      </c>
      <c r="E8" s="414">
        <v>8433000</v>
      </c>
      <c r="F8" s="414">
        <v>8433000</v>
      </c>
      <c r="G8" s="414">
        <v>8433000</v>
      </c>
      <c r="H8" s="409"/>
    </row>
    <row r="9" spans="1:8" ht="28.5" customHeight="1" x14ac:dyDescent="0.25">
      <c r="A9" s="412" t="s">
        <v>860</v>
      </c>
      <c r="B9" s="413"/>
      <c r="C9" s="415">
        <f>'[3]2.sz.tábla'!D53</f>
        <v>0</v>
      </c>
      <c r="D9" s="415"/>
      <c r="E9" s="415"/>
      <c r="F9" s="415"/>
      <c r="G9" s="415"/>
      <c r="H9" s="409"/>
    </row>
    <row r="10" spans="1:8" ht="18.75" customHeight="1" x14ac:dyDescent="0.25">
      <c r="A10" s="412" t="s">
        <v>861</v>
      </c>
      <c r="B10" s="413"/>
      <c r="C10" s="415"/>
      <c r="D10" s="415"/>
      <c r="E10" s="415"/>
      <c r="F10" s="415"/>
      <c r="G10" s="415"/>
      <c r="H10" s="409"/>
    </row>
    <row r="11" spans="1:8" ht="40.5" customHeight="1" x14ac:dyDescent="0.25">
      <c r="A11" s="412" t="s">
        <v>862</v>
      </c>
      <c r="B11" s="413"/>
      <c r="C11" s="415"/>
      <c r="D11" s="415"/>
      <c r="E11" s="415"/>
      <c r="F11" s="415"/>
      <c r="G11" s="415"/>
      <c r="H11" s="409"/>
    </row>
    <row r="12" spans="1:8" ht="18.75" customHeight="1" x14ac:dyDescent="0.25">
      <c r="A12" s="412" t="s">
        <v>863</v>
      </c>
      <c r="B12" s="413"/>
      <c r="C12" s="415">
        <f>'[3]2.sz.tábla'!D40</f>
        <v>100000</v>
      </c>
      <c r="D12" s="476">
        <v>141314</v>
      </c>
      <c r="E12" s="415">
        <v>100000</v>
      </c>
      <c r="F12" s="415">
        <v>100000</v>
      </c>
      <c r="G12" s="415">
        <v>100000</v>
      </c>
      <c r="H12" s="409"/>
    </row>
    <row r="13" spans="1:8" ht="17.25" customHeight="1" x14ac:dyDescent="0.25">
      <c r="A13" s="412" t="s">
        <v>864</v>
      </c>
      <c r="B13" s="413"/>
      <c r="C13" s="415"/>
      <c r="D13" s="415"/>
      <c r="E13" s="415"/>
      <c r="F13" s="415"/>
      <c r="G13" s="415"/>
      <c r="H13" s="409"/>
    </row>
    <row r="14" spans="1:8" ht="18.75" customHeight="1" x14ac:dyDescent="0.25">
      <c r="A14" s="412" t="s">
        <v>85</v>
      </c>
      <c r="B14" s="413"/>
      <c r="C14" s="415">
        <f>SUM(C8:C13)</f>
        <v>9533000</v>
      </c>
      <c r="D14" s="415">
        <f>SUM(D8:D13)</f>
        <v>11089636</v>
      </c>
      <c r="E14" s="415">
        <f>SUM(E8:E13)</f>
        <v>8533000</v>
      </c>
      <c r="F14" s="415">
        <f>SUM(F8:F13)</f>
        <v>8533000</v>
      </c>
      <c r="G14" s="415">
        <f>SUM(G8:G13)</f>
        <v>8533000</v>
      </c>
      <c r="H14" s="409"/>
    </row>
    <row r="15" spans="1:8" s="420" customFormat="1" ht="27" customHeight="1" x14ac:dyDescent="0.2">
      <c r="A15" s="416" t="s">
        <v>865</v>
      </c>
      <c r="B15" s="417"/>
      <c r="C15" s="418">
        <f>C14*0.5</f>
        <v>4766500</v>
      </c>
      <c r="D15" s="418">
        <f>D14*0.5</f>
        <v>5544818</v>
      </c>
      <c r="E15" s="418">
        <f>E14*0.5</f>
        <v>4266500</v>
      </c>
      <c r="F15" s="418">
        <f>F14*0.5</f>
        <v>4266500</v>
      </c>
      <c r="G15" s="418">
        <f>G14*0.5</f>
        <v>4266500</v>
      </c>
      <c r="H15" s="419"/>
    </row>
    <row r="16" spans="1:8" ht="15" x14ac:dyDescent="0.25">
      <c r="A16" s="421"/>
      <c r="B16" s="422"/>
      <c r="C16" s="422"/>
      <c r="D16" s="422"/>
      <c r="E16" s="422"/>
      <c r="F16" s="422"/>
      <c r="G16" s="422"/>
      <c r="H16" s="409"/>
    </row>
    <row r="17" spans="1:8" ht="28.5" x14ac:dyDescent="0.2">
      <c r="A17" s="416" t="s">
        <v>866</v>
      </c>
      <c r="B17" s="423" t="s">
        <v>867</v>
      </c>
      <c r="C17" s="428" t="s">
        <v>868</v>
      </c>
      <c r="D17" s="428" t="s">
        <v>869</v>
      </c>
      <c r="E17" s="428" t="s">
        <v>870</v>
      </c>
      <c r="F17" s="428" t="s">
        <v>871</v>
      </c>
      <c r="G17" s="428" t="s">
        <v>872</v>
      </c>
      <c r="H17" s="409"/>
    </row>
    <row r="18" spans="1:8" ht="18.75" customHeight="1" x14ac:dyDescent="0.25">
      <c r="A18" s="424" t="s">
        <v>85</v>
      </c>
      <c r="B18" s="425"/>
      <c r="C18" s="426">
        <v>0</v>
      </c>
      <c r="D18" s="475">
        <v>0</v>
      </c>
      <c r="E18" s="426">
        <v>0</v>
      </c>
      <c r="F18" s="426">
        <v>0</v>
      </c>
      <c r="G18" s="426">
        <v>0</v>
      </c>
      <c r="H18" s="409"/>
    </row>
    <row r="19" spans="1:8" ht="16.5" customHeight="1" x14ac:dyDescent="0.2">
      <c r="A19" s="408"/>
      <c r="B19" s="409"/>
      <c r="C19" s="409"/>
      <c r="D19" s="409"/>
      <c r="E19" s="409"/>
      <c r="F19" s="409"/>
      <c r="G19" s="409"/>
      <c r="H19" s="409"/>
    </row>
    <row r="20" spans="1:8" ht="15" customHeight="1" x14ac:dyDescent="0.2"/>
    <row r="21" spans="1:8" ht="16.5" customHeight="1" x14ac:dyDescent="0.2"/>
    <row r="24" spans="1:8" ht="21.75" customHeight="1" x14ac:dyDescent="0.2"/>
    <row r="25" spans="1:8" ht="24" customHeight="1" x14ac:dyDescent="0.2"/>
  </sheetData>
  <sheetProtection selectLockedCells="1" selectUnlockedCells="1"/>
  <mergeCells count="1">
    <mergeCell ref="A4:G4"/>
  </mergeCells>
  <pageMargins left="0.55118110236220474" right="0.55118110236220474" top="0.39370078740157483" bottom="0.39370078740157483" header="0.31496062992125984" footer="0.51181102362204722"/>
  <pageSetup paperSize="9" firstPageNumber="0" orientation="landscape" r:id="rId1"/>
  <headerFooter scaleWithDoc="0" alignWithMargins="0">
    <oddHeader>&amp;L&amp;"Times New Roman,Normál"&amp;12Balatonszőlős Község
Önkormányzata&amp;C&amp;"Times New Roman,Normál"&amp;12 14. melléklet
az önkormányzat 2018. évi költségvetési gazdálkodási beszámolójáról
szóló 5/2019. (V. 30.) önkormányzati rendeletéhez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13"/>
  <sheetViews>
    <sheetView view="pageLayout" zoomScaleNormal="100" workbookViewId="0">
      <selection activeCell="C8" sqref="C8"/>
    </sheetView>
  </sheetViews>
  <sheetFormatPr defaultRowHeight="15.75" x14ac:dyDescent="0.25"/>
  <cols>
    <col min="1" max="1" width="43.28515625" style="365" customWidth="1"/>
    <col min="2" max="2" width="20.28515625" style="287" customWidth="1"/>
    <col min="3" max="3" width="16.5703125" style="287" customWidth="1"/>
    <col min="4" max="4" width="20.28515625" style="287" bestFit="1" customWidth="1"/>
    <col min="5" max="5" width="13.85546875" style="287" customWidth="1"/>
    <col min="6" max="6" width="19.7109375" style="287" customWidth="1"/>
    <col min="7" max="7" width="17" style="287" customWidth="1"/>
    <col min="8" max="8" width="13.28515625" style="287" customWidth="1"/>
    <col min="9" max="256" width="9.140625" style="287"/>
    <col min="257" max="257" width="43.28515625" style="287" customWidth="1"/>
    <col min="258" max="258" width="20.42578125" style="287" customWidth="1"/>
    <col min="259" max="259" width="16.5703125" style="287" customWidth="1"/>
    <col min="260" max="260" width="23.7109375" style="287" customWidth="1"/>
    <col min="261" max="261" width="13.85546875" style="287" customWidth="1"/>
    <col min="262" max="262" width="23.7109375" style="287" customWidth="1"/>
    <col min="263" max="512" width="9.140625" style="287"/>
    <col min="513" max="513" width="43.28515625" style="287" customWidth="1"/>
    <col min="514" max="514" width="20.42578125" style="287" customWidth="1"/>
    <col min="515" max="515" width="16.5703125" style="287" customWidth="1"/>
    <col min="516" max="516" width="23.7109375" style="287" customWidth="1"/>
    <col min="517" max="517" width="13.85546875" style="287" customWidth="1"/>
    <col min="518" max="518" width="23.7109375" style="287" customWidth="1"/>
    <col min="519" max="768" width="9.140625" style="287"/>
    <col min="769" max="769" width="43.28515625" style="287" customWidth="1"/>
    <col min="770" max="770" width="20.42578125" style="287" customWidth="1"/>
    <col min="771" max="771" width="16.5703125" style="287" customWidth="1"/>
    <col min="772" max="772" width="23.7109375" style="287" customWidth="1"/>
    <col min="773" max="773" width="13.85546875" style="287" customWidth="1"/>
    <col min="774" max="774" width="23.7109375" style="287" customWidth="1"/>
    <col min="775" max="1024" width="9.140625" style="287"/>
    <col min="1025" max="1025" width="43.28515625" style="287" customWidth="1"/>
    <col min="1026" max="1026" width="20.42578125" style="287" customWidth="1"/>
    <col min="1027" max="1027" width="16.5703125" style="287" customWidth="1"/>
    <col min="1028" max="1028" width="23.7109375" style="287" customWidth="1"/>
    <col min="1029" max="1029" width="13.85546875" style="287" customWidth="1"/>
    <col min="1030" max="1030" width="23.7109375" style="287" customWidth="1"/>
    <col min="1031" max="1280" width="9.140625" style="287"/>
    <col min="1281" max="1281" width="43.28515625" style="287" customWidth="1"/>
    <col min="1282" max="1282" width="20.42578125" style="287" customWidth="1"/>
    <col min="1283" max="1283" width="16.5703125" style="287" customWidth="1"/>
    <col min="1284" max="1284" width="23.7109375" style="287" customWidth="1"/>
    <col min="1285" max="1285" width="13.85546875" style="287" customWidth="1"/>
    <col min="1286" max="1286" width="23.7109375" style="287" customWidth="1"/>
    <col min="1287" max="1536" width="9.140625" style="287"/>
    <col min="1537" max="1537" width="43.28515625" style="287" customWidth="1"/>
    <col min="1538" max="1538" width="20.42578125" style="287" customWidth="1"/>
    <col min="1539" max="1539" width="16.5703125" style="287" customWidth="1"/>
    <col min="1540" max="1540" width="23.7109375" style="287" customWidth="1"/>
    <col min="1541" max="1541" width="13.85546875" style="287" customWidth="1"/>
    <col min="1542" max="1542" width="23.7109375" style="287" customWidth="1"/>
    <col min="1543" max="1792" width="9.140625" style="287"/>
    <col min="1793" max="1793" width="43.28515625" style="287" customWidth="1"/>
    <col min="1794" max="1794" width="20.42578125" style="287" customWidth="1"/>
    <col min="1795" max="1795" width="16.5703125" style="287" customWidth="1"/>
    <col min="1796" max="1796" width="23.7109375" style="287" customWidth="1"/>
    <col min="1797" max="1797" width="13.85546875" style="287" customWidth="1"/>
    <col min="1798" max="1798" width="23.7109375" style="287" customWidth="1"/>
    <col min="1799" max="2048" width="9.140625" style="287"/>
    <col min="2049" max="2049" width="43.28515625" style="287" customWidth="1"/>
    <col min="2050" max="2050" width="20.42578125" style="287" customWidth="1"/>
    <col min="2051" max="2051" width="16.5703125" style="287" customWidth="1"/>
    <col min="2052" max="2052" width="23.7109375" style="287" customWidth="1"/>
    <col min="2053" max="2053" width="13.85546875" style="287" customWidth="1"/>
    <col min="2054" max="2054" width="23.7109375" style="287" customWidth="1"/>
    <col min="2055" max="2304" width="9.140625" style="287"/>
    <col min="2305" max="2305" width="43.28515625" style="287" customWidth="1"/>
    <col min="2306" max="2306" width="20.42578125" style="287" customWidth="1"/>
    <col min="2307" max="2307" width="16.5703125" style="287" customWidth="1"/>
    <col min="2308" max="2308" width="23.7109375" style="287" customWidth="1"/>
    <col min="2309" max="2309" width="13.85546875" style="287" customWidth="1"/>
    <col min="2310" max="2310" width="23.7109375" style="287" customWidth="1"/>
    <col min="2311" max="2560" width="9.140625" style="287"/>
    <col min="2561" max="2561" width="43.28515625" style="287" customWidth="1"/>
    <col min="2562" max="2562" width="20.42578125" style="287" customWidth="1"/>
    <col min="2563" max="2563" width="16.5703125" style="287" customWidth="1"/>
    <col min="2564" max="2564" width="23.7109375" style="287" customWidth="1"/>
    <col min="2565" max="2565" width="13.85546875" style="287" customWidth="1"/>
    <col min="2566" max="2566" width="23.7109375" style="287" customWidth="1"/>
    <col min="2567" max="2816" width="9.140625" style="287"/>
    <col min="2817" max="2817" width="43.28515625" style="287" customWidth="1"/>
    <col min="2818" max="2818" width="20.42578125" style="287" customWidth="1"/>
    <col min="2819" max="2819" width="16.5703125" style="287" customWidth="1"/>
    <col min="2820" max="2820" width="23.7109375" style="287" customWidth="1"/>
    <col min="2821" max="2821" width="13.85546875" style="287" customWidth="1"/>
    <col min="2822" max="2822" width="23.7109375" style="287" customWidth="1"/>
    <col min="2823" max="3072" width="9.140625" style="287"/>
    <col min="3073" max="3073" width="43.28515625" style="287" customWidth="1"/>
    <col min="3074" max="3074" width="20.42578125" style="287" customWidth="1"/>
    <col min="3075" max="3075" width="16.5703125" style="287" customWidth="1"/>
    <col min="3076" max="3076" width="23.7109375" style="287" customWidth="1"/>
    <col min="3077" max="3077" width="13.85546875" style="287" customWidth="1"/>
    <col min="3078" max="3078" width="23.7109375" style="287" customWidth="1"/>
    <col min="3079" max="3328" width="9.140625" style="287"/>
    <col min="3329" max="3329" width="43.28515625" style="287" customWidth="1"/>
    <col min="3330" max="3330" width="20.42578125" style="287" customWidth="1"/>
    <col min="3331" max="3331" width="16.5703125" style="287" customWidth="1"/>
    <col min="3332" max="3332" width="23.7109375" style="287" customWidth="1"/>
    <col min="3333" max="3333" width="13.85546875" style="287" customWidth="1"/>
    <col min="3334" max="3334" width="23.7109375" style="287" customWidth="1"/>
    <col min="3335" max="3584" width="9.140625" style="287"/>
    <col min="3585" max="3585" width="43.28515625" style="287" customWidth="1"/>
    <col min="3586" max="3586" width="20.42578125" style="287" customWidth="1"/>
    <col min="3587" max="3587" width="16.5703125" style="287" customWidth="1"/>
    <col min="3588" max="3588" width="23.7109375" style="287" customWidth="1"/>
    <col min="3589" max="3589" width="13.85546875" style="287" customWidth="1"/>
    <col min="3590" max="3590" width="23.7109375" style="287" customWidth="1"/>
    <col min="3591" max="3840" width="9.140625" style="287"/>
    <col min="3841" max="3841" width="43.28515625" style="287" customWidth="1"/>
    <col min="3842" max="3842" width="20.42578125" style="287" customWidth="1"/>
    <col min="3843" max="3843" width="16.5703125" style="287" customWidth="1"/>
    <col min="3844" max="3844" width="23.7109375" style="287" customWidth="1"/>
    <col min="3845" max="3845" width="13.85546875" style="287" customWidth="1"/>
    <col min="3846" max="3846" width="23.7109375" style="287" customWidth="1"/>
    <col min="3847" max="4096" width="9.140625" style="287"/>
    <col min="4097" max="4097" width="43.28515625" style="287" customWidth="1"/>
    <col min="4098" max="4098" width="20.42578125" style="287" customWidth="1"/>
    <col min="4099" max="4099" width="16.5703125" style="287" customWidth="1"/>
    <col min="4100" max="4100" width="23.7109375" style="287" customWidth="1"/>
    <col min="4101" max="4101" width="13.85546875" style="287" customWidth="1"/>
    <col min="4102" max="4102" width="23.7109375" style="287" customWidth="1"/>
    <col min="4103" max="4352" width="9.140625" style="287"/>
    <col min="4353" max="4353" width="43.28515625" style="287" customWidth="1"/>
    <col min="4354" max="4354" width="20.42578125" style="287" customWidth="1"/>
    <col min="4355" max="4355" width="16.5703125" style="287" customWidth="1"/>
    <col min="4356" max="4356" width="23.7109375" style="287" customWidth="1"/>
    <col min="4357" max="4357" width="13.85546875" style="287" customWidth="1"/>
    <col min="4358" max="4358" width="23.7109375" style="287" customWidth="1"/>
    <col min="4359" max="4608" width="9.140625" style="287"/>
    <col min="4609" max="4609" width="43.28515625" style="287" customWidth="1"/>
    <col min="4610" max="4610" width="20.42578125" style="287" customWidth="1"/>
    <col min="4611" max="4611" width="16.5703125" style="287" customWidth="1"/>
    <col min="4612" max="4612" width="23.7109375" style="287" customWidth="1"/>
    <col min="4613" max="4613" width="13.85546875" style="287" customWidth="1"/>
    <col min="4614" max="4614" width="23.7109375" style="287" customWidth="1"/>
    <col min="4615" max="4864" width="9.140625" style="287"/>
    <col min="4865" max="4865" width="43.28515625" style="287" customWidth="1"/>
    <col min="4866" max="4866" width="20.42578125" style="287" customWidth="1"/>
    <col min="4867" max="4867" width="16.5703125" style="287" customWidth="1"/>
    <col min="4868" max="4868" width="23.7109375" style="287" customWidth="1"/>
    <col min="4869" max="4869" width="13.85546875" style="287" customWidth="1"/>
    <col min="4870" max="4870" width="23.7109375" style="287" customWidth="1"/>
    <col min="4871" max="5120" width="9.140625" style="287"/>
    <col min="5121" max="5121" width="43.28515625" style="287" customWidth="1"/>
    <col min="5122" max="5122" width="20.42578125" style="287" customWidth="1"/>
    <col min="5123" max="5123" width="16.5703125" style="287" customWidth="1"/>
    <col min="5124" max="5124" width="23.7109375" style="287" customWidth="1"/>
    <col min="5125" max="5125" width="13.85546875" style="287" customWidth="1"/>
    <col min="5126" max="5126" width="23.7109375" style="287" customWidth="1"/>
    <col min="5127" max="5376" width="9.140625" style="287"/>
    <col min="5377" max="5377" width="43.28515625" style="287" customWidth="1"/>
    <col min="5378" max="5378" width="20.42578125" style="287" customWidth="1"/>
    <col min="5379" max="5379" width="16.5703125" style="287" customWidth="1"/>
    <col min="5380" max="5380" width="23.7109375" style="287" customWidth="1"/>
    <col min="5381" max="5381" width="13.85546875" style="287" customWidth="1"/>
    <col min="5382" max="5382" width="23.7109375" style="287" customWidth="1"/>
    <col min="5383" max="5632" width="9.140625" style="287"/>
    <col min="5633" max="5633" width="43.28515625" style="287" customWidth="1"/>
    <col min="5634" max="5634" width="20.42578125" style="287" customWidth="1"/>
    <col min="5635" max="5635" width="16.5703125" style="287" customWidth="1"/>
    <col min="5636" max="5636" width="23.7109375" style="287" customWidth="1"/>
    <col min="5637" max="5637" width="13.85546875" style="287" customWidth="1"/>
    <col min="5638" max="5638" width="23.7109375" style="287" customWidth="1"/>
    <col min="5639" max="5888" width="9.140625" style="287"/>
    <col min="5889" max="5889" width="43.28515625" style="287" customWidth="1"/>
    <col min="5890" max="5890" width="20.42578125" style="287" customWidth="1"/>
    <col min="5891" max="5891" width="16.5703125" style="287" customWidth="1"/>
    <col min="5892" max="5892" width="23.7109375" style="287" customWidth="1"/>
    <col min="5893" max="5893" width="13.85546875" style="287" customWidth="1"/>
    <col min="5894" max="5894" width="23.7109375" style="287" customWidth="1"/>
    <col min="5895" max="6144" width="9.140625" style="287"/>
    <col min="6145" max="6145" width="43.28515625" style="287" customWidth="1"/>
    <col min="6146" max="6146" width="20.42578125" style="287" customWidth="1"/>
    <col min="6147" max="6147" width="16.5703125" style="287" customWidth="1"/>
    <col min="6148" max="6148" width="23.7109375" style="287" customWidth="1"/>
    <col min="6149" max="6149" width="13.85546875" style="287" customWidth="1"/>
    <col min="6150" max="6150" width="23.7109375" style="287" customWidth="1"/>
    <col min="6151" max="6400" width="9.140625" style="287"/>
    <col min="6401" max="6401" width="43.28515625" style="287" customWidth="1"/>
    <col min="6402" max="6402" width="20.42578125" style="287" customWidth="1"/>
    <col min="6403" max="6403" width="16.5703125" style="287" customWidth="1"/>
    <col min="6404" max="6404" width="23.7109375" style="287" customWidth="1"/>
    <col min="6405" max="6405" width="13.85546875" style="287" customWidth="1"/>
    <col min="6406" max="6406" width="23.7109375" style="287" customWidth="1"/>
    <col min="6407" max="6656" width="9.140625" style="287"/>
    <col min="6657" max="6657" width="43.28515625" style="287" customWidth="1"/>
    <col min="6658" max="6658" width="20.42578125" style="287" customWidth="1"/>
    <col min="6659" max="6659" width="16.5703125" style="287" customWidth="1"/>
    <col min="6660" max="6660" width="23.7109375" style="287" customWidth="1"/>
    <col min="6661" max="6661" width="13.85546875" style="287" customWidth="1"/>
    <col min="6662" max="6662" width="23.7109375" style="287" customWidth="1"/>
    <col min="6663" max="6912" width="9.140625" style="287"/>
    <col min="6913" max="6913" width="43.28515625" style="287" customWidth="1"/>
    <col min="6914" max="6914" width="20.42578125" style="287" customWidth="1"/>
    <col min="6915" max="6915" width="16.5703125" style="287" customWidth="1"/>
    <col min="6916" max="6916" width="23.7109375" style="287" customWidth="1"/>
    <col min="6917" max="6917" width="13.85546875" style="287" customWidth="1"/>
    <col min="6918" max="6918" width="23.7109375" style="287" customWidth="1"/>
    <col min="6919" max="7168" width="9.140625" style="287"/>
    <col min="7169" max="7169" width="43.28515625" style="287" customWidth="1"/>
    <col min="7170" max="7170" width="20.42578125" style="287" customWidth="1"/>
    <col min="7171" max="7171" width="16.5703125" style="287" customWidth="1"/>
    <col min="7172" max="7172" width="23.7109375" style="287" customWidth="1"/>
    <col min="7173" max="7173" width="13.85546875" style="287" customWidth="1"/>
    <col min="7174" max="7174" width="23.7109375" style="287" customWidth="1"/>
    <col min="7175" max="7424" width="9.140625" style="287"/>
    <col min="7425" max="7425" width="43.28515625" style="287" customWidth="1"/>
    <col min="7426" max="7426" width="20.42578125" style="287" customWidth="1"/>
    <col min="7427" max="7427" width="16.5703125" style="287" customWidth="1"/>
    <col min="7428" max="7428" width="23.7109375" style="287" customWidth="1"/>
    <col min="7429" max="7429" width="13.85546875" style="287" customWidth="1"/>
    <col min="7430" max="7430" width="23.7109375" style="287" customWidth="1"/>
    <col min="7431" max="7680" width="9.140625" style="287"/>
    <col min="7681" max="7681" width="43.28515625" style="287" customWidth="1"/>
    <col min="7682" max="7682" width="20.42578125" style="287" customWidth="1"/>
    <col min="7683" max="7683" width="16.5703125" style="287" customWidth="1"/>
    <col min="7684" max="7684" width="23.7109375" style="287" customWidth="1"/>
    <col min="7685" max="7685" width="13.85546875" style="287" customWidth="1"/>
    <col min="7686" max="7686" width="23.7109375" style="287" customWidth="1"/>
    <col min="7687" max="7936" width="9.140625" style="287"/>
    <col min="7937" max="7937" width="43.28515625" style="287" customWidth="1"/>
    <col min="7938" max="7938" width="20.42578125" style="287" customWidth="1"/>
    <col min="7939" max="7939" width="16.5703125" style="287" customWidth="1"/>
    <col min="7940" max="7940" width="23.7109375" style="287" customWidth="1"/>
    <col min="7941" max="7941" width="13.85546875" style="287" customWidth="1"/>
    <col min="7942" max="7942" width="23.7109375" style="287" customWidth="1"/>
    <col min="7943" max="8192" width="9.140625" style="287"/>
    <col min="8193" max="8193" width="43.28515625" style="287" customWidth="1"/>
    <col min="8194" max="8194" width="20.42578125" style="287" customWidth="1"/>
    <col min="8195" max="8195" width="16.5703125" style="287" customWidth="1"/>
    <col min="8196" max="8196" width="23.7109375" style="287" customWidth="1"/>
    <col min="8197" max="8197" width="13.85546875" style="287" customWidth="1"/>
    <col min="8198" max="8198" width="23.7109375" style="287" customWidth="1"/>
    <col min="8199" max="8448" width="9.140625" style="287"/>
    <col min="8449" max="8449" width="43.28515625" style="287" customWidth="1"/>
    <col min="8450" max="8450" width="20.42578125" style="287" customWidth="1"/>
    <col min="8451" max="8451" width="16.5703125" style="287" customWidth="1"/>
    <col min="8452" max="8452" width="23.7109375" style="287" customWidth="1"/>
    <col min="8453" max="8453" width="13.85546875" style="287" customWidth="1"/>
    <col min="8454" max="8454" width="23.7109375" style="287" customWidth="1"/>
    <col min="8455" max="8704" width="9.140625" style="287"/>
    <col min="8705" max="8705" width="43.28515625" style="287" customWidth="1"/>
    <col min="8706" max="8706" width="20.42578125" style="287" customWidth="1"/>
    <col min="8707" max="8707" width="16.5703125" style="287" customWidth="1"/>
    <col min="8708" max="8708" width="23.7109375" style="287" customWidth="1"/>
    <col min="8709" max="8709" width="13.85546875" style="287" customWidth="1"/>
    <col min="8710" max="8710" width="23.7109375" style="287" customWidth="1"/>
    <col min="8711" max="8960" width="9.140625" style="287"/>
    <col min="8961" max="8961" width="43.28515625" style="287" customWidth="1"/>
    <col min="8962" max="8962" width="20.42578125" style="287" customWidth="1"/>
    <col min="8963" max="8963" width="16.5703125" style="287" customWidth="1"/>
    <col min="8964" max="8964" width="23.7109375" style="287" customWidth="1"/>
    <col min="8965" max="8965" width="13.85546875" style="287" customWidth="1"/>
    <col min="8966" max="8966" width="23.7109375" style="287" customWidth="1"/>
    <col min="8967" max="9216" width="9.140625" style="287"/>
    <col min="9217" max="9217" width="43.28515625" style="287" customWidth="1"/>
    <col min="9218" max="9218" width="20.42578125" style="287" customWidth="1"/>
    <col min="9219" max="9219" width="16.5703125" style="287" customWidth="1"/>
    <col min="9220" max="9220" width="23.7109375" style="287" customWidth="1"/>
    <col min="9221" max="9221" width="13.85546875" style="287" customWidth="1"/>
    <col min="9222" max="9222" width="23.7109375" style="287" customWidth="1"/>
    <col min="9223" max="9472" width="9.140625" style="287"/>
    <col min="9473" max="9473" width="43.28515625" style="287" customWidth="1"/>
    <col min="9474" max="9474" width="20.42578125" style="287" customWidth="1"/>
    <col min="9475" max="9475" width="16.5703125" style="287" customWidth="1"/>
    <col min="9476" max="9476" width="23.7109375" style="287" customWidth="1"/>
    <col min="9477" max="9477" width="13.85546875" style="287" customWidth="1"/>
    <col min="9478" max="9478" width="23.7109375" style="287" customWidth="1"/>
    <col min="9479" max="9728" width="9.140625" style="287"/>
    <col min="9729" max="9729" width="43.28515625" style="287" customWidth="1"/>
    <col min="9730" max="9730" width="20.42578125" style="287" customWidth="1"/>
    <col min="9731" max="9731" width="16.5703125" style="287" customWidth="1"/>
    <col min="9732" max="9732" width="23.7109375" style="287" customWidth="1"/>
    <col min="9733" max="9733" width="13.85546875" style="287" customWidth="1"/>
    <col min="9734" max="9734" width="23.7109375" style="287" customWidth="1"/>
    <col min="9735" max="9984" width="9.140625" style="287"/>
    <col min="9985" max="9985" width="43.28515625" style="287" customWidth="1"/>
    <col min="9986" max="9986" width="20.42578125" style="287" customWidth="1"/>
    <col min="9987" max="9987" width="16.5703125" style="287" customWidth="1"/>
    <col min="9988" max="9988" width="23.7109375" style="287" customWidth="1"/>
    <col min="9989" max="9989" width="13.85546875" style="287" customWidth="1"/>
    <col min="9990" max="9990" width="23.7109375" style="287" customWidth="1"/>
    <col min="9991" max="10240" width="9.140625" style="287"/>
    <col min="10241" max="10241" width="43.28515625" style="287" customWidth="1"/>
    <col min="10242" max="10242" width="20.42578125" style="287" customWidth="1"/>
    <col min="10243" max="10243" width="16.5703125" style="287" customWidth="1"/>
    <col min="10244" max="10244" width="23.7109375" style="287" customWidth="1"/>
    <col min="10245" max="10245" width="13.85546875" style="287" customWidth="1"/>
    <col min="10246" max="10246" width="23.7109375" style="287" customWidth="1"/>
    <col min="10247" max="10496" width="9.140625" style="287"/>
    <col min="10497" max="10497" width="43.28515625" style="287" customWidth="1"/>
    <col min="10498" max="10498" width="20.42578125" style="287" customWidth="1"/>
    <col min="10499" max="10499" width="16.5703125" style="287" customWidth="1"/>
    <col min="10500" max="10500" width="23.7109375" style="287" customWidth="1"/>
    <col min="10501" max="10501" width="13.85546875" style="287" customWidth="1"/>
    <col min="10502" max="10502" width="23.7109375" style="287" customWidth="1"/>
    <col min="10503" max="10752" width="9.140625" style="287"/>
    <col min="10753" max="10753" width="43.28515625" style="287" customWidth="1"/>
    <col min="10754" max="10754" width="20.42578125" style="287" customWidth="1"/>
    <col min="10755" max="10755" width="16.5703125" style="287" customWidth="1"/>
    <col min="10756" max="10756" width="23.7109375" style="287" customWidth="1"/>
    <col min="10757" max="10757" width="13.85546875" style="287" customWidth="1"/>
    <col min="10758" max="10758" width="23.7109375" style="287" customWidth="1"/>
    <col min="10759" max="11008" width="9.140625" style="287"/>
    <col min="11009" max="11009" width="43.28515625" style="287" customWidth="1"/>
    <col min="11010" max="11010" width="20.42578125" style="287" customWidth="1"/>
    <col min="11011" max="11011" width="16.5703125" style="287" customWidth="1"/>
    <col min="11012" max="11012" width="23.7109375" style="287" customWidth="1"/>
    <col min="11013" max="11013" width="13.85546875" style="287" customWidth="1"/>
    <col min="11014" max="11014" width="23.7109375" style="287" customWidth="1"/>
    <col min="11015" max="11264" width="9.140625" style="287"/>
    <col min="11265" max="11265" width="43.28515625" style="287" customWidth="1"/>
    <col min="11266" max="11266" width="20.42578125" style="287" customWidth="1"/>
    <col min="11267" max="11267" width="16.5703125" style="287" customWidth="1"/>
    <col min="11268" max="11268" width="23.7109375" style="287" customWidth="1"/>
    <col min="11269" max="11269" width="13.85546875" style="287" customWidth="1"/>
    <col min="11270" max="11270" width="23.7109375" style="287" customWidth="1"/>
    <col min="11271" max="11520" width="9.140625" style="287"/>
    <col min="11521" max="11521" width="43.28515625" style="287" customWidth="1"/>
    <col min="11522" max="11522" width="20.42578125" style="287" customWidth="1"/>
    <col min="11523" max="11523" width="16.5703125" style="287" customWidth="1"/>
    <col min="11524" max="11524" width="23.7109375" style="287" customWidth="1"/>
    <col min="11525" max="11525" width="13.85546875" style="287" customWidth="1"/>
    <col min="11526" max="11526" width="23.7109375" style="287" customWidth="1"/>
    <col min="11527" max="11776" width="9.140625" style="287"/>
    <col min="11777" max="11777" width="43.28515625" style="287" customWidth="1"/>
    <col min="11778" max="11778" width="20.42578125" style="287" customWidth="1"/>
    <col min="11779" max="11779" width="16.5703125" style="287" customWidth="1"/>
    <col min="11780" max="11780" width="23.7109375" style="287" customWidth="1"/>
    <col min="11781" max="11781" width="13.85546875" style="287" customWidth="1"/>
    <col min="11782" max="11782" width="23.7109375" style="287" customWidth="1"/>
    <col min="11783" max="12032" width="9.140625" style="287"/>
    <col min="12033" max="12033" width="43.28515625" style="287" customWidth="1"/>
    <col min="12034" max="12034" width="20.42578125" style="287" customWidth="1"/>
    <col min="12035" max="12035" width="16.5703125" style="287" customWidth="1"/>
    <col min="12036" max="12036" width="23.7109375" style="287" customWidth="1"/>
    <col min="12037" max="12037" width="13.85546875" style="287" customWidth="1"/>
    <col min="12038" max="12038" width="23.7109375" style="287" customWidth="1"/>
    <col min="12039" max="12288" width="9.140625" style="287"/>
    <col min="12289" max="12289" width="43.28515625" style="287" customWidth="1"/>
    <col min="12290" max="12290" width="20.42578125" style="287" customWidth="1"/>
    <col min="12291" max="12291" width="16.5703125" style="287" customWidth="1"/>
    <col min="12292" max="12292" width="23.7109375" style="287" customWidth="1"/>
    <col min="12293" max="12293" width="13.85546875" style="287" customWidth="1"/>
    <col min="12294" max="12294" width="23.7109375" style="287" customWidth="1"/>
    <col min="12295" max="12544" width="9.140625" style="287"/>
    <col min="12545" max="12545" width="43.28515625" style="287" customWidth="1"/>
    <col min="12546" max="12546" width="20.42578125" style="287" customWidth="1"/>
    <col min="12547" max="12547" width="16.5703125" style="287" customWidth="1"/>
    <col min="12548" max="12548" width="23.7109375" style="287" customWidth="1"/>
    <col min="12549" max="12549" width="13.85546875" style="287" customWidth="1"/>
    <col min="12550" max="12550" width="23.7109375" style="287" customWidth="1"/>
    <col min="12551" max="12800" width="9.140625" style="287"/>
    <col min="12801" max="12801" width="43.28515625" style="287" customWidth="1"/>
    <col min="12802" max="12802" width="20.42578125" style="287" customWidth="1"/>
    <col min="12803" max="12803" width="16.5703125" style="287" customWidth="1"/>
    <col min="12804" max="12804" width="23.7109375" style="287" customWidth="1"/>
    <col min="12805" max="12805" width="13.85546875" style="287" customWidth="1"/>
    <col min="12806" max="12806" width="23.7109375" style="287" customWidth="1"/>
    <col min="12807" max="13056" width="9.140625" style="287"/>
    <col min="13057" max="13057" width="43.28515625" style="287" customWidth="1"/>
    <col min="13058" max="13058" width="20.42578125" style="287" customWidth="1"/>
    <col min="13059" max="13059" width="16.5703125" style="287" customWidth="1"/>
    <col min="13060" max="13060" width="23.7109375" style="287" customWidth="1"/>
    <col min="13061" max="13061" width="13.85546875" style="287" customWidth="1"/>
    <col min="13062" max="13062" width="23.7109375" style="287" customWidth="1"/>
    <col min="13063" max="13312" width="9.140625" style="287"/>
    <col min="13313" max="13313" width="43.28515625" style="287" customWidth="1"/>
    <col min="13314" max="13314" width="20.42578125" style="287" customWidth="1"/>
    <col min="13315" max="13315" width="16.5703125" style="287" customWidth="1"/>
    <col min="13316" max="13316" width="23.7109375" style="287" customWidth="1"/>
    <col min="13317" max="13317" width="13.85546875" style="287" customWidth="1"/>
    <col min="13318" max="13318" width="23.7109375" style="287" customWidth="1"/>
    <col min="13319" max="13568" width="9.140625" style="287"/>
    <col min="13569" max="13569" width="43.28515625" style="287" customWidth="1"/>
    <col min="13570" max="13570" width="20.42578125" style="287" customWidth="1"/>
    <col min="13571" max="13571" width="16.5703125" style="287" customWidth="1"/>
    <col min="13572" max="13572" width="23.7109375" style="287" customWidth="1"/>
    <col min="13573" max="13573" width="13.85546875" style="287" customWidth="1"/>
    <col min="13574" max="13574" width="23.7109375" style="287" customWidth="1"/>
    <col min="13575" max="13824" width="9.140625" style="287"/>
    <col min="13825" max="13825" width="43.28515625" style="287" customWidth="1"/>
    <col min="13826" max="13826" width="20.42578125" style="287" customWidth="1"/>
    <col min="13827" max="13827" width="16.5703125" style="287" customWidth="1"/>
    <col min="13828" max="13828" width="23.7109375" style="287" customWidth="1"/>
    <col min="13829" max="13829" width="13.85546875" style="287" customWidth="1"/>
    <col min="13830" max="13830" width="23.7109375" style="287" customWidth="1"/>
    <col min="13831" max="14080" width="9.140625" style="287"/>
    <col min="14081" max="14081" width="43.28515625" style="287" customWidth="1"/>
    <col min="14082" max="14082" width="20.42578125" style="287" customWidth="1"/>
    <col min="14083" max="14083" width="16.5703125" style="287" customWidth="1"/>
    <col min="14084" max="14084" width="23.7109375" style="287" customWidth="1"/>
    <col min="14085" max="14085" width="13.85546875" style="287" customWidth="1"/>
    <col min="14086" max="14086" width="23.7109375" style="287" customWidth="1"/>
    <col min="14087" max="14336" width="9.140625" style="287"/>
    <col min="14337" max="14337" width="43.28515625" style="287" customWidth="1"/>
    <col min="14338" max="14338" width="20.42578125" style="287" customWidth="1"/>
    <col min="14339" max="14339" width="16.5703125" style="287" customWidth="1"/>
    <col min="14340" max="14340" width="23.7109375" style="287" customWidth="1"/>
    <col min="14341" max="14341" width="13.85546875" style="287" customWidth="1"/>
    <col min="14342" max="14342" width="23.7109375" style="287" customWidth="1"/>
    <col min="14343" max="14592" width="9.140625" style="287"/>
    <col min="14593" max="14593" width="43.28515625" style="287" customWidth="1"/>
    <col min="14594" max="14594" width="20.42578125" style="287" customWidth="1"/>
    <col min="14595" max="14595" width="16.5703125" style="287" customWidth="1"/>
    <col min="14596" max="14596" width="23.7109375" style="287" customWidth="1"/>
    <col min="14597" max="14597" width="13.85546875" style="287" customWidth="1"/>
    <col min="14598" max="14598" width="23.7109375" style="287" customWidth="1"/>
    <col min="14599" max="14848" width="9.140625" style="287"/>
    <col min="14849" max="14849" width="43.28515625" style="287" customWidth="1"/>
    <col min="14850" max="14850" width="20.42578125" style="287" customWidth="1"/>
    <col min="14851" max="14851" width="16.5703125" style="287" customWidth="1"/>
    <col min="14852" max="14852" width="23.7109375" style="287" customWidth="1"/>
    <col min="14853" max="14853" width="13.85546875" style="287" customWidth="1"/>
    <col min="14854" max="14854" width="23.7109375" style="287" customWidth="1"/>
    <col min="14855" max="15104" width="9.140625" style="287"/>
    <col min="15105" max="15105" width="43.28515625" style="287" customWidth="1"/>
    <col min="15106" max="15106" width="20.42578125" style="287" customWidth="1"/>
    <col min="15107" max="15107" width="16.5703125" style="287" customWidth="1"/>
    <col min="15108" max="15108" width="23.7109375" style="287" customWidth="1"/>
    <col min="15109" max="15109" width="13.85546875" style="287" customWidth="1"/>
    <col min="15110" max="15110" width="23.7109375" style="287" customWidth="1"/>
    <col min="15111" max="15360" width="9.140625" style="287"/>
    <col min="15361" max="15361" width="43.28515625" style="287" customWidth="1"/>
    <col min="15362" max="15362" width="20.42578125" style="287" customWidth="1"/>
    <col min="15363" max="15363" width="16.5703125" style="287" customWidth="1"/>
    <col min="15364" max="15364" width="23.7109375" style="287" customWidth="1"/>
    <col min="15365" max="15365" width="13.85546875" style="287" customWidth="1"/>
    <col min="15366" max="15366" width="23.7109375" style="287" customWidth="1"/>
    <col min="15367" max="15616" width="9.140625" style="287"/>
    <col min="15617" max="15617" width="43.28515625" style="287" customWidth="1"/>
    <col min="15618" max="15618" width="20.42578125" style="287" customWidth="1"/>
    <col min="15619" max="15619" width="16.5703125" style="287" customWidth="1"/>
    <col min="15620" max="15620" width="23.7109375" style="287" customWidth="1"/>
    <col min="15621" max="15621" width="13.85546875" style="287" customWidth="1"/>
    <col min="15622" max="15622" width="23.7109375" style="287" customWidth="1"/>
    <col min="15623" max="15872" width="9.140625" style="287"/>
    <col min="15873" max="15873" width="43.28515625" style="287" customWidth="1"/>
    <col min="15874" max="15874" width="20.42578125" style="287" customWidth="1"/>
    <col min="15875" max="15875" width="16.5703125" style="287" customWidth="1"/>
    <col min="15876" max="15876" width="23.7109375" style="287" customWidth="1"/>
    <col min="15877" max="15877" width="13.85546875" style="287" customWidth="1"/>
    <col min="15878" max="15878" width="23.7109375" style="287" customWidth="1"/>
    <col min="15879" max="16128" width="9.140625" style="287"/>
    <col min="16129" max="16129" width="43.28515625" style="287" customWidth="1"/>
    <col min="16130" max="16130" width="20.42578125" style="287" customWidth="1"/>
    <col min="16131" max="16131" width="16.5703125" style="287" customWidth="1"/>
    <col min="16132" max="16132" width="23.7109375" style="287" customWidth="1"/>
    <col min="16133" max="16133" width="13.85546875" style="287" customWidth="1"/>
    <col min="16134" max="16134" width="23.7109375" style="287" customWidth="1"/>
    <col min="16135" max="16384" width="9.140625" style="287"/>
  </cols>
  <sheetData>
    <row r="1" spans="1:8" x14ac:dyDescent="0.25">
      <c r="A1" s="655" t="s">
        <v>634</v>
      </c>
      <c r="B1" s="655"/>
      <c r="C1" s="655"/>
      <c r="D1" s="655"/>
      <c r="E1" s="655"/>
      <c r="F1" s="655"/>
    </row>
    <row r="2" spans="1:8" x14ac:dyDescent="0.25">
      <c r="A2" s="343"/>
      <c r="B2" s="334"/>
      <c r="C2" s="334"/>
      <c r="D2" s="334"/>
      <c r="E2" s="334"/>
      <c r="F2" s="335"/>
    </row>
    <row r="3" spans="1:8" x14ac:dyDescent="0.25">
      <c r="A3" s="343"/>
      <c r="B3" s="334"/>
      <c r="C3" s="334"/>
      <c r="D3" s="334"/>
      <c r="E3" s="334"/>
      <c r="F3" s="335"/>
    </row>
    <row r="4" spans="1:8" x14ac:dyDescent="0.25">
      <c r="A4" s="343"/>
      <c r="B4" s="337"/>
      <c r="C4" s="337"/>
      <c r="D4" s="337"/>
      <c r="E4" s="337"/>
      <c r="F4" s="335"/>
    </row>
    <row r="5" spans="1:8" ht="31.5" x14ac:dyDescent="0.25">
      <c r="A5" s="574" t="s">
        <v>626</v>
      </c>
      <c r="B5" s="575" t="s">
        <v>629</v>
      </c>
      <c r="C5" s="575" t="s">
        <v>627</v>
      </c>
      <c r="D5" s="575" t="s">
        <v>635</v>
      </c>
      <c r="E5" s="575" t="s">
        <v>628</v>
      </c>
      <c r="F5" s="575" t="s">
        <v>636</v>
      </c>
    </row>
    <row r="6" spans="1:8" x14ac:dyDescent="0.25">
      <c r="A6" s="576" t="s">
        <v>630</v>
      </c>
      <c r="B6" s="338">
        <f>'15.a.sz.tábla'!C18</f>
        <v>46430737</v>
      </c>
      <c r="C6" s="338"/>
      <c r="D6" s="338">
        <f>F6-B6</f>
        <v>5426608</v>
      </c>
      <c r="E6" s="338"/>
      <c r="F6" s="338">
        <v>51857345</v>
      </c>
      <c r="G6" s="339"/>
    </row>
    <row r="7" spans="1:8" x14ac:dyDescent="0.25">
      <c r="A7" s="576" t="s">
        <v>631</v>
      </c>
      <c r="B7" s="341">
        <f>'15.a.sz.tábla'!C17</f>
        <v>229994061</v>
      </c>
      <c r="C7" s="338"/>
      <c r="D7" s="338">
        <f t="shared" ref="D7:D8" si="0">F7-B7</f>
        <v>2789219</v>
      </c>
      <c r="E7" s="341"/>
      <c r="F7" s="338">
        <v>232783280</v>
      </c>
    </row>
    <row r="8" spans="1:8" x14ac:dyDescent="0.25">
      <c r="A8" s="576" t="s">
        <v>632</v>
      </c>
      <c r="B8" s="338">
        <f>'15.a.sz.tábla'!C15</f>
        <v>212774958</v>
      </c>
      <c r="C8" s="338"/>
      <c r="D8" s="338">
        <f t="shared" si="0"/>
        <v>13290107</v>
      </c>
      <c r="E8" s="338"/>
      <c r="F8" s="338">
        <v>226065065</v>
      </c>
    </row>
    <row r="9" spans="1:8" ht="31.5" x14ac:dyDescent="0.25">
      <c r="A9" s="577" t="s">
        <v>633</v>
      </c>
      <c r="B9" s="338"/>
      <c r="C9" s="338"/>
      <c r="D9" s="338"/>
      <c r="E9" s="338"/>
      <c r="F9" s="338">
        <f t="shared" ref="F9" si="1">B9+C9+D9+E9</f>
        <v>0</v>
      </c>
      <c r="G9" s="342"/>
    </row>
    <row r="10" spans="1:8" x14ac:dyDescent="0.25">
      <c r="A10" s="578" t="s">
        <v>85</v>
      </c>
      <c r="B10" s="354">
        <f>SUM(B6:B9)</f>
        <v>489199756</v>
      </c>
      <c r="C10" s="354"/>
      <c r="D10" s="354">
        <f>F10-B10</f>
        <v>21505934</v>
      </c>
      <c r="E10" s="354">
        <v>0</v>
      </c>
      <c r="F10" s="354">
        <f>SUM(F6:F9)</f>
        <v>510705690</v>
      </c>
      <c r="H10" s="339"/>
    </row>
    <row r="11" spans="1:8" x14ac:dyDescent="0.25">
      <c r="A11" s="343"/>
      <c r="B11" s="337"/>
      <c r="C11" s="337"/>
      <c r="D11" s="337"/>
      <c r="E11" s="337"/>
      <c r="F11" s="337"/>
    </row>
    <row r="12" spans="1:8" x14ac:dyDescent="0.25">
      <c r="A12" s="343"/>
      <c r="B12" s="337"/>
      <c r="C12" s="337"/>
      <c r="D12" s="337"/>
      <c r="E12" s="337"/>
      <c r="F12" s="337"/>
    </row>
    <row r="13" spans="1:8" x14ac:dyDescent="0.25">
      <c r="A13" s="343"/>
      <c r="B13" s="337"/>
      <c r="C13" s="337"/>
      <c r="D13" s="337"/>
      <c r="E13" s="337"/>
      <c r="F13" s="337"/>
    </row>
  </sheetData>
  <mergeCells count="1">
    <mergeCell ref="A1:F1"/>
  </mergeCells>
  <printOptions horizontalCentered="1"/>
  <pageMargins left="0.31496062992125984" right="0.31496062992125984" top="1.3385826771653544" bottom="0.74803149606299213" header="0.31496062992125984" footer="0.31496062992125984"/>
  <pageSetup paperSize="9" scale="57" orientation="portrait" r:id="rId1"/>
  <headerFooter>
    <oddHeader>&amp;L&amp;"Times New Roman,Normál"&amp;12Balatonszőlős Község 
Önkormányzata &amp;C&amp;"Times New Roman,Normál"&amp;12 15.  melléklet 
az önkormányzat 2018. évi költségvetési gazdálkodási beszámolójáról
szóló 5/2019. (V. 30.) önkormányzati rendeletéhez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V108"/>
  <sheetViews>
    <sheetView view="pageLayout" zoomScaleNormal="100" workbookViewId="0">
      <selection activeCell="A2" sqref="A2:G2"/>
    </sheetView>
  </sheetViews>
  <sheetFormatPr defaultRowHeight="15.75" x14ac:dyDescent="0.25"/>
  <cols>
    <col min="1" max="1" width="46.7109375" style="365" customWidth="1"/>
    <col min="2" max="2" width="6.5703125" style="287" customWidth="1"/>
    <col min="3" max="3" width="13.42578125" style="287" customWidth="1"/>
    <col min="4" max="4" width="14.28515625" style="287" customWidth="1"/>
    <col min="5" max="5" width="13.5703125" style="287" customWidth="1"/>
    <col min="6" max="6" width="13.7109375" style="287" customWidth="1"/>
    <col min="7" max="7" width="12.140625" style="378" customWidth="1"/>
    <col min="8" max="8" width="9.5703125" style="287" bestFit="1" customWidth="1"/>
    <col min="9" max="10" width="9.140625" style="287"/>
    <col min="11" max="11" width="11.28515625" style="287" bestFit="1" customWidth="1"/>
    <col min="12" max="12" width="9.140625" style="287"/>
    <col min="13" max="13" width="11.28515625" style="287" bestFit="1" customWidth="1"/>
    <col min="14" max="256" width="9.140625" style="287"/>
    <col min="257" max="257" width="46.7109375" style="287" customWidth="1"/>
    <col min="258" max="258" width="6.5703125" style="287" customWidth="1"/>
    <col min="259" max="259" width="11.140625" style="287" customWidth="1"/>
    <col min="260" max="260" width="11.5703125" style="287" customWidth="1"/>
    <col min="261" max="261" width="11" style="287" customWidth="1"/>
    <col min="262" max="262" width="10.7109375" style="287" customWidth="1"/>
    <col min="263" max="263" width="7.140625" style="287" customWidth="1"/>
    <col min="264" max="264" width="9.5703125" style="287" bestFit="1" customWidth="1"/>
    <col min="265" max="512" width="9.140625" style="287"/>
    <col min="513" max="513" width="46.7109375" style="287" customWidth="1"/>
    <col min="514" max="514" width="6.5703125" style="287" customWidth="1"/>
    <col min="515" max="515" width="11.140625" style="287" customWidth="1"/>
    <col min="516" max="516" width="11.5703125" style="287" customWidth="1"/>
    <col min="517" max="517" width="11" style="287" customWidth="1"/>
    <col min="518" max="518" width="10.7109375" style="287" customWidth="1"/>
    <col min="519" max="519" width="7.140625" style="287" customWidth="1"/>
    <col min="520" max="520" width="9.5703125" style="287" bestFit="1" customWidth="1"/>
    <col min="521" max="768" width="9.140625" style="287"/>
    <col min="769" max="769" width="46.7109375" style="287" customWidth="1"/>
    <col min="770" max="770" width="6.5703125" style="287" customWidth="1"/>
    <col min="771" max="771" width="11.140625" style="287" customWidth="1"/>
    <col min="772" max="772" width="11.5703125" style="287" customWidth="1"/>
    <col min="773" max="773" width="11" style="287" customWidth="1"/>
    <col min="774" max="774" width="10.7109375" style="287" customWidth="1"/>
    <col min="775" max="775" width="7.140625" style="287" customWidth="1"/>
    <col min="776" max="776" width="9.5703125" style="287" bestFit="1" customWidth="1"/>
    <col min="777" max="1024" width="9.140625" style="287"/>
    <col min="1025" max="1025" width="46.7109375" style="287" customWidth="1"/>
    <col min="1026" max="1026" width="6.5703125" style="287" customWidth="1"/>
    <col min="1027" max="1027" width="11.140625" style="287" customWidth="1"/>
    <col min="1028" max="1028" width="11.5703125" style="287" customWidth="1"/>
    <col min="1029" max="1029" width="11" style="287" customWidth="1"/>
    <col min="1030" max="1030" width="10.7109375" style="287" customWidth="1"/>
    <col min="1031" max="1031" width="7.140625" style="287" customWidth="1"/>
    <col min="1032" max="1032" width="9.5703125" style="287" bestFit="1" customWidth="1"/>
    <col min="1033" max="1280" width="9.140625" style="287"/>
    <col min="1281" max="1281" width="46.7109375" style="287" customWidth="1"/>
    <col min="1282" max="1282" width="6.5703125" style="287" customWidth="1"/>
    <col min="1283" max="1283" width="11.140625" style="287" customWidth="1"/>
    <col min="1284" max="1284" width="11.5703125" style="287" customWidth="1"/>
    <col min="1285" max="1285" width="11" style="287" customWidth="1"/>
    <col min="1286" max="1286" width="10.7109375" style="287" customWidth="1"/>
    <col min="1287" max="1287" width="7.140625" style="287" customWidth="1"/>
    <col min="1288" max="1288" width="9.5703125" style="287" bestFit="1" customWidth="1"/>
    <col min="1289" max="1536" width="9.140625" style="287"/>
    <col min="1537" max="1537" width="46.7109375" style="287" customWidth="1"/>
    <col min="1538" max="1538" width="6.5703125" style="287" customWidth="1"/>
    <col min="1539" max="1539" width="11.140625" style="287" customWidth="1"/>
    <col min="1540" max="1540" width="11.5703125" style="287" customWidth="1"/>
    <col min="1541" max="1541" width="11" style="287" customWidth="1"/>
    <col min="1542" max="1542" width="10.7109375" style="287" customWidth="1"/>
    <col min="1543" max="1543" width="7.140625" style="287" customWidth="1"/>
    <col min="1544" max="1544" width="9.5703125" style="287" bestFit="1" customWidth="1"/>
    <col min="1545" max="1792" width="9.140625" style="287"/>
    <col min="1793" max="1793" width="46.7109375" style="287" customWidth="1"/>
    <col min="1794" max="1794" width="6.5703125" style="287" customWidth="1"/>
    <col min="1795" max="1795" width="11.140625" style="287" customWidth="1"/>
    <col min="1796" max="1796" width="11.5703125" style="287" customWidth="1"/>
    <col min="1797" max="1797" width="11" style="287" customWidth="1"/>
    <col min="1798" max="1798" width="10.7109375" style="287" customWidth="1"/>
    <col min="1799" max="1799" width="7.140625" style="287" customWidth="1"/>
    <col min="1800" max="1800" width="9.5703125" style="287" bestFit="1" customWidth="1"/>
    <col min="1801" max="2048" width="9.140625" style="287"/>
    <col min="2049" max="2049" width="46.7109375" style="287" customWidth="1"/>
    <col min="2050" max="2050" width="6.5703125" style="287" customWidth="1"/>
    <col min="2051" max="2051" width="11.140625" style="287" customWidth="1"/>
    <col min="2052" max="2052" width="11.5703125" style="287" customWidth="1"/>
    <col min="2053" max="2053" width="11" style="287" customWidth="1"/>
    <col min="2054" max="2054" width="10.7109375" style="287" customWidth="1"/>
    <col min="2055" max="2055" width="7.140625" style="287" customWidth="1"/>
    <col min="2056" max="2056" width="9.5703125" style="287" bestFit="1" customWidth="1"/>
    <col min="2057" max="2304" width="9.140625" style="287"/>
    <col min="2305" max="2305" width="46.7109375" style="287" customWidth="1"/>
    <col min="2306" max="2306" width="6.5703125" style="287" customWidth="1"/>
    <col min="2307" max="2307" width="11.140625" style="287" customWidth="1"/>
    <col min="2308" max="2308" width="11.5703125" style="287" customWidth="1"/>
    <col min="2309" max="2309" width="11" style="287" customWidth="1"/>
    <col min="2310" max="2310" width="10.7109375" style="287" customWidth="1"/>
    <col min="2311" max="2311" width="7.140625" style="287" customWidth="1"/>
    <col min="2312" max="2312" width="9.5703125" style="287" bestFit="1" customWidth="1"/>
    <col min="2313" max="2560" width="9.140625" style="287"/>
    <col min="2561" max="2561" width="46.7109375" style="287" customWidth="1"/>
    <col min="2562" max="2562" width="6.5703125" style="287" customWidth="1"/>
    <col min="2563" max="2563" width="11.140625" style="287" customWidth="1"/>
    <col min="2564" max="2564" width="11.5703125" style="287" customWidth="1"/>
    <col min="2565" max="2565" width="11" style="287" customWidth="1"/>
    <col min="2566" max="2566" width="10.7109375" style="287" customWidth="1"/>
    <col min="2567" max="2567" width="7.140625" style="287" customWidth="1"/>
    <col min="2568" max="2568" width="9.5703125" style="287" bestFit="1" customWidth="1"/>
    <col min="2569" max="2816" width="9.140625" style="287"/>
    <col min="2817" max="2817" width="46.7109375" style="287" customWidth="1"/>
    <col min="2818" max="2818" width="6.5703125" style="287" customWidth="1"/>
    <col min="2819" max="2819" width="11.140625" style="287" customWidth="1"/>
    <col min="2820" max="2820" width="11.5703125" style="287" customWidth="1"/>
    <col min="2821" max="2821" width="11" style="287" customWidth="1"/>
    <col min="2822" max="2822" width="10.7109375" style="287" customWidth="1"/>
    <col min="2823" max="2823" width="7.140625" style="287" customWidth="1"/>
    <col min="2824" max="2824" width="9.5703125" style="287" bestFit="1" customWidth="1"/>
    <col min="2825" max="3072" width="9.140625" style="287"/>
    <col min="3073" max="3073" width="46.7109375" style="287" customWidth="1"/>
    <col min="3074" max="3074" width="6.5703125" style="287" customWidth="1"/>
    <col min="3075" max="3075" width="11.140625" style="287" customWidth="1"/>
    <col min="3076" max="3076" width="11.5703125" style="287" customWidth="1"/>
    <col min="3077" max="3077" width="11" style="287" customWidth="1"/>
    <col min="3078" max="3078" width="10.7109375" style="287" customWidth="1"/>
    <col min="3079" max="3079" width="7.140625" style="287" customWidth="1"/>
    <col min="3080" max="3080" width="9.5703125" style="287" bestFit="1" customWidth="1"/>
    <col min="3081" max="3328" width="9.140625" style="287"/>
    <col min="3329" max="3329" width="46.7109375" style="287" customWidth="1"/>
    <col min="3330" max="3330" width="6.5703125" style="287" customWidth="1"/>
    <col min="3331" max="3331" width="11.140625" style="287" customWidth="1"/>
    <col min="3332" max="3332" width="11.5703125" style="287" customWidth="1"/>
    <col min="3333" max="3333" width="11" style="287" customWidth="1"/>
    <col min="3334" max="3334" width="10.7109375" style="287" customWidth="1"/>
    <col min="3335" max="3335" width="7.140625" style="287" customWidth="1"/>
    <col min="3336" max="3336" width="9.5703125" style="287" bestFit="1" customWidth="1"/>
    <col min="3337" max="3584" width="9.140625" style="287"/>
    <col min="3585" max="3585" width="46.7109375" style="287" customWidth="1"/>
    <col min="3586" max="3586" width="6.5703125" style="287" customWidth="1"/>
    <col min="3587" max="3587" width="11.140625" style="287" customWidth="1"/>
    <col min="3588" max="3588" width="11.5703125" style="287" customWidth="1"/>
    <col min="3589" max="3589" width="11" style="287" customWidth="1"/>
    <col min="3590" max="3590" width="10.7109375" style="287" customWidth="1"/>
    <col min="3591" max="3591" width="7.140625" style="287" customWidth="1"/>
    <col min="3592" max="3592" width="9.5703125" style="287" bestFit="1" customWidth="1"/>
    <col min="3593" max="3840" width="9.140625" style="287"/>
    <col min="3841" max="3841" width="46.7109375" style="287" customWidth="1"/>
    <col min="3842" max="3842" width="6.5703125" style="287" customWidth="1"/>
    <col min="3843" max="3843" width="11.140625" style="287" customWidth="1"/>
    <col min="3844" max="3844" width="11.5703125" style="287" customWidth="1"/>
    <col min="3845" max="3845" width="11" style="287" customWidth="1"/>
    <col min="3846" max="3846" width="10.7109375" style="287" customWidth="1"/>
    <col min="3847" max="3847" width="7.140625" style="287" customWidth="1"/>
    <col min="3848" max="3848" width="9.5703125" style="287" bestFit="1" customWidth="1"/>
    <col min="3849" max="4096" width="9.140625" style="287"/>
    <col min="4097" max="4097" width="46.7109375" style="287" customWidth="1"/>
    <col min="4098" max="4098" width="6.5703125" style="287" customWidth="1"/>
    <col min="4099" max="4099" width="11.140625" style="287" customWidth="1"/>
    <col min="4100" max="4100" width="11.5703125" style="287" customWidth="1"/>
    <col min="4101" max="4101" width="11" style="287" customWidth="1"/>
    <col min="4102" max="4102" width="10.7109375" style="287" customWidth="1"/>
    <col min="4103" max="4103" width="7.140625" style="287" customWidth="1"/>
    <col min="4104" max="4104" width="9.5703125" style="287" bestFit="1" customWidth="1"/>
    <col min="4105" max="4352" width="9.140625" style="287"/>
    <col min="4353" max="4353" width="46.7109375" style="287" customWidth="1"/>
    <col min="4354" max="4354" width="6.5703125" style="287" customWidth="1"/>
    <col min="4355" max="4355" width="11.140625" style="287" customWidth="1"/>
    <col min="4356" max="4356" width="11.5703125" style="287" customWidth="1"/>
    <col min="4357" max="4357" width="11" style="287" customWidth="1"/>
    <col min="4358" max="4358" width="10.7109375" style="287" customWidth="1"/>
    <col min="4359" max="4359" width="7.140625" style="287" customWidth="1"/>
    <col min="4360" max="4360" width="9.5703125" style="287" bestFit="1" customWidth="1"/>
    <col min="4361" max="4608" width="9.140625" style="287"/>
    <col min="4609" max="4609" width="46.7109375" style="287" customWidth="1"/>
    <col min="4610" max="4610" width="6.5703125" style="287" customWidth="1"/>
    <col min="4611" max="4611" width="11.140625" style="287" customWidth="1"/>
    <col min="4612" max="4612" width="11.5703125" style="287" customWidth="1"/>
    <col min="4613" max="4613" width="11" style="287" customWidth="1"/>
    <col min="4614" max="4614" width="10.7109375" style="287" customWidth="1"/>
    <col min="4615" max="4615" width="7.140625" style="287" customWidth="1"/>
    <col min="4616" max="4616" width="9.5703125" style="287" bestFit="1" customWidth="1"/>
    <col min="4617" max="4864" width="9.140625" style="287"/>
    <col min="4865" max="4865" width="46.7109375" style="287" customWidth="1"/>
    <col min="4866" max="4866" width="6.5703125" style="287" customWidth="1"/>
    <col min="4867" max="4867" width="11.140625" style="287" customWidth="1"/>
    <col min="4868" max="4868" width="11.5703125" style="287" customWidth="1"/>
    <col min="4869" max="4869" width="11" style="287" customWidth="1"/>
    <col min="4870" max="4870" width="10.7109375" style="287" customWidth="1"/>
    <col min="4871" max="4871" width="7.140625" style="287" customWidth="1"/>
    <col min="4872" max="4872" width="9.5703125" style="287" bestFit="1" customWidth="1"/>
    <col min="4873" max="5120" width="9.140625" style="287"/>
    <col min="5121" max="5121" width="46.7109375" style="287" customWidth="1"/>
    <col min="5122" max="5122" width="6.5703125" style="287" customWidth="1"/>
    <col min="5123" max="5123" width="11.140625" style="287" customWidth="1"/>
    <col min="5124" max="5124" width="11.5703125" style="287" customWidth="1"/>
    <col min="5125" max="5125" width="11" style="287" customWidth="1"/>
    <col min="5126" max="5126" width="10.7109375" style="287" customWidth="1"/>
    <col min="5127" max="5127" width="7.140625" style="287" customWidth="1"/>
    <col min="5128" max="5128" width="9.5703125" style="287" bestFit="1" customWidth="1"/>
    <col min="5129" max="5376" width="9.140625" style="287"/>
    <col min="5377" max="5377" width="46.7109375" style="287" customWidth="1"/>
    <col min="5378" max="5378" width="6.5703125" style="287" customWidth="1"/>
    <col min="5379" max="5379" width="11.140625" style="287" customWidth="1"/>
    <col min="5380" max="5380" width="11.5703125" style="287" customWidth="1"/>
    <col min="5381" max="5381" width="11" style="287" customWidth="1"/>
    <col min="5382" max="5382" width="10.7109375" style="287" customWidth="1"/>
    <col min="5383" max="5383" width="7.140625" style="287" customWidth="1"/>
    <col min="5384" max="5384" width="9.5703125" style="287" bestFit="1" customWidth="1"/>
    <col min="5385" max="5632" width="9.140625" style="287"/>
    <col min="5633" max="5633" width="46.7109375" style="287" customWidth="1"/>
    <col min="5634" max="5634" width="6.5703125" style="287" customWidth="1"/>
    <col min="5635" max="5635" width="11.140625" style="287" customWidth="1"/>
    <col min="5636" max="5636" width="11.5703125" style="287" customWidth="1"/>
    <col min="5637" max="5637" width="11" style="287" customWidth="1"/>
    <col min="5638" max="5638" width="10.7109375" style="287" customWidth="1"/>
    <col min="5639" max="5639" width="7.140625" style="287" customWidth="1"/>
    <col min="5640" max="5640" width="9.5703125" style="287" bestFit="1" customWidth="1"/>
    <col min="5641" max="5888" width="9.140625" style="287"/>
    <col min="5889" max="5889" width="46.7109375" style="287" customWidth="1"/>
    <col min="5890" max="5890" width="6.5703125" style="287" customWidth="1"/>
    <col min="5891" max="5891" width="11.140625" style="287" customWidth="1"/>
    <col min="5892" max="5892" width="11.5703125" style="287" customWidth="1"/>
    <col min="5893" max="5893" width="11" style="287" customWidth="1"/>
    <col min="5894" max="5894" width="10.7109375" style="287" customWidth="1"/>
    <col min="5895" max="5895" width="7.140625" style="287" customWidth="1"/>
    <col min="5896" max="5896" width="9.5703125" style="287" bestFit="1" customWidth="1"/>
    <col min="5897" max="6144" width="9.140625" style="287"/>
    <col min="6145" max="6145" width="46.7109375" style="287" customWidth="1"/>
    <col min="6146" max="6146" width="6.5703125" style="287" customWidth="1"/>
    <col min="6147" max="6147" width="11.140625" style="287" customWidth="1"/>
    <col min="6148" max="6148" width="11.5703125" style="287" customWidth="1"/>
    <col min="6149" max="6149" width="11" style="287" customWidth="1"/>
    <col min="6150" max="6150" width="10.7109375" style="287" customWidth="1"/>
    <col min="6151" max="6151" width="7.140625" style="287" customWidth="1"/>
    <col min="6152" max="6152" width="9.5703125" style="287" bestFit="1" customWidth="1"/>
    <col min="6153" max="6400" width="9.140625" style="287"/>
    <col min="6401" max="6401" width="46.7109375" style="287" customWidth="1"/>
    <col min="6402" max="6402" width="6.5703125" style="287" customWidth="1"/>
    <col min="6403" max="6403" width="11.140625" style="287" customWidth="1"/>
    <col min="6404" max="6404" width="11.5703125" style="287" customWidth="1"/>
    <col min="6405" max="6405" width="11" style="287" customWidth="1"/>
    <col min="6406" max="6406" width="10.7109375" style="287" customWidth="1"/>
    <col min="6407" max="6407" width="7.140625" style="287" customWidth="1"/>
    <col min="6408" max="6408" width="9.5703125" style="287" bestFit="1" customWidth="1"/>
    <col min="6409" max="6656" width="9.140625" style="287"/>
    <col min="6657" max="6657" width="46.7109375" style="287" customWidth="1"/>
    <col min="6658" max="6658" width="6.5703125" style="287" customWidth="1"/>
    <col min="6659" max="6659" width="11.140625" style="287" customWidth="1"/>
    <col min="6660" max="6660" width="11.5703125" style="287" customWidth="1"/>
    <col min="6661" max="6661" width="11" style="287" customWidth="1"/>
    <col min="6662" max="6662" width="10.7109375" style="287" customWidth="1"/>
    <col min="6663" max="6663" width="7.140625" style="287" customWidth="1"/>
    <col min="6664" max="6664" width="9.5703125" style="287" bestFit="1" customWidth="1"/>
    <col min="6665" max="6912" width="9.140625" style="287"/>
    <col min="6913" max="6913" width="46.7109375" style="287" customWidth="1"/>
    <col min="6914" max="6914" width="6.5703125" style="287" customWidth="1"/>
    <col min="6915" max="6915" width="11.140625" style="287" customWidth="1"/>
    <col min="6916" max="6916" width="11.5703125" style="287" customWidth="1"/>
    <col min="6917" max="6917" width="11" style="287" customWidth="1"/>
    <col min="6918" max="6918" width="10.7109375" style="287" customWidth="1"/>
    <col min="6919" max="6919" width="7.140625" style="287" customWidth="1"/>
    <col min="6920" max="6920" width="9.5703125" style="287" bestFit="1" customWidth="1"/>
    <col min="6921" max="7168" width="9.140625" style="287"/>
    <col min="7169" max="7169" width="46.7109375" style="287" customWidth="1"/>
    <col min="7170" max="7170" width="6.5703125" style="287" customWidth="1"/>
    <col min="7171" max="7171" width="11.140625" style="287" customWidth="1"/>
    <col min="7172" max="7172" width="11.5703125" style="287" customWidth="1"/>
    <col min="7173" max="7173" width="11" style="287" customWidth="1"/>
    <col min="7174" max="7174" width="10.7109375" style="287" customWidth="1"/>
    <col min="7175" max="7175" width="7.140625" style="287" customWidth="1"/>
    <col min="7176" max="7176" width="9.5703125" style="287" bestFit="1" customWidth="1"/>
    <col min="7177" max="7424" width="9.140625" style="287"/>
    <col min="7425" max="7425" width="46.7109375" style="287" customWidth="1"/>
    <col min="7426" max="7426" width="6.5703125" style="287" customWidth="1"/>
    <col min="7427" max="7427" width="11.140625" style="287" customWidth="1"/>
    <col min="7428" max="7428" width="11.5703125" style="287" customWidth="1"/>
    <col min="7429" max="7429" width="11" style="287" customWidth="1"/>
    <col min="7430" max="7430" width="10.7109375" style="287" customWidth="1"/>
    <col min="7431" max="7431" width="7.140625" style="287" customWidth="1"/>
    <col min="7432" max="7432" width="9.5703125" style="287" bestFit="1" customWidth="1"/>
    <col min="7433" max="7680" width="9.140625" style="287"/>
    <col min="7681" max="7681" width="46.7109375" style="287" customWidth="1"/>
    <col min="7682" max="7682" width="6.5703125" style="287" customWidth="1"/>
    <col min="7683" max="7683" width="11.140625" style="287" customWidth="1"/>
    <col min="7684" max="7684" width="11.5703125" style="287" customWidth="1"/>
    <col min="7685" max="7685" width="11" style="287" customWidth="1"/>
    <col min="7686" max="7686" width="10.7109375" style="287" customWidth="1"/>
    <col min="7687" max="7687" width="7.140625" style="287" customWidth="1"/>
    <col min="7688" max="7688" width="9.5703125" style="287" bestFit="1" customWidth="1"/>
    <col min="7689" max="7936" width="9.140625" style="287"/>
    <col min="7937" max="7937" width="46.7109375" style="287" customWidth="1"/>
    <col min="7938" max="7938" width="6.5703125" style="287" customWidth="1"/>
    <col min="7939" max="7939" width="11.140625" style="287" customWidth="1"/>
    <col min="7940" max="7940" width="11.5703125" style="287" customWidth="1"/>
    <col min="7941" max="7941" width="11" style="287" customWidth="1"/>
    <col min="7942" max="7942" width="10.7109375" style="287" customWidth="1"/>
    <col min="7943" max="7943" width="7.140625" style="287" customWidth="1"/>
    <col min="7944" max="7944" width="9.5703125" style="287" bestFit="1" customWidth="1"/>
    <col min="7945" max="8192" width="9.140625" style="287"/>
    <col min="8193" max="8193" width="46.7109375" style="287" customWidth="1"/>
    <col min="8194" max="8194" width="6.5703125" style="287" customWidth="1"/>
    <col min="8195" max="8195" width="11.140625" style="287" customWidth="1"/>
    <col min="8196" max="8196" width="11.5703125" style="287" customWidth="1"/>
    <col min="8197" max="8197" width="11" style="287" customWidth="1"/>
    <col min="8198" max="8198" width="10.7109375" style="287" customWidth="1"/>
    <col min="8199" max="8199" width="7.140625" style="287" customWidth="1"/>
    <col min="8200" max="8200" width="9.5703125" style="287" bestFit="1" customWidth="1"/>
    <col min="8201" max="8448" width="9.140625" style="287"/>
    <col min="8449" max="8449" width="46.7109375" style="287" customWidth="1"/>
    <col min="8450" max="8450" width="6.5703125" style="287" customWidth="1"/>
    <col min="8451" max="8451" width="11.140625" style="287" customWidth="1"/>
    <col min="8452" max="8452" width="11.5703125" style="287" customWidth="1"/>
    <col min="8453" max="8453" width="11" style="287" customWidth="1"/>
    <col min="8454" max="8454" width="10.7109375" style="287" customWidth="1"/>
    <col min="8455" max="8455" width="7.140625" style="287" customWidth="1"/>
    <col min="8456" max="8456" width="9.5703125" style="287" bestFit="1" customWidth="1"/>
    <col min="8457" max="8704" width="9.140625" style="287"/>
    <col min="8705" max="8705" width="46.7109375" style="287" customWidth="1"/>
    <col min="8706" max="8706" width="6.5703125" style="287" customWidth="1"/>
    <col min="8707" max="8707" width="11.140625" style="287" customWidth="1"/>
    <col min="8708" max="8708" width="11.5703125" style="287" customWidth="1"/>
    <col min="8709" max="8709" width="11" style="287" customWidth="1"/>
    <col min="8710" max="8710" width="10.7109375" style="287" customWidth="1"/>
    <col min="8711" max="8711" width="7.140625" style="287" customWidth="1"/>
    <col min="8712" max="8712" width="9.5703125" style="287" bestFit="1" customWidth="1"/>
    <col min="8713" max="8960" width="9.140625" style="287"/>
    <col min="8961" max="8961" width="46.7109375" style="287" customWidth="1"/>
    <col min="8962" max="8962" width="6.5703125" style="287" customWidth="1"/>
    <col min="8963" max="8963" width="11.140625" style="287" customWidth="1"/>
    <col min="8964" max="8964" width="11.5703125" style="287" customWidth="1"/>
    <col min="8965" max="8965" width="11" style="287" customWidth="1"/>
    <col min="8966" max="8966" width="10.7109375" style="287" customWidth="1"/>
    <col min="8967" max="8967" width="7.140625" style="287" customWidth="1"/>
    <col min="8968" max="8968" width="9.5703125" style="287" bestFit="1" customWidth="1"/>
    <col min="8969" max="9216" width="9.140625" style="287"/>
    <col min="9217" max="9217" width="46.7109375" style="287" customWidth="1"/>
    <col min="9218" max="9218" width="6.5703125" style="287" customWidth="1"/>
    <col min="9219" max="9219" width="11.140625" style="287" customWidth="1"/>
    <col min="9220" max="9220" width="11.5703125" style="287" customWidth="1"/>
    <col min="9221" max="9221" width="11" style="287" customWidth="1"/>
    <col min="9222" max="9222" width="10.7109375" style="287" customWidth="1"/>
    <col min="9223" max="9223" width="7.140625" style="287" customWidth="1"/>
    <col min="9224" max="9224" width="9.5703125" style="287" bestFit="1" customWidth="1"/>
    <col min="9225" max="9472" width="9.140625" style="287"/>
    <col min="9473" max="9473" width="46.7109375" style="287" customWidth="1"/>
    <col min="9474" max="9474" width="6.5703125" style="287" customWidth="1"/>
    <col min="9475" max="9475" width="11.140625" style="287" customWidth="1"/>
    <col min="9476" max="9476" width="11.5703125" style="287" customWidth="1"/>
    <col min="9477" max="9477" width="11" style="287" customWidth="1"/>
    <col min="9478" max="9478" width="10.7109375" style="287" customWidth="1"/>
    <col min="9479" max="9479" width="7.140625" style="287" customWidth="1"/>
    <col min="9480" max="9480" width="9.5703125" style="287" bestFit="1" customWidth="1"/>
    <col min="9481" max="9728" width="9.140625" style="287"/>
    <col min="9729" max="9729" width="46.7109375" style="287" customWidth="1"/>
    <col min="9730" max="9730" width="6.5703125" style="287" customWidth="1"/>
    <col min="9731" max="9731" width="11.140625" style="287" customWidth="1"/>
    <col min="9732" max="9732" width="11.5703125" style="287" customWidth="1"/>
    <col min="9733" max="9733" width="11" style="287" customWidth="1"/>
    <col min="9734" max="9734" width="10.7109375" style="287" customWidth="1"/>
    <col min="9735" max="9735" width="7.140625" style="287" customWidth="1"/>
    <col min="9736" max="9736" width="9.5703125" style="287" bestFit="1" customWidth="1"/>
    <col min="9737" max="9984" width="9.140625" style="287"/>
    <col min="9985" max="9985" width="46.7109375" style="287" customWidth="1"/>
    <col min="9986" max="9986" width="6.5703125" style="287" customWidth="1"/>
    <col min="9987" max="9987" width="11.140625" style="287" customWidth="1"/>
    <col min="9988" max="9988" width="11.5703125" style="287" customWidth="1"/>
    <col min="9989" max="9989" width="11" style="287" customWidth="1"/>
    <col min="9990" max="9990" width="10.7109375" style="287" customWidth="1"/>
    <col min="9991" max="9991" width="7.140625" style="287" customWidth="1"/>
    <col min="9992" max="9992" width="9.5703125" style="287" bestFit="1" customWidth="1"/>
    <col min="9993" max="10240" width="9.140625" style="287"/>
    <col min="10241" max="10241" width="46.7109375" style="287" customWidth="1"/>
    <col min="10242" max="10242" width="6.5703125" style="287" customWidth="1"/>
    <col min="10243" max="10243" width="11.140625" style="287" customWidth="1"/>
    <col min="10244" max="10244" width="11.5703125" style="287" customWidth="1"/>
    <col min="10245" max="10245" width="11" style="287" customWidth="1"/>
    <col min="10246" max="10246" width="10.7109375" style="287" customWidth="1"/>
    <col min="10247" max="10247" width="7.140625" style="287" customWidth="1"/>
    <col min="10248" max="10248" width="9.5703125" style="287" bestFit="1" customWidth="1"/>
    <col min="10249" max="10496" width="9.140625" style="287"/>
    <col min="10497" max="10497" width="46.7109375" style="287" customWidth="1"/>
    <col min="10498" max="10498" width="6.5703125" style="287" customWidth="1"/>
    <col min="10499" max="10499" width="11.140625" style="287" customWidth="1"/>
    <col min="10500" max="10500" width="11.5703125" style="287" customWidth="1"/>
    <col min="10501" max="10501" width="11" style="287" customWidth="1"/>
    <col min="10502" max="10502" width="10.7109375" style="287" customWidth="1"/>
    <col min="10503" max="10503" width="7.140625" style="287" customWidth="1"/>
    <col min="10504" max="10504" width="9.5703125" style="287" bestFit="1" customWidth="1"/>
    <col min="10505" max="10752" width="9.140625" style="287"/>
    <col min="10753" max="10753" width="46.7109375" style="287" customWidth="1"/>
    <col min="10754" max="10754" width="6.5703125" style="287" customWidth="1"/>
    <col min="10755" max="10755" width="11.140625" style="287" customWidth="1"/>
    <col min="10756" max="10756" width="11.5703125" style="287" customWidth="1"/>
    <col min="10757" max="10757" width="11" style="287" customWidth="1"/>
    <col min="10758" max="10758" width="10.7109375" style="287" customWidth="1"/>
    <col min="10759" max="10759" width="7.140625" style="287" customWidth="1"/>
    <col min="10760" max="10760" width="9.5703125" style="287" bestFit="1" customWidth="1"/>
    <col min="10761" max="11008" width="9.140625" style="287"/>
    <col min="11009" max="11009" width="46.7109375" style="287" customWidth="1"/>
    <col min="11010" max="11010" width="6.5703125" style="287" customWidth="1"/>
    <col min="11011" max="11011" width="11.140625" style="287" customWidth="1"/>
    <col min="11012" max="11012" width="11.5703125" style="287" customWidth="1"/>
    <col min="11013" max="11013" width="11" style="287" customWidth="1"/>
    <col min="11014" max="11014" width="10.7109375" style="287" customWidth="1"/>
    <col min="11015" max="11015" width="7.140625" style="287" customWidth="1"/>
    <col min="11016" max="11016" width="9.5703125" style="287" bestFit="1" customWidth="1"/>
    <col min="11017" max="11264" width="9.140625" style="287"/>
    <col min="11265" max="11265" width="46.7109375" style="287" customWidth="1"/>
    <col min="11266" max="11266" width="6.5703125" style="287" customWidth="1"/>
    <col min="11267" max="11267" width="11.140625" style="287" customWidth="1"/>
    <col min="11268" max="11268" width="11.5703125" style="287" customWidth="1"/>
    <col min="11269" max="11269" width="11" style="287" customWidth="1"/>
    <col min="11270" max="11270" width="10.7109375" style="287" customWidth="1"/>
    <col min="11271" max="11271" width="7.140625" style="287" customWidth="1"/>
    <col min="11272" max="11272" width="9.5703125" style="287" bestFit="1" customWidth="1"/>
    <col min="11273" max="11520" width="9.140625" style="287"/>
    <col min="11521" max="11521" width="46.7109375" style="287" customWidth="1"/>
    <col min="11522" max="11522" width="6.5703125" style="287" customWidth="1"/>
    <col min="11523" max="11523" width="11.140625" style="287" customWidth="1"/>
    <col min="11524" max="11524" width="11.5703125" style="287" customWidth="1"/>
    <col min="11525" max="11525" width="11" style="287" customWidth="1"/>
    <col min="11526" max="11526" width="10.7109375" style="287" customWidth="1"/>
    <col min="11527" max="11527" width="7.140625" style="287" customWidth="1"/>
    <col min="11528" max="11528" width="9.5703125" style="287" bestFit="1" customWidth="1"/>
    <col min="11529" max="11776" width="9.140625" style="287"/>
    <col min="11777" max="11777" width="46.7109375" style="287" customWidth="1"/>
    <col min="11778" max="11778" width="6.5703125" style="287" customWidth="1"/>
    <col min="11779" max="11779" width="11.140625" style="287" customWidth="1"/>
    <col min="11780" max="11780" width="11.5703125" style="287" customWidth="1"/>
    <col min="11781" max="11781" width="11" style="287" customWidth="1"/>
    <col min="11782" max="11782" width="10.7109375" style="287" customWidth="1"/>
    <col min="11783" max="11783" width="7.140625" style="287" customWidth="1"/>
    <col min="11784" max="11784" width="9.5703125" style="287" bestFit="1" customWidth="1"/>
    <col min="11785" max="12032" width="9.140625" style="287"/>
    <col min="12033" max="12033" width="46.7109375" style="287" customWidth="1"/>
    <col min="12034" max="12034" width="6.5703125" style="287" customWidth="1"/>
    <col min="12035" max="12035" width="11.140625" style="287" customWidth="1"/>
    <col min="12036" max="12036" width="11.5703125" style="287" customWidth="1"/>
    <col min="12037" max="12037" width="11" style="287" customWidth="1"/>
    <col min="12038" max="12038" width="10.7109375" style="287" customWidth="1"/>
    <col min="12039" max="12039" width="7.140625" style="287" customWidth="1"/>
    <col min="12040" max="12040" width="9.5703125" style="287" bestFit="1" customWidth="1"/>
    <col min="12041" max="12288" width="9.140625" style="287"/>
    <col min="12289" max="12289" width="46.7109375" style="287" customWidth="1"/>
    <col min="12290" max="12290" width="6.5703125" style="287" customWidth="1"/>
    <col min="12291" max="12291" width="11.140625" style="287" customWidth="1"/>
    <col min="12292" max="12292" width="11.5703125" style="287" customWidth="1"/>
    <col min="12293" max="12293" width="11" style="287" customWidth="1"/>
    <col min="12294" max="12294" width="10.7109375" style="287" customWidth="1"/>
    <col min="12295" max="12295" width="7.140625" style="287" customWidth="1"/>
    <col min="12296" max="12296" width="9.5703125" style="287" bestFit="1" customWidth="1"/>
    <col min="12297" max="12544" width="9.140625" style="287"/>
    <col min="12545" max="12545" width="46.7109375" style="287" customWidth="1"/>
    <col min="12546" max="12546" width="6.5703125" style="287" customWidth="1"/>
    <col min="12547" max="12547" width="11.140625" style="287" customWidth="1"/>
    <col min="12548" max="12548" width="11.5703125" style="287" customWidth="1"/>
    <col min="12549" max="12549" width="11" style="287" customWidth="1"/>
    <col min="12550" max="12550" width="10.7109375" style="287" customWidth="1"/>
    <col min="12551" max="12551" width="7.140625" style="287" customWidth="1"/>
    <col min="12552" max="12552" width="9.5703125" style="287" bestFit="1" customWidth="1"/>
    <col min="12553" max="12800" width="9.140625" style="287"/>
    <col min="12801" max="12801" width="46.7109375" style="287" customWidth="1"/>
    <col min="12802" max="12802" width="6.5703125" style="287" customWidth="1"/>
    <col min="12803" max="12803" width="11.140625" style="287" customWidth="1"/>
    <col min="12804" max="12804" width="11.5703125" style="287" customWidth="1"/>
    <col min="12805" max="12805" width="11" style="287" customWidth="1"/>
    <col min="12806" max="12806" width="10.7109375" style="287" customWidth="1"/>
    <col min="12807" max="12807" width="7.140625" style="287" customWidth="1"/>
    <col min="12808" max="12808" width="9.5703125" style="287" bestFit="1" customWidth="1"/>
    <col min="12809" max="13056" width="9.140625" style="287"/>
    <col min="13057" max="13057" width="46.7109375" style="287" customWidth="1"/>
    <col min="13058" max="13058" width="6.5703125" style="287" customWidth="1"/>
    <col min="13059" max="13059" width="11.140625" style="287" customWidth="1"/>
    <col min="13060" max="13060" width="11.5703125" style="287" customWidth="1"/>
    <col min="13061" max="13061" width="11" style="287" customWidth="1"/>
    <col min="13062" max="13062" width="10.7109375" style="287" customWidth="1"/>
    <col min="13063" max="13063" width="7.140625" style="287" customWidth="1"/>
    <col min="13064" max="13064" width="9.5703125" style="287" bestFit="1" customWidth="1"/>
    <col min="13065" max="13312" width="9.140625" style="287"/>
    <col min="13313" max="13313" width="46.7109375" style="287" customWidth="1"/>
    <col min="13314" max="13314" width="6.5703125" style="287" customWidth="1"/>
    <col min="13315" max="13315" width="11.140625" style="287" customWidth="1"/>
    <col min="13316" max="13316" width="11.5703125" style="287" customWidth="1"/>
    <col min="13317" max="13317" width="11" style="287" customWidth="1"/>
    <col min="13318" max="13318" width="10.7109375" style="287" customWidth="1"/>
    <col min="13319" max="13319" width="7.140625" style="287" customWidth="1"/>
    <col min="13320" max="13320" width="9.5703125" style="287" bestFit="1" customWidth="1"/>
    <col min="13321" max="13568" width="9.140625" style="287"/>
    <col min="13569" max="13569" width="46.7109375" style="287" customWidth="1"/>
    <col min="13570" max="13570" width="6.5703125" style="287" customWidth="1"/>
    <col min="13571" max="13571" width="11.140625" style="287" customWidth="1"/>
    <col min="13572" max="13572" width="11.5703125" style="287" customWidth="1"/>
    <col min="13573" max="13573" width="11" style="287" customWidth="1"/>
    <col min="13574" max="13574" width="10.7109375" style="287" customWidth="1"/>
    <col min="13575" max="13575" width="7.140625" style="287" customWidth="1"/>
    <col min="13576" max="13576" width="9.5703125" style="287" bestFit="1" customWidth="1"/>
    <col min="13577" max="13824" width="9.140625" style="287"/>
    <col min="13825" max="13825" width="46.7109375" style="287" customWidth="1"/>
    <col min="13826" max="13826" width="6.5703125" style="287" customWidth="1"/>
    <col min="13827" max="13827" width="11.140625" style="287" customWidth="1"/>
    <col min="13828" max="13828" width="11.5703125" style="287" customWidth="1"/>
    <col min="13829" max="13829" width="11" style="287" customWidth="1"/>
    <col min="13830" max="13830" width="10.7109375" style="287" customWidth="1"/>
    <col min="13831" max="13831" width="7.140625" style="287" customWidth="1"/>
    <col min="13832" max="13832" width="9.5703125" style="287" bestFit="1" customWidth="1"/>
    <col min="13833" max="14080" width="9.140625" style="287"/>
    <col min="14081" max="14081" width="46.7109375" style="287" customWidth="1"/>
    <col min="14082" max="14082" width="6.5703125" style="287" customWidth="1"/>
    <col min="14083" max="14083" width="11.140625" style="287" customWidth="1"/>
    <col min="14084" max="14084" width="11.5703125" style="287" customWidth="1"/>
    <col min="14085" max="14085" width="11" style="287" customWidth="1"/>
    <col min="14086" max="14086" width="10.7109375" style="287" customWidth="1"/>
    <col min="14087" max="14087" width="7.140625" style="287" customWidth="1"/>
    <col min="14088" max="14088" width="9.5703125" style="287" bestFit="1" customWidth="1"/>
    <col min="14089" max="14336" width="9.140625" style="287"/>
    <col min="14337" max="14337" width="46.7109375" style="287" customWidth="1"/>
    <col min="14338" max="14338" width="6.5703125" style="287" customWidth="1"/>
    <col min="14339" max="14339" width="11.140625" style="287" customWidth="1"/>
    <col min="14340" max="14340" width="11.5703125" style="287" customWidth="1"/>
    <col min="14341" max="14341" width="11" style="287" customWidth="1"/>
    <col min="14342" max="14342" width="10.7109375" style="287" customWidth="1"/>
    <col min="14343" max="14343" width="7.140625" style="287" customWidth="1"/>
    <col min="14344" max="14344" width="9.5703125" style="287" bestFit="1" customWidth="1"/>
    <col min="14345" max="14592" width="9.140625" style="287"/>
    <col min="14593" max="14593" width="46.7109375" style="287" customWidth="1"/>
    <col min="14594" max="14594" width="6.5703125" style="287" customWidth="1"/>
    <col min="14595" max="14595" width="11.140625" style="287" customWidth="1"/>
    <col min="14596" max="14596" width="11.5703125" style="287" customWidth="1"/>
    <col min="14597" max="14597" width="11" style="287" customWidth="1"/>
    <col min="14598" max="14598" width="10.7109375" style="287" customWidth="1"/>
    <col min="14599" max="14599" width="7.140625" style="287" customWidth="1"/>
    <col min="14600" max="14600" width="9.5703125" style="287" bestFit="1" customWidth="1"/>
    <col min="14601" max="14848" width="9.140625" style="287"/>
    <col min="14849" max="14849" width="46.7109375" style="287" customWidth="1"/>
    <col min="14850" max="14850" width="6.5703125" style="287" customWidth="1"/>
    <col min="14851" max="14851" width="11.140625" style="287" customWidth="1"/>
    <col min="14852" max="14852" width="11.5703125" style="287" customWidth="1"/>
    <col min="14853" max="14853" width="11" style="287" customWidth="1"/>
    <col min="14854" max="14854" width="10.7109375" style="287" customWidth="1"/>
    <col min="14855" max="14855" width="7.140625" style="287" customWidth="1"/>
    <col min="14856" max="14856" width="9.5703125" style="287" bestFit="1" customWidth="1"/>
    <col min="14857" max="15104" width="9.140625" style="287"/>
    <col min="15105" max="15105" width="46.7109375" style="287" customWidth="1"/>
    <col min="15106" max="15106" width="6.5703125" style="287" customWidth="1"/>
    <col min="15107" max="15107" width="11.140625" style="287" customWidth="1"/>
    <col min="15108" max="15108" width="11.5703125" style="287" customWidth="1"/>
    <col min="15109" max="15109" width="11" style="287" customWidth="1"/>
    <col min="15110" max="15110" width="10.7109375" style="287" customWidth="1"/>
    <col min="15111" max="15111" width="7.140625" style="287" customWidth="1"/>
    <col min="15112" max="15112" width="9.5703125" style="287" bestFit="1" customWidth="1"/>
    <col min="15113" max="15360" width="9.140625" style="287"/>
    <col min="15361" max="15361" width="46.7109375" style="287" customWidth="1"/>
    <col min="15362" max="15362" width="6.5703125" style="287" customWidth="1"/>
    <col min="15363" max="15363" width="11.140625" style="287" customWidth="1"/>
    <col min="15364" max="15364" width="11.5703125" style="287" customWidth="1"/>
    <col min="15365" max="15365" width="11" style="287" customWidth="1"/>
    <col min="15366" max="15366" width="10.7109375" style="287" customWidth="1"/>
    <col min="15367" max="15367" width="7.140625" style="287" customWidth="1"/>
    <col min="15368" max="15368" width="9.5703125" style="287" bestFit="1" customWidth="1"/>
    <col min="15369" max="15616" width="9.140625" style="287"/>
    <col min="15617" max="15617" width="46.7109375" style="287" customWidth="1"/>
    <col min="15618" max="15618" width="6.5703125" style="287" customWidth="1"/>
    <col min="15619" max="15619" width="11.140625" style="287" customWidth="1"/>
    <col min="15620" max="15620" width="11.5703125" style="287" customWidth="1"/>
    <col min="15621" max="15621" width="11" style="287" customWidth="1"/>
    <col min="15622" max="15622" width="10.7109375" style="287" customWidth="1"/>
    <col min="15623" max="15623" width="7.140625" style="287" customWidth="1"/>
    <col min="15624" max="15624" width="9.5703125" style="287" bestFit="1" customWidth="1"/>
    <col min="15625" max="15872" width="9.140625" style="287"/>
    <col min="15873" max="15873" width="46.7109375" style="287" customWidth="1"/>
    <col min="15874" max="15874" width="6.5703125" style="287" customWidth="1"/>
    <col min="15875" max="15875" width="11.140625" style="287" customWidth="1"/>
    <col min="15876" max="15876" width="11.5703125" style="287" customWidth="1"/>
    <col min="15877" max="15877" width="11" style="287" customWidth="1"/>
    <col min="15878" max="15878" width="10.7109375" style="287" customWidth="1"/>
    <col min="15879" max="15879" width="7.140625" style="287" customWidth="1"/>
    <col min="15880" max="15880" width="9.5703125" style="287" bestFit="1" customWidth="1"/>
    <col min="15881" max="16128" width="9.140625" style="287"/>
    <col min="16129" max="16129" width="46.7109375" style="287" customWidth="1"/>
    <col min="16130" max="16130" width="6.5703125" style="287" customWidth="1"/>
    <col min="16131" max="16131" width="11.140625" style="287" customWidth="1"/>
    <col min="16132" max="16132" width="11.5703125" style="287" customWidth="1"/>
    <col min="16133" max="16133" width="11" style="287" customWidth="1"/>
    <col min="16134" max="16134" width="10.7109375" style="287" customWidth="1"/>
    <col min="16135" max="16135" width="7.140625" style="287" customWidth="1"/>
    <col min="16136" max="16136" width="9.5703125" style="287" bestFit="1" customWidth="1"/>
    <col min="16137" max="16384" width="9.140625" style="287"/>
  </cols>
  <sheetData>
    <row r="1" spans="1:13" ht="16.5" thickBot="1" x14ac:dyDescent="0.3">
      <c r="A1" s="343"/>
      <c r="B1" s="336"/>
      <c r="C1" s="336"/>
      <c r="D1" s="336"/>
      <c r="E1" s="336"/>
      <c r="F1" s="336"/>
      <c r="G1" s="344"/>
    </row>
    <row r="2" spans="1:13" x14ac:dyDescent="0.25">
      <c r="A2" s="656" t="s">
        <v>771</v>
      </c>
      <c r="B2" s="657"/>
      <c r="C2" s="657"/>
      <c r="D2" s="657"/>
      <c r="E2" s="657"/>
      <c r="F2" s="657"/>
      <c r="G2" s="658"/>
    </row>
    <row r="3" spans="1:13" x14ac:dyDescent="0.25">
      <c r="A3" s="659"/>
      <c r="B3" s="660"/>
      <c r="C3" s="660"/>
      <c r="D3" s="660"/>
      <c r="E3" s="660"/>
      <c r="F3" s="660"/>
      <c r="G3" s="661"/>
    </row>
    <row r="4" spans="1:13" x14ac:dyDescent="0.25">
      <c r="A4" s="345"/>
      <c r="B4" s="663" t="s">
        <v>637</v>
      </c>
      <c r="C4" s="660" t="s">
        <v>638</v>
      </c>
      <c r="D4" s="660"/>
      <c r="E4" s="660" t="s">
        <v>639</v>
      </c>
      <c r="F4" s="660"/>
      <c r="G4" s="662" t="s">
        <v>331</v>
      </c>
    </row>
    <row r="5" spans="1:13" x14ac:dyDescent="0.25">
      <c r="A5" s="345"/>
      <c r="B5" s="664"/>
      <c r="C5" s="346" t="s">
        <v>640</v>
      </c>
      <c r="D5" s="346" t="s">
        <v>641</v>
      </c>
      <c r="E5" s="346" t="s">
        <v>640</v>
      </c>
      <c r="F5" s="346" t="s">
        <v>641</v>
      </c>
      <c r="G5" s="662"/>
    </row>
    <row r="6" spans="1:13" x14ac:dyDescent="0.25">
      <c r="A6" s="345" t="s">
        <v>642</v>
      </c>
      <c r="B6" s="665"/>
      <c r="C6" s="660" t="s">
        <v>643</v>
      </c>
      <c r="D6" s="660"/>
      <c r="E6" s="660" t="s">
        <v>643</v>
      </c>
      <c r="F6" s="660"/>
      <c r="G6" s="662"/>
    </row>
    <row r="7" spans="1:13" x14ac:dyDescent="0.25">
      <c r="A7" s="348" t="s">
        <v>541</v>
      </c>
      <c r="B7" s="349" t="s">
        <v>542</v>
      </c>
      <c r="C7" s="346" t="s">
        <v>543</v>
      </c>
      <c r="D7" s="346" t="s">
        <v>544</v>
      </c>
      <c r="E7" s="346" t="s">
        <v>545</v>
      </c>
      <c r="F7" s="346" t="s">
        <v>546</v>
      </c>
      <c r="G7" s="350" t="s">
        <v>547</v>
      </c>
    </row>
    <row r="8" spans="1:13" ht="31.5" x14ac:dyDescent="0.25">
      <c r="A8" s="351" t="s">
        <v>644</v>
      </c>
      <c r="B8" s="346" t="s">
        <v>645</v>
      </c>
      <c r="C8" s="352">
        <f>C9+C13+C38+C30</f>
        <v>518649404</v>
      </c>
      <c r="D8" s="352">
        <f>D9+D13+D38+D30</f>
        <v>361070990</v>
      </c>
      <c r="E8" s="352">
        <f>E9+E13+E38+E30</f>
        <v>553384518</v>
      </c>
      <c r="F8" s="352">
        <f>F9+F13+F38+F30</f>
        <v>353599618</v>
      </c>
      <c r="G8" s="353">
        <f>F8/D8*100</f>
        <v>97.930774776450463</v>
      </c>
      <c r="I8" s="339"/>
      <c r="J8" s="339"/>
    </row>
    <row r="9" spans="1:13" x14ac:dyDescent="0.25">
      <c r="A9" s="351" t="s">
        <v>646</v>
      </c>
      <c r="B9" s="346" t="s">
        <v>645</v>
      </c>
      <c r="C9" s="354">
        <f>SUM(C10:C12)</f>
        <v>8820517</v>
      </c>
      <c r="D9" s="354">
        <f>SUM(D10:D12)</f>
        <v>750000</v>
      </c>
      <c r="E9" s="354">
        <f>SUM(E10:E12)</f>
        <v>8820517</v>
      </c>
      <c r="F9" s="354">
        <f>SUM(F10:F12)</f>
        <v>501822</v>
      </c>
      <c r="G9" s="353">
        <f t="shared" ref="G9" si="0">F9/D9*100</f>
        <v>66.909599999999998</v>
      </c>
      <c r="I9" s="339"/>
      <c r="J9" s="339"/>
      <c r="K9" s="355"/>
      <c r="L9" s="355"/>
      <c r="M9" s="355"/>
    </row>
    <row r="10" spans="1:13" x14ac:dyDescent="0.25">
      <c r="A10" s="356" t="s">
        <v>647</v>
      </c>
      <c r="B10" s="357" t="s">
        <v>648</v>
      </c>
      <c r="C10" s="522"/>
      <c r="D10" s="338"/>
      <c r="E10" s="522"/>
      <c r="F10" s="338"/>
      <c r="G10" s="379"/>
      <c r="I10" s="339"/>
      <c r="J10" s="339"/>
      <c r="K10" s="355"/>
      <c r="L10" s="355"/>
      <c r="M10" s="355"/>
    </row>
    <row r="11" spans="1:13" ht="18" customHeight="1" x14ac:dyDescent="0.25">
      <c r="A11" s="340" t="s">
        <v>649</v>
      </c>
      <c r="B11" s="357" t="s">
        <v>650</v>
      </c>
      <c r="C11" s="522">
        <v>8444017</v>
      </c>
      <c r="D11" s="338">
        <v>750000</v>
      </c>
      <c r="E11" s="522">
        <v>8444017</v>
      </c>
      <c r="F11" s="338">
        <v>501822</v>
      </c>
      <c r="G11" s="379">
        <f t="shared" ref="G11" si="1">F11/D11*100</f>
        <v>66.909599999999998</v>
      </c>
      <c r="I11" s="339"/>
      <c r="J11" s="339"/>
      <c r="K11" s="355"/>
      <c r="L11" s="355"/>
      <c r="M11" s="355"/>
    </row>
    <row r="12" spans="1:13" x14ac:dyDescent="0.25">
      <c r="A12" s="340" t="s">
        <v>651</v>
      </c>
      <c r="B12" s="357" t="s">
        <v>652</v>
      </c>
      <c r="C12" s="338">
        <v>376500</v>
      </c>
      <c r="D12" s="338">
        <v>0</v>
      </c>
      <c r="E12" s="338">
        <v>376500</v>
      </c>
      <c r="F12" s="338">
        <v>0</v>
      </c>
      <c r="G12" s="379"/>
      <c r="I12" s="339"/>
      <c r="J12" s="339"/>
      <c r="K12" s="355"/>
      <c r="L12" s="355"/>
      <c r="M12" s="355"/>
    </row>
    <row r="13" spans="1:13" x14ac:dyDescent="0.25">
      <c r="A13" s="351" t="s">
        <v>653</v>
      </c>
      <c r="B13" s="346" t="s">
        <v>654</v>
      </c>
      <c r="C13" s="354">
        <f>C14+C19+C24+C23</f>
        <v>509828887</v>
      </c>
      <c r="D13" s="354">
        <f>D14+D19+D24+D23</f>
        <v>354591580</v>
      </c>
      <c r="E13" s="354">
        <f>E14+E19+E24+E23</f>
        <v>544564001</v>
      </c>
      <c r="F13" s="354">
        <f>F14+F19+F24+F23</f>
        <v>347368386</v>
      </c>
      <c r="G13" s="353">
        <f>F13/D13*100</f>
        <v>97.96295388627108</v>
      </c>
      <c r="I13" s="339"/>
      <c r="J13" s="339"/>
      <c r="K13" s="355"/>
      <c r="L13" s="355"/>
      <c r="M13" s="355"/>
    </row>
    <row r="14" spans="1:13" ht="31.5" x14ac:dyDescent="0.25">
      <c r="A14" s="351" t="s">
        <v>655</v>
      </c>
      <c r="B14" s="346" t="s">
        <v>656</v>
      </c>
      <c r="C14" s="354">
        <f>C15+C17+C18</f>
        <v>489199756</v>
      </c>
      <c r="D14" s="354">
        <f>D15+D17+D18</f>
        <v>326448173</v>
      </c>
      <c r="E14" s="354">
        <f>E15+E17+E18</f>
        <v>510705690</v>
      </c>
      <c r="F14" s="354">
        <f>F15+F17+F18</f>
        <v>334361549</v>
      </c>
      <c r="G14" s="353">
        <f>F14/D14*100</f>
        <v>102.42408340879274</v>
      </c>
      <c r="H14" s="339"/>
      <c r="I14" s="339"/>
      <c r="J14" s="339"/>
      <c r="K14" s="355"/>
      <c r="L14" s="355"/>
      <c r="M14" s="355"/>
    </row>
    <row r="15" spans="1:13" ht="31.5" x14ac:dyDescent="0.25">
      <c r="A15" s="340" t="s">
        <v>657</v>
      </c>
      <c r="B15" s="357" t="s">
        <v>658</v>
      </c>
      <c r="C15" s="338">
        <f>20919365+191855593</f>
        <v>212774958</v>
      </c>
      <c r="D15" s="338">
        <v>147731048</v>
      </c>
      <c r="E15" s="338">
        <v>226065065</v>
      </c>
      <c r="F15" s="338">
        <v>154948514</v>
      </c>
      <c r="G15" s="379">
        <f>F15/D15*100</f>
        <v>104.88554443883726</v>
      </c>
      <c r="I15" s="339"/>
      <c r="J15" s="339"/>
      <c r="K15" s="355"/>
      <c r="L15" s="355"/>
      <c r="M15" s="355"/>
    </row>
    <row r="16" spans="1:13" ht="31.5" x14ac:dyDescent="0.25">
      <c r="A16" s="358" t="s">
        <v>659</v>
      </c>
      <c r="B16" s="357" t="s">
        <v>584</v>
      </c>
      <c r="C16" s="359"/>
      <c r="D16" s="359"/>
      <c r="E16" s="359"/>
      <c r="F16" s="359"/>
      <c r="G16" s="353"/>
      <c r="I16" s="339"/>
      <c r="J16" s="339"/>
      <c r="K16" s="355"/>
      <c r="L16" s="355"/>
      <c r="M16" s="355"/>
    </row>
    <row r="17" spans="1:256" ht="31.5" x14ac:dyDescent="0.25">
      <c r="A17" s="340" t="s">
        <v>660</v>
      </c>
      <c r="B17" s="357" t="s">
        <v>585</v>
      </c>
      <c r="C17" s="338">
        <f>1287000+9374000+26027594+193305467</f>
        <v>229994061</v>
      </c>
      <c r="D17" s="338">
        <v>137203416</v>
      </c>
      <c r="E17" s="338">
        <v>232783280</v>
      </c>
      <c r="F17" s="338">
        <v>133614104</v>
      </c>
      <c r="G17" s="379">
        <f t="shared" ref="G17:G21" si="2">F17/D17*100</f>
        <v>97.383948516267253</v>
      </c>
      <c r="I17" s="339"/>
      <c r="J17" s="339"/>
      <c r="K17" s="355"/>
      <c r="L17" s="355"/>
      <c r="M17" s="355"/>
    </row>
    <row r="18" spans="1:256" ht="31.5" x14ac:dyDescent="0.25">
      <c r="A18" s="340" t="s">
        <v>661</v>
      </c>
      <c r="B18" s="357" t="s">
        <v>592</v>
      </c>
      <c r="C18" s="338">
        <f>1176882+2555000+2222035+23942170+45000+615000+405000+15469650</f>
        <v>46430737</v>
      </c>
      <c r="D18" s="338">
        <f>41344391+169318</f>
        <v>41513709</v>
      </c>
      <c r="E18" s="338">
        <v>51857345</v>
      </c>
      <c r="F18" s="338">
        <v>45798931</v>
      </c>
      <c r="G18" s="379">
        <f t="shared" si="2"/>
        <v>110.32242626164771</v>
      </c>
      <c r="I18" s="339"/>
      <c r="J18" s="339"/>
      <c r="K18" s="355"/>
      <c r="L18" s="355"/>
      <c r="M18" s="355"/>
    </row>
    <row r="19" spans="1:256" ht="31.5" x14ac:dyDescent="0.25">
      <c r="A19" s="351" t="s">
        <v>662</v>
      </c>
      <c r="B19" s="346" t="s">
        <v>597</v>
      </c>
      <c r="C19" s="354">
        <f>C20+C21+C22</f>
        <v>20629131</v>
      </c>
      <c r="D19" s="354">
        <f>D20+D21+D22</f>
        <v>7178934</v>
      </c>
      <c r="E19" s="354">
        <f>E20+E21+E22</f>
        <v>33858311</v>
      </c>
      <c r="F19" s="354">
        <f>F20+F21+F22</f>
        <v>4505537</v>
      </c>
      <c r="G19" s="353">
        <f t="shared" si="2"/>
        <v>62.760529627379213</v>
      </c>
      <c r="H19" s="339"/>
      <c r="I19" s="339"/>
      <c r="J19" s="339"/>
      <c r="K19" s="355"/>
      <c r="L19" s="355"/>
      <c r="M19" s="355"/>
    </row>
    <row r="20" spans="1:256" ht="29.25" customHeight="1" x14ac:dyDescent="0.25">
      <c r="A20" s="358" t="s">
        <v>663</v>
      </c>
      <c r="B20" s="357" t="s">
        <v>598</v>
      </c>
      <c r="C20" s="359"/>
      <c r="D20" s="359"/>
      <c r="E20" s="359">
        <v>2192775</v>
      </c>
      <c r="F20" s="359">
        <v>0</v>
      </c>
      <c r="G20" s="353"/>
      <c r="I20" s="339"/>
      <c r="J20" s="339"/>
      <c r="K20" s="355"/>
      <c r="L20" s="355"/>
      <c r="M20" s="355"/>
    </row>
    <row r="21" spans="1:256" ht="31.5" x14ac:dyDescent="0.25">
      <c r="A21" s="358" t="s">
        <v>664</v>
      </c>
      <c r="B21" s="349" t="s">
        <v>600</v>
      </c>
      <c r="C21" s="359">
        <f>7614980+698530</f>
        <v>8313510</v>
      </c>
      <c r="D21" s="359">
        <f>1114010+535531</f>
        <v>1649541</v>
      </c>
      <c r="E21" s="359">
        <v>18505013</v>
      </c>
      <c r="F21" s="359">
        <v>577059</v>
      </c>
      <c r="G21" s="379">
        <f t="shared" si="2"/>
        <v>34.983004363031903</v>
      </c>
      <c r="I21" s="339"/>
      <c r="J21" s="339"/>
      <c r="K21" s="355"/>
      <c r="L21" s="355"/>
      <c r="M21" s="355"/>
    </row>
    <row r="22" spans="1:256" x14ac:dyDescent="0.25">
      <c r="A22" s="358" t="s">
        <v>665</v>
      </c>
      <c r="B22" s="357" t="s">
        <v>666</v>
      </c>
      <c r="C22" s="359">
        <f>2315620+10000001</f>
        <v>12315621</v>
      </c>
      <c r="D22" s="359">
        <f>2230764+3298629</f>
        <v>5529393</v>
      </c>
      <c r="E22" s="359">
        <v>13160523</v>
      </c>
      <c r="F22" s="359">
        <v>3928478</v>
      </c>
      <c r="G22" s="379">
        <f>F22/D22*100</f>
        <v>71.047183660123267</v>
      </c>
      <c r="I22" s="339"/>
      <c r="J22" s="339"/>
    </row>
    <row r="23" spans="1:256" x14ac:dyDescent="0.25">
      <c r="A23" s="360" t="s">
        <v>667</v>
      </c>
      <c r="B23" s="346" t="s">
        <v>668</v>
      </c>
      <c r="C23" s="354">
        <v>0</v>
      </c>
      <c r="D23" s="354">
        <v>0</v>
      </c>
      <c r="E23" s="354">
        <v>0</v>
      </c>
      <c r="F23" s="354">
        <v>0</v>
      </c>
      <c r="G23" s="353"/>
      <c r="H23" s="361"/>
      <c r="I23" s="339"/>
      <c r="J23" s="339"/>
      <c r="K23" s="361"/>
      <c r="L23" s="361"/>
      <c r="M23" s="361"/>
      <c r="N23" s="361"/>
      <c r="O23" s="361"/>
      <c r="P23" s="361"/>
      <c r="Q23" s="361"/>
      <c r="R23" s="361"/>
      <c r="S23" s="361"/>
      <c r="T23" s="361"/>
      <c r="U23" s="361"/>
      <c r="V23" s="361"/>
      <c r="W23" s="361"/>
      <c r="X23" s="361"/>
      <c r="Y23" s="361"/>
      <c r="Z23" s="361"/>
      <c r="AA23" s="361"/>
      <c r="AB23" s="361"/>
      <c r="AC23" s="361"/>
      <c r="AD23" s="361"/>
      <c r="AE23" s="361"/>
      <c r="AF23" s="361"/>
      <c r="AG23" s="361"/>
      <c r="AH23" s="361"/>
      <c r="AI23" s="361"/>
      <c r="AJ23" s="361"/>
      <c r="AK23" s="361"/>
      <c r="AL23" s="361"/>
      <c r="AM23" s="361"/>
      <c r="AN23" s="361"/>
      <c r="AO23" s="361"/>
      <c r="AP23" s="361"/>
      <c r="AQ23" s="361"/>
      <c r="AR23" s="361"/>
      <c r="AS23" s="361"/>
      <c r="AT23" s="361"/>
      <c r="AU23" s="361"/>
      <c r="AV23" s="361"/>
      <c r="AW23" s="361"/>
      <c r="AX23" s="361"/>
      <c r="AY23" s="361"/>
      <c r="AZ23" s="361"/>
      <c r="BA23" s="361"/>
      <c r="BB23" s="361"/>
      <c r="BC23" s="361"/>
      <c r="BD23" s="361"/>
      <c r="BE23" s="361"/>
      <c r="BF23" s="361"/>
      <c r="BG23" s="361"/>
      <c r="BH23" s="361"/>
      <c r="BI23" s="361"/>
      <c r="BJ23" s="361"/>
      <c r="BK23" s="361"/>
      <c r="BL23" s="361"/>
      <c r="BM23" s="361"/>
      <c r="BN23" s="361"/>
      <c r="BO23" s="361"/>
      <c r="BP23" s="361"/>
      <c r="BQ23" s="361"/>
      <c r="BR23" s="361"/>
      <c r="BS23" s="361"/>
      <c r="BT23" s="361"/>
      <c r="BU23" s="361"/>
      <c r="BV23" s="361"/>
      <c r="BW23" s="361"/>
      <c r="BX23" s="361"/>
      <c r="BY23" s="361"/>
      <c r="BZ23" s="361"/>
      <c r="CA23" s="361"/>
      <c r="CB23" s="361"/>
      <c r="CC23" s="361"/>
      <c r="CD23" s="361"/>
      <c r="CE23" s="361"/>
      <c r="CF23" s="361"/>
      <c r="CG23" s="361"/>
      <c r="CH23" s="361"/>
      <c r="CI23" s="361"/>
      <c r="CJ23" s="361"/>
      <c r="CK23" s="361"/>
      <c r="CL23" s="361"/>
      <c r="CM23" s="361"/>
      <c r="CN23" s="361"/>
      <c r="CO23" s="361"/>
      <c r="CP23" s="361"/>
      <c r="CQ23" s="361"/>
      <c r="CR23" s="361"/>
      <c r="CS23" s="361"/>
      <c r="CT23" s="361"/>
      <c r="CU23" s="361"/>
      <c r="CV23" s="361"/>
      <c r="CW23" s="361"/>
      <c r="CX23" s="361"/>
      <c r="CY23" s="361"/>
      <c r="CZ23" s="361"/>
      <c r="DA23" s="361"/>
      <c r="DB23" s="361"/>
      <c r="DC23" s="361"/>
      <c r="DD23" s="361"/>
      <c r="DE23" s="361"/>
      <c r="DF23" s="361"/>
      <c r="DG23" s="361"/>
      <c r="DH23" s="361"/>
      <c r="DI23" s="361"/>
      <c r="DJ23" s="361"/>
      <c r="DK23" s="361"/>
      <c r="DL23" s="361"/>
      <c r="DM23" s="361"/>
      <c r="DN23" s="361"/>
      <c r="DO23" s="361"/>
      <c r="DP23" s="361"/>
      <c r="DQ23" s="361"/>
      <c r="DR23" s="361"/>
      <c r="DS23" s="361"/>
      <c r="DT23" s="361"/>
      <c r="DU23" s="361"/>
      <c r="DV23" s="361"/>
      <c r="DW23" s="361"/>
      <c r="DX23" s="361"/>
      <c r="DY23" s="361"/>
      <c r="DZ23" s="361"/>
      <c r="EA23" s="361"/>
      <c r="EB23" s="361"/>
      <c r="EC23" s="361"/>
      <c r="ED23" s="361"/>
      <c r="EE23" s="361"/>
      <c r="EF23" s="361"/>
      <c r="EG23" s="361"/>
      <c r="EH23" s="361"/>
      <c r="EI23" s="361"/>
      <c r="EJ23" s="361"/>
      <c r="EK23" s="361"/>
      <c r="EL23" s="361"/>
      <c r="EM23" s="361"/>
      <c r="EN23" s="361"/>
      <c r="EO23" s="361"/>
      <c r="EP23" s="361"/>
      <c r="EQ23" s="361"/>
      <c r="ER23" s="361"/>
      <c r="ES23" s="361"/>
      <c r="ET23" s="361"/>
      <c r="EU23" s="361"/>
      <c r="EV23" s="361"/>
      <c r="EW23" s="361"/>
      <c r="EX23" s="361"/>
      <c r="EY23" s="361"/>
      <c r="EZ23" s="361"/>
      <c r="FA23" s="361"/>
      <c r="FB23" s="361"/>
      <c r="FC23" s="361"/>
      <c r="FD23" s="361"/>
      <c r="FE23" s="361"/>
      <c r="FF23" s="361"/>
      <c r="FG23" s="361"/>
      <c r="FH23" s="361"/>
      <c r="FI23" s="361"/>
      <c r="FJ23" s="361"/>
      <c r="FK23" s="361"/>
      <c r="FL23" s="361"/>
      <c r="FM23" s="361"/>
      <c r="FN23" s="361"/>
      <c r="FO23" s="361"/>
      <c r="FP23" s="361"/>
      <c r="FQ23" s="361"/>
      <c r="FR23" s="361"/>
      <c r="FS23" s="361"/>
      <c r="FT23" s="361"/>
      <c r="FU23" s="361"/>
      <c r="FV23" s="361"/>
      <c r="FW23" s="361"/>
      <c r="FX23" s="361"/>
      <c r="FY23" s="361"/>
      <c r="FZ23" s="361"/>
      <c r="GA23" s="361"/>
      <c r="GB23" s="361"/>
      <c r="GC23" s="361"/>
      <c r="GD23" s="361"/>
      <c r="GE23" s="361"/>
      <c r="GF23" s="361"/>
      <c r="GG23" s="361"/>
      <c r="GH23" s="361"/>
      <c r="GI23" s="361"/>
      <c r="GJ23" s="361"/>
      <c r="GK23" s="361"/>
      <c r="GL23" s="361"/>
      <c r="GM23" s="361"/>
      <c r="GN23" s="361"/>
      <c r="GO23" s="361"/>
      <c r="GP23" s="361"/>
      <c r="GQ23" s="361"/>
      <c r="GR23" s="361"/>
      <c r="GS23" s="361"/>
      <c r="GT23" s="361"/>
      <c r="GU23" s="361"/>
      <c r="GV23" s="361"/>
      <c r="GW23" s="361"/>
      <c r="GX23" s="361"/>
      <c r="GY23" s="361"/>
      <c r="GZ23" s="361"/>
      <c r="HA23" s="361"/>
      <c r="HB23" s="361"/>
      <c r="HC23" s="361"/>
      <c r="HD23" s="361"/>
      <c r="HE23" s="361"/>
      <c r="HF23" s="361"/>
      <c r="HG23" s="361"/>
      <c r="HH23" s="361"/>
      <c r="HI23" s="361"/>
      <c r="HJ23" s="361"/>
      <c r="HK23" s="361"/>
      <c r="HL23" s="361"/>
      <c r="HM23" s="361"/>
      <c r="HN23" s="361"/>
      <c r="HO23" s="361"/>
      <c r="HP23" s="361"/>
      <c r="HQ23" s="361"/>
      <c r="HR23" s="361"/>
      <c r="HS23" s="361"/>
      <c r="HT23" s="361"/>
      <c r="HU23" s="361"/>
      <c r="HV23" s="361"/>
      <c r="HW23" s="361"/>
      <c r="HX23" s="361"/>
      <c r="HY23" s="361"/>
      <c r="HZ23" s="361"/>
      <c r="IA23" s="361"/>
      <c r="IB23" s="361"/>
      <c r="IC23" s="361"/>
      <c r="ID23" s="361"/>
      <c r="IE23" s="361"/>
      <c r="IF23" s="361"/>
      <c r="IG23" s="361"/>
      <c r="IH23" s="361"/>
      <c r="II23" s="361"/>
      <c r="IJ23" s="361"/>
      <c r="IK23" s="361"/>
      <c r="IL23" s="361"/>
      <c r="IM23" s="361"/>
      <c r="IN23" s="361"/>
      <c r="IO23" s="361"/>
      <c r="IP23" s="361"/>
      <c r="IQ23" s="361"/>
      <c r="IR23" s="361"/>
      <c r="IS23" s="361"/>
      <c r="IT23" s="361"/>
      <c r="IU23" s="361"/>
      <c r="IV23" s="361"/>
    </row>
    <row r="24" spans="1:256" x14ac:dyDescent="0.25">
      <c r="A24" s="360" t="s">
        <v>669</v>
      </c>
      <c r="B24" s="346" t="s">
        <v>670</v>
      </c>
      <c r="C24" s="354">
        <f>C27</f>
        <v>0</v>
      </c>
      <c r="D24" s="354">
        <f>D27</f>
        <v>20964473</v>
      </c>
      <c r="E24" s="354">
        <f>E27</f>
        <v>0</v>
      </c>
      <c r="F24" s="354">
        <f>F27</f>
        <v>8501300</v>
      </c>
      <c r="G24" s="353">
        <f>F24/D24*100</f>
        <v>40.550983561571044</v>
      </c>
      <c r="I24" s="339"/>
      <c r="J24" s="339"/>
    </row>
    <row r="25" spans="1:256" ht="31.5" x14ac:dyDescent="0.25">
      <c r="A25" s="358" t="s">
        <v>671</v>
      </c>
      <c r="B25" s="357" t="s">
        <v>672</v>
      </c>
      <c r="C25" s="359"/>
      <c r="D25" s="359"/>
      <c r="E25" s="359"/>
      <c r="F25" s="359"/>
      <c r="G25" s="353"/>
      <c r="I25" s="339"/>
      <c r="J25" s="339"/>
    </row>
    <row r="26" spans="1:256" ht="31.5" x14ac:dyDescent="0.25">
      <c r="A26" s="358" t="s">
        <v>673</v>
      </c>
      <c r="B26" s="357" t="s">
        <v>674</v>
      </c>
      <c r="C26" s="359"/>
      <c r="D26" s="359"/>
      <c r="E26" s="359"/>
      <c r="F26" s="359"/>
      <c r="G26" s="353"/>
      <c r="I26" s="339"/>
      <c r="J26" s="339"/>
    </row>
    <row r="27" spans="1:256" ht="31.5" x14ac:dyDescent="0.25">
      <c r="A27" s="358" t="s">
        <v>675</v>
      </c>
      <c r="B27" s="349" t="s">
        <v>676</v>
      </c>
      <c r="C27" s="359"/>
      <c r="D27" s="359">
        <v>20964473</v>
      </c>
      <c r="E27" s="359"/>
      <c r="F27" s="359">
        <v>8501300</v>
      </c>
      <c r="G27" s="379">
        <f>F27/D27*100</f>
        <v>40.550983561571044</v>
      </c>
      <c r="I27" s="339"/>
      <c r="J27" s="339"/>
    </row>
    <row r="28" spans="1:256" ht="29.25" customHeight="1" x14ac:dyDescent="0.25">
      <c r="A28" s="358" t="s">
        <v>677</v>
      </c>
      <c r="B28" s="357" t="s">
        <v>678</v>
      </c>
      <c r="C28" s="359"/>
      <c r="D28" s="359"/>
      <c r="E28" s="359"/>
      <c r="F28" s="359"/>
      <c r="G28" s="353"/>
      <c r="I28" s="339"/>
      <c r="J28" s="339"/>
    </row>
    <row r="29" spans="1:256" x14ac:dyDescent="0.25">
      <c r="A29" s="362" t="s">
        <v>679</v>
      </c>
      <c r="B29" s="346" t="s">
        <v>680</v>
      </c>
      <c r="C29" s="354">
        <v>0</v>
      </c>
      <c r="D29" s="354">
        <v>0</v>
      </c>
      <c r="E29" s="354">
        <v>0</v>
      </c>
      <c r="F29" s="354">
        <v>0</v>
      </c>
      <c r="G29" s="353"/>
      <c r="H29" s="361"/>
      <c r="I29" s="339"/>
      <c r="J29" s="339"/>
      <c r="K29" s="361"/>
      <c r="L29" s="361"/>
      <c r="M29" s="361"/>
      <c r="N29" s="361"/>
      <c r="O29" s="361"/>
      <c r="P29" s="361"/>
      <c r="Q29" s="361"/>
      <c r="R29" s="361"/>
      <c r="S29" s="361"/>
      <c r="T29" s="361"/>
      <c r="U29" s="361"/>
      <c r="V29" s="361"/>
      <c r="W29" s="361"/>
      <c r="X29" s="361"/>
      <c r="Y29" s="361"/>
      <c r="Z29" s="361"/>
      <c r="AA29" s="361"/>
      <c r="AB29" s="361"/>
      <c r="AC29" s="361"/>
      <c r="AD29" s="361"/>
      <c r="AE29" s="361"/>
      <c r="AF29" s="361"/>
      <c r="AG29" s="361"/>
      <c r="AH29" s="361"/>
      <c r="AI29" s="361"/>
      <c r="AJ29" s="361"/>
      <c r="AK29" s="361"/>
      <c r="AL29" s="361"/>
      <c r="AM29" s="361"/>
      <c r="AN29" s="361"/>
      <c r="AO29" s="361"/>
      <c r="AP29" s="361"/>
      <c r="AQ29" s="361"/>
      <c r="AR29" s="361"/>
      <c r="AS29" s="361"/>
      <c r="AT29" s="361"/>
      <c r="AU29" s="361"/>
      <c r="AV29" s="361"/>
      <c r="AW29" s="361"/>
      <c r="AX29" s="361"/>
      <c r="AY29" s="361"/>
      <c r="AZ29" s="361"/>
      <c r="BA29" s="361"/>
      <c r="BB29" s="361"/>
      <c r="BC29" s="361"/>
      <c r="BD29" s="361"/>
      <c r="BE29" s="361"/>
      <c r="BF29" s="361"/>
      <c r="BG29" s="361"/>
      <c r="BH29" s="361"/>
      <c r="BI29" s="361"/>
      <c r="BJ29" s="361"/>
      <c r="BK29" s="361"/>
      <c r="BL29" s="361"/>
      <c r="BM29" s="361"/>
      <c r="BN29" s="361"/>
      <c r="BO29" s="361"/>
      <c r="BP29" s="361"/>
      <c r="BQ29" s="361"/>
      <c r="BR29" s="361"/>
      <c r="BS29" s="361"/>
      <c r="BT29" s="361"/>
      <c r="BU29" s="361"/>
      <c r="BV29" s="361"/>
      <c r="BW29" s="361"/>
      <c r="BX29" s="361"/>
      <c r="BY29" s="361"/>
      <c r="BZ29" s="361"/>
      <c r="CA29" s="361"/>
      <c r="CB29" s="361"/>
      <c r="CC29" s="361"/>
      <c r="CD29" s="361"/>
      <c r="CE29" s="361"/>
      <c r="CF29" s="361"/>
      <c r="CG29" s="361"/>
      <c r="CH29" s="361"/>
      <c r="CI29" s="361"/>
      <c r="CJ29" s="361"/>
      <c r="CK29" s="361"/>
      <c r="CL29" s="361"/>
      <c r="CM29" s="361"/>
      <c r="CN29" s="361"/>
      <c r="CO29" s="361"/>
      <c r="CP29" s="361"/>
      <c r="CQ29" s="361"/>
      <c r="CR29" s="361"/>
      <c r="CS29" s="361"/>
      <c r="CT29" s="361"/>
      <c r="CU29" s="361"/>
      <c r="CV29" s="361"/>
      <c r="CW29" s="361"/>
      <c r="CX29" s="361"/>
      <c r="CY29" s="361"/>
      <c r="CZ29" s="361"/>
      <c r="DA29" s="361"/>
      <c r="DB29" s="361"/>
      <c r="DC29" s="361"/>
      <c r="DD29" s="361"/>
      <c r="DE29" s="361"/>
      <c r="DF29" s="361"/>
      <c r="DG29" s="361"/>
      <c r="DH29" s="361"/>
      <c r="DI29" s="361"/>
      <c r="DJ29" s="361"/>
      <c r="DK29" s="361"/>
      <c r="DL29" s="361"/>
      <c r="DM29" s="361"/>
      <c r="DN29" s="361"/>
      <c r="DO29" s="361"/>
      <c r="DP29" s="361"/>
      <c r="DQ29" s="361"/>
      <c r="DR29" s="361"/>
      <c r="DS29" s="361"/>
      <c r="DT29" s="361"/>
      <c r="DU29" s="361"/>
      <c r="DV29" s="361"/>
      <c r="DW29" s="361"/>
      <c r="DX29" s="361"/>
      <c r="DY29" s="361"/>
      <c r="DZ29" s="361"/>
      <c r="EA29" s="361"/>
      <c r="EB29" s="361"/>
      <c r="EC29" s="361"/>
      <c r="ED29" s="361"/>
      <c r="EE29" s="361"/>
      <c r="EF29" s="361"/>
      <c r="EG29" s="361"/>
      <c r="EH29" s="361"/>
      <c r="EI29" s="361"/>
      <c r="EJ29" s="361"/>
      <c r="EK29" s="361"/>
      <c r="EL29" s="361"/>
      <c r="EM29" s="361"/>
      <c r="EN29" s="361"/>
      <c r="EO29" s="361"/>
      <c r="EP29" s="361"/>
      <c r="EQ29" s="361"/>
      <c r="ER29" s="361"/>
      <c r="ES29" s="361"/>
      <c r="ET29" s="361"/>
      <c r="EU29" s="361"/>
      <c r="EV29" s="361"/>
      <c r="EW29" s="361"/>
      <c r="EX29" s="361"/>
      <c r="EY29" s="361"/>
      <c r="EZ29" s="361"/>
      <c r="FA29" s="361"/>
      <c r="FB29" s="361"/>
      <c r="FC29" s="361"/>
      <c r="FD29" s="361"/>
      <c r="FE29" s="361"/>
      <c r="FF29" s="361"/>
      <c r="FG29" s="361"/>
      <c r="FH29" s="361"/>
      <c r="FI29" s="361"/>
      <c r="FJ29" s="361"/>
      <c r="FK29" s="361"/>
      <c r="FL29" s="361"/>
      <c r="FM29" s="361"/>
      <c r="FN29" s="361"/>
      <c r="FO29" s="361"/>
      <c r="FP29" s="361"/>
      <c r="FQ29" s="361"/>
      <c r="FR29" s="361"/>
      <c r="FS29" s="361"/>
      <c r="FT29" s="361"/>
      <c r="FU29" s="361"/>
      <c r="FV29" s="361"/>
      <c r="FW29" s="361"/>
      <c r="FX29" s="361"/>
      <c r="FY29" s="361"/>
      <c r="FZ29" s="361"/>
      <c r="GA29" s="361"/>
      <c r="GB29" s="361"/>
      <c r="GC29" s="361"/>
      <c r="GD29" s="361"/>
      <c r="GE29" s="361"/>
      <c r="GF29" s="361"/>
      <c r="GG29" s="361"/>
      <c r="GH29" s="361"/>
      <c r="GI29" s="361"/>
      <c r="GJ29" s="361"/>
      <c r="GK29" s="361"/>
      <c r="GL29" s="361"/>
      <c r="GM29" s="361"/>
      <c r="GN29" s="361"/>
      <c r="GO29" s="361"/>
      <c r="GP29" s="361"/>
      <c r="GQ29" s="361"/>
      <c r="GR29" s="361"/>
      <c r="GS29" s="361"/>
      <c r="GT29" s="361"/>
      <c r="GU29" s="361"/>
      <c r="GV29" s="361"/>
      <c r="GW29" s="361"/>
      <c r="GX29" s="361"/>
      <c r="GY29" s="361"/>
      <c r="GZ29" s="361"/>
      <c r="HA29" s="361"/>
      <c r="HB29" s="361"/>
      <c r="HC29" s="361"/>
      <c r="HD29" s="361"/>
      <c r="HE29" s="361"/>
      <c r="HF29" s="361"/>
      <c r="HG29" s="361"/>
      <c r="HH29" s="361"/>
      <c r="HI29" s="361"/>
      <c r="HJ29" s="361"/>
      <c r="HK29" s="361"/>
      <c r="HL29" s="361"/>
      <c r="HM29" s="361"/>
      <c r="HN29" s="361"/>
      <c r="HO29" s="361"/>
      <c r="HP29" s="361"/>
      <c r="HQ29" s="361"/>
      <c r="HR29" s="361"/>
      <c r="HS29" s="361"/>
      <c r="HT29" s="361"/>
      <c r="HU29" s="361"/>
      <c r="HV29" s="361"/>
      <c r="HW29" s="361"/>
      <c r="HX29" s="361"/>
      <c r="HY29" s="361"/>
      <c r="HZ29" s="361"/>
      <c r="IA29" s="361"/>
      <c r="IB29" s="361"/>
      <c r="IC29" s="361"/>
      <c r="ID29" s="361"/>
      <c r="IE29" s="361"/>
      <c r="IF29" s="361"/>
      <c r="IG29" s="361"/>
      <c r="IH29" s="361"/>
      <c r="II29" s="361"/>
      <c r="IJ29" s="361"/>
      <c r="IK29" s="361"/>
      <c r="IL29" s="361"/>
      <c r="IM29" s="361"/>
      <c r="IN29" s="361"/>
      <c r="IO29" s="361"/>
      <c r="IP29" s="361"/>
      <c r="IQ29" s="361"/>
      <c r="IR29" s="361"/>
      <c r="IS29" s="361"/>
      <c r="IT29" s="361"/>
      <c r="IU29" s="361"/>
      <c r="IV29" s="361"/>
    </row>
    <row r="30" spans="1:256" x14ac:dyDescent="0.25">
      <c r="A30" s="351" t="s">
        <v>681</v>
      </c>
      <c r="B30" s="346" t="s">
        <v>682</v>
      </c>
      <c r="C30" s="354"/>
      <c r="D30" s="354">
        <f>D31+D36</f>
        <v>5729410</v>
      </c>
      <c r="E30" s="354"/>
      <c r="F30" s="354">
        <f>F31+F36</f>
        <v>5729410</v>
      </c>
      <c r="G30" s="353">
        <f>F30/D30*100</f>
        <v>100</v>
      </c>
      <c r="I30" s="339"/>
      <c r="J30" s="339"/>
    </row>
    <row r="31" spans="1:256" x14ac:dyDescent="0.25">
      <c r="A31" s="363" t="s">
        <v>683</v>
      </c>
      <c r="B31" s="349" t="s">
        <v>684</v>
      </c>
      <c r="C31" s="338"/>
      <c r="D31" s="338">
        <v>5729410</v>
      </c>
      <c r="E31" s="338"/>
      <c r="F31" s="338">
        <v>5729410</v>
      </c>
      <c r="G31" s="379">
        <f>F31/D31*100</f>
        <v>100</v>
      </c>
      <c r="I31" s="339"/>
      <c r="J31" s="339"/>
    </row>
    <row r="32" spans="1:256" x14ac:dyDescent="0.25">
      <c r="A32" s="363" t="s">
        <v>685</v>
      </c>
      <c r="B32" s="349" t="s">
        <v>686</v>
      </c>
      <c r="C32" s="338"/>
      <c r="D32" s="338"/>
      <c r="E32" s="338"/>
      <c r="F32" s="338"/>
      <c r="G32" s="379"/>
      <c r="I32" s="339"/>
      <c r="J32" s="339"/>
    </row>
    <row r="33" spans="1:10" ht="28.5" customHeight="1" x14ac:dyDescent="0.25">
      <c r="A33" s="363" t="s">
        <v>687</v>
      </c>
      <c r="B33" s="349" t="s">
        <v>688</v>
      </c>
      <c r="C33" s="338"/>
      <c r="D33" s="338"/>
      <c r="E33" s="338"/>
      <c r="F33" s="338"/>
      <c r="G33" s="353"/>
      <c r="I33" s="339"/>
      <c r="J33" s="339"/>
    </row>
    <row r="34" spans="1:10" x14ac:dyDescent="0.25">
      <c r="A34" s="363" t="s">
        <v>689</v>
      </c>
      <c r="B34" s="349" t="s">
        <v>690</v>
      </c>
      <c r="C34" s="338"/>
      <c r="D34" s="338">
        <v>5729410</v>
      </c>
      <c r="E34" s="338"/>
      <c r="F34" s="338">
        <v>5729410</v>
      </c>
      <c r="G34" s="379">
        <f>F34/D34*100</f>
        <v>100</v>
      </c>
      <c r="I34" s="339"/>
      <c r="J34" s="339"/>
    </row>
    <row r="35" spans="1:10" x14ac:dyDescent="0.25">
      <c r="A35" s="363" t="s">
        <v>691</v>
      </c>
      <c r="B35" s="349" t="s">
        <v>692</v>
      </c>
      <c r="C35" s="338"/>
      <c r="D35" s="338"/>
      <c r="E35" s="338"/>
      <c r="F35" s="338"/>
      <c r="G35" s="353"/>
      <c r="I35" s="339"/>
      <c r="J35" s="339"/>
    </row>
    <row r="36" spans="1:10" ht="27.75" customHeight="1" x14ac:dyDescent="0.25">
      <c r="A36" s="363" t="s">
        <v>693</v>
      </c>
      <c r="B36" s="349" t="s">
        <v>694</v>
      </c>
      <c r="C36" s="338"/>
      <c r="D36" s="338"/>
      <c r="E36" s="338"/>
      <c r="F36" s="338"/>
      <c r="G36" s="353"/>
      <c r="I36" s="339"/>
      <c r="J36" s="339"/>
    </row>
    <row r="37" spans="1:10" x14ac:dyDescent="0.25">
      <c r="A37" s="363" t="s">
        <v>695</v>
      </c>
      <c r="B37" s="349" t="s">
        <v>696</v>
      </c>
      <c r="C37" s="338"/>
      <c r="D37" s="338"/>
      <c r="E37" s="338"/>
      <c r="F37" s="338"/>
      <c r="G37" s="353"/>
      <c r="I37" s="339"/>
      <c r="J37" s="339"/>
    </row>
    <row r="38" spans="1:10" ht="27" customHeight="1" x14ac:dyDescent="0.25">
      <c r="A38" s="351" t="s">
        <v>697</v>
      </c>
      <c r="B38" s="349" t="s">
        <v>698</v>
      </c>
      <c r="C38" s="354"/>
      <c r="D38" s="354">
        <v>0</v>
      </c>
      <c r="E38" s="354"/>
      <c r="F38" s="354">
        <v>0</v>
      </c>
      <c r="G38" s="353"/>
      <c r="I38" s="339"/>
      <c r="J38" s="339"/>
    </row>
    <row r="39" spans="1:10" x14ac:dyDescent="0.25">
      <c r="A39" s="340" t="s">
        <v>699</v>
      </c>
      <c r="B39" s="349" t="s">
        <v>700</v>
      </c>
      <c r="C39" s="338"/>
      <c r="D39" s="338">
        <v>0</v>
      </c>
      <c r="E39" s="338"/>
      <c r="F39" s="338">
        <v>0</v>
      </c>
      <c r="G39" s="353"/>
      <c r="I39" s="339"/>
      <c r="J39" s="339"/>
    </row>
    <row r="40" spans="1:10" ht="31.5" x14ac:dyDescent="0.25">
      <c r="A40" s="363" t="s">
        <v>701</v>
      </c>
      <c r="B40" s="349" t="s">
        <v>702</v>
      </c>
      <c r="C40" s="338"/>
      <c r="D40" s="338"/>
      <c r="E40" s="338"/>
      <c r="F40" s="338"/>
      <c r="G40" s="353"/>
      <c r="I40" s="339"/>
      <c r="J40" s="339"/>
    </row>
    <row r="41" spans="1:10" ht="47.25" x14ac:dyDescent="0.25">
      <c r="A41" s="363" t="s">
        <v>703</v>
      </c>
      <c r="B41" s="349" t="s">
        <v>704</v>
      </c>
      <c r="C41" s="338"/>
      <c r="D41" s="338"/>
      <c r="E41" s="338"/>
      <c r="F41" s="338"/>
      <c r="G41" s="353"/>
      <c r="I41" s="339"/>
      <c r="J41" s="339"/>
    </row>
    <row r="42" spans="1:10" ht="31.5" x14ac:dyDescent="0.25">
      <c r="A42" s="363" t="s">
        <v>705</v>
      </c>
      <c r="B42" s="349" t="s">
        <v>706</v>
      </c>
      <c r="C42" s="338"/>
      <c r="D42" s="338"/>
      <c r="E42" s="338"/>
      <c r="F42" s="338"/>
      <c r="G42" s="353"/>
      <c r="I42" s="339"/>
      <c r="J42" s="339"/>
    </row>
    <row r="43" spans="1:10" ht="31.5" x14ac:dyDescent="0.25">
      <c r="A43" s="363" t="s">
        <v>707</v>
      </c>
      <c r="B43" s="349" t="s">
        <v>708</v>
      </c>
      <c r="C43" s="338"/>
      <c r="D43" s="338"/>
      <c r="E43" s="338"/>
      <c r="F43" s="338"/>
      <c r="G43" s="353"/>
      <c r="I43" s="339"/>
      <c r="J43" s="339"/>
    </row>
    <row r="44" spans="1:10" ht="31.5" x14ac:dyDescent="0.25">
      <c r="A44" s="363" t="s">
        <v>709</v>
      </c>
      <c r="B44" s="349" t="s">
        <v>710</v>
      </c>
      <c r="C44" s="338"/>
      <c r="D44" s="338"/>
      <c r="E44" s="338"/>
      <c r="F44" s="338"/>
      <c r="G44" s="353"/>
      <c r="I44" s="339"/>
      <c r="J44" s="339"/>
    </row>
    <row r="45" spans="1:10" x14ac:dyDescent="0.25">
      <c r="A45" s="345"/>
      <c r="B45" s="663" t="s">
        <v>637</v>
      </c>
      <c r="C45" s="660" t="s">
        <v>638</v>
      </c>
      <c r="D45" s="660"/>
      <c r="E45" s="660" t="s">
        <v>639</v>
      </c>
      <c r="F45" s="660"/>
      <c r="G45" s="662" t="s">
        <v>331</v>
      </c>
      <c r="I45" s="339"/>
      <c r="J45" s="339"/>
    </row>
    <row r="46" spans="1:10" x14ac:dyDescent="0.25">
      <c r="A46" s="345"/>
      <c r="B46" s="664"/>
      <c r="C46" s="477" t="s">
        <v>640</v>
      </c>
      <c r="D46" s="477" t="s">
        <v>641</v>
      </c>
      <c r="E46" s="477" t="s">
        <v>640</v>
      </c>
      <c r="F46" s="477" t="s">
        <v>641</v>
      </c>
      <c r="G46" s="662"/>
      <c r="I46" s="339"/>
      <c r="J46" s="339"/>
    </row>
    <row r="47" spans="1:10" x14ac:dyDescent="0.25">
      <c r="A47" s="345" t="s">
        <v>642</v>
      </c>
      <c r="B47" s="665"/>
      <c r="C47" s="660" t="s">
        <v>643</v>
      </c>
      <c r="D47" s="660"/>
      <c r="E47" s="660" t="s">
        <v>643</v>
      </c>
      <c r="F47" s="660"/>
      <c r="G47" s="662"/>
      <c r="I47" s="339"/>
      <c r="J47" s="339"/>
    </row>
    <row r="48" spans="1:10" x14ac:dyDescent="0.25">
      <c r="A48" s="348" t="s">
        <v>541</v>
      </c>
      <c r="B48" s="349" t="s">
        <v>542</v>
      </c>
      <c r="C48" s="477" t="s">
        <v>543</v>
      </c>
      <c r="D48" s="477" t="s">
        <v>544</v>
      </c>
      <c r="E48" s="477" t="s">
        <v>545</v>
      </c>
      <c r="F48" s="477" t="s">
        <v>546</v>
      </c>
      <c r="G48" s="478" t="s">
        <v>547</v>
      </c>
      <c r="I48" s="339"/>
      <c r="J48" s="339"/>
    </row>
    <row r="49" spans="1:256" x14ac:dyDescent="0.25">
      <c r="A49" s="351" t="s">
        <v>711</v>
      </c>
      <c r="B49" s="346" t="s">
        <v>712</v>
      </c>
      <c r="C49" s="354"/>
      <c r="D49" s="354">
        <f>D50+D51</f>
        <v>110258</v>
      </c>
      <c r="E49" s="354"/>
      <c r="F49" s="354">
        <f>F50+F51</f>
        <v>26109</v>
      </c>
      <c r="G49" s="353">
        <f t="shared" ref="G49:G50" si="3">F49/D49*100</f>
        <v>23.679914382629832</v>
      </c>
      <c r="I49" s="339"/>
      <c r="J49" s="339"/>
    </row>
    <row r="50" spans="1:256" x14ac:dyDescent="0.25">
      <c r="A50" s="351" t="s">
        <v>713</v>
      </c>
      <c r="B50" s="349" t="s">
        <v>714</v>
      </c>
      <c r="C50" s="354"/>
      <c r="D50" s="354">
        <v>110258</v>
      </c>
      <c r="E50" s="354"/>
      <c r="F50" s="354">
        <v>26109</v>
      </c>
      <c r="G50" s="353">
        <f t="shared" si="3"/>
        <v>23.679914382629832</v>
      </c>
      <c r="I50" s="339"/>
      <c r="J50" s="339"/>
    </row>
    <row r="51" spans="1:256" x14ac:dyDescent="0.25">
      <c r="A51" s="351" t="s">
        <v>715</v>
      </c>
      <c r="B51" s="349" t="s">
        <v>716</v>
      </c>
      <c r="C51" s="364"/>
      <c r="D51" s="364">
        <f>SUM(D52:D53)</f>
        <v>0</v>
      </c>
      <c r="E51" s="364"/>
      <c r="F51" s="364">
        <f>SUM(F52:F53)</f>
        <v>0</v>
      </c>
      <c r="G51" s="353"/>
      <c r="H51" s="365"/>
      <c r="I51" s="339"/>
      <c r="J51" s="339"/>
      <c r="K51" s="365"/>
      <c r="L51" s="365"/>
      <c r="M51" s="365"/>
      <c r="N51" s="365"/>
      <c r="O51" s="365"/>
      <c r="P51" s="365"/>
      <c r="Q51" s="365"/>
      <c r="R51" s="365"/>
      <c r="S51" s="365"/>
      <c r="T51" s="365"/>
      <c r="U51" s="365"/>
      <c r="V51" s="365"/>
      <c r="W51" s="365"/>
      <c r="X51" s="365"/>
      <c r="Y51" s="365"/>
      <c r="Z51" s="365"/>
      <c r="AA51" s="365"/>
      <c r="AB51" s="365"/>
      <c r="AC51" s="365"/>
      <c r="AD51" s="365"/>
      <c r="AE51" s="365"/>
      <c r="AF51" s="365"/>
      <c r="AG51" s="365"/>
      <c r="AH51" s="365"/>
      <c r="AI51" s="365"/>
      <c r="AJ51" s="365"/>
      <c r="AK51" s="365"/>
      <c r="AL51" s="365"/>
      <c r="AM51" s="365"/>
      <c r="AN51" s="365"/>
      <c r="AO51" s="365"/>
      <c r="AP51" s="365"/>
      <c r="AQ51" s="365"/>
      <c r="AR51" s="365"/>
      <c r="AS51" s="365"/>
      <c r="AT51" s="365"/>
      <c r="AU51" s="365"/>
      <c r="AV51" s="365"/>
      <c r="AW51" s="365"/>
      <c r="AX51" s="365"/>
      <c r="AY51" s="365"/>
      <c r="AZ51" s="365"/>
      <c r="BA51" s="365"/>
      <c r="BB51" s="365"/>
      <c r="BC51" s="365"/>
      <c r="BD51" s="365"/>
      <c r="BE51" s="365"/>
      <c r="BF51" s="365"/>
      <c r="BG51" s="365"/>
      <c r="BH51" s="365"/>
      <c r="BI51" s="365"/>
      <c r="BJ51" s="365"/>
      <c r="BK51" s="365"/>
      <c r="BL51" s="365"/>
      <c r="BM51" s="365"/>
      <c r="BN51" s="365"/>
      <c r="BO51" s="365"/>
      <c r="BP51" s="365"/>
      <c r="BQ51" s="365"/>
      <c r="BR51" s="365"/>
      <c r="BS51" s="365"/>
      <c r="BT51" s="365"/>
      <c r="BU51" s="365"/>
      <c r="BV51" s="365"/>
      <c r="BW51" s="365"/>
      <c r="BX51" s="365"/>
      <c r="BY51" s="365"/>
      <c r="BZ51" s="365"/>
      <c r="CA51" s="365"/>
      <c r="CB51" s="365"/>
      <c r="CC51" s="365"/>
      <c r="CD51" s="365"/>
      <c r="CE51" s="365"/>
      <c r="CF51" s="365"/>
      <c r="CG51" s="365"/>
      <c r="CH51" s="365"/>
      <c r="CI51" s="365"/>
      <c r="CJ51" s="365"/>
      <c r="CK51" s="365"/>
      <c r="CL51" s="365"/>
      <c r="CM51" s="365"/>
      <c r="CN51" s="365"/>
      <c r="CO51" s="365"/>
      <c r="CP51" s="365"/>
      <c r="CQ51" s="365"/>
      <c r="CR51" s="365"/>
      <c r="CS51" s="365"/>
      <c r="CT51" s="365"/>
      <c r="CU51" s="365"/>
      <c r="CV51" s="365"/>
      <c r="CW51" s="365"/>
      <c r="CX51" s="365"/>
      <c r="CY51" s="365"/>
      <c r="CZ51" s="365"/>
      <c r="DA51" s="365"/>
      <c r="DB51" s="365"/>
      <c r="DC51" s="365"/>
      <c r="DD51" s="365"/>
      <c r="DE51" s="365"/>
      <c r="DF51" s="365"/>
      <c r="DG51" s="365"/>
      <c r="DH51" s="365"/>
      <c r="DI51" s="365"/>
      <c r="DJ51" s="365"/>
      <c r="DK51" s="365"/>
      <c r="DL51" s="365"/>
      <c r="DM51" s="365"/>
      <c r="DN51" s="365"/>
      <c r="DO51" s="365"/>
      <c r="DP51" s="365"/>
      <c r="DQ51" s="365"/>
      <c r="DR51" s="365"/>
      <c r="DS51" s="365"/>
      <c r="DT51" s="365"/>
      <c r="DU51" s="365"/>
      <c r="DV51" s="365"/>
      <c r="DW51" s="365"/>
      <c r="DX51" s="365"/>
      <c r="DY51" s="365"/>
      <c r="DZ51" s="365"/>
      <c r="EA51" s="365"/>
      <c r="EB51" s="365"/>
      <c r="EC51" s="365"/>
      <c r="ED51" s="365"/>
      <c r="EE51" s="365"/>
      <c r="EF51" s="365"/>
      <c r="EG51" s="365"/>
      <c r="EH51" s="365"/>
      <c r="EI51" s="365"/>
      <c r="EJ51" s="365"/>
      <c r="EK51" s="365"/>
      <c r="EL51" s="365"/>
      <c r="EM51" s="365"/>
      <c r="EN51" s="365"/>
      <c r="EO51" s="365"/>
      <c r="EP51" s="365"/>
      <c r="EQ51" s="365"/>
      <c r="ER51" s="365"/>
      <c r="ES51" s="365"/>
      <c r="ET51" s="365"/>
      <c r="EU51" s="365"/>
      <c r="EV51" s="365"/>
      <c r="EW51" s="365"/>
      <c r="EX51" s="365"/>
      <c r="EY51" s="365"/>
      <c r="EZ51" s="365"/>
      <c r="FA51" s="365"/>
      <c r="FB51" s="365"/>
      <c r="FC51" s="365"/>
      <c r="FD51" s="365"/>
      <c r="FE51" s="365"/>
      <c r="FF51" s="365"/>
      <c r="FG51" s="365"/>
      <c r="FH51" s="365"/>
      <c r="FI51" s="365"/>
      <c r="FJ51" s="365"/>
      <c r="FK51" s="365"/>
      <c r="FL51" s="365"/>
      <c r="FM51" s="365"/>
      <c r="FN51" s="365"/>
      <c r="FO51" s="365"/>
      <c r="FP51" s="365"/>
      <c r="FQ51" s="365"/>
      <c r="FR51" s="365"/>
      <c r="FS51" s="365"/>
      <c r="FT51" s="365"/>
      <c r="FU51" s="365"/>
      <c r="FV51" s="365"/>
      <c r="FW51" s="365"/>
      <c r="FX51" s="365"/>
      <c r="FY51" s="365"/>
      <c r="FZ51" s="365"/>
      <c r="GA51" s="365"/>
      <c r="GB51" s="365"/>
      <c r="GC51" s="365"/>
      <c r="GD51" s="365"/>
      <c r="GE51" s="365"/>
      <c r="GF51" s="365"/>
      <c r="GG51" s="365"/>
      <c r="GH51" s="365"/>
      <c r="GI51" s="365"/>
      <c r="GJ51" s="365"/>
      <c r="GK51" s="365"/>
      <c r="GL51" s="365"/>
      <c r="GM51" s="365"/>
      <c r="GN51" s="365"/>
      <c r="GO51" s="365"/>
      <c r="GP51" s="365"/>
      <c r="GQ51" s="365"/>
      <c r="GR51" s="365"/>
      <c r="GS51" s="365"/>
      <c r="GT51" s="365"/>
      <c r="GU51" s="365"/>
      <c r="GV51" s="365"/>
      <c r="GW51" s="365"/>
      <c r="GX51" s="365"/>
      <c r="GY51" s="365"/>
      <c r="GZ51" s="365"/>
      <c r="HA51" s="365"/>
      <c r="HB51" s="365"/>
      <c r="HC51" s="365"/>
      <c r="HD51" s="365"/>
      <c r="HE51" s="365"/>
      <c r="HF51" s="365"/>
      <c r="HG51" s="365"/>
      <c r="HH51" s="365"/>
      <c r="HI51" s="365"/>
      <c r="HJ51" s="365"/>
      <c r="HK51" s="365"/>
      <c r="HL51" s="365"/>
      <c r="HM51" s="365"/>
      <c r="HN51" s="365"/>
      <c r="HO51" s="365"/>
      <c r="HP51" s="365"/>
      <c r="HQ51" s="365"/>
      <c r="HR51" s="365"/>
      <c r="HS51" s="365"/>
      <c r="HT51" s="365"/>
      <c r="HU51" s="365"/>
      <c r="HV51" s="365"/>
      <c r="HW51" s="365"/>
      <c r="HX51" s="365"/>
      <c r="HY51" s="365"/>
      <c r="HZ51" s="365"/>
      <c r="IA51" s="365"/>
      <c r="IB51" s="365"/>
      <c r="IC51" s="365"/>
      <c r="ID51" s="365"/>
      <c r="IE51" s="365"/>
      <c r="IF51" s="365"/>
      <c r="IG51" s="365"/>
      <c r="IH51" s="365"/>
      <c r="II51" s="365"/>
      <c r="IJ51" s="365"/>
      <c r="IK51" s="365"/>
      <c r="IL51" s="365"/>
      <c r="IM51" s="365"/>
      <c r="IN51" s="365"/>
      <c r="IO51" s="365"/>
      <c r="IP51" s="365"/>
      <c r="IQ51" s="365"/>
      <c r="IR51" s="365"/>
      <c r="IS51" s="365"/>
      <c r="IT51" s="365"/>
      <c r="IU51" s="365"/>
      <c r="IV51" s="365"/>
    </row>
    <row r="52" spans="1:256" x14ac:dyDescent="0.25">
      <c r="A52" s="340" t="s">
        <v>717</v>
      </c>
      <c r="B52" s="349" t="s">
        <v>718</v>
      </c>
      <c r="C52" s="341"/>
      <c r="D52" s="341"/>
      <c r="E52" s="341"/>
      <c r="F52" s="341"/>
      <c r="G52" s="353"/>
      <c r="H52" s="365"/>
      <c r="I52" s="339"/>
      <c r="J52" s="339"/>
      <c r="K52" s="365"/>
      <c r="L52" s="365"/>
      <c r="M52" s="365"/>
      <c r="N52" s="365"/>
      <c r="O52" s="365"/>
      <c r="P52" s="365"/>
      <c r="Q52" s="365"/>
      <c r="R52" s="365"/>
      <c r="S52" s="365"/>
      <c r="T52" s="365"/>
      <c r="U52" s="365"/>
      <c r="V52" s="365"/>
      <c r="W52" s="365"/>
      <c r="X52" s="365"/>
      <c r="Y52" s="365"/>
      <c r="Z52" s="365"/>
      <c r="AA52" s="365"/>
      <c r="AB52" s="365"/>
      <c r="AC52" s="365"/>
      <c r="AD52" s="365"/>
      <c r="AE52" s="365"/>
      <c r="AF52" s="365"/>
      <c r="AG52" s="365"/>
      <c r="AH52" s="365"/>
      <c r="AI52" s="365"/>
      <c r="AJ52" s="365"/>
      <c r="AK52" s="365"/>
      <c r="AL52" s="365"/>
      <c r="AM52" s="365"/>
      <c r="AN52" s="365"/>
      <c r="AO52" s="365"/>
      <c r="AP52" s="365"/>
      <c r="AQ52" s="365"/>
      <c r="AR52" s="365"/>
      <c r="AS52" s="365"/>
      <c r="AT52" s="365"/>
      <c r="AU52" s="365"/>
      <c r="AV52" s="365"/>
      <c r="AW52" s="365"/>
      <c r="AX52" s="365"/>
      <c r="AY52" s="365"/>
      <c r="AZ52" s="365"/>
      <c r="BA52" s="365"/>
      <c r="BB52" s="365"/>
      <c r="BC52" s="365"/>
      <c r="BD52" s="365"/>
      <c r="BE52" s="365"/>
      <c r="BF52" s="365"/>
      <c r="BG52" s="365"/>
      <c r="BH52" s="365"/>
      <c r="BI52" s="365"/>
      <c r="BJ52" s="365"/>
      <c r="BK52" s="365"/>
      <c r="BL52" s="365"/>
      <c r="BM52" s="365"/>
      <c r="BN52" s="365"/>
      <c r="BO52" s="365"/>
      <c r="BP52" s="365"/>
      <c r="BQ52" s="365"/>
      <c r="BR52" s="365"/>
      <c r="BS52" s="365"/>
      <c r="BT52" s="365"/>
      <c r="BU52" s="365"/>
      <c r="BV52" s="365"/>
      <c r="BW52" s="365"/>
      <c r="BX52" s="365"/>
      <c r="BY52" s="365"/>
      <c r="BZ52" s="365"/>
      <c r="CA52" s="365"/>
      <c r="CB52" s="365"/>
      <c r="CC52" s="365"/>
      <c r="CD52" s="365"/>
      <c r="CE52" s="365"/>
      <c r="CF52" s="365"/>
      <c r="CG52" s="365"/>
      <c r="CH52" s="365"/>
      <c r="CI52" s="365"/>
      <c r="CJ52" s="365"/>
      <c r="CK52" s="365"/>
      <c r="CL52" s="365"/>
      <c r="CM52" s="365"/>
      <c r="CN52" s="365"/>
      <c r="CO52" s="365"/>
      <c r="CP52" s="365"/>
      <c r="CQ52" s="365"/>
      <c r="CR52" s="365"/>
      <c r="CS52" s="365"/>
      <c r="CT52" s="365"/>
      <c r="CU52" s="365"/>
      <c r="CV52" s="365"/>
      <c r="CW52" s="365"/>
      <c r="CX52" s="365"/>
      <c r="CY52" s="365"/>
      <c r="CZ52" s="365"/>
      <c r="DA52" s="365"/>
      <c r="DB52" s="365"/>
      <c r="DC52" s="365"/>
      <c r="DD52" s="365"/>
      <c r="DE52" s="365"/>
      <c r="DF52" s="365"/>
      <c r="DG52" s="365"/>
      <c r="DH52" s="365"/>
      <c r="DI52" s="365"/>
      <c r="DJ52" s="365"/>
      <c r="DK52" s="365"/>
      <c r="DL52" s="365"/>
      <c r="DM52" s="365"/>
      <c r="DN52" s="365"/>
      <c r="DO52" s="365"/>
      <c r="DP52" s="365"/>
      <c r="DQ52" s="365"/>
      <c r="DR52" s="365"/>
      <c r="DS52" s="365"/>
      <c r="DT52" s="365"/>
      <c r="DU52" s="365"/>
      <c r="DV52" s="365"/>
      <c r="DW52" s="365"/>
      <c r="DX52" s="365"/>
      <c r="DY52" s="365"/>
      <c r="DZ52" s="365"/>
      <c r="EA52" s="365"/>
      <c r="EB52" s="365"/>
      <c r="EC52" s="365"/>
      <c r="ED52" s="365"/>
      <c r="EE52" s="365"/>
      <c r="EF52" s="365"/>
      <c r="EG52" s="365"/>
      <c r="EH52" s="365"/>
      <c r="EI52" s="365"/>
      <c r="EJ52" s="365"/>
      <c r="EK52" s="365"/>
      <c r="EL52" s="365"/>
      <c r="EM52" s="365"/>
      <c r="EN52" s="365"/>
      <c r="EO52" s="365"/>
      <c r="EP52" s="365"/>
      <c r="EQ52" s="365"/>
      <c r="ER52" s="365"/>
      <c r="ES52" s="365"/>
      <c r="ET52" s="365"/>
      <c r="EU52" s="365"/>
      <c r="EV52" s="365"/>
      <c r="EW52" s="365"/>
      <c r="EX52" s="365"/>
      <c r="EY52" s="365"/>
      <c r="EZ52" s="365"/>
      <c r="FA52" s="365"/>
      <c r="FB52" s="365"/>
      <c r="FC52" s="365"/>
      <c r="FD52" s="365"/>
      <c r="FE52" s="365"/>
      <c r="FF52" s="365"/>
      <c r="FG52" s="365"/>
      <c r="FH52" s="365"/>
      <c r="FI52" s="365"/>
      <c r="FJ52" s="365"/>
      <c r="FK52" s="365"/>
      <c r="FL52" s="365"/>
      <c r="FM52" s="365"/>
      <c r="FN52" s="365"/>
      <c r="FO52" s="365"/>
      <c r="FP52" s="365"/>
      <c r="FQ52" s="365"/>
      <c r="FR52" s="365"/>
      <c r="FS52" s="365"/>
      <c r="FT52" s="365"/>
      <c r="FU52" s="365"/>
      <c r="FV52" s="365"/>
      <c r="FW52" s="365"/>
      <c r="FX52" s="365"/>
      <c r="FY52" s="365"/>
      <c r="FZ52" s="365"/>
      <c r="GA52" s="365"/>
      <c r="GB52" s="365"/>
      <c r="GC52" s="365"/>
      <c r="GD52" s="365"/>
      <c r="GE52" s="365"/>
      <c r="GF52" s="365"/>
      <c r="GG52" s="365"/>
      <c r="GH52" s="365"/>
      <c r="GI52" s="365"/>
      <c r="GJ52" s="365"/>
      <c r="GK52" s="365"/>
      <c r="GL52" s="365"/>
      <c r="GM52" s="365"/>
      <c r="GN52" s="365"/>
      <c r="GO52" s="365"/>
      <c r="GP52" s="365"/>
      <c r="GQ52" s="365"/>
      <c r="GR52" s="365"/>
      <c r="GS52" s="365"/>
      <c r="GT52" s="365"/>
      <c r="GU52" s="365"/>
      <c r="GV52" s="365"/>
      <c r="GW52" s="365"/>
      <c r="GX52" s="365"/>
      <c r="GY52" s="365"/>
      <c r="GZ52" s="365"/>
      <c r="HA52" s="365"/>
      <c r="HB52" s="365"/>
      <c r="HC52" s="365"/>
      <c r="HD52" s="365"/>
      <c r="HE52" s="365"/>
      <c r="HF52" s="365"/>
      <c r="HG52" s="365"/>
      <c r="HH52" s="365"/>
      <c r="HI52" s="365"/>
      <c r="HJ52" s="365"/>
      <c r="HK52" s="365"/>
      <c r="HL52" s="365"/>
      <c r="HM52" s="365"/>
      <c r="HN52" s="365"/>
      <c r="HO52" s="365"/>
      <c r="HP52" s="365"/>
      <c r="HQ52" s="365"/>
      <c r="HR52" s="365"/>
      <c r="HS52" s="365"/>
      <c r="HT52" s="365"/>
      <c r="HU52" s="365"/>
      <c r="HV52" s="365"/>
      <c r="HW52" s="365"/>
      <c r="HX52" s="365"/>
      <c r="HY52" s="365"/>
      <c r="HZ52" s="365"/>
      <c r="IA52" s="365"/>
      <c r="IB52" s="365"/>
      <c r="IC52" s="365"/>
      <c r="ID52" s="365"/>
      <c r="IE52" s="365"/>
      <c r="IF52" s="365"/>
      <c r="IG52" s="365"/>
      <c r="IH52" s="365"/>
      <c r="II52" s="365"/>
      <c r="IJ52" s="365"/>
      <c r="IK52" s="365"/>
      <c r="IL52" s="365"/>
      <c r="IM52" s="365"/>
      <c r="IN52" s="365"/>
      <c r="IO52" s="365"/>
      <c r="IP52" s="365"/>
      <c r="IQ52" s="365"/>
      <c r="IR52" s="365"/>
      <c r="IS52" s="365"/>
      <c r="IT52" s="365"/>
      <c r="IU52" s="365"/>
      <c r="IV52" s="365"/>
    </row>
    <row r="53" spans="1:256" ht="31.5" x14ac:dyDescent="0.25">
      <c r="A53" s="340" t="s">
        <v>719</v>
      </c>
      <c r="B53" s="349" t="s">
        <v>720</v>
      </c>
      <c r="C53" s="341"/>
      <c r="D53" s="341"/>
      <c r="E53" s="341"/>
      <c r="F53" s="341"/>
      <c r="G53" s="353"/>
      <c r="H53" s="365"/>
      <c r="I53" s="339"/>
      <c r="J53" s="339"/>
      <c r="K53" s="365"/>
      <c r="L53" s="365"/>
      <c r="M53" s="365"/>
      <c r="N53" s="365"/>
      <c r="O53" s="365"/>
      <c r="P53" s="365"/>
      <c r="Q53" s="365"/>
      <c r="R53" s="365"/>
      <c r="S53" s="365"/>
      <c r="T53" s="365"/>
      <c r="U53" s="365"/>
      <c r="V53" s="365"/>
      <c r="W53" s="365"/>
      <c r="X53" s="365"/>
      <c r="Y53" s="365"/>
      <c r="Z53" s="365"/>
      <c r="AA53" s="365"/>
      <c r="AB53" s="365"/>
      <c r="AC53" s="365"/>
      <c r="AD53" s="365"/>
      <c r="AE53" s="365"/>
      <c r="AF53" s="365"/>
      <c r="AG53" s="365"/>
      <c r="AH53" s="365"/>
      <c r="AI53" s="365"/>
      <c r="AJ53" s="365"/>
      <c r="AK53" s="365"/>
      <c r="AL53" s="365"/>
      <c r="AM53" s="365"/>
      <c r="AN53" s="365"/>
      <c r="AO53" s="365"/>
      <c r="AP53" s="365"/>
      <c r="AQ53" s="365"/>
      <c r="AR53" s="365"/>
      <c r="AS53" s="365"/>
      <c r="AT53" s="365"/>
      <c r="AU53" s="365"/>
      <c r="AV53" s="365"/>
      <c r="AW53" s="365"/>
      <c r="AX53" s="365"/>
      <c r="AY53" s="365"/>
      <c r="AZ53" s="365"/>
      <c r="BA53" s="365"/>
      <c r="BB53" s="365"/>
      <c r="BC53" s="365"/>
      <c r="BD53" s="365"/>
      <c r="BE53" s="365"/>
      <c r="BF53" s="365"/>
      <c r="BG53" s="365"/>
      <c r="BH53" s="365"/>
      <c r="BI53" s="365"/>
      <c r="BJ53" s="365"/>
      <c r="BK53" s="365"/>
      <c r="BL53" s="365"/>
      <c r="BM53" s="365"/>
      <c r="BN53" s="365"/>
      <c r="BO53" s="365"/>
      <c r="BP53" s="365"/>
      <c r="BQ53" s="365"/>
      <c r="BR53" s="365"/>
      <c r="BS53" s="365"/>
      <c r="BT53" s="365"/>
      <c r="BU53" s="365"/>
      <c r="BV53" s="365"/>
      <c r="BW53" s="365"/>
      <c r="BX53" s="365"/>
      <c r="BY53" s="365"/>
      <c r="BZ53" s="365"/>
      <c r="CA53" s="365"/>
      <c r="CB53" s="365"/>
      <c r="CC53" s="365"/>
      <c r="CD53" s="365"/>
      <c r="CE53" s="365"/>
      <c r="CF53" s="365"/>
      <c r="CG53" s="365"/>
      <c r="CH53" s="365"/>
      <c r="CI53" s="365"/>
      <c r="CJ53" s="365"/>
      <c r="CK53" s="365"/>
      <c r="CL53" s="365"/>
      <c r="CM53" s="365"/>
      <c r="CN53" s="365"/>
      <c r="CO53" s="365"/>
      <c r="CP53" s="365"/>
      <c r="CQ53" s="365"/>
      <c r="CR53" s="365"/>
      <c r="CS53" s="365"/>
      <c r="CT53" s="365"/>
      <c r="CU53" s="365"/>
      <c r="CV53" s="365"/>
      <c r="CW53" s="365"/>
      <c r="CX53" s="365"/>
      <c r="CY53" s="365"/>
      <c r="CZ53" s="365"/>
      <c r="DA53" s="365"/>
      <c r="DB53" s="365"/>
      <c r="DC53" s="365"/>
      <c r="DD53" s="365"/>
      <c r="DE53" s="365"/>
      <c r="DF53" s="365"/>
      <c r="DG53" s="365"/>
      <c r="DH53" s="365"/>
      <c r="DI53" s="365"/>
      <c r="DJ53" s="365"/>
      <c r="DK53" s="365"/>
      <c r="DL53" s="365"/>
      <c r="DM53" s="365"/>
      <c r="DN53" s="365"/>
      <c r="DO53" s="365"/>
      <c r="DP53" s="365"/>
      <c r="DQ53" s="365"/>
      <c r="DR53" s="365"/>
      <c r="DS53" s="365"/>
      <c r="DT53" s="365"/>
      <c r="DU53" s="365"/>
      <c r="DV53" s="365"/>
      <c r="DW53" s="365"/>
      <c r="DX53" s="365"/>
      <c r="DY53" s="365"/>
      <c r="DZ53" s="365"/>
      <c r="EA53" s="365"/>
      <c r="EB53" s="365"/>
      <c r="EC53" s="365"/>
      <c r="ED53" s="365"/>
      <c r="EE53" s="365"/>
      <c r="EF53" s="365"/>
      <c r="EG53" s="365"/>
      <c r="EH53" s="365"/>
      <c r="EI53" s="365"/>
      <c r="EJ53" s="365"/>
      <c r="EK53" s="365"/>
      <c r="EL53" s="365"/>
      <c r="EM53" s="365"/>
      <c r="EN53" s="365"/>
      <c r="EO53" s="365"/>
      <c r="EP53" s="365"/>
      <c r="EQ53" s="365"/>
      <c r="ER53" s="365"/>
      <c r="ES53" s="365"/>
      <c r="ET53" s="365"/>
      <c r="EU53" s="365"/>
      <c r="EV53" s="365"/>
      <c r="EW53" s="365"/>
      <c r="EX53" s="365"/>
      <c r="EY53" s="365"/>
      <c r="EZ53" s="365"/>
      <c r="FA53" s="365"/>
      <c r="FB53" s="365"/>
      <c r="FC53" s="365"/>
      <c r="FD53" s="365"/>
      <c r="FE53" s="365"/>
      <c r="FF53" s="365"/>
      <c r="FG53" s="365"/>
      <c r="FH53" s="365"/>
      <c r="FI53" s="365"/>
      <c r="FJ53" s="365"/>
      <c r="FK53" s="365"/>
      <c r="FL53" s="365"/>
      <c r="FM53" s="365"/>
      <c r="FN53" s="365"/>
      <c r="FO53" s="365"/>
      <c r="FP53" s="365"/>
      <c r="FQ53" s="365"/>
      <c r="FR53" s="365"/>
      <c r="FS53" s="365"/>
      <c r="FT53" s="365"/>
      <c r="FU53" s="365"/>
      <c r="FV53" s="365"/>
      <c r="FW53" s="365"/>
      <c r="FX53" s="365"/>
      <c r="FY53" s="365"/>
      <c r="FZ53" s="365"/>
      <c r="GA53" s="365"/>
      <c r="GB53" s="365"/>
      <c r="GC53" s="365"/>
      <c r="GD53" s="365"/>
      <c r="GE53" s="365"/>
      <c r="GF53" s="365"/>
      <c r="GG53" s="365"/>
      <c r="GH53" s="365"/>
      <c r="GI53" s="365"/>
      <c r="GJ53" s="365"/>
      <c r="GK53" s="365"/>
      <c r="GL53" s="365"/>
      <c r="GM53" s="365"/>
      <c r="GN53" s="365"/>
      <c r="GO53" s="365"/>
      <c r="GP53" s="365"/>
      <c r="GQ53" s="365"/>
      <c r="GR53" s="365"/>
      <c r="GS53" s="365"/>
      <c r="GT53" s="365"/>
      <c r="GU53" s="365"/>
      <c r="GV53" s="365"/>
      <c r="GW53" s="365"/>
      <c r="GX53" s="365"/>
      <c r="GY53" s="365"/>
      <c r="GZ53" s="365"/>
      <c r="HA53" s="365"/>
      <c r="HB53" s="365"/>
      <c r="HC53" s="365"/>
      <c r="HD53" s="365"/>
      <c r="HE53" s="365"/>
      <c r="HF53" s="365"/>
      <c r="HG53" s="365"/>
      <c r="HH53" s="365"/>
      <c r="HI53" s="365"/>
      <c r="HJ53" s="365"/>
      <c r="HK53" s="365"/>
      <c r="HL53" s="365"/>
      <c r="HM53" s="365"/>
      <c r="HN53" s="365"/>
      <c r="HO53" s="365"/>
      <c r="HP53" s="365"/>
      <c r="HQ53" s="365"/>
      <c r="HR53" s="365"/>
      <c r="HS53" s="365"/>
      <c r="HT53" s="365"/>
      <c r="HU53" s="365"/>
      <c r="HV53" s="365"/>
      <c r="HW53" s="365"/>
      <c r="HX53" s="365"/>
      <c r="HY53" s="365"/>
      <c r="HZ53" s="365"/>
      <c r="IA53" s="365"/>
      <c r="IB53" s="365"/>
      <c r="IC53" s="365"/>
      <c r="ID53" s="365"/>
      <c r="IE53" s="365"/>
      <c r="IF53" s="365"/>
      <c r="IG53" s="365"/>
      <c r="IH53" s="365"/>
      <c r="II53" s="365"/>
      <c r="IJ53" s="365"/>
      <c r="IK53" s="365"/>
      <c r="IL53" s="365"/>
      <c r="IM53" s="365"/>
      <c r="IN53" s="365"/>
      <c r="IO53" s="365"/>
      <c r="IP53" s="365"/>
      <c r="IQ53" s="365"/>
      <c r="IR53" s="365"/>
      <c r="IS53" s="365"/>
      <c r="IT53" s="365"/>
      <c r="IU53" s="365"/>
      <c r="IV53" s="365"/>
    </row>
    <row r="54" spans="1:256" x14ac:dyDescent="0.25">
      <c r="A54" s="351" t="s">
        <v>721</v>
      </c>
      <c r="B54" s="349" t="s">
        <v>722</v>
      </c>
      <c r="C54" s="354"/>
      <c r="D54" s="354">
        <f t="shared" ref="D54:F54" si="4">D58+D59</f>
        <v>28675774</v>
      </c>
      <c r="E54" s="354"/>
      <c r="F54" s="354">
        <f t="shared" si="4"/>
        <v>42502993</v>
      </c>
      <c r="G54" s="353">
        <f>F54/D54*100</f>
        <v>148.21916576689438</v>
      </c>
      <c r="I54" s="339"/>
      <c r="J54" s="339"/>
    </row>
    <row r="55" spans="1:256" x14ac:dyDescent="0.25">
      <c r="A55" s="351" t="s">
        <v>723</v>
      </c>
      <c r="B55" s="349" t="s">
        <v>724</v>
      </c>
      <c r="C55" s="354"/>
      <c r="D55" s="354">
        <v>0</v>
      </c>
      <c r="E55" s="354"/>
      <c r="F55" s="354">
        <v>0</v>
      </c>
      <c r="G55" s="353"/>
      <c r="I55" s="339"/>
      <c r="J55" s="339"/>
    </row>
    <row r="56" spans="1:256" x14ac:dyDescent="0.25">
      <c r="A56" s="340" t="s">
        <v>725</v>
      </c>
      <c r="B56" s="349" t="s">
        <v>726</v>
      </c>
      <c r="C56" s="338"/>
      <c r="D56" s="338">
        <v>0</v>
      </c>
      <c r="E56" s="338"/>
      <c r="F56" s="338">
        <v>0</v>
      </c>
      <c r="G56" s="353"/>
      <c r="I56" s="339"/>
      <c r="J56" s="339"/>
    </row>
    <row r="57" spans="1:256" x14ac:dyDescent="0.25">
      <c r="A57" s="340" t="s">
        <v>727</v>
      </c>
      <c r="B57" s="349" t="s">
        <v>728</v>
      </c>
      <c r="C57" s="338"/>
      <c r="D57" s="338">
        <v>0</v>
      </c>
      <c r="E57" s="338"/>
      <c r="F57" s="338">
        <v>0</v>
      </c>
      <c r="G57" s="353"/>
      <c r="I57" s="339"/>
      <c r="J57" s="339"/>
    </row>
    <row r="58" spans="1:256" x14ac:dyDescent="0.25">
      <c r="A58" s="351" t="s">
        <v>729</v>
      </c>
      <c r="B58" s="346" t="s">
        <v>730</v>
      </c>
      <c r="C58" s="354"/>
      <c r="D58" s="366">
        <v>136050</v>
      </c>
      <c r="E58" s="354"/>
      <c r="F58" s="366">
        <v>84795</v>
      </c>
      <c r="G58" s="353">
        <f>F58/D58*100</f>
        <v>62.326350606394712</v>
      </c>
      <c r="H58" s="361"/>
      <c r="I58" s="339"/>
      <c r="J58" s="339"/>
      <c r="K58" s="361"/>
      <c r="L58" s="361"/>
      <c r="M58" s="361"/>
      <c r="N58" s="361"/>
      <c r="O58" s="361"/>
      <c r="P58" s="361"/>
      <c r="Q58" s="361"/>
      <c r="R58" s="361"/>
      <c r="S58" s="361"/>
      <c r="T58" s="361"/>
      <c r="U58" s="361"/>
      <c r="V58" s="361"/>
      <c r="W58" s="361"/>
      <c r="X58" s="361"/>
      <c r="Y58" s="361"/>
      <c r="Z58" s="361"/>
      <c r="AA58" s="361"/>
      <c r="AB58" s="361"/>
      <c r="AC58" s="361"/>
      <c r="AD58" s="361"/>
      <c r="AE58" s="361"/>
      <c r="AF58" s="361"/>
      <c r="AG58" s="361"/>
      <c r="AH58" s="361"/>
      <c r="AI58" s="361"/>
      <c r="AJ58" s="361"/>
      <c r="AK58" s="361"/>
      <c r="AL58" s="361"/>
      <c r="AM58" s="361"/>
      <c r="AN58" s="361"/>
      <c r="AO58" s="361"/>
      <c r="AP58" s="361"/>
      <c r="AQ58" s="361"/>
      <c r="AR58" s="361"/>
      <c r="AS58" s="361"/>
      <c r="AT58" s="361"/>
      <c r="AU58" s="361"/>
      <c r="AV58" s="361"/>
      <c r="AW58" s="361"/>
      <c r="AX58" s="361"/>
      <c r="AY58" s="361"/>
      <c r="AZ58" s="361"/>
      <c r="BA58" s="361"/>
      <c r="BB58" s="361"/>
      <c r="BC58" s="361"/>
      <c r="BD58" s="361"/>
      <c r="BE58" s="361"/>
      <c r="BF58" s="361"/>
      <c r="BG58" s="361"/>
      <c r="BH58" s="361"/>
      <c r="BI58" s="361"/>
      <c r="BJ58" s="361"/>
      <c r="BK58" s="361"/>
      <c r="BL58" s="361"/>
      <c r="BM58" s="361"/>
      <c r="BN58" s="361"/>
      <c r="BO58" s="361"/>
      <c r="BP58" s="361"/>
      <c r="BQ58" s="361"/>
      <c r="BR58" s="361"/>
      <c r="BS58" s="361"/>
      <c r="BT58" s="361"/>
      <c r="BU58" s="361"/>
      <c r="BV58" s="361"/>
      <c r="BW58" s="361"/>
      <c r="BX58" s="361"/>
      <c r="BY58" s="361"/>
      <c r="BZ58" s="361"/>
      <c r="CA58" s="361"/>
      <c r="CB58" s="361"/>
      <c r="CC58" s="361"/>
      <c r="CD58" s="361"/>
      <c r="CE58" s="361"/>
      <c r="CF58" s="361"/>
      <c r="CG58" s="361"/>
      <c r="CH58" s="361"/>
      <c r="CI58" s="361"/>
      <c r="CJ58" s="361"/>
      <c r="CK58" s="361"/>
      <c r="CL58" s="361"/>
      <c r="CM58" s="361"/>
      <c r="CN58" s="361"/>
      <c r="CO58" s="361"/>
      <c r="CP58" s="361"/>
      <c r="CQ58" s="361"/>
      <c r="CR58" s="361"/>
      <c r="CS58" s="361"/>
      <c r="CT58" s="361"/>
      <c r="CU58" s="361"/>
      <c r="CV58" s="361"/>
      <c r="CW58" s="361"/>
      <c r="CX58" s="361"/>
      <c r="CY58" s="361"/>
      <c r="CZ58" s="361"/>
      <c r="DA58" s="361"/>
      <c r="DB58" s="361"/>
      <c r="DC58" s="361"/>
      <c r="DD58" s="361"/>
      <c r="DE58" s="361"/>
      <c r="DF58" s="361"/>
      <c r="DG58" s="361"/>
      <c r="DH58" s="361"/>
      <c r="DI58" s="361"/>
      <c r="DJ58" s="361"/>
      <c r="DK58" s="361"/>
      <c r="DL58" s="361"/>
      <c r="DM58" s="361"/>
      <c r="DN58" s="361"/>
      <c r="DO58" s="361"/>
      <c r="DP58" s="361"/>
      <c r="DQ58" s="361"/>
      <c r="DR58" s="361"/>
      <c r="DS58" s="361"/>
      <c r="DT58" s="361"/>
      <c r="DU58" s="361"/>
      <c r="DV58" s="361"/>
      <c r="DW58" s="361"/>
      <c r="DX58" s="361"/>
      <c r="DY58" s="361"/>
      <c r="DZ58" s="361"/>
      <c r="EA58" s="361"/>
      <c r="EB58" s="361"/>
      <c r="EC58" s="361"/>
      <c r="ED58" s="361"/>
      <c r="EE58" s="361"/>
      <c r="EF58" s="361"/>
      <c r="EG58" s="361"/>
      <c r="EH58" s="361"/>
      <c r="EI58" s="361"/>
      <c r="EJ58" s="361"/>
      <c r="EK58" s="361"/>
      <c r="EL58" s="361"/>
      <c r="EM58" s="361"/>
      <c r="EN58" s="361"/>
      <c r="EO58" s="361"/>
      <c r="EP58" s="361"/>
      <c r="EQ58" s="361"/>
      <c r="ER58" s="361"/>
      <c r="ES58" s="361"/>
      <c r="ET58" s="361"/>
      <c r="EU58" s="361"/>
      <c r="EV58" s="361"/>
      <c r="EW58" s="361"/>
      <c r="EX58" s="361"/>
      <c r="EY58" s="361"/>
      <c r="EZ58" s="361"/>
      <c r="FA58" s="361"/>
      <c r="FB58" s="361"/>
      <c r="FC58" s="361"/>
      <c r="FD58" s="361"/>
      <c r="FE58" s="361"/>
      <c r="FF58" s="361"/>
      <c r="FG58" s="361"/>
      <c r="FH58" s="361"/>
      <c r="FI58" s="361"/>
      <c r="FJ58" s="361"/>
      <c r="FK58" s="361"/>
      <c r="FL58" s="361"/>
      <c r="FM58" s="361"/>
      <c r="FN58" s="361"/>
      <c r="FO58" s="361"/>
      <c r="FP58" s="361"/>
      <c r="FQ58" s="361"/>
      <c r="FR58" s="361"/>
      <c r="FS58" s="361"/>
      <c r="FT58" s="361"/>
      <c r="FU58" s="361"/>
      <c r="FV58" s="361"/>
      <c r="FW58" s="361"/>
      <c r="FX58" s="361"/>
      <c r="FY58" s="361"/>
      <c r="FZ58" s="361"/>
      <c r="GA58" s="361"/>
      <c r="GB58" s="361"/>
      <c r="GC58" s="361"/>
      <c r="GD58" s="361"/>
      <c r="GE58" s="361"/>
      <c r="GF58" s="361"/>
      <c r="GG58" s="361"/>
      <c r="GH58" s="361"/>
      <c r="GI58" s="361"/>
      <c r="GJ58" s="361"/>
      <c r="GK58" s="361"/>
      <c r="GL58" s="361"/>
      <c r="GM58" s="361"/>
      <c r="GN58" s="361"/>
      <c r="GO58" s="361"/>
      <c r="GP58" s="361"/>
      <c r="GQ58" s="361"/>
      <c r="GR58" s="361"/>
      <c r="GS58" s="361"/>
      <c r="GT58" s="361"/>
      <c r="GU58" s="361"/>
      <c r="GV58" s="361"/>
      <c r="GW58" s="361"/>
      <c r="GX58" s="361"/>
      <c r="GY58" s="361"/>
      <c r="GZ58" s="361"/>
      <c r="HA58" s="361"/>
      <c r="HB58" s="361"/>
      <c r="HC58" s="361"/>
      <c r="HD58" s="361"/>
      <c r="HE58" s="361"/>
      <c r="HF58" s="361"/>
      <c r="HG58" s="361"/>
      <c r="HH58" s="361"/>
      <c r="HI58" s="361"/>
      <c r="HJ58" s="361"/>
      <c r="HK58" s="361"/>
      <c r="HL58" s="361"/>
      <c r="HM58" s="361"/>
      <c r="HN58" s="361"/>
      <c r="HO58" s="361"/>
      <c r="HP58" s="361"/>
      <c r="HQ58" s="361"/>
      <c r="HR58" s="361"/>
      <c r="HS58" s="361"/>
      <c r="HT58" s="361"/>
      <c r="HU58" s="361"/>
      <c r="HV58" s="361"/>
      <c r="HW58" s="361"/>
      <c r="HX58" s="361"/>
      <c r="HY58" s="361"/>
      <c r="HZ58" s="361"/>
      <c r="IA58" s="361"/>
      <c r="IB58" s="361"/>
      <c r="IC58" s="361"/>
      <c r="ID58" s="361"/>
      <c r="IE58" s="361"/>
      <c r="IF58" s="361"/>
      <c r="IG58" s="361"/>
      <c r="IH58" s="361"/>
      <c r="II58" s="361"/>
      <c r="IJ58" s="361"/>
      <c r="IK58" s="361"/>
      <c r="IL58" s="361"/>
      <c r="IM58" s="361"/>
      <c r="IN58" s="361"/>
      <c r="IO58" s="361"/>
      <c r="IP58" s="361"/>
      <c r="IQ58" s="361"/>
      <c r="IR58" s="361"/>
      <c r="IS58" s="361"/>
      <c r="IT58" s="361"/>
      <c r="IU58" s="361"/>
      <c r="IV58" s="361"/>
    </row>
    <row r="59" spans="1:256" x14ac:dyDescent="0.25">
      <c r="A59" s="351" t="s">
        <v>731</v>
      </c>
      <c r="B59" s="346" t="s">
        <v>732</v>
      </c>
      <c r="C59" s="354"/>
      <c r="D59" s="366">
        <v>28539724</v>
      </c>
      <c r="E59" s="354"/>
      <c r="F59" s="366">
        <v>42418198</v>
      </c>
      <c r="G59" s="353">
        <f>F59/D59*100</f>
        <v>148.62862023472968</v>
      </c>
      <c r="H59" s="361"/>
      <c r="I59" s="339"/>
      <c r="J59" s="339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1"/>
      <c r="AC59" s="361"/>
      <c r="AD59" s="361"/>
      <c r="AE59" s="361"/>
      <c r="AF59" s="361"/>
      <c r="AG59" s="361"/>
      <c r="AH59" s="361"/>
      <c r="AI59" s="361"/>
      <c r="AJ59" s="361"/>
      <c r="AK59" s="361"/>
      <c r="AL59" s="361"/>
      <c r="AM59" s="361"/>
      <c r="AN59" s="361"/>
      <c r="AO59" s="361"/>
      <c r="AP59" s="361"/>
      <c r="AQ59" s="361"/>
      <c r="AR59" s="361"/>
      <c r="AS59" s="361"/>
      <c r="AT59" s="361"/>
      <c r="AU59" s="361"/>
      <c r="AV59" s="361"/>
      <c r="AW59" s="361"/>
      <c r="AX59" s="361"/>
      <c r="AY59" s="361"/>
      <c r="AZ59" s="361"/>
      <c r="BA59" s="361"/>
      <c r="BB59" s="361"/>
      <c r="BC59" s="361"/>
      <c r="BD59" s="361"/>
      <c r="BE59" s="361"/>
      <c r="BF59" s="361"/>
      <c r="BG59" s="361"/>
      <c r="BH59" s="361"/>
      <c r="BI59" s="361"/>
      <c r="BJ59" s="361"/>
      <c r="BK59" s="361"/>
      <c r="BL59" s="361"/>
      <c r="BM59" s="361"/>
      <c r="BN59" s="361"/>
      <c r="BO59" s="361"/>
      <c r="BP59" s="361"/>
      <c r="BQ59" s="361"/>
      <c r="BR59" s="361"/>
      <c r="BS59" s="361"/>
      <c r="BT59" s="361"/>
      <c r="BU59" s="361"/>
      <c r="BV59" s="361"/>
      <c r="BW59" s="361"/>
      <c r="BX59" s="361"/>
      <c r="BY59" s="361"/>
      <c r="BZ59" s="361"/>
      <c r="CA59" s="361"/>
      <c r="CB59" s="361"/>
      <c r="CC59" s="361"/>
      <c r="CD59" s="361"/>
      <c r="CE59" s="361"/>
      <c r="CF59" s="361"/>
      <c r="CG59" s="361"/>
      <c r="CH59" s="361"/>
      <c r="CI59" s="361"/>
      <c r="CJ59" s="361"/>
      <c r="CK59" s="361"/>
      <c r="CL59" s="361"/>
      <c r="CM59" s="361"/>
      <c r="CN59" s="361"/>
      <c r="CO59" s="361"/>
      <c r="CP59" s="361"/>
      <c r="CQ59" s="361"/>
      <c r="CR59" s="361"/>
      <c r="CS59" s="361"/>
      <c r="CT59" s="361"/>
      <c r="CU59" s="361"/>
      <c r="CV59" s="361"/>
      <c r="CW59" s="361"/>
      <c r="CX59" s="361"/>
      <c r="CY59" s="361"/>
      <c r="CZ59" s="361"/>
      <c r="DA59" s="361"/>
      <c r="DB59" s="361"/>
      <c r="DC59" s="361"/>
      <c r="DD59" s="361"/>
      <c r="DE59" s="361"/>
      <c r="DF59" s="361"/>
      <c r="DG59" s="361"/>
      <c r="DH59" s="361"/>
      <c r="DI59" s="361"/>
      <c r="DJ59" s="361"/>
      <c r="DK59" s="361"/>
      <c r="DL59" s="361"/>
      <c r="DM59" s="361"/>
      <c r="DN59" s="361"/>
      <c r="DO59" s="361"/>
      <c r="DP59" s="361"/>
      <c r="DQ59" s="361"/>
      <c r="DR59" s="361"/>
      <c r="DS59" s="361"/>
      <c r="DT59" s="361"/>
      <c r="DU59" s="361"/>
      <c r="DV59" s="361"/>
      <c r="DW59" s="361"/>
      <c r="DX59" s="361"/>
      <c r="DY59" s="361"/>
      <c r="DZ59" s="361"/>
      <c r="EA59" s="361"/>
      <c r="EB59" s="361"/>
      <c r="EC59" s="361"/>
      <c r="ED59" s="361"/>
      <c r="EE59" s="361"/>
      <c r="EF59" s="361"/>
      <c r="EG59" s="361"/>
      <c r="EH59" s="361"/>
      <c r="EI59" s="361"/>
      <c r="EJ59" s="361"/>
      <c r="EK59" s="361"/>
      <c r="EL59" s="361"/>
      <c r="EM59" s="361"/>
      <c r="EN59" s="361"/>
      <c r="EO59" s="361"/>
      <c r="EP59" s="361"/>
      <c r="EQ59" s="361"/>
      <c r="ER59" s="361"/>
      <c r="ES59" s="361"/>
      <c r="ET59" s="361"/>
      <c r="EU59" s="361"/>
      <c r="EV59" s="361"/>
      <c r="EW59" s="361"/>
      <c r="EX59" s="361"/>
      <c r="EY59" s="361"/>
      <c r="EZ59" s="361"/>
      <c r="FA59" s="361"/>
      <c r="FB59" s="361"/>
      <c r="FC59" s="361"/>
      <c r="FD59" s="361"/>
      <c r="FE59" s="361"/>
      <c r="FF59" s="361"/>
      <c r="FG59" s="361"/>
      <c r="FH59" s="361"/>
      <c r="FI59" s="361"/>
      <c r="FJ59" s="361"/>
      <c r="FK59" s="361"/>
      <c r="FL59" s="361"/>
      <c r="FM59" s="361"/>
      <c r="FN59" s="361"/>
      <c r="FO59" s="361"/>
      <c r="FP59" s="361"/>
      <c r="FQ59" s="361"/>
      <c r="FR59" s="361"/>
      <c r="FS59" s="361"/>
      <c r="FT59" s="361"/>
      <c r="FU59" s="361"/>
      <c r="FV59" s="361"/>
      <c r="FW59" s="361"/>
      <c r="FX59" s="361"/>
      <c r="FY59" s="361"/>
      <c r="FZ59" s="361"/>
      <c r="GA59" s="361"/>
      <c r="GB59" s="361"/>
      <c r="GC59" s="361"/>
      <c r="GD59" s="361"/>
      <c r="GE59" s="361"/>
      <c r="GF59" s="361"/>
      <c r="GG59" s="361"/>
      <c r="GH59" s="361"/>
      <c r="GI59" s="361"/>
      <c r="GJ59" s="361"/>
      <c r="GK59" s="361"/>
      <c r="GL59" s="361"/>
      <c r="GM59" s="361"/>
      <c r="GN59" s="361"/>
      <c r="GO59" s="361"/>
      <c r="GP59" s="361"/>
      <c r="GQ59" s="361"/>
      <c r="GR59" s="361"/>
      <c r="GS59" s="361"/>
      <c r="GT59" s="361"/>
      <c r="GU59" s="361"/>
      <c r="GV59" s="361"/>
      <c r="GW59" s="361"/>
      <c r="GX59" s="361"/>
      <c r="GY59" s="361"/>
      <c r="GZ59" s="361"/>
      <c r="HA59" s="361"/>
      <c r="HB59" s="361"/>
      <c r="HC59" s="361"/>
      <c r="HD59" s="361"/>
      <c r="HE59" s="361"/>
      <c r="HF59" s="361"/>
      <c r="HG59" s="361"/>
      <c r="HH59" s="361"/>
      <c r="HI59" s="361"/>
      <c r="HJ59" s="361"/>
      <c r="HK59" s="361"/>
      <c r="HL59" s="361"/>
      <c r="HM59" s="361"/>
      <c r="HN59" s="361"/>
      <c r="HO59" s="361"/>
      <c r="HP59" s="361"/>
      <c r="HQ59" s="361"/>
      <c r="HR59" s="361"/>
      <c r="HS59" s="361"/>
      <c r="HT59" s="361"/>
      <c r="HU59" s="361"/>
      <c r="HV59" s="361"/>
      <c r="HW59" s="361"/>
      <c r="HX59" s="361"/>
      <c r="HY59" s="361"/>
      <c r="HZ59" s="361"/>
      <c r="IA59" s="361"/>
      <c r="IB59" s="361"/>
      <c r="IC59" s="361"/>
      <c r="ID59" s="361"/>
      <c r="IE59" s="361"/>
      <c r="IF59" s="361"/>
      <c r="IG59" s="361"/>
      <c r="IH59" s="361"/>
      <c r="II59" s="361"/>
      <c r="IJ59" s="361"/>
      <c r="IK59" s="361"/>
      <c r="IL59" s="361"/>
      <c r="IM59" s="361"/>
      <c r="IN59" s="361"/>
      <c r="IO59" s="361"/>
      <c r="IP59" s="361"/>
      <c r="IQ59" s="361"/>
      <c r="IR59" s="361"/>
      <c r="IS59" s="361"/>
      <c r="IT59" s="361"/>
      <c r="IU59" s="361"/>
      <c r="IV59" s="361"/>
    </row>
    <row r="60" spans="1:256" x14ac:dyDescent="0.25">
      <c r="A60" s="351" t="s">
        <v>733</v>
      </c>
      <c r="B60" s="346" t="s">
        <v>734</v>
      </c>
      <c r="C60" s="354"/>
      <c r="D60" s="354">
        <v>0</v>
      </c>
      <c r="E60" s="354"/>
      <c r="F60" s="354">
        <v>0</v>
      </c>
      <c r="G60" s="353"/>
      <c r="H60" s="361"/>
      <c r="I60" s="339"/>
      <c r="J60" s="339"/>
      <c r="K60" s="361"/>
      <c r="L60" s="361"/>
      <c r="M60" s="361"/>
      <c r="N60" s="361"/>
      <c r="O60" s="361"/>
      <c r="P60" s="361"/>
      <c r="Q60" s="361"/>
      <c r="R60" s="361"/>
      <c r="S60" s="361"/>
      <c r="T60" s="361"/>
      <c r="U60" s="361"/>
      <c r="V60" s="361"/>
      <c r="W60" s="361"/>
      <c r="X60" s="361"/>
      <c r="Y60" s="361"/>
      <c r="Z60" s="361"/>
      <c r="AA60" s="361"/>
      <c r="AB60" s="361"/>
      <c r="AC60" s="361"/>
      <c r="AD60" s="361"/>
      <c r="AE60" s="361"/>
      <c r="AF60" s="361"/>
      <c r="AG60" s="361"/>
      <c r="AH60" s="361"/>
      <c r="AI60" s="361"/>
      <c r="AJ60" s="361"/>
      <c r="AK60" s="361"/>
      <c r="AL60" s="361"/>
      <c r="AM60" s="361"/>
      <c r="AN60" s="361"/>
      <c r="AO60" s="361"/>
      <c r="AP60" s="361"/>
      <c r="AQ60" s="361"/>
      <c r="AR60" s="361"/>
      <c r="AS60" s="361"/>
      <c r="AT60" s="361"/>
      <c r="AU60" s="361"/>
      <c r="AV60" s="361"/>
      <c r="AW60" s="361"/>
      <c r="AX60" s="361"/>
      <c r="AY60" s="361"/>
      <c r="AZ60" s="361"/>
      <c r="BA60" s="361"/>
      <c r="BB60" s="361"/>
      <c r="BC60" s="361"/>
      <c r="BD60" s="361"/>
      <c r="BE60" s="361"/>
      <c r="BF60" s="361"/>
      <c r="BG60" s="361"/>
      <c r="BH60" s="361"/>
      <c r="BI60" s="361"/>
      <c r="BJ60" s="361"/>
      <c r="BK60" s="361"/>
      <c r="BL60" s="361"/>
      <c r="BM60" s="361"/>
      <c r="BN60" s="361"/>
      <c r="BO60" s="361"/>
      <c r="BP60" s="361"/>
      <c r="BQ60" s="361"/>
      <c r="BR60" s="361"/>
      <c r="BS60" s="361"/>
      <c r="BT60" s="361"/>
      <c r="BU60" s="361"/>
      <c r="BV60" s="361"/>
      <c r="BW60" s="361"/>
      <c r="BX60" s="361"/>
      <c r="BY60" s="361"/>
      <c r="BZ60" s="361"/>
      <c r="CA60" s="361"/>
      <c r="CB60" s="361"/>
      <c r="CC60" s="361"/>
      <c r="CD60" s="361"/>
      <c r="CE60" s="361"/>
      <c r="CF60" s="361"/>
      <c r="CG60" s="361"/>
      <c r="CH60" s="361"/>
      <c r="CI60" s="361"/>
      <c r="CJ60" s="361"/>
      <c r="CK60" s="361"/>
      <c r="CL60" s="361"/>
      <c r="CM60" s="361"/>
      <c r="CN60" s="361"/>
      <c r="CO60" s="361"/>
      <c r="CP60" s="361"/>
      <c r="CQ60" s="361"/>
      <c r="CR60" s="361"/>
      <c r="CS60" s="361"/>
      <c r="CT60" s="361"/>
      <c r="CU60" s="361"/>
      <c r="CV60" s="361"/>
      <c r="CW60" s="361"/>
      <c r="CX60" s="361"/>
      <c r="CY60" s="361"/>
      <c r="CZ60" s="361"/>
      <c r="DA60" s="361"/>
      <c r="DB60" s="361"/>
      <c r="DC60" s="361"/>
      <c r="DD60" s="361"/>
      <c r="DE60" s="361"/>
      <c r="DF60" s="361"/>
      <c r="DG60" s="361"/>
      <c r="DH60" s="361"/>
      <c r="DI60" s="361"/>
      <c r="DJ60" s="361"/>
      <c r="DK60" s="361"/>
      <c r="DL60" s="361"/>
      <c r="DM60" s="361"/>
      <c r="DN60" s="361"/>
      <c r="DO60" s="361"/>
      <c r="DP60" s="361"/>
      <c r="DQ60" s="361"/>
      <c r="DR60" s="361"/>
      <c r="DS60" s="361"/>
      <c r="DT60" s="361"/>
      <c r="DU60" s="361"/>
      <c r="DV60" s="361"/>
      <c r="DW60" s="361"/>
      <c r="DX60" s="361"/>
      <c r="DY60" s="361"/>
      <c r="DZ60" s="361"/>
      <c r="EA60" s="361"/>
      <c r="EB60" s="361"/>
      <c r="EC60" s="361"/>
      <c r="ED60" s="361"/>
      <c r="EE60" s="361"/>
      <c r="EF60" s="361"/>
      <c r="EG60" s="361"/>
      <c r="EH60" s="361"/>
      <c r="EI60" s="361"/>
      <c r="EJ60" s="361"/>
      <c r="EK60" s="361"/>
      <c r="EL60" s="361"/>
      <c r="EM60" s="361"/>
      <c r="EN60" s="361"/>
      <c r="EO60" s="361"/>
      <c r="EP60" s="361"/>
      <c r="EQ60" s="361"/>
      <c r="ER60" s="361"/>
      <c r="ES60" s="361"/>
      <c r="ET60" s="361"/>
      <c r="EU60" s="361"/>
      <c r="EV60" s="361"/>
      <c r="EW60" s="361"/>
      <c r="EX60" s="361"/>
      <c r="EY60" s="361"/>
      <c r="EZ60" s="361"/>
      <c r="FA60" s="361"/>
      <c r="FB60" s="361"/>
      <c r="FC60" s="361"/>
      <c r="FD60" s="361"/>
      <c r="FE60" s="361"/>
      <c r="FF60" s="361"/>
      <c r="FG60" s="361"/>
      <c r="FH60" s="361"/>
      <c r="FI60" s="361"/>
      <c r="FJ60" s="361"/>
      <c r="FK60" s="361"/>
      <c r="FL60" s="361"/>
      <c r="FM60" s="361"/>
      <c r="FN60" s="361"/>
      <c r="FO60" s="361"/>
      <c r="FP60" s="361"/>
      <c r="FQ60" s="361"/>
      <c r="FR60" s="361"/>
      <c r="FS60" s="361"/>
      <c r="FT60" s="361"/>
      <c r="FU60" s="361"/>
      <c r="FV60" s="361"/>
      <c r="FW60" s="361"/>
      <c r="FX60" s="361"/>
      <c r="FY60" s="361"/>
      <c r="FZ60" s="361"/>
      <c r="GA60" s="361"/>
      <c r="GB60" s="361"/>
      <c r="GC60" s="361"/>
      <c r="GD60" s="361"/>
      <c r="GE60" s="361"/>
      <c r="GF60" s="361"/>
      <c r="GG60" s="361"/>
      <c r="GH60" s="361"/>
      <c r="GI60" s="361"/>
      <c r="GJ60" s="361"/>
      <c r="GK60" s="361"/>
      <c r="GL60" s="361"/>
      <c r="GM60" s="361"/>
      <c r="GN60" s="361"/>
      <c r="GO60" s="361"/>
      <c r="GP60" s="361"/>
      <c r="GQ60" s="361"/>
      <c r="GR60" s="361"/>
      <c r="GS60" s="361"/>
      <c r="GT60" s="361"/>
      <c r="GU60" s="361"/>
      <c r="GV60" s="361"/>
      <c r="GW60" s="361"/>
      <c r="GX60" s="361"/>
      <c r="GY60" s="361"/>
      <c r="GZ60" s="361"/>
      <c r="HA60" s="361"/>
      <c r="HB60" s="361"/>
      <c r="HC60" s="361"/>
      <c r="HD60" s="361"/>
      <c r="HE60" s="361"/>
      <c r="HF60" s="361"/>
      <c r="HG60" s="361"/>
      <c r="HH60" s="361"/>
      <c r="HI60" s="361"/>
      <c r="HJ60" s="361"/>
      <c r="HK60" s="361"/>
      <c r="HL60" s="361"/>
      <c r="HM60" s="361"/>
      <c r="HN60" s="361"/>
      <c r="HO60" s="361"/>
      <c r="HP60" s="361"/>
      <c r="HQ60" s="361"/>
      <c r="HR60" s="361"/>
      <c r="HS60" s="361"/>
      <c r="HT60" s="361"/>
      <c r="HU60" s="361"/>
      <c r="HV60" s="361"/>
      <c r="HW60" s="361"/>
      <c r="HX60" s="361"/>
      <c r="HY60" s="361"/>
      <c r="HZ60" s="361"/>
      <c r="IA60" s="361"/>
      <c r="IB60" s="361"/>
      <c r="IC60" s="361"/>
      <c r="ID60" s="361"/>
      <c r="IE60" s="361"/>
      <c r="IF60" s="361"/>
      <c r="IG60" s="361"/>
      <c r="IH60" s="361"/>
      <c r="II60" s="361"/>
      <c r="IJ60" s="361"/>
      <c r="IK60" s="361"/>
      <c r="IL60" s="361"/>
      <c r="IM60" s="361"/>
      <c r="IN60" s="361"/>
      <c r="IO60" s="361"/>
      <c r="IP60" s="361"/>
      <c r="IQ60" s="361"/>
      <c r="IR60" s="361"/>
      <c r="IS60" s="361"/>
      <c r="IT60" s="361"/>
      <c r="IU60" s="361"/>
      <c r="IV60" s="361"/>
    </row>
    <row r="61" spans="1:256" x14ac:dyDescent="0.25">
      <c r="A61" s="351" t="s">
        <v>735</v>
      </c>
      <c r="B61" s="346" t="s">
        <v>736</v>
      </c>
      <c r="C61" s="354">
        <f>C62+C63+C64</f>
        <v>0</v>
      </c>
      <c r="D61" s="354">
        <f>D62+D63+D64</f>
        <v>2696654</v>
      </c>
      <c r="E61" s="354">
        <f>E62+E63+E64</f>
        <v>0</v>
      </c>
      <c r="F61" s="354">
        <f>F62+F63+F64</f>
        <v>4067945</v>
      </c>
      <c r="G61" s="353">
        <f>F61/D61*100</f>
        <v>150.85157383928382</v>
      </c>
      <c r="H61" s="361"/>
      <c r="I61" s="339"/>
      <c r="J61" s="339"/>
      <c r="K61" s="361"/>
      <c r="L61" s="361"/>
      <c r="M61" s="361"/>
      <c r="N61" s="361"/>
      <c r="O61" s="361"/>
      <c r="P61" s="361"/>
      <c r="Q61" s="361"/>
      <c r="R61" s="361"/>
      <c r="S61" s="361"/>
      <c r="T61" s="361"/>
      <c r="U61" s="361"/>
      <c r="V61" s="361"/>
      <c r="W61" s="361"/>
      <c r="X61" s="361"/>
      <c r="Y61" s="361"/>
      <c r="Z61" s="361"/>
      <c r="AA61" s="361"/>
      <c r="AB61" s="361"/>
      <c r="AC61" s="361"/>
      <c r="AD61" s="361"/>
      <c r="AE61" s="361"/>
      <c r="AF61" s="361"/>
      <c r="AG61" s="361"/>
      <c r="AH61" s="361"/>
      <c r="AI61" s="361"/>
      <c r="AJ61" s="361"/>
      <c r="AK61" s="361"/>
      <c r="AL61" s="361"/>
      <c r="AM61" s="361"/>
      <c r="AN61" s="361"/>
      <c r="AO61" s="361"/>
      <c r="AP61" s="361"/>
      <c r="AQ61" s="361"/>
      <c r="AR61" s="361"/>
      <c r="AS61" s="361"/>
      <c r="AT61" s="361"/>
      <c r="AU61" s="361"/>
      <c r="AV61" s="361"/>
      <c r="AW61" s="361"/>
      <c r="AX61" s="361"/>
      <c r="AY61" s="361"/>
      <c r="AZ61" s="361"/>
      <c r="BA61" s="361"/>
      <c r="BB61" s="361"/>
      <c r="BC61" s="361"/>
      <c r="BD61" s="361"/>
      <c r="BE61" s="361"/>
      <c r="BF61" s="361"/>
      <c r="BG61" s="361"/>
      <c r="BH61" s="361"/>
      <c r="BI61" s="361"/>
      <c r="BJ61" s="361"/>
      <c r="BK61" s="361"/>
      <c r="BL61" s="361"/>
      <c r="BM61" s="361"/>
      <c r="BN61" s="361"/>
      <c r="BO61" s="361"/>
      <c r="BP61" s="361"/>
      <c r="BQ61" s="361"/>
      <c r="BR61" s="361"/>
      <c r="BS61" s="361"/>
      <c r="BT61" s="361"/>
      <c r="BU61" s="361"/>
      <c r="BV61" s="361"/>
      <c r="BW61" s="361"/>
      <c r="BX61" s="361"/>
      <c r="BY61" s="361"/>
      <c r="BZ61" s="361"/>
      <c r="CA61" s="361"/>
      <c r="CB61" s="361"/>
      <c r="CC61" s="361"/>
      <c r="CD61" s="361"/>
      <c r="CE61" s="361"/>
      <c r="CF61" s="361"/>
      <c r="CG61" s="361"/>
      <c r="CH61" s="361"/>
      <c r="CI61" s="361"/>
      <c r="CJ61" s="361"/>
      <c r="CK61" s="361"/>
      <c r="CL61" s="361"/>
      <c r="CM61" s="361"/>
      <c r="CN61" s="361"/>
      <c r="CO61" s="361"/>
      <c r="CP61" s="361"/>
      <c r="CQ61" s="361"/>
      <c r="CR61" s="361"/>
      <c r="CS61" s="361"/>
      <c r="CT61" s="361"/>
      <c r="CU61" s="361"/>
      <c r="CV61" s="361"/>
      <c r="CW61" s="361"/>
      <c r="CX61" s="361"/>
      <c r="CY61" s="361"/>
      <c r="CZ61" s="361"/>
      <c r="DA61" s="361"/>
      <c r="DB61" s="361"/>
      <c r="DC61" s="361"/>
      <c r="DD61" s="361"/>
      <c r="DE61" s="361"/>
      <c r="DF61" s="361"/>
      <c r="DG61" s="361"/>
      <c r="DH61" s="361"/>
      <c r="DI61" s="361"/>
      <c r="DJ61" s="361"/>
      <c r="DK61" s="361"/>
      <c r="DL61" s="361"/>
      <c r="DM61" s="361"/>
      <c r="DN61" s="361"/>
      <c r="DO61" s="361"/>
      <c r="DP61" s="361"/>
      <c r="DQ61" s="361"/>
      <c r="DR61" s="361"/>
      <c r="DS61" s="361"/>
      <c r="DT61" s="361"/>
      <c r="DU61" s="361"/>
      <c r="DV61" s="361"/>
      <c r="DW61" s="361"/>
      <c r="DX61" s="361"/>
      <c r="DY61" s="361"/>
      <c r="DZ61" s="361"/>
      <c r="EA61" s="361"/>
      <c r="EB61" s="361"/>
      <c r="EC61" s="361"/>
      <c r="ED61" s="361"/>
      <c r="EE61" s="361"/>
      <c r="EF61" s="361"/>
      <c r="EG61" s="361"/>
      <c r="EH61" s="361"/>
      <c r="EI61" s="361"/>
      <c r="EJ61" s="361"/>
      <c r="EK61" s="361"/>
      <c r="EL61" s="361"/>
      <c r="EM61" s="361"/>
      <c r="EN61" s="361"/>
      <c r="EO61" s="361"/>
      <c r="EP61" s="361"/>
      <c r="EQ61" s="361"/>
      <c r="ER61" s="361"/>
      <c r="ES61" s="361"/>
      <c r="ET61" s="361"/>
      <c r="EU61" s="361"/>
      <c r="EV61" s="361"/>
      <c r="EW61" s="361"/>
      <c r="EX61" s="361"/>
      <c r="EY61" s="361"/>
      <c r="EZ61" s="361"/>
      <c r="FA61" s="361"/>
      <c r="FB61" s="361"/>
      <c r="FC61" s="361"/>
      <c r="FD61" s="361"/>
      <c r="FE61" s="361"/>
      <c r="FF61" s="361"/>
      <c r="FG61" s="361"/>
      <c r="FH61" s="361"/>
      <c r="FI61" s="361"/>
      <c r="FJ61" s="361"/>
      <c r="FK61" s="361"/>
      <c r="FL61" s="361"/>
      <c r="FM61" s="361"/>
      <c r="FN61" s="361"/>
      <c r="FO61" s="361"/>
      <c r="FP61" s="361"/>
      <c r="FQ61" s="361"/>
      <c r="FR61" s="361"/>
      <c r="FS61" s="361"/>
      <c r="FT61" s="361"/>
      <c r="FU61" s="361"/>
      <c r="FV61" s="361"/>
      <c r="FW61" s="361"/>
      <c r="FX61" s="361"/>
      <c r="FY61" s="361"/>
      <c r="FZ61" s="361"/>
      <c r="GA61" s="361"/>
      <c r="GB61" s="361"/>
      <c r="GC61" s="361"/>
      <c r="GD61" s="361"/>
      <c r="GE61" s="361"/>
      <c r="GF61" s="361"/>
      <c r="GG61" s="361"/>
      <c r="GH61" s="361"/>
      <c r="GI61" s="361"/>
      <c r="GJ61" s="361"/>
      <c r="GK61" s="361"/>
      <c r="GL61" s="361"/>
      <c r="GM61" s="361"/>
      <c r="GN61" s="361"/>
      <c r="GO61" s="361"/>
      <c r="GP61" s="361"/>
      <c r="GQ61" s="361"/>
      <c r="GR61" s="361"/>
      <c r="GS61" s="361"/>
      <c r="GT61" s="361"/>
      <c r="GU61" s="361"/>
      <c r="GV61" s="361"/>
      <c r="GW61" s="361"/>
      <c r="GX61" s="361"/>
      <c r="GY61" s="361"/>
      <c r="GZ61" s="361"/>
      <c r="HA61" s="361"/>
      <c r="HB61" s="361"/>
      <c r="HC61" s="361"/>
      <c r="HD61" s="361"/>
      <c r="HE61" s="361"/>
      <c r="HF61" s="361"/>
      <c r="HG61" s="361"/>
      <c r="HH61" s="361"/>
      <c r="HI61" s="361"/>
      <c r="HJ61" s="361"/>
      <c r="HK61" s="361"/>
      <c r="HL61" s="361"/>
      <c r="HM61" s="361"/>
      <c r="HN61" s="361"/>
      <c r="HO61" s="361"/>
      <c r="HP61" s="361"/>
      <c r="HQ61" s="361"/>
      <c r="HR61" s="361"/>
      <c r="HS61" s="361"/>
      <c r="HT61" s="361"/>
      <c r="HU61" s="361"/>
      <c r="HV61" s="361"/>
      <c r="HW61" s="361"/>
      <c r="HX61" s="361"/>
      <c r="HY61" s="361"/>
      <c r="HZ61" s="361"/>
      <c r="IA61" s="361"/>
      <c r="IB61" s="361"/>
      <c r="IC61" s="361"/>
      <c r="ID61" s="361"/>
      <c r="IE61" s="361"/>
      <c r="IF61" s="361"/>
      <c r="IG61" s="361"/>
      <c r="IH61" s="361"/>
      <c r="II61" s="361"/>
      <c r="IJ61" s="361"/>
      <c r="IK61" s="361"/>
      <c r="IL61" s="361"/>
      <c r="IM61" s="361"/>
      <c r="IN61" s="361"/>
      <c r="IO61" s="361"/>
      <c r="IP61" s="361"/>
      <c r="IQ61" s="361"/>
      <c r="IR61" s="361"/>
      <c r="IS61" s="361"/>
      <c r="IT61" s="361"/>
      <c r="IU61" s="361"/>
      <c r="IV61" s="361"/>
    </row>
    <row r="62" spans="1:256" x14ac:dyDescent="0.25">
      <c r="A62" s="340" t="s">
        <v>737</v>
      </c>
      <c r="B62" s="349" t="s">
        <v>738</v>
      </c>
      <c r="C62" s="338"/>
      <c r="D62" s="338">
        <v>2656654</v>
      </c>
      <c r="E62" s="338"/>
      <c r="F62" s="338">
        <v>2844887</v>
      </c>
      <c r="G62" s="379">
        <f>F62/D62*100</f>
        <v>107.08534118481367</v>
      </c>
      <c r="I62" s="339"/>
      <c r="J62" s="339"/>
    </row>
    <row r="63" spans="1:256" ht="31.5" x14ac:dyDescent="0.25">
      <c r="A63" s="340" t="s">
        <v>739</v>
      </c>
      <c r="B63" s="349" t="s">
        <v>740</v>
      </c>
      <c r="C63" s="338"/>
      <c r="D63" s="338"/>
      <c r="E63" s="338"/>
      <c r="F63" s="338">
        <v>49733</v>
      </c>
      <c r="G63" s="353"/>
      <c r="I63" s="339"/>
      <c r="J63" s="339"/>
    </row>
    <row r="64" spans="1:256" x14ac:dyDescent="0.25">
      <c r="A64" s="340" t="s">
        <v>741</v>
      </c>
      <c r="B64" s="349" t="s">
        <v>742</v>
      </c>
      <c r="C64" s="338"/>
      <c r="D64" s="338">
        <v>40000</v>
      </c>
      <c r="E64" s="338"/>
      <c r="F64" s="338">
        <v>1173325</v>
      </c>
      <c r="G64" s="379">
        <f t="shared" ref="G64:G72" si="5">F64/D64*100</f>
        <v>2933.3125</v>
      </c>
      <c r="I64" s="339"/>
      <c r="J64" s="339"/>
    </row>
    <row r="65" spans="1:256" x14ac:dyDescent="0.25">
      <c r="A65" s="351" t="s">
        <v>929</v>
      </c>
      <c r="B65" s="346" t="s">
        <v>743</v>
      </c>
      <c r="C65" s="354"/>
      <c r="D65" s="354">
        <v>0</v>
      </c>
      <c r="E65" s="354"/>
      <c r="F65" s="354">
        <f>SUM(F66:F67)</f>
        <v>260998</v>
      </c>
      <c r="G65" s="353"/>
      <c r="H65" s="361"/>
      <c r="I65" s="339"/>
      <c r="J65" s="339"/>
      <c r="K65" s="361"/>
      <c r="L65" s="361"/>
      <c r="M65" s="361"/>
      <c r="N65" s="361"/>
      <c r="O65" s="361"/>
      <c r="P65" s="361"/>
      <c r="Q65" s="361"/>
      <c r="R65" s="361"/>
      <c r="S65" s="361"/>
      <c r="T65" s="361"/>
      <c r="U65" s="361"/>
      <c r="V65" s="361"/>
      <c r="W65" s="361"/>
      <c r="X65" s="361"/>
      <c r="Y65" s="361"/>
      <c r="Z65" s="361"/>
      <c r="AA65" s="361"/>
      <c r="AB65" s="361"/>
      <c r="AC65" s="361"/>
      <c r="AD65" s="361"/>
      <c r="AE65" s="361"/>
      <c r="AF65" s="361"/>
      <c r="AG65" s="361"/>
      <c r="AH65" s="361"/>
      <c r="AI65" s="361"/>
      <c r="AJ65" s="361"/>
      <c r="AK65" s="361"/>
      <c r="AL65" s="361"/>
      <c r="AM65" s="361"/>
      <c r="AN65" s="361"/>
      <c r="AO65" s="361"/>
      <c r="AP65" s="361"/>
      <c r="AQ65" s="361"/>
      <c r="AR65" s="361"/>
      <c r="AS65" s="361"/>
      <c r="AT65" s="361"/>
      <c r="AU65" s="361"/>
      <c r="AV65" s="361"/>
      <c r="AW65" s="361"/>
      <c r="AX65" s="361"/>
      <c r="AY65" s="361"/>
      <c r="AZ65" s="361"/>
      <c r="BA65" s="361"/>
      <c r="BB65" s="361"/>
      <c r="BC65" s="361"/>
      <c r="BD65" s="361"/>
      <c r="BE65" s="361"/>
      <c r="BF65" s="361"/>
      <c r="BG65" s="361"/>
      <c r="BH65" s="361"/>
      <c r="BI65" s="361"/>
      <c r="BJ65" s="361"/>
      <c r="BK65" s="361"/>
      <c r="BL65" s="361"/>
      <c r="BM65" s="361"/>
      <c r="BN65" s="361"/>
      <c r="BO65" s="361"/>
      <c r="BP65" s="361"/>
      <c r="BQ65" s="361"/>
      <c r="BR65" s="361"/>
      <c r="BS65" s="361"/>
      <c r="BT65" s="361"/>
      <c r="BU65" s="361"/>
      <c r="BV65" s="361"/>
      <c r="BW65" s="361"/>
      <c r="BX65" s="361"/>
      <c r="BY65" s="361"/>
      <c r="BZ65" s="361"/>
      <c r="CA65" s="361"/>
      <c r="CB65" s="361"/>
      <c r="CC65" s="361"/>
      <c r="CD65" s="361"/>
      <c r="CE65" s="361"/>
      <c r="CF65" s="361"/>
      <c r="CG65" s="361"/>
      <c r="CH65" s="361"/>
      <c r="CI65" s="361"/>
      <c r="CJ65" s="361"/>
      <c r="CK65" s="361"/>
      <c r="CL65" s="361"/>
      <c r="CM65" s="361"/>
      <c r="CN65" s="361"/>
      <c r="CO65" s="361"/>
      <c r="CP65" s="361"/>
      <c r="CQ65" s="361"/>
      <c r="CR65" s="361"/>
      <c r="CS65" s="361"/>
      <c r="CT65" s="361"/>
      <c r="CU65" s="361"/>
      <c r="CV65" s="361"/>
      <c r="CW65" s="361"/>
      <c r="CX65" s="361"/>
      <c r="CY65" s="361"/>
      <c r="CZ65" s="361"/>
      <c r="DA65" s="361"/>
      <c r="DB65" s="361"/>
      <c r="DC65" s="361"/>
      <c r="DD65" s="361"/>
      <c r="DE65" s="361"/>
      <c r="DF65" s="361"/>
      <c r="DG65" s="361"/>
      <c r="DH65" s="361"/>
      <c r="DI65" s="361"/>
      <c r="DJ65" s="361"/>
      <c r="DK65" s="361"/>
      <c r="DL65" s="361"/>
      <c r="DM65" s="361"/>
      <c r="DN65" s="361"/>
      <c r="DO65" s="361"/>
      <c r="DP65" s="361"/>
      <c r="DQ65" s="361"/>
      <c r="DR65" s="361"/>
      <c r="DS65" s="361"/>
      <c r="DT65" s="361"/>
      <c r="DU65" s="361"/>
      <c r="DV65" s="361"/>
      <c r="DW65" s="361"/>
      <c r="DX65" s="361"/>
      <c r="DY65" s="361"/>
      <c r="DZ65" s="361"/>
      <c r="EA65" s="361"/>
      <c r="EB65" s="361"/>
      <c r="EC65" s="361"/>
      <c r="ED65" s="361"/>
      <c r="EE65" s="361"/>
      <c r="EF65" s="361"/>
      <c r="EG65" s="361"/>
      <c r="EH65" s="361"/>
      <c r="EI65" s="361"/>
      <c r="EJ65" s="361"/>
      <c r="EK65" s="361"/>
      <c r="EL65" s="361"/>
      <c r="EM65" s="361"/>
      <c r="EN65" s="361"/>
      <c r="EO65" s="361"/>
      <c r="EP65" s="361"/>
      <c r="EQ65" s="361"/>
      <c r="ER65" s="361"/>
      <c r="ES65" s="361"/>
      <c r="ET65" s="361"/>
      <c r="EU65" s="361"/>
      <c r="EV65" s="361"/>
      <c r="EW65" s="361"/>
      <c r="EX65" s="361"/>
      <c r="EY65" s="361"/>
      <c r="EZ65" s="361"/>
      <c r="FA65" s="361"/>
      <c r="FB65" s="361"/>
      <c r="FC65" s="361"/>
      <c r="FD65" s="361"/>
      <c r="FE65" s="361"/>
      <c r="FF65" s="361"/>
      <c r="FG65" s="361"/>
      <c r="FH65" s="361"/>
      <c r="FI65" s="361"/>
      <c r="FJ65" s="361"/>
      <c r="FK65" s="361"/>
      <c r="FL65" s="361"/>
      <c r="FM65" s="361"/>
      <c r="FN65" s="361"/>
      <c r="FO65" s="361"/>
      <c r="FP65" s="361"/>
      <c r="FQ65" s="361"/>
      <c r="FR65" s="361"/>
      <c r="FS65" s="361"/>
      <c r="FT65" s="361"/>
      <c r="FU65" s="361"/>
      <c r="FV65" s="361"/>
      <c r="FW65" s="361"/>
      <c r="FX65" s="361"/>
      <c r="FY65" s="361"/>
      <c r="FZ65" s="361"/>
      <c r="GA65" s="361"/>
      <c r="GB65" s="361"/>
      <c r="GC65" s="361"/>
      <c r="GD65" s="361"/>
      <c r="GE65" s="361"/>
      <c r="GF65" s="361"/>
      <c r="GG65" s="361"/>
      <c r="GH65" s="361"/>
      <c r="GI65" s="361"/>
      <c r="GJ65" s="361"/>
      <c r="GK65" s="361"/>
      <c r="GL65" s="361"/>
      <c r="GM65" s="361"/>
      <c r="GN65" s="361"/>
      <c r="GO65" s="361"/>
      <c r="GP65" s="361"/>
      <c r="GQ65" s="361"/>
      <c r="GR65" s="361"/>
      <c r="GS65" s="361"/>
      <c r="GT65" s="361"/>
      <c r="GU65" s="361"/>
      <c r="GV65" s="361"/>
      <c r="GW65" s="361"/>
      <c r="GX65" s="361"/>
      <c r="GY65" s="361"/>
      <c r="GZ65" s="361"/>
      <c r="HA65" s="361"/>
      <c r="HB65" s="361"/>
      <c r="HC65" s="361"/>
      <c r="HD65" s="361"/>
      <c r="HE65" s="361"/>
      <c r="HF65" s="361"/>
      <c r="HG65" s="361"/>
      <c r="HH65" s="361"/>
      <c r="HI65" s="361"/>
      <c r="HJ65" s="361"/>
      <c r="HK65" s="361"/>
      <c r="HL65" s="361"/>
      <c r="HM65" s="361"/>
      <c r="HN65" s="361"/>
      <c r="HO65" s="361"/>
      <c r="HP65" s="361"/>
      <c r="HQ65" s="361"/>
      <c r="HR65" s="361"/>
      <c r="HS65" s="361"/>
      <c r="HT65" s="361"/>
      <c r="HU65" s="361"/>
      <c r="HV65" s="361"/>
      <c r="HW65" s="361"/>
      <c r="HX65" s="361"/>
      <c r="HY65" s="361"/>
      <c r="HZ65" s="361"/>
      <c r="IA65" s="361"/>
      <c r="IB65" s="361"/>
      <c r="IC65" s="361"/>
      <c r="ID65" s="361"/>
      <c r="IE65" s="361"/>
      <c r="IF65" s="361"/>
      <c r="IG65" s="361"/>
      <c r="IH65" s="361"/>
      <c r="II65" s="361"/>
      <c r="IJ65" s="361"/>
      <c r="IK65" s="361"/>
      <c r="IL65" s="361"/>
      <c r="IM65" s="361"/>
      <c r="IN65" s="361"/>
      <c r="IO65" s="361"/>
      <c r="IP65" s="361"/>
      <c r="IQ65" s="361"/>
      <c r="IR65" s="361"/>
      <c r="IS65" s="361"/>
      <c r="IT65" s="361"/>
      <c r="IU65" s="361"/>
      <c r="IV65" s="361"/>
    </row>
    <row r="66" spans="1:256" x14ac:dyDescent="0.25">
      <c r="A66" s="340" t="s">
        <v>930</v>
      </c>
      <c r="B66" s="349" t="s">
        <v>744</v>
      </c>
      <c r="C66" s="338"/>
      <c r="D66" s="338"/>
      <c r="E66" s="338"/>
      <c r="F66" s="338">
        <v>305998</v>
      </c>
      <c r="G66" s="353"/>
      <c r="I66" s="339"/>
      <c r="J66" s="339"/>
    </row>
    <row r="67" spans="1:256" x14ac:dyDescent="0.25">
      <c r="A67" s="340" t="s">
        <v>931</v>
      </c>
      <c r="B67" s="349" t="s">
        <v>745</v>
      </c>
      <c r="C67" s="338"/>
      <c r="D67" s="338">
        <v>0</v>
      </c>
      <c r="E67" s="338"/>
      <c r="F67" s="338">
        <v>-45000</v>
      </c>
      <c r="G67" s="353"/>
      <c r="I67" s="339"/>
      <c r="J67" s="339"/>
    </row>
    <row r="68" spans="1:256" x14ac:dyDescent="0.25">
      <c r="A68" s="351" t="s">
        <v>746</v>
      </c>
      <c r="B68" s="346" t="s">
        <v>747</v>
      </c>
      <c r="C68" s="354"/>
      <c r="D68" s="354">
        <f>SUM(D69:D71)</f>
        <v>34677</v>
      </c>
      <c r="E68" s="354"/>
      <c r="F68" s="354">
        <f>SUM(F69:F71)</f>
        <v>27527</v>
      </c>
      <c r="G68" s="353">
        <f t="shared" si="5"/>
        <v>79.381146004556342</v>
      </c>
      <c r="H68" s="361"/>
      <c r="I68" s="339"/>
      <c r="J68" s="339"/>
      <c r="K68" s="361"/>
      <c r="L68" s="361"/>
      <c r="M68" s="361"/>
      <c r="N68" s="361"/>
      <c r="O68" s="361"/>
      <c r="P68" s="361"/>
      <c r="Q68" s="361"/>
      <c r="R68" s="361"/>
      <c r="S68" s="361"/>
      <c r="T68" s="361"/>
      <c r="U68" s="361"/>
      <c r="V68" s="361"/>
      <c r="W68" s="361"/>
      <c r="X68" s="361"/>
      <c r="Y68" s="361"/>
      <c r="Z68" s="361"/>
      <c r="AA68" s="361"/>
      <c r="AB68" s="361"/>
      <c r="AC68" s="361"/>
      <c r="AD68" s="361"/>
      <c r="AE68" s="361"/>
      <c r="AF68" s="361"/>
      <c r="AG68" s="361"/>
      <c r="AH68" s="361"/>
      <c r="AI68" s="361"/>
      <c r="AJ68" s="361"/>
      <c r="AK68" s="361"/>
      <c r="AL68" s="361"/>
      <c r="AM68" s="361"/>
      <c r="AN68" s="361"/>
      <c r="AO68" s="361"/>
      <c r="AP68" s="361"/>
      <c r="AQ68" s="361"/>
      <c r="AR68" s="361"/>
      <c r="AS68" s="361"/>
      <c r="AT68" s="361"/>
      <c r="AU68" s="361"/>
      <c r="AV68" s="361"/>
      <c r="AW68" s="361"/>
      <c r="AX68" s="361"/>
      <c r="AY68" s="361"/>
      <c r="AZ68" s="361"/>
      <c r="BA68" s="361"/>
      <c r="BB68" s="361"/>
      <c r="BC68" s="361"/>
      <c r="BD68" s="361"/>
      <c r="BE68" s="361"/>
      <c r="BF68" s="361"/>
      <c r="BG68" s="361"/>
      <c r="BH68" s="361"/>
      <c r="BI68" s="361"/>
      <c r="BJ68" s="361"/>
      <c r="BK68" s="361"/>
      <c r="BL68" s="361"/>
      <c r="BM68" s="361"/>
      <c r="BN68" s="361"/>
      <c r="BO68" s="361"/>
      <c r="BP68" s="361"/>
      <c r="BQ68" s="361"/>
      <c r="BR68" s="361"/>
      <c r="BS68" s="361"/>
      <c r="BT68" s="361"/>
      <c r="BU68" s="361"/>
      <c r="BV68" s="361"/>
      <c r="BW68" s="361"/>
      <c r="BX68" s="361"/>
      <c r="BY68" s="361"/>
      <c r="BZ68" s="361"/>
      <c r="CA68" s="361"/>
      <c r="CB68" s="361"/>
      <c r="CC68" s="361"/>
      <c r="CD68" s="361"/>
      <c r="CE68" s="361"/>
      <c r="CF68" s="361"/>
      <c r="CG68" s="361"/>
      <c r="CH68" s="361"/>
      <c r="CI68" s="361"/>
      <c r="CJ68" s="361"/>
      <c r="CK68" s="361"/>
      <c r="CL68" s="361"/>
      <c r="CM68" s="361"/>
      <c r="CN68" s="361"/>
      <c r="CO68" s="361"/>
      <c r="CP68" s="361"/>
      <c r="CQ68" s="361"/>
      <c r="CR68" s="361"/>
      <c r="CS68" s="361"/>
      <c r="CT68" s="361"/>
      <c r="CU68" s="361"/>
      <c r="CV68" s="361"/>
      <c r="CW68" s="361"/>
      <c r="CX68" s="361"/>
      <c r="CY68" s="361"/>
      <c r="CZ68" s="361"/>
      <c r="DA68" s="361"/>
      <c r="DB68" s="361"/>
      <c r="DC68" s="361"/>
      <c r="DD68" s="361"/>
      <c r="DE68" s="361"/>
      <c r="DF68" s="361"/>
      <c r="DG68" s="361"/>
      <c r="DH68" s="361"/>
      <c r="DI68" s="361"/>
      <c r="DJ68" s="361"/>
      <c r="DK68" s="361"/>
      <c r="DL68" s="361"/>
      <c r="DM68" s="361"/>
      <c r="DN68" s="361"/>
      <c r="DO68" s="361"/>
      <c r="DP68" s="361"/>
      <c r="DQ68" s="361"/>
      <c r="DR68" s="361"/>
      <c r="DS68" s="361"/>
      <c r="DT68" s="361"/>
      <c r="DU68" s="361"/>
      <c r="DV68" s="361"/>
      <c r="DW68" s="361"/>
      <c r="DX68" s="361"/>
      <c r="DY68" s="361"/>
      <c r="DZ68" s="361"/>
      <c r="EA68" s="361"/>
      <c r="EB68" s="361"/>
      <c r="EC68" s="361"/>
      <c r="ED68" s="361"/>
      <c r="EE68" s="361"/>
      <c r="EF68" s="361"/>
      <c r="EG68" s="361"/>
      <c r="EH68" s="361"/>
      <c r="EI68" s="361"/>
      <c r="EJ68" s="361"/>
      <c r="EK68" s="361"/>
      <c r="EL68" s="361"/>
      <c r="EM68" s="361"/>
      <c r="EN68" s="361"/>
      <c r="EO68" s="361"/>
      <c r="EP68" s="361"/>
      <c r="EQ68" s="361"/>
      <c r="ER68" s="361"/>
      <c r="ES68" s="361"/>
      <c r="ET68" s="361"/>
      <c r="EU68" s="361"/>
      <c r="EV68" s="361"/>
      <c r="EW68" s="361"/>
      <c r="EX68" s="361"/>
      <c r="EY68" s="361"/>
      <c r="EZ68" s="361"/>
      <c r="FA68" s="361"/>
      <c r="FB68" s="361"/>
      <c r="FC68" s="361"/>
      <c r="FD68" s="361"/>
      <c r="FE68" s="361"/>
      <c r="FF68" s="361"/>
      <c r="FG68" s="361"/>
      <c r="FH68" s="361"/>
      <c r="FI68" s="361"/>
      <c r="FJ68" s="361"/>
      <c r="FK68" s="361"/>
      <c r="FL68" s="361"/>
      <c r="FM68" s="361"/>
      <c r="FN68" s="361"/>
      <c r="FO68" s="361"/>
      <c r="FP68" s="361"/>
      <c r="FQ68" s="361"/>
      <c r="FR68" s="361"/>
      <c r="FS68" s="361"/>
      <c r="FT68" s="361"/>
      <c r="FU68" s="361"/>
      <c r="FV68" s="361"/>
      <c r="FW68" s="361"/>
      <c r="FX68" s="361"/>
      <c r="FY68" s="361"/>
      <c r="FZ68" s="361"/>
      <c r="GA68" s="361"/>
      <c r="GB68" s="361"/>
      <c r="GC68" s="361"/>
      <c r="GD68" s="361"/>
      <c r="GE68" s="361"/>
      <c r="GF68" s="361"/>
      <c r="GG68" s="361"/>
      <c r="GH68" s="361"/>
      <c r="GI68" s="361"/>
      <c r="GJ68" s="361"/>
      <c r="GK68" s="361"/>
      <c r="GL68" s="361"/>
      <c r="GM68" s="361"/>
      <c r="GN68" s="361"/>
      <c r="GO68" s="361"/>
      <c r="GP68" s="361"/>
      <c r="GQ68" s="361"/>
      <c r="GR68" s="361"/>
      <c r="GS68" s="361"/>
      <c r="GT68" s="361"/>
      <c r="GU68" s="361"/>
      <c r="GV68" s="361"/>
      <c r="GW68" s="361"/>
      <c r="GX68" s="361"/>
      <c r="GY68" s="361"/>
      <c r="GZ68" s="361"/>
      <c r="HA68" s="361"/>
      <c r="HB68" s="361"/>
      <c r="HC68" s="361"/>
      <c r="HD68" s="361"/>
      <c r="HE68" s="361"/>
      <c r="HF68" s="361"/>
      <c r="HG68" s="361"/>
      <c r="HH68" s="361"/>
      <c r="HI68" s="361"/>
      <c r="HJ68" s="361"/>
      <c r="HK68" s="361"/>
      <c r="HL68" s="361"/>
      <c r="HM68" s="361"/>
      <c r="HN68" s="361"/>
      <c r="HO68" s="361"/>
      <c r="HP68" s="361"/>
      <c r="HQ68" s="361"/>
      <c r="HR68" s="361"/>
      <c r="HS68" s="361"/>
      <c r="HT68" s="361"/>
      <c r="HU68" s="361"/>
      <c r="HV68" s="361"/>
      <c r="HW68" s="361"/>
      <c r="HX68" s="361"/>
      <c r="HY68" s="361"/>
      <c r="HZ68" s="361"/>
      <c r="IA68" s="361"/>
      <c r="IB68" s="361"/>
      <c r="IC68" s="361"/>
      <c r="ID68" s="361"/>
      <c r="IE68" s="361"/>
      <c r="IF68" s="361"/>
      <c r="IG68" s="361"/>
      <c r="IH68" s="361"/>
      <c r="II68" s="361"/>
      <c r="IJ68" s="361"/>
      <c r="IK68" s="361"/>
      <c r="IL68" s="361"/>
      <c r="IM68" s="361"/>
      <c r="IN68" s="361"/>
      <c r="IO68" s="361"/>
      <c r="IP68" s="361"/>
      <c r="IQ68" s="361"/>
      <c r="IR68" s="361"/>
      <c r="IS68" s="361"/>
      <c r="IT68" s="361"/>
      <c r="IU68" s="361"/>
      <c r="IV68" s="361"/>
    </row>
    <row r="69" spans="1:256" ht="31.5" x14ac:dyDescent="0.25">
      <c r="A69" s="340" t="s">
        <v>748</v>
      </c>
      <c r="B69" s="349" t="s">
        <v>749</v>
      </c>
      <c r="C69" s="338"/>
      <c r="D69" s="338"/>
      <c r="E69" s="338"/>
      <c r="F69" s="338"/>
      <c r="G69" s="353"/>
      <c r="I69" s="339"/>
      <c r="J69" s="339"/>
    </row>
    <row r="70" spans="1:256" x14ac:dyDescent="0.25">
      <c r="A70" s="340" t="s">
        <v>750</v>
      </c>
      <c r="B70" s="349" t="s">
        <v>751</v>
      </c>
      <c r="C70" s="338"/>
      <c r="D70" s="338">
        <v>34677</v>
      </c>
      <c r="E70" s="338"/>
      <c r="F70" s="338">
        <v>27527</v>
      </c>
      <c r="G70" s="379">
        <f t="shared" si="5"/>
        <v>79.381146004556342</v>
      </c>
      <c r="I70" s="339"/>
      <c r="J70" s="339"/>
    </row>
    <row r="71" spans="1:256" x14ac:dyDescent="0.25">
      <c r="A71" s="340" t="s">
        <v>752</v>
      </c>
      <c r="B71" s="349" t="s">
        <v>753</v>
      </c>
      <c r="C71" s="338"/>
      <c r="D71" s="338"/>
      <c r="E71" s="338"/>
      <c r="F71" s="338"/>
      <c r="G71" s="353"/>
      <c r="I71" s="339"/>
      <c r="J71" s="339"/>
    </row>
    <row r="72" spans="1:256" x14ac:dyDescent="0.25">
      <c r="A72" s="351" t="s">
        <v>754</v>
      </c>
      <c r="B72" s="349" t="s">
        <v>755</v>
      </c>
      <c r="C72" s="354">
        <f>C68+C65+C61+C54+C49+C8</f>
        <v>518649404</v>
      </c>
      <c r="D72" s="354">
        <f>D68+D65+D61+D54+D49+D8</f>
        <v>392588353</v>
      </c>
      <c r="E72" s="354">
        <f>E68+E65+E61+E54+E49+E8</f>
        <v>553384518</v>
      </c>
      <c r="F72" s="354">
        <f>F68+F65+F61+F54+F49+F8</f>
        <v>400485190</v>
      </c>
      <c r="G72" s="353">
        <f t="shared" si="5"/>
        <v>102.01148020303089</v>
      </c>
      <c r="I72" s="339"/>
      <c r="J72" s="339"/>
    </row>
    <row r="73" spans="1:256" x14ac:dyDescent="0.25">
      <c r="A73" s="340"/>
      <c r="B73" s="367"/>
      <c r="C73" s="367"/>
      <c r="D73" s="367"/>
      <c r="E73" s="367"/>
      <c r="F73" s="367"/>
      <c r="G73" s="353"/>
      <c r="I73" s="339"/>
      <c r="J73" s="339"/>
    </row>
    <row r="74" spans="1:256" x14ac:dyDescent="0.25">
      <c r="A74" s="351" t="s">
        <v>756</v>
      </c>
      <c r="B74" s="368"/>
      <c r="C74" s="347"/>
      <c r="D74" s="347"/>
      <c r="E74" s="347"/>
      <c r="F74" s="347"/>
      <c r="G74" s="353"/>
      <c r="I74" s="339"/>
      <c r="J74" s="339"/>
    </row>
    <row r="75" spans="1:256" ht="30" customHeight="1" x14ac:dyDescent="0.25">
      <c r="A75" s="369" t="s">
        <v>757</v>
      </c>
      <c r="B75" s="368" t="s">
        <v>645</v>
      </c>
      <c r="C75" s="359">
        <v>19496896</v>
      </c>
      <c r="D75" s="359"/>
      <c r="E75" s="359">
        <v>16783990</v>
      </c>
      <c r="F75" s="359"/>
      <c r="G75" s="353"/>
      <c r="H75" s="370"/>
      <c r="I75" s="339"/>
      <c r="J75" s="339"/>
    </row>
    <row r="76" spans="1:256" ht="31.5" x14ac:dyDescent="0.25">
      <c r="A76" s="369" t="s">
        <v>758</v>
      </c>
      <c r="B76" s="368" t="s">
        <v>648</v>
      </c>
      <c r="C76" s="359">
        <v>2295384</v>
      </c>
      <c r="D76" s="347"/>
      <c r="E76" s="359">
        <v>3665391</v>
      </c>
      <c r="F76" s="347"/>
      <c r="G76" s="353"/>
      <c r="I76" s="339"/>
      <c r="J76" s="339"/>
    </row>
    <row r="77" spans="1:256" ht="31.5" x14ac:dyDescent="0.25">
      <c r="A77" s="369" t="s">
        <v>759</v>
      </c>
      <c r="B77" s="368" t="s">
        <v>650</v>
      </c>
      <c r="C77" s="347">
        <v>0</v>
      </c>
      <c r="D77" s="347"/>
      <c r="E77" s="347">
        <v>0</v>
      </c>
      <c r="F77" s="347"/>
      <c r="G77" s="353"/>
      <c r="I77" s="339"/>
      <c r="J77" s="339"/>
    </row>
    <row r="78" spans="1:256" x14ac:dyDescent="0.25">
      <c r="A78" s="371" t="s">
        <v>760</v>
      </c>
      <c r="B78" s="372" t="s">
        <v>652</v>
      </c>
      <c r="C78" s="373">
        <v>0</v>
      </c>
      <c r="D78" s="373"/>
      <c r="E78" s="373">
        <v>0</v>
      </c>
      <c r="F78" s="373"/>
      <c r="G78" s="353"/>
      <c r="I78" s="339"/>
      <c r="J78" s="339"/>
    </row>
    <row r="79" spans="1:256" ht="31.5" x14ac:dyDescent="0.25">
      <c r="A79" s="371" t="s">
        <v>761</v>
      </c>
      <c r="B79" s="372" t="s">
        <v>654</v>
      </c>
      <c r="C79" s="373">
        <v>0</v>
      </c>
      <c r="D79" s="373"/>
      <c r="E79" s="373">
        <v>0</v>
      </c>
      <c r="F79" s="373"/>
      <c r="G79" s="353"/>
      <c r="I79" s="339"/>
      <c r="J79" s="339"/>
    </row>
    <row r="80" spans="1:256" x14ac:dyDescent="0.25">
      <c r="A80" s="371" t="s">
        <v>762</v>
      </c>
      <c r="B80" s="372" t="s">
        <v>656</v>
      </c>
      <c r="C80" s="373">
        <v>0</v>
      </c>
      <c r="D80" s="373"/>
      <c r="E80" s="373">
        <v>0</v>
      </c>
      <c r="F80" s="373"/>
      <c r="G80" s="353"/>
      <c r="I80" s="339"/>
      <c r="J80" s="339"/>
    </row>
    <row r="81" spans="1:10" x14ac:dyDescent="0.25">
      <c r="A81" s="371" t="s">
        <v>763</v>
      </c>
      <c r="B81" s="372" t="s">
        <v>658</v>
      </c>
      <c r="C81" s="373">
        <v>0</v>
      </c>
      <c r="D81" s="373"/>
      <c r="E81" s="373">
        <v>0</v>
      </c>
      <c r="F81" s="373"/>
      <c r="G81" s="353"/>
      <c r="I81" s="339"/>
      <c r="J81" s="339"/>
    </row>
    <row r="82" spans="1:10" x14ac:dyDescent="0.25">
      <c r="A82" s="371" t="s">
        <v>764</v>
      </c>
      <c r="B82" s="372" t="s">
        <v>765</v>
      </c>
      <c r="C82" s="359">
        <v>80916</v>
      </c>
      <c r="D82" s="373"/>
      <c r="E82" s="359">
        <v>80916</v>
      </c>
      <c r="F82" s="373"/>
      <c r="G82" s="353"/>
      <c r="I82" s="339"/>
      <c r="J82" s="339"/>
    </row>
    <row r="83" spans="1:10" ht="31.5" x14ac:dyDescent="0.25">
      <c r="A83" s="371" t="s">
        <v>766</v>
      </c>
      <c r="B83" s="372" t="s">
        <v>767</v>
      </c>
      <c r="C83" s="373"/>
      <c r="D83" s="373"/>
      <c r="E83" s="373"/>
      <c r="F83" s="373"/>
      <c r="G83" s="353"/>
      <c r="H83" s="370"/>
      <c r="I83" s="339"/>
      <c r="J83" s="339"/>
    </row>
    <row r="84" spans="1:10" x14ac:dyDescent="0.25">
      <c r="A84" s="371" t="s">
        <v>768</v>
      </c>
      <c r="B84" s="372" t="s">
        <v>550</v>
      </c>
      <c r="C84" s="373">
        <v>0</v>
      </c>
      <c r="D84" s="373"/>
      <c r="E84" s="373">
        <v>0</v>
      </c>
      <c r="F84" s="373"/>
      <c r="G84" s="353"/>
      <c r="I84" s="339"/>
      <c r="J84" s="339"/>
    </row>
    <row r="85" spans="1:10" ht="16.5" thickBot="1" x14ac:dyDescent="0.3">
      <c r="A85" s="374" t="s">
        <v>769</v>
      </c>
      <c r="B85" s="375" t="s">
        <v>551</v>
      </c>
      <c r="C85" s="376"/>
      <c r="D85" s="376"/>
      <c r="E85" s="376"/>
      <c r="F85" s="376"/>
      <c r="G85" s="377"/>
      <c r="I85" s="339"/>
      <c r="J85" s="339"/>
    </row>
    <row r="108" spans="1:1" x14ac:dyDescent="0.25">
      <c r="A108" s="365" t="s">
        <v>770</v>
      </c>
    </row>
  </sheetData>
  <mergeCells count="14">
    <mergeCell ref="B45:B47"/>
    <mergeCell ref="B4:B6"/>
    <mergeCell ref="C45:D45"/>
    <mergeCell ref="E45:F45"/>
    <mergeCell ref="G45:G47"/>
    <mergeCell ref="C47:D47"/>
    <mergeCell ref="E47:F47"/>
    <mergeCell ref="A2:G2"/>
    <mergeCell ref="A3:G3"/>
    <mergeCell ref="C4:D4"/>
    <mergeCell ref="E4:F4"/>
    <mergeCell ref="G4:G6"/>
    <mergeCell ref="C6:D6"/>
    <mergeCell ref="E6:F6"/>
  </mergeCells>
  <printOptions horizontalCentered="1"/>
  <pageMargins left="0.31496062992125984" right="0.31496062992125984" top="0.94488188976377963" bottom="0.74803149606299213" header="0.31496062992125984" footer="0.31496062992125984"/>
  <pageSetup paperSize="9" scale="70" fitToWidth="0" fitToHeight="0" orientation="portrait" r:id="rId1"/>
  <headerFooter>
    <oddHeader>&amp;L&amp;"Times New Roman,Normál"&amp;12Balatonszőlős Község 
Önkormányzata &amp;C&amp;"Times New Roman,Normál"&amp;12 15.a. melléklet
az önkormányzat 2018. évi költségvetési gazdálkodási beszámolójáról
szóló 5/2019. (V. 30.) önkormányzati rendeletéhez</oddHeader>
  </headerFooter>
  <rowBreaks count="1" manualBreakCount="1">
    <brk id="44" max="6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U41"/>
  <sheetViews>
    <sheetView view="pageLayout" zoomScaleNormal="100" workbookViewId="0">
      <selection sqref="A1:G1"/>
    </sheetView>
  </sheetViews>
  <sheetFormatPr defaultRowHeight="15.75" x14ac:dyDescent="0.25"/>
  <cols>
    <col min="1" max="1" width="58.140625" style="287" customWidth="1"/>
    <col min="2" max="3" width="8.7109375" style="287" customWidth="1"/>
    <col min="4" max="4" width="16.85546875" style="339" bestFit="1" customWidth="1"/>
    <col min="5" max="5" width="12.5703125" style="339" customWidth="1"/>
    <col min="6" max="6" width="16.85546875" style="339" bestFit="1" customWidth="1"/>
    <col min="7" max="7" width="9.28515625" style="378" customWidth="1"/>
    <col min="8" max="256" width="9.140625" style="287"/>
    <col min="257" max="257" width="58.140625" style="287" customWidth="1"/>
    <col min="258" max="259" width="8.7109375" style="287" customWidth="1"/>
    <col min="260" max="260" width="12.5703125" style="287" bestFit="1" customWidth="1"/>
    <col min="261" max="261" width="12.5703125" style="287" customWidth="1"/>
    <col min="262" max="262" width="12.28515625" style="287" bestFit="1" customWidth="1"/>
    <col min="263" max="263" width="9.28515625" style="287" customWidth="1"/>
    <col min="264" max="512" width="9.140625" style="287"/>
    <col min="513" max="513" width="58.140625" style="287" customWidth="1"/>
    <col min="514" max="515" width="8.7109375" style="287" customWidth="1"/>
    <col min="516" max="516" width="12.5703125" style="287" bestFit="1" customWidth="1"/>
    <col min="517" max="517" width="12.5703125" style="287" customWidth="1"/>
    <col min="518" max="518" width="12.28515625" style="287" bestFit="1" customWidth="1"/>
    <col min="519" max="519" width="9.28515625" style="287" customWidth="1"/>
    <col min="520" max="768" width="9.140625" style="287"/>
    <col min="769" max="769" width="58.140625" style="287" customWidth="1"/>
    <col min="770" max="771" width="8.7109375" style="287" customWidth="1"/>
    <col min="772" max="772" width="12.5703125" style="287" bestFit="1" customWidth="1"/>
    <col min="773" max="773" width="12.5703125" style="287" customWidth="1"/>
    <col min="774" max="774" width="12.28515625" style="287" bestFit="1" customWidth="1"/>
    <col min="775" max="775" width="9.28515625" style="287" customWidth="1"/>
    <col min="776" max="1024" width="9.140625" style="287"/>
    <col min="1025" max="1025" width="58.140625" style="287" customWidth="1"/>
    <col min="1026" max="1027" width="8.7109375" style="287" customWidth="1"/>
    <col min="1028" max="1028" width="12.5703125" style="287" bestFit="1" customWidth="1"/>
    <col min="1029" max="1029" width="12.5703125" style="287" customWidth="1"/>
    <col min="1030" max="1030" width="12.28515625" style="287" bestFit="1" customWidth="1"/>
    <col min="1031" max="1031" width="9.28515625" style="287" customWidth="1"/>
    <col min="1032" max="1280" width="9.140625" style="287"/>
    <col min="1281" max="1281" width="58.140625" style="287" customWidth="1"/>
    <col min="1282" max="1283" width="8.7109375" style="287" customWidth="1"/>
    <col min="1284" max="1284" width="12.5703125" style="287" bestFit="1" customWidth="1"/>
    <col min="1285" max="1285" width="12.5703125" style="287" customWidth="1"/>
    <col min="1286" max="1286" width="12.28515625" style="287" bestFit="1" customWidth="1"/>
    <col min="1287" max="1287" width="9.28515625" style="287" customWidth="1"/>
    <col min="1288" max="1536" width="9.140625" style="287"/>
    <col min="1537" max="1537" width="58.140625" style="287" customWidth="1"/>
    <col min="1538" max="1539" width="8.7109375" style="287" customWidth="1"/>
    <col min="1540" max="1540" width="12.5703125" style="287" bestFit="1" customWidth="1"/>
    <col min="1541" max="1541" width="12.5703125" style="287" customWidth="1"/>
    <col min="1542" max="1542" width="12.28515625" style="287" bestFit="1" customWidth="1"/>
    <col min="1543" max="1543" width="9.28515625" style="287" customWidth="1"/>
    <col min="1544" max="1792" width="9.140625" style="287"/>
    <col min="1793" max="1793" width="58.140625" style="287" customWidth="1"/>
    <col min="1794" max="1795" width="8.7109375" style="287" customWidth="1"/>
    <col min="1796" max="1796" width="12.5703125" style="287" bestFit="1" customWidth="1"/>
    <col min="1797" max="1797" width="12.5703125" style="287" customWidth="1"/>
    <col min="1798" max="1798" width="12.28515625" style="287" bestFit="1" customWidth="1"/>
    <col min="1799" max="1799" width="9.28515625" style="287" customWidth="1"/>
    <col min="1800" max="2048" width="9.140625" style="287"/>
    <col min="2049" max="2049" width="58.140625" style="287" customWidth="1"/>
    <col min="2050" max="2051" width="8.7109375" style="287" customWidth="1"/>
    <col min="2052" max="2052" width="12.5703125" style="287" bestFit="1" customWidth="1"/>
    <col min="2053" max="2053" width="12.5703125" style="287" customWidth="1"/>
    <col min="2054" max="2054" width="12.28515625" style="287" bestFit="1" customWidth="1"/>
    <col min="2055" max="2055" width="9.28515625" style="287" customWidth="1"/>
    <col min="2056" max="2304" width="9.140625" style="287"/>
    <col min="2305" max="2305" width="58.140625" style="287" customWidth="1"/>
    <col min="2306" max="2307" width="8.7109375" style="287" customWidth="1"/>
    <col min="2308" max="2308" width="12.5703125" style="287" bestFit="1" customWidth="1"/>
    <col min="2309" max="2309" width="12.5703125" style="287" customWidth="1"/>
    <col min="2310" max="2310" width="12.28515625" style="287" bestFit="1" customWidth="1"/>
    <col min="2311" max="2311" width="9.28515625" style="287" customWidth="1"/>
    <col min="2312" max="2560" width="9.140625" style="287"/>
    <col min="2561" max="2561" width="58.140625" style="287" customWidth="1"/>
    <col min="2562" max="2563" width="8.7109375" style="287" customWidth="1"/>
    <col min="2564" max="2564" width="12.5703125" style="287" bestFit="1" customWidth="1"/>
    <col min="2565" max="2565" width="12.5703125" style="287" customWidth="1"/>
    <col min="2566" max="2566" width="12.28515625" style="287" bestFit="1" customWidth="1"/>
    <col min="2567" max="2567" width="9.28515625" style="287" customWidth="1"/>
    <col min="2568" max="2816" width="9.140625" style="287"/>
    <col min="2817" max="2817" width="58.140625" style="287" customWidth="1"/>
    <col min="2818" max="2819" width="8.7109375" style="287" customWidth="1"/>
    <col min="2820" max="2820" width="12.5703125" style="287" bestFit="1" customWidth="1"/>
    <col min="2821" max="2821" width="12.5703125" style="287" customWidth="1"/>
    <col min="2822" max="2822" width="12.28515625" style="287" bestFit="1" customWidth="1"/>
    <col min="2823" max="2823" width="9.28515625" style="287" customWidth="1"/>
    <col min="2824" max="3072" width="9.140625" style="287"/>
    <col min="3073" max="3073" width="58.140625" style="287" customWidth="1"/>
    <col min="3074" max="3075" width="8.7109375" style="287" customWidth="1"/>
    <col min="3076" max="3076" width="12.5703125" style="287" bestFit="1" customWidth="1"/>
    <col min="3077" max="3077" width="12.5703125" style="287" customWidth="1"/>
    <col min="3078" max="3078" width="12.28515625" style="287" bestFit="1" customWidth="1"/>
    <col min="3079" max="3079" width="9.28515625" style="287" customWidth="1"/>
    <col min="3080" max="3328" width="9.140625" style="287"/>
    <col min="3329" max="3329" width="58.140625" style="287" customWidth="1"/>
    <col min="3330" max="3331" width="8.7109375" style="287" customWidth="1"/>
    <col min="3332" max="3332" width="12.5703125" style="287" bestFit="1" customWidth="1"/>
    <col min="3333" max="3333" width="12.5703125" style="287" customWidth="1"/>
    <col min="3334" max="3334" width="12.28515625" style="287" bestFit="1" customWidth="1"/>
    <col min="3335" max="3335" width="9.28515625" style="287" customWidth="1"/>
    <col min="3336" max="3584" width="9.140625" style="287"/>
    <col min="3585" max="3585" width="58.140625" style="287" customWidth="1"/>
    <col min="3586" max="3587" width="8.7109375" style="287" customWidth="1"/>
    <col min="3588" max="3588" width="12.5703125" style="287" bestFit="1" customWidth="1"/>
    <col min="3589" max="3589" width="12.5703125" style="287" customWidth="1"/>
    <col min="3590" max="3590" width="12.28515625" style="287" bestFit="1" customWidth="1"/>
    <col min="3591" max="3591" width="9.28515625" style="287" customWidth="1"/>
    <col min="3592" max="3840" width="9.140625" style="287"/>
    <col min="3841" max="3841" width="58.140625" style="287" customWidth="1"/>
    <col min="3842" max="3843" width="8.7109375" style="287" customWidth="1"/>
    <col min="3844" max="3844" width="12.5703125" style="287" bestFit="1" customWidth="1"/>
    <col min="3845" max="3845" width="12.5703125" style="287" customWidth="1"/>
    <col min="3846" max="3846" width="12.28515625" style="287" bestFit="1" customWidth="1"/>
    <col min="3847" max="3847" width="9.28515625" style="287" customWidth="1"/>
    <col min="3848" max="4096" width="9.140625" style="287"/>
    <col min="4097" max="4097" width="58.140625" style="287" customWidth="1"/>
    <col min="4098" max="4099" width="8.7109375" style="287" customWidth="1"/>
    <col min="4100" max="4100" width="12.5703125" style="287" bestFit="1" customWidth="1"/>
    <col min="4101" max="4101" width="12.5703125" style="287" customWidth="1"/>
    <col min="4102" max="4102" width="12.28515625" style="287" bestFit="1" customWidth="1"/>
    <col min="4103" max="4103" width="9.28515625" style="287" customWidth="1"/>
    <col min="4104" max="4352" width="9.140625" style="287"/>
    <col min="4353" max="4353" width="58.140625" style="287" customWidth="1"/>
    <col min="4354" max="4355" width="8.7109375" style="287" customWidth="1"/>
    <col min="4356" max="4356" width="12.5703125" style="287" bestFit="1" customWidth="1"/>
    <col min="4357" max="4357" width="12.5703125" style="287" customWidth="1"/>
    <col min="4358" max="4358" width="12.28515625" style="287" bestFit="1" customWidth="1"/>
    <col min="4359" max="4359" width="9.28515625" style="287" customWidth="1"/>
    <col min="4360" max="4608" width="9.140625" style="287"/>
    <col min="4609" max="4609" width="58.140625" style="287" customWidth="1"/>
    <col min="4610" max="4611" width="8.7109375" style="287" customWidth="1"/>
    <col min="4612" max="4612" width="12.5703125" style="287" bestFit="1" customWidth="1"/>
    <col min="4613" max="4613" width="12.5703125" style="287" customWidth="1"/>
    <col min="4614" max="4614" width="12.28515625" style="287" bestFit="1" customWidth="1"/>
    <col min="4615" max="4615" width="9.28515625" style="287" customWidth="1"/>
    <col min="4616" max="4864" width="9.140625" style="287"/>
    <col min="4865" max="4865" width="58.140625" style="287" customWidth="1"/>
    <col min="4866" max="4867" width="8.7109375" style="287" customWidth="1"/>
    <col min="4868" max="4868" width="12.5703125" style="287" bestFit="1" customWidth="1"/>
    <col min="4869" max="4869" width="12.5703125" style="287" customWidth="1"/>
    <col min="4870" max="4870" width="12.28515625" style="287" bestFit="1" customWidth="1"/>
    <col min="4871" max="4871" width="9.28515625" style="287" customWidth="1"/>
    <col min="4872" max="5120" width="9.140625" style="287"/>
    <col min="5121" max="5121" width="58.140625" style="287" customWidth="1"/>
    <col min="5122" max="5123" width="8.7109375" style="287" customWidth="1"/>
    <col min="5124" max="5124" width="12.5703125" style="287" bestFit="1" customWidth="1"/>
    <col min="5125" max="5125" width="12.5703125" style="287" customWidth="1"/>
    <col min="5126" max="5126" width="12.28515625" style="287" bestFit="1" customWidth="1"/>
    <col min="5127" max="5127" width="9.28515625" style="287" customWidth="1"/>
    <col min="5128" max="5376" width="9.140625" style="287"/>
    <col min="5377" max="5377" width="58.140625" style="287" customWidth="1"/>
    <col min="5378" max="5379" width="8.7109375" style="287" customWidth="1"/>
    <col min="5380" max="5380" width="12.5703125" style="287" bestFit="1" customWidth="1"/>
    <col min="5381" max="5381" width="12.5703125" style="287" customWidth="1"/>
    <col min="5382" max="5382" width="12.28515625" style="287" bestFit="1" customWidth="1"/>
    <col min="5383" max="5383" width="9.28515625" style="287" customWidth="1"/>
    <col min="5384" max="5632" width="9.140625" style="287"/>
    <col min="5633" max="5633" width="58.140625" style="287" customWidth="1"/>
    <col min="5634" max="5635" width="8.7109375" style="287" customWidth="1"/>
    <col min="5636" max="5636" width="12.5703125" style="287" bestFit="1" customWidth="1"/>
    <col min="5637" max="5637" width="12.5703125" style="287" customWidth="1"/>
    <col min="5638" max="5638" width="12.28515625" style="287" bestFit="1" customWidth="1"/>
    <col min="5639" max="5639" width="9.28515625" style="287" customWidth="1"/>
    <col min="5640" max="5888" width="9.140625" style="287"/>
    <col min="5889" max="5889" width="58.140625" style="287" customWidth="1"/>
    <col min="5890" max="5891" width="8.7109375" style="287" customWidth="1"/>
    <col min="5892" max="5892" width="12.5703125" style="287" bestFit="1" customWidth="1"/>
    <col min="5893" max="5893" width="12.5703125" style="287" customWidth="1"/>
    <col min="5894" max="5894" width="12.28515625" style="287" bestFit="1" customWidth="1"/>
    <col min="5895" max="5895" width="9.28515625" style="287" customWidth="1"/>
    <col min="5896" max="6144" width="9.140625" style="287"/>
    <col min="6145" max="6145" width="58.140625" style="287" customWidth="1"/>
    <col min="6146" max="6147" width="8.7109375" style="287" customWidth="1"/>
    <col min="6148" max="6148" width="12.5703125" style="287" bestFit="1" customWidth="1"/>
    <col min="6149" max="6149" width="12.5703125" style="287" customWidth="1"/>
    <col min="6150" max="6150" width="12.28515625" style="287" bestFit="1" customWidth="1"/>
    <col min="6151" max="6151" width="9.28515625" style="287" customWidth="1"/>
    <col min="6152" max="6400" width="9.140625" style="287"/>
    <col min="6401" max="6401" width="58.140625" style="287" customWidth="1"/>
    <col min="6402" max="6403" width="8.7109375" style="287" customWidth="1"/>
    <col min="6404" max="6404" width="12.5703125" style="287" bestFit="1" customWidth="1"/>
    <col min="6405" max="6405" width="12.5703125" style="287" customWidth="1"/>
    <col min="6406" max="6406" width="12.28515625" style="287" bestFit="1" customWidth="1"/>
    <col min="6407" max="6407" width="9.28515625" style="287" customWidth="1"/>
    <col min="6408" max="6656" width="9.140625" style="287"/>
    <col min="6657" max="6657" width="58.140625" style="287" customWidth="1"/>
    <col min="6658" max="6659" width="8.7109375" style="287" customWidth="1"/>
    <col min="6660" max="6660" width="12.5703125" style="287" bestFit="1" customWidth="1"/>
    <col min="6661" max="6661" width="12.5703125" style="287" customWidth="1"/>
    <col min="6662" max="6662" width="12.28515625" style="287" bestFit="1" customWidth="1"/>
    <col min="6663" max="6663" width="9.28515625" style="287" customWidth="1"/>
    <col min="6664" max="6912" width="9.140625" style="287"/>
    <col min="6913" max="6913" width="58.140625" style="287" customWidth="1"/>
    <col min="6914" max="6915" width="8.7109375" style="287" customWidth="1"/>
    <col min="6916" max="6916" width="12.5703125" style="287" bestFit="1" customWidth="1"/>
    <col min="6917" max="6917" width="12.5703125" style="287" customWidth="1"/>
    <col min="6918" max="6918" width="12.28515625" style="287" bestFit="1" customWidth="1"/>
    <col min="6919" max="6919" width="9.28515625" style="287" customWidth="1"/>
    <col min="6920" max="7168" width="9.140625" style="287"/>
    <col min="7169" max="7169" width="58.140625" style="287" customWidth="1"/>
    <col min="7170" max="7171" width="8.7109375" style="287" customWidth="1"/>
    <col min="7172" max="7172" width="12.5703125" style="287" bestFit="1" customWidth="1"/>
    <col min="7173" max="7173" width="12.5703125" style="287" customWidth="1"/>
    <col min="7174" max="7174" width="12.28515625" style="287" bestFit="1" customWidth="1"/>
    <col min="7175" max="7175" width="9.28515625" style="287" customWidth="1"/>
    <col min="7176" max="7424" width="9.140625" style="287"/>
    <col min="7425" max="7425" width="58.140625" style="287" customWidth="1"/>
    <col min="7426" max="7427" width="8.7109375" style="287" customWidth="1"/>
    <col min="7428" max="7428" width="12.5703125" style="287" bestFit="1" customWidth="1"/>
    <col min="7429" max="7429" width="12.5703125" style="287" customWidth="1"/>
    <col min="7430" max="7430" width="12.28515625" style="287" bestFit="1" customWidth="1"/>
    <col min="7431" max="7431" width="9.28515625" style="287" customWidth="1"/>
    <col min="7432" max="7680" width="9.140625" style="287"/>
    <col min="7681" max="7681" width="58.140625" style="287" customWidth="1"/>
    <col min="7682" max="7683" width="8.7109375" style="287" customWidth="1"/>
    <col min="7684" max="7684" width="12.5703125" style="287" bestFit="1" customWidth="1"/>
    <col min="7685" max="7685" width="12.5703125" style="287" customWidth="1"/>
    <col min="7686" max="7686" width="12.28515625" style="287" bestFit="1" customWidth="1"/>
    <col min="7687" max="7687" width="9.28515625" style="287" customWidth="1"/>
    <col min="7688" max="7936" width="9.140625" style="287"/>
    <col min="7937" max="7937" width="58.140625" style="287" customWidth="1"/>
    <col min="7938" max="7939" width="8.7109375" style="287" customWidth="1"/>
    <col min="7940" max="7940" width="12.5703125" style="287" bestFit="1" customWidth="1"/>
    <col min="7941" max="7941" width="12.5703125" style="287" customWidth="1"/>
    <col min="7942" max="7942" width="12.28515625" style="287" bestFit="1" customWidth="1"/>
    <col min="7943" max="7943" width="9.28515625" style="287" customWidth="1"/>
    <col min="7944" max="8192" width="9.140625" style="287"/>
    <col min="8193" max="8193" width="58.140625" style="287" customWidth="1"/>
    <col min="8194" max="8195" width="8.7109375" style="287" customWidth="1"/>
    <col min="8196" max="8196" width="12.5703125" style="287" bestFit="1" customWidth="1"/>
    <col min="8197" max="8197" width="12.5703125" style="287" customWidth="1"/>
    <col min="8198" max="8198" width="12.28515625" style="287" bestFit="1" customWidth="1"/>
    <col min="8199" max="8199" width="9.28515625" style="287" customWidth="1"/>
    <col min="8200" max="8448" width="9.140625" style="287"/>
    <col min="8449" max="8449" width="58.140625" style="287" customWidth="1"/>
    <col min="8450" max="8451" width="8.7109375" style="287" customWidth="1"/>
    <col min="8452" max="8452" width="12.5703125" style="287" bestFit="1" customWidth="1"/>
    <col min="8453" max="8453" width="12.5703125" style="287" customWidth="1"/>
    <col min="8454" max="8454" width="12.28515625" style="287" bestFit="1" customWidth="1"/>
    <col min="8455" max="8455" width="9.28515625" style="287" customWidth="1"/>
    <col min="8456" max="8704" width="9.140625" style="287"/>
    <col min="8705" max="8705" width="58.140625" style="287" customWidth="1"/>
    <col min="8706" max="8707" width="8.7109375" style="287" customWidth="1"/>
    <col min="8708" max="8708" width="12.5703125" style="287" bestFit="1" customWidth="1"/>
    <col min="8709" max="8709" width="12.5703125" style="287" customWidth="1"/>
    <col min="8710" max="8710" width="12.28515625" style="287" bestFit="1" customWidth="1"/>
    <col min="8711" max="8711" width="9.28515625" style="287" customWidth="1"/>
    <col min="8712" max="8960" width="9.140625" style="287"/>
    <col min="8961" max="8961" width="58.140625" style="287" customWidth="1"/>
    <col min="8962" max="8963" width="8.7109375" style="287" customWidth="1"/>
    <col min="8964" max="8964" width="12.5703125" style="287" bestFit="1" customWidth="1"/>
    <col min="8965" max="8965" width="12.5703125" style="287" customWidth="1"/>
    <col min="8966" max="8966" width="12.28515625" style="287" bestFit="1" customWidth="1"/>
    <col min="8967" max="8967" width="9.28515625" style="287" customWidth="1"/>
    <col min="8968" max="9216" width="9.140625" style="287"/>
    <col min="9217" max="9217" width="58.140625" style="287" customWidth="1"/>
    <col min="9218" max="9219" width="8.7109375" style="287" customWidth="1"/>
    <col min="9220" max="9220" width="12.5703125" style="287" bestFit="1" customWidth="1"/>
    <col min="9221" max="9221" width="12.5703125" style="287" customWidth="1"/>
    <col min="9222" max="9222" width="12.28515625" style="287" bestFit="1" customWidth="1"/>
    <col min="9223" max="9223" width="9.28515625" style="287" customWidth="1"/>
    <col min="9224" max="9472" width="9.140625" style="287"/>
    <col min="9473" max="9473" width="58.140625" style="287" customWidth="1"/>
    <col min="9474" max="9475" width="8.7109375" style="287" customWidth="1"/>
    <col min="9476" max="9476" width="12.5703125" style="287" bestFit="1" customWidth="1"/>
    <col min="9477" max="9477" width="12.5703125" style="287" customWidth="1"/>
    <col min="9478" max="9478" width="12.28515625" style="287" bestFit="1" customWidth="1"/>
    <col min="9479" max="9479" width="9.28515625" style="287" customWidth="1"/>
    <col min="9480" max="9728" width="9.140625" style="287"/>
    <col min="9729" max="9729" width="58.140625" style="287" customWidth="1"/>
    <col min="9730" max="9731" width="8.7109375" style="287" customWidth="1"/>
    <col min="9732" max="9732" width="12.5703125" style="287" bestFit="1" customWidth="1"/>
    <col min="9733" max="9733" width="12.5703125" style="287" customWidth="1"/>
    <col min="9734" max="9734" width="12.28515625" style="287" bestFit="1" customWidth="1"/>
    <col min="9735" max="9735" width="9.28515625" style="287" customWidth="1"/>
    <col min="9736" max="9984" width="9.140625" style="287"/>
    <col min="9985" max="9985" width="58.140625" style="287" customWidth="1"/>
    <col min="9986" max="9987" width="8.7109375" style="287" customWidth="1"/>
    <col min="9988" max="9988" width="12.5703125" style="287" bestFit="1" customWidth="1"/>
    <col min="9989" max="9989" width="12.5703125" style="287" customWidth="1"/>
    <col min="9990" max="9990" width="12.28515625" style="287" bestFit="1" customWidth="1"/>
    <col min="9991" max="9991" width="9.28515625" style="287" customWidth="1"/>
    <col min="9992" max="10240" width="9.140625" style="287"/>
    <col min="10241" max="10241" width="58.140625" style="287" customWidth="1"/>
    <col min="10242" max="10243" width="8.7109375" style="287" customWidth="1"/>
    <col min="10244" max="10244" width="12.5703125" style="287" bestFit="1" customWidth="1"/>
    <col min="10245" max="10245" width="12.5703125" style="287" customWidth="1"/>
    <col min="10246" max="10246" width="12.28515625" style="287" bestFit="1" customWidth="1"/>
    <col min="10247" max="10247" width="9.28515625" style="287" customWidth="1"/>
    <col min="10248" max="10496" width="9.140625" style="287"/>
    <col min="10497" max="10497" width="58.140625" style="287" customWidth="1"/>
    <col min="10498" max="10499" width="8.7109375" style="287" customWidth="1"/>
    <col min="10500" max="10500" width="12.5703125" style="287" bestFit="1" customWidth="1"/>
    <col min="10501" max="10501" width="12.5703125" style="287" customWidth="1"/>
    <col min="10502" max="10502" width="12.28515625" style="287" bestFit="1" customWidth="1"/>
    <col min="10503" max="10503" width="9.28515625" style="287" customWidth="1"/>
    <col min="10504" max="10752" width="9.140625" style="287"/>
    <col min="10753" max="10753" width="58.140625" style="287" customWidth="1"/>
    <col min="10754" max="10755" width="8.7109375" style="287" customWidth="1"/>
    <col min="10756" max="10756" width="12.5703125" style="287" bestFit="1" customWidth="1"/>
    <col min="10757" max="10757" width="12.5703125" style="287" customWidth="1"/>
    <col min="10758" max="10758" width="12.28515625" style="287" bestFit="1" customWidth="1"/>
    <col min="10759" max="10759" width="9.28515625" style="287" customWidth="1"/>
    <col min="10760" max="11008" width="9.140625" style="287"/>
    <col min="11009" max="11009" width="58.140625" style="287" customWidth="1"/>
    <col min="11010" max="11011" width="8.7109375" style="287" customWidth="1"/>
    <col min="11012" max="11012" width="12.5703125" style="287" bestFit="1" customWidth="1"/>
    <col min="11013" max="11013" width="12.5703125" style="287" customWidth="1"/>
    <col min="11014" max="11014" width="12.28515625" style="287" bestFit="1" customWidth="1"/>
    <col min="11015" max="11015" width="9.28515625" style="287" customWidth="1"/>
    <col min="11016" max="11264" width="9.140625" style="287"/>
    <col min="11265" max="11265" width="58.140625" style="287" customWidth="1"/>
    <col min="11266" max="11267" width="8.7109375" style="287" customWidth="1"/>
    <col min="11268" max="11268" width="12.5703125" style="287" bestFit="1" customWidth="1"/>
    <col min="11269" max="11269" width="12.5703125" style="287" customWidth="1"/>
    <col min="11270" max="11270" width="12.28515625" style="287" bestFit="1" customWidth="1"/>
    <col min="11271" max="11271" width="9.28515625" style="287" customWidth="1"/>
    <col min="11272" max="11520" width="9.140625" style="287"/>
    <col min="11521" max="11521" width="58.140625" style="287" customWidth="1"/>
    <col min="11522" max="11523" width="8.7109375" style="287" customWidth="1"/>
    <col min="11524" max="11524" width="12.5703125" style="287" bestFit="1" customWidth="1"/>
    <col min="11525" max="11525" width="12.5703125" style="287" customWidth="1"/>
    <col min="11526" max="11526" width="12.28515625" style="287" bestFit="1" customWidth="1"/>
    <col min="11527" max="11527" width="9.28515625" style="287" customWidth="1"/>
    <col min="11528" max="11776" width="9.140625" style="287"/>
    <col min="11777" max="11777" width="58.140625" style="287" customWidth="1"/>
    <col min="11778" max="11779" width="8.7109375" style="287" customWidth="1"/>
    <col min="11780" max="11780" width="12.5703125" style="287" bestFit="1" customWidth="1"/>
    <col min="11781" max="11781" width="12.5703125" style="287" customWidth="1"/>
    <col min="11782" max="11782" width="12.28515625" style="287" bestFit="1" customWidth="1"/>
    <col min="11783" max="11783" width="9.28515625" style="287" customWidth="1"/>
    <col min="11784" max="12032" width="9.140625" style="287"/>
    <col min="12033" max="12033" width="58.140625" style="287" customWidth="1"/>
    <col min="12034" max="12035" width="8.7109375" style="287" customWidth="1"/>
    <col min="12036" max="12036" width="12.5703125" style="287" bestFit="1" customWidth="1"/>
    <col min="12037" max="12037" width="12.5703125" style="287" customWidth="1"/>
    <col min="12038" max="12038" width="12.28515625" style="287" bestFit="1" customWidth="1"/>
    <col min="12039" max="12039" width="9.28515625" style="287" customWidth="1"/>
    <col min="12040" max="12288" width="9.140625" style="287"/>
    <col min="12289" max="12289" width="58.140625" style="287" customWidth="1"/>
    <col min="12290" max="12291" width="8.7109375" style="287" customWidth="1"/>
    <col min="12292" max="12292" width="12.5703125" style="287" bestFit="1" customWidth="1"/>
    <col min="12293" max="12293" width="12.5703125" style="287" customWidth="1"/>
    <col min="12294" max="12294" width="12.28515625" style="287" bestFit="1" customWidth="1"/>
    <col min="12295" max="12295" width="9.28515625" style="287" customWidth="1"/>
    <col min="12296" max="12544" width="9.140625" style="287"/>
    <col min="12545" max="12545" width="58.140625" style="287" customWidth="1"/>
    <col min="12546" max="12547" width="8.7109375" style="287" customWidth="1"/>
    <col min="12548" max="12548" width="12.5703125" style="287" bestFit="1" customWidth="1"/>
    <col min="12549" max="12549" width="12.5703125" style="287" customWidth="1"/>
    <col min="12550" max="12550" width="12.28515625" style="287" bestFit="1" customWidth="1"/>
    <col min="12551" max="12551" width="9.28515625" style="287" customWidth="1"/>
    <col min="12552" max="12800" width="9.140625" style="287"/>
    <col min="12801" max="12801" width="58.140625" style="287" customWidth="1"/>
    <col min="12802" max="12803" width="8.7109375" style="287" customWidth="1"/>
    <col min="12804" max="12804" width="12.5703125" style="287" bestFit="1" customWidth="1"/>
    <col min="12805" max="12805" width="12.5703125" style="287" customWidth="1"/>
    <col min="12806" max="12806" width="12.28515625" style="287" bestFit="1" customWidth="1"/>
    <col min="12807" max="12807" width="9.28515625" style="287" customWidth="1"/>
    <col min="12808" max="13056" width="9.140625" style="287"/>
    <col min="13057" max="13057" width="58.140625" style="287" customWidth="1"/>
    <col min="13058" max="13059" width="8.7109375" style="287" customWidth="1"/>
    <col min="13060" max="13060" width="12.5703125" style="287" bestFit="1" customWidth="1"/>
    <col min="13061" max="13061" width="12.5703125" style="287" customWidth="1"/>
    <col min="13062" max="13062" width="12.28515625" style="287" bestFit="1" customWidth="1"/>
    <col min="13063" max="13063" width="9.28515625" style="287" customWidth="1"/>
    <col min="13064" max="13312" width="9.140625" style="287"/>
    <col min="13313" max="13313" width="58.140625" style="287" customWidth="1"/>
    <col min="13314" max="13315" width="8.7109375" style="287" customWidth="1"/>
    <col min="13316" max="13316" width="12.5703125" style="287" bestFit="1" customWidth="1"/>
    <col min="13317" max="13317" width="12.5703125" style="287" customWidth="1"/>
    <col min="13318" max="13318" width="12.28515625" style="287" bestFit="1" customWidth="1"/>
    <col min="13319" max="13319" width="9.28515625" style="287" customWidth="1"/>
    <col min="13320" max="13568" width="9.140625" style="287"/>
    <col min="13569" max="13569" width="58.140625" style="287" customWidth="1"/>
    <col min="13570" max="13571" width="8.7109375" style="287" customWidth="1"/>
    <col min="13572" max="13572" width="12.5703125" style="287" bestFit="1" customWidth="1"/>
    <col min="13573" max="13573" width="12.5703125" style="287" customWidth="1"/>
    <col min="13574" max="13574" width="12.28515625" style="287" bestFit="1" customWidth="1"/>
    <col min="13575" max="13575" width="9.28515625" style="287" customWidth="1"/>
    <col min="13576" max="13824" width="9.140625" style="287"/>
    <col min="13825" max="13825" width="58.140625" style="287" customWidth="1"/>
    <col min="13826" max="13827" width="8.7109375" style="287" customWidth="1"/>
    <col min="13828" max="13828" width="12.5703125" style="287" bestFit="1" customWidth="1"/>
    <col min="13829" max="13829" width="12.5703125" style="287" customWidth="1"/>
    <col min="13830" max="13830" width="12.28515625" style="287" bestFit="1" customWidth="1"/>
    <col min="13831" max="13831" width="9.28515625" style="287" customWidth="1"/>
    <col min="13832" max="14080" width="9.140625" style="287"/>
    <col min="14081" max="14081" width="58.140625" style="287" customWidth="1"/>
    <col min="14082" max="14083" width="8.7109375" style="287" customWidth="1"/>
    <col min="14084" max="14084" width="12.5703125" style="287" bestFit="1" customWidth="1"/>
    <col min="14085" max="14085" width="12.5703125" style="287" customWidth="1"/>
    <col min="14086" max="14086" width="12.28515625" style="287" bestFit="1" customWidth="1"/>
    <col min="14087" max="14087" width="9.28515625" style="287" customWidth="1"/>
    <col min="14088" max="14336" width="9.140625" style="287"/>
    <col min="14337" max="14337" width="58.140625" style="287" customWidth="1"/>
    <col min="14338" max="14339" width="8.7109375" style="287" customWidth="1"/>
    <col min="14340" max="14340" width="12.5703125" style="287" bestFit="1" customWidth="1"/>
    <col min="14341" max="14341" width="12.5703125" style="287" customWidth="1"/>
    <col min="14342" max="14342" width="12.28515625" style="287" bestFit="1" customWidth="1"/>
    <col min="14343" max="14343" width="9.28515625" style="287" customWidth="1"/>
    <col min="14344" max="14592" width="9.140625" style="287"/>
    <col min="14593" max="14593" width="58.140625" style="287" customWidth="1"/>
    <col min="14594" max="14595" width="8.7109375" style="287" customWidth="1"/>
    <col min="14596" max="14596" width="12.5703125" style="287" bestFit="1" customWidth="1"/>
    <col min="14597" max="14597" width="12.5703125" style="287" customWidth="1"/>
    <col min="14598" max="14598" width="12.28515625" style="287" bestFit="1" customWidth="1"/>
    <col min="14599" max="14599" width="9.28515625" style="287" customWidth="1"/>
    <col min="14600" max="14848" width="9.140625" style="287"/>
    <col min="14849" max="14849" width="58.140625" style="287" customWidth="1"/>
    <col min="14850" max="14851" width="8.7109375" style="287" customWidth="1"/>
    <col min="14852" max="14852" width="12.5703125" style="287" bestFit="1" customWidth="1"/>
    <col min="14853" max="14853" width="12.5703125" style="287" customWidth="1"/>
    <col min="14854" max="14854" width="12.28515625" style="287" bestFit="1" customWidth="1"/>
    <col min="14855" max="14855" width="9.28515625" style="287" customWidth="1"/>
    <col min="14856" max="15104" width="9.140625" style="287"/>
    <col min="15105" max="15105" width="58.140625" style="287" customWidth="1"/>
    <col min="15106" max="15107" width="8.7109375" style="287" customWidth="1"/>
    <col min="15108" max="15108" width="12.5703125" style="287" bestFit="1" customWidth="1"/>
    <col min="15109" max="15109" width="12.5703125" style="287" customWidth="1"/>
    <col min="15110" max="15110" width="12.28515625" style="287" bestFit="1" customWidth="1"/>
    <col min="15111" max="15111" width="9.28515625" style="287" customWidth="1"/>
    <col min="15112" max="15360" width="9.140625" style="287"/>
    <col min="15361" max="15361" width="58.140625" style="287" customWidth="1"/>
    <col min="15362" max="15363" width="8.7109375" style="287" customWidth="1"/>
    <col min="15364" max="15364" width="12.5703125" style="287" bestFit="1" customWidth="1"/>
    <col min="15365" max="15365" width="12.5703125" style="287" customWidth="1"/>
    <col min="15366" max="15366" width="12.28515625" style="287" bestFit="1" customWidth="1"/>
    <col min="15367" max="15367" width="9.28515625" style="287" customWidth="1"/>
    <col min="15368" max="15616" width="9.140625" style="287"/>
    <col min="15617" max="15617" width="58.140625" style="287" customWidth="1"/>
    <col min="15618" max="15619" width="8.7109375" style="287" customWidth="1"/>
    <col min="15620" max="15620" width="12.5703125" style="287" bestFit="1" customWidth="1"/>
    <col min="15621" max="15621" width="12.5703125" style="287" customWidth="1"/>
    <col min="15622" max="15622" width="12.28515625" style="287" bestFit="1" customWidth="1"/>
    <col min="15623" max="15623" width="9.28515625" style="287" customWidth="1"/>
    <col min="15624" max="15872" width="9.140625" style="287"/>
    <col min="15873" max="15873" width="58.140625" style="287" customWidth="1"/>
    <col min="15874" max="15875" width="8.7109375" style="287" customWidth="1"/>
    <col min="15876" max="15876" width="12.5703125" style="287" bestFit="1" customWidth="1"/>
    <col min="15877" max="15877" width="12.5703125" style="287" customWidth="1"/>
    <col min="15878" max="15878" width="12.28515625" style="287" bestFit="1" customWidth="1"/>
    <col min="15879" max="15879" width="9.28515625" style="287" customWidth="1"/>
    <col min="15880" max="16128" width="9.140625" style="287"/>
    <col min="16129" max="16129" width="58.140625" style="287" customWidth="1"/>
    <col min="16130" max="16131" width="8.7109375" style="287" customWidth="1"/>
    <col min="16132" max="16132" width="12.5703125" style="287" bestFit="1" customWidth="1"/>
    <col min="16133" max="16133" width="12.5703125" style="287" customWidth="1"/>
    <col min="16134" max="16134" width="12.28515625" style="287" bestFit="1" customWidth="1"/>
    <col min="16135" max="16135" width="9.28515625" style="287" customWidth="1"/>
    <col min="16136" max="16384" width="9.140625" style="287"/>
  </cols>
  <sheetData>
    <row r="1" spans="1:255" ht="23.85" customHeight="1" x14ac:dyDescent="0.25">
      <c r="A1" s="666" t="s">
        <v>771</v>
      </c>
      <c r="B1" s="666"/>
      <c r="C1" s="666"/>
      <c r="D1" s="666"/>
      <c r="E1" s="666"/>
      <c r="F1" s="666"/>
      <c r="G1" s="666"/>
    </row>
    <row r="2" spans="1:255" x14ac:dyDescent="0.25">
      <c r="A2" s="667"/>
      <c r="B2" s="667"/>
      <c r="C2" s="667"/>
      <c r="D2" s="667"/>
      <c r="E2" s="667"/>
      <c r="F2" s="667"/>
      <c r="G2" s="667"/>
    </row>
    <row r="3" spans="1:255" x14ac:dyDescent="0.25">
      <c r="A3" s="487"/>
      <c r="B3" s="488" t="s">
        <v>772</v>
      </c>
      <c r="C3" s="668" t="s">
        <v>638</v>
      </c>
      <c r="D3" s="669"/>
      <c r="E3" s="668" t="s">
        <v>639</v>
      </c>
      <c r="F3" s="669"/>
      <c r="G3" s="670" t="s">
        <v>331</v>
      </c>
    </row>
    <row r="4" spans="1:255" x14ac:dyDescent="0.25">
      <c r="A4" s="489" t="s">
        <v>773</v>
      </c>
      <c r="B4" s="490" t="s">
        <v>774</v>
      </c>
      <c r="C4" s="491" t="s">
        <v>640</v>
      </c>
      <c r="D4" s="492" t="s">
        <v>641</v>
      </c>
      <c r="E4" s="491" t="s">
        <v>640</v>
      </c>
      <c r="F4" s="492" t="s">
        <v>641</v>
      </c>
      <c r="G4" s="670"/>
    </row>
    <row r="5" spans="1:255" x14ac:dyDescent="0.25">
      <c r="A5" s="493"/>
      <c r="B5" s="493"/>
      <c r="C5" s="672" t="s">
        <v>775</v>
      </c>
      <c r="D5" s="655"/>
      <c r="E5" s="672" t="s">
        <v>775</v>
      </c>
      <c r="F5" s="655"/>
      <c r="G5" s="671"/>
    </row>
    <row r="6" spans="1:255" x14ac:dyDescent="0.25">
      <c r="A6" s="372" t="s">
        <v>541</v>
      </c>
      <c r="B6" s="372" t="s">
        <v>542</v>
      </c>
      <c r="C6" s="372"/>
      <c r="D6" s="494" t="s">
        <v>543</v>
      </c>
      <c r="E6" s="494"/>
      <c r="F6" s="494" t="s">
        <v>544</v>
      </c>
      <c r="G6" s="495" t="s">
        <v>545</v>
      </c>
    </row>
    <row r="7" spans="1:255" x14ac:dyDescent="0.25">
      <c r="A7" s="496" t="s">
        <v>776</v>
      </c>
      <c r="B7" s="497" t="s">
        <v>777</v>
      </c>
      <c r="C7" s="497"/>
      <c r="D7" s="498">
        <f>SUM(D8:D13)</f>
        <v>314828309</v>
      </c>
      <c r="E7" s="498"/>
      <c r="F7" s="498">
        <f>SUM(F8:F13)</f>
        <v>315005111</v>
      </c>
      <c r="G7" s="499">
        <f>F7/D7*100</f>
        <v>100.05615822813442</v>
      </c>
      <c r="H7" s="361"/>
      <c r="I7" s="361"/>
      <c r="J7" s="361"/>
      <c r="K7" s="361"/>
      <c r="L7" s="361"/>
      <c r="M7" s="361"/>
      <c r="N7" s="361"/>
      <c r="O7" s="361"/>
      <c r="P7" s="361"/>
      <c r="Q7" s="361"/>
      <c r="R7" s="361"/>
      <c r="S7" s="361"/>
      <c r="T7" s="361"/>
      <c r="U7" s="361"/>
      <c r="V7" s="361"/>
      <c r="W7" s="361"/>
      <c r="X7" s="361"/>
      <c r="Y7" s="361"/>
      <c r="Z7" s="361"/>
      <c r="AA7" s="361"/>
      <c r="AB7" s="361"/>
      <c r="AC7" s="361"/>
      <c r="AD7" s="361"/>
      <c r="AE7" s="361"/>
      <c r="AF7" s="361"/>
      <c r="AG7" s="361"/>
      <c r="AH7" s="361"/>
      <c r="AI7" s="361"/>
      <c r="AJ7" s="361"/>
      <c r="AK7" s="361"/>
      <c r="AL7" s="361"/>
      <c r="AM7" s="361"/>
      <c r="AN7" s="361"/>
      <c r="AO7" s="361"/>
      <c r="AP7" s="361"/>
      <c r="AQ7" s="361"/>
      <c r="AR7" s="361"/>
      <c r="AS7" s="361"/>
      <c r="AT7" s="361"/>
      <c r="AU7" s="361"/>
      <c r="AV7" s="361"/>
      <c r="AW7" s="361"/>
      <c r="AX7" s="361"/>
      <c r="AY7" s="361"/>
      <c r="AZ7" s="361"/>
      <c r="BA7" s="361"/>
      <c r="BB7" s="361"/>
      <c r="BC7" s="361"/>
      <c r="BD7" s="361"/>
      <c r="BE7" s="361"/>
      <c r="BF7" s="361"/>
      <c r="BG7" s="361"/>
      <c r="BH7" s="361"/>
      <c r="BI7" s="361"/>
      <c r="BJ7" s="361"/>
      <c r="BK7" s="361"/>
      <c r="BL7" s="361"/>
      <c r="BM7" s="361"/>
      <c r="BN7" s="361"/>
      <c r="BO7" s="361"/>
      <c r="BP7" s="361"/>
      <c r="BQ7" s="361"/>
      <c r="BR7" s="361"/>
      <c r="BS7" s="361"/>
      <c r="BT7" s="361"/>
      <c r="BU7" s="361"/>
      <c r="BV7" s="361"/>
      <c r="BW7" s="361"/>
      <c r="BX7" s="361"/>
      <c r="BY7" s="361"/>
      <c r="BZ7" s="361"/>
      <c r="CA7" s="361"/>
      <c r="CB7" s="361"/>
      <c r="CC7" s="361"/>
      <c r="CD7" s="361"/>
      <c r="CE7" s="361"/>
      <c r="CF7" s="361"/>
      <c r="CG7" s="361"/>
      <c r="CH7" s="361"/>
      <c r="CI7" s="361"/>
      <c r="CJ7" s="361"/>
      <c r="CK7" s="361"/>
      <c r="CL7" s="361"/>
      <c r="CM7" s="361"/>
      <c r="CN7" s="361"/>
      <c r="CO7" s="361"/>
      <c r="CP7" s="361"/>
      <c r="CQ7" s="361"/>
      <c r="CR7" s="361"/>
      <c r="CS7" s="361"/>
      <c r="CT7" s="361"/>
      <c r="CU7" s="361"/>
      <c r="CV7" s="361"/>
      <c r="CW7" s="361"/>
      <c r="CX7" s="361"/>
      <c r="CY7" s="361"/>
      <c r="CZ7" s="361"/>
      <c r="DA7" s="361"/>
      <c r="DB7" s="361"/>
      <c r="DC7" s="361"/>
      <c r="DD7" s="361"/>
      <c r="DE7" s="361"/>
      <c r="DF7" s="361"/>
      <c r="DG7" s="361"/>
      <c r="DH7" s="361"/>
      <c r="DI7" s="361"/>
      <c r="DJ7" s="361"/>
      <c r="DK7" s="361"/>
      <c r="DL7" s="361"/>
      <c r="DM7" s="361"/>
      <c r="DN7" s="361"/>
      <c r="DO7" s="361"/>
      <c r="DP7" s="361"/>
      <c r="DQ7" s="361"/>
      <c r="DR7" s="361"/>
      <c r="DS7" s="361"/>
      <c r="DT7" s="361"/>
      <c r="DU7" s="361"/>
      <c r="DV7" s="361"/>
      <c r="DW7" s="361"/>
      <c r="DX7" s="361"/>
      <c r="DY7" s="361"/>
      <c r="DZ7" s="361"/>
      <c r="EA7" s="361"/>
      <c r="EB7" s="361"/>
      <c r="EC7" s="361"/>
      <c r="ED7" s="361"/>
      <c r="EE7" s="361"/>
      <c r="EF7" s="361"/>
      <c r="EG7" s="361"/>
      <c r="EH7" s="361"/>
      <c r="EI7" s="361"/>
      <c r="EJ7" s="361"/>
      <c r="EK7" s="361"/>
      <c r="EL7" s="361"/>
      <c r="EM7" s="361"/>
      <c r="EN7" s="361"/>
      <c r="EO7" s="361"/>
      <c r="EP7" s="361"/>
      <c r="EQ7" s="361"/>
      <c r="ER7" s="361"/>
      <c r="ES7" s="361"/>
      <c r="ET7" s="361"/>
      <c r="EU7" s="361"/>
      <c r="EV7" s="361"/>
      <c r="EW7" s="361"/>
      <c r="EX7" s="361"/>
      <c r="EY7" s="361"/>
      <c r="EZ7" s="361"/>
      <c r="FA7" s="361"/>
      <c r="FB7" s="361"/>
      <c r="FC7" s="361"/>
      <c r="FD7" s="361"/>
      <c r="FE7" s="361"/>
      <c r="FF7" s="361"/>
      <c r="FG7" s="361"/>
      <c r="FH7" s="361"/>
      <c r="FI7" s="361"/>
      <c r="FJ7" s="361"/>
      <c r="FK7" s="361"/>
      <c r="FL7" s="361"/>
      <c r="FM7" s="361"/>
      <c r="FN7" s="361"/>
      <c r="FO7" s="361"/>
      <c r="FP7" s="361"/>
      <c r="FQ7" s="361"/>
      <c r="FR7" s="361"/>
      <c r="FS7" s="361"/>
      <c r="FT7" s="361"/>
      <c r="FU7" s="361"/>
      <c r="FV7" s="361"/>
      <c r="FW7" s="361"/>
      <c r="FX7" s="361"/>
      <c r="FY7" s="361"/>
      <c r="FZ7" s="361"/>
      <c r="GA7" s="361"/>
      <c r="GB7" s="361"/>
      <c r="GC7" s="361"/>
      <c r="GD7" s="361"/>
      <c r="GE7" s="361"/>
      <c r="GF7" s="361"/>
      <c r="GG7" s="361"/>
      <c r="GH7" s="361"/>
      <c r="GI7" s="361"/>
      <c r="GJ7" s="361"/>
      <c r="GK7" s="361"/>
      <c r="GL7" s="361"/>
      <c r="GM7" s="361"/>
      <c r="GN7" s="361"/>
      <c r="GO7" s="361"/>
      <c r="GP7" s="361"/>
      <c r="GQ7" s="361"/>
      <c r="GR7" s="361"/>
      <c r="GS7" s="361"/>
      <c r="GT7" s="361"/>
      <c r="GU7" s="361"/>
      <c r="GV7" s="361"/>
      <c r="GW7" s="361"/>
      <c r="GX7" s="361"/>
      <c r="GY7" s="361"/>
      <c r="GZ7" s="361"/>
      <c r="HA7" s="361"/>
      <c r="HB7" s="361"/>
      <c r="HC7" s="361"/>
      <c r="HD7" s="361"/>
      <c r="HE7" s="361"/>
      <c r="HF7" s="361"/>
      <c r="HG7" s="361"/>
      <c r="HH7" s="361"/>
      <c r="HI7" s="361"/>
      <c r="HJ7" s="361"/>
      <c r="HK7" s="361"/>
      <c r="HL7" s="361"/>
      <c r="HM7" s="361"/>
      <c r="HN7" s="361"/>
      <c r="HO7" s="361"/>
      <c r="HP7" s="361"/>
      <c r="HQ7" s="361"/>
      <c r="HR7" s="361"/>
      <c r="HS7" s="361"/>
      <c r="HT7" s="361"/>
      <c r="HU7" s="361"/>
      <c r="HV7" s="361"/>
      <c r="HW7" s="361"/>
      <c r="HX7" s="361"/>
      <c r="HY7" s="361"/>
      <c r="HZ7" s="361"/>
      <c r="IA7" s="361"/>
      <c r="IB7" s="361"/>
      <c r="IC7" s="361"/>
      <c r="ID7" s="361"/>
      <c r="IE7" s="361"/>
      <c r="IF7" s="361"/>
      <c r="IG7" s="361"/>
      <c r="IH7" s="361"/>
      <c r="II7" s="361"/>
      <c r="IJ7" s="361"/>
      <c r="IK7" s="361"/>
      <c r="IL7" s="361"/>
      <c r="IM7" s="361"/>
      <c r="IN7" s="361"/>
      <c r="IO7" s="361"/>
      <c r="IP7" s="361"/>
      <c r="IQ7" s="361"/>
      <c r="IR7" s="361"/>
      <c r="IS7" s="361"/>
      <c r="IT7" s="361"/>
      <c r="IU7" s="361"/>
    </row>
    <row r="8" spans="1:255" x14ac:dyDescent="0.25">
      <c r="A8" s="500" t="s">
        <v>778</v>
      </c>
      <c r="B8" s="372" t="s">
        <v>779</v>
      </c>
      <c r="C8" s="372"/>
      <c r="D8" s="501">
        <v>484284223</v>
      </c>
      <c r="E8" s="501"/>
      <c r="F8" s="501">
        <v>484284223</v>
      </c>
      <c r="G8" s="502">
        <f>F8/D8*100</f>
        <v>100</v>
      </c>
    </row>
    <row r="9" spans="1:255" x14ac:dyDescent="0.25">
      <c r="A9" s="500" t="s">
        <v>780</v>
      </c>
      <c r="B9" s="372" t="s">
        <v>781</v>
      </c>
      <c r="C9" s="372"/>
      <c r="D9" s="501"/>
      <c r="E9" s="501"/>
      <c r="F9" s="501"/>
      <c r="G9" s="502"/>
    </row>
    <row r="10" spans="1:255" x14ac:dyDescent="0.25">
      <c r="A10" s="500" t="s">
        <v>782</v>
      </c>
      <c r="B10" s="372" t="s">
        <v>783</v>
      </c>
      <c r="C10" s="372"/>
      <c r="D10" s="479">
        <v>24561850</v>
      </c>
      <c r="E10" s="479"/>
      <c r="F10" s="479">
        <v>24561850</v>
      </c>
      <c r="G10" s="502">
        <f>F10/D10*100</f>
        <v>100</v>
      </c>
    </row>
    <row r="11" spans="1:255" x14ac:dyDescent="0.25">
      <c r="A11" s="373" t="s">
        <v>784</v>
      </c>
      <c r="B11" s="372" t="s">
        <v>785</v>
      </c>
      <c r="C11" s="372"/>
      <c r="D11" s="479">
        <v>-185870126</v>
      </c>
      <c r="E11" s="479"/>
      <c r="F11" s="479">
        <v>-194017764</v>
      </c>
      <c r="G11" s="502">
        <f>F11/D11*100</f>
        <v>104.38351131262482</v>
      </c>
    </row>
    <row r="12" spans="1:255" x14ac:dyDescent="0.25">
      <c r="A12" s="373" t="s">
        <v>786</v>
      </c>
      <c r="B12" s="372" t="s">
        <v>787</v>
      </c>
      <c r="C12" s="372"/>
      <c r="D12" s="479">
        <v>0</v>
      </c>
      <c r="E12" s="479"/>
      <c r="F12" s="479">
        <v>0</v>
      </c>
      <c r="G12" s="502"/>
    </row>
    <row r="13" spans="1:255" x14ac:dyDescent="0.25">
      <c r="A13" s="373" t="s">
        <v>788</v>
      </c>
      <c r="B13" s="372" t="s">
        <v>789</v>
      </c>
      <c r="C13" s="372"/>
      <c r="D13" s="479">
        <v>-8147638</v>
      </c>
      <c r="E13" s="479"/>
      <c r="F13" s="479">
        <v>176802</v>
      </c>
      <c r="G13" s="502">
        <f>F13/D13*100</f>
        <v>-2.1699785876593927</v>
      </c>
    </row>
    <row r="14" spans="1:255" x14ac:dyDescent="0.25">
      <c r="A14" s="503" t="s">
        <v>790</v>
      </c>
      <c r="B14" s="372" t="s">
        <v>791</v>
      </c>
      <c r="C14" s="372"/>
      <c r="D14" s="458">
        <f>SUM(D15:D17)</f>
        <v>3943735</v>
      </c>
      <c r="E14" s="458"/>
      <c r="F14" s="458">
        <f>SUM(F15:F17)</f>
        <v>5854073</v>
      </c>
      <c r="G14" s="499">
        <f>F14/D14*100</f>
        <v>148.4398165698253</v>
      </c>
      <c r="H14" s="361"/>
      <c r="I14" s="378"/>
      <c r="J14" s="361"/>
      <c r="K14" s="361"/>
      <c r="L14" s="361"/>
      <c r="M14" s="361"/>
      <c r="N14" s="361"/>
      <c r="O14" s="361"/>
      <c r="P14" s="361"/>
      <c r="Q14" s="361"/>
      <c r="R14" s="361"/>
      <c r="S14" s="361"/>
      <c r="T14" s="361"/>
      <c r="U14" s="361"/>
      <c r="V14" s="361"/>
      <c r="W14" s="361"/>
      <c r="X14" s="361"/>
      <c r="Y14" s="361"/>
      <c r="Z14" s="361"/>
      <c r="AA14" s="361"/>
      <c r="AB14" s="361"/>
      <c r="AC14" s="361"/>
      <c r="AD14" s="361"/>
      <c r="AE14" s="361"/>
      <c r="AF14" s="361"/>
      <c r="AG14" s="361"/>
      <c r="AH14" s="361"/>
      <c r="AI14" s="361"/>
      <c r="AJ14" s="361"/>
      <c r="AK14" s="361"/>
      <c r="AL14" s="361"/>
      <c r="AM14" s="361"/>
      <c r="AN14" s="361"/>
      <c r="AO14" s="361"/>
      <c r="AP14" s="361"/>
      <c r="AQ14" s="361"/>
      <c r="AR14" s="361"/>
      <c r="AS14" s="361"/>
      <c r="AT14" s="361"/>
      <c r="AU14" s="361"/>
      <c r="AV14" s="361"/>
      <c r="AW14" s="361"/>
      <c r="AX14" s="361"/>
      <c r="AY14" s="361"/>
      <c r="AZ14" s="361"/>
      <c r="BA14" s="361"/>
      <c r="BB14" s="361"/>
      <c r="BC14" s="361"/>
      <c r="BD14" s="361"/>
      <c r="BE14" s="361"/>
      <c r="BF14" s="361"/>
      <c r="BG14" s="361"/>
      <c r="BH14" s="361"/>
      <c r="BI14" s="361"/>
      <c r="BJ14" s="361"/>
      <c r="BK14" s="361"/>
      <c r="BL14" s="361"/>
      <c r="BM14" s="361"/>
      <c r="BN14" s="361"/>
      <c r="BO14" s="361"/>
      <c r="BP14" s="361"/>
      <c r="BQ14" s="361"/>
      <c r="BR14" s="361"/>
      <c r="BS14" s="361"/>
      <c r="BT14" s="361"/>
      <c r="BU14" s="361"/>
      <c r="BV14" s="361"/>
      <c r="BW14" s="361"/>
      <c r="BX14" s="361"/>
      <c r="BY14" s="361"/>
      <c r="BZ14" s="361"/>
      <c r="CA14" s="361"/>
      <c r="CB14" s="361"/>
      <c r="CC14" s="361"/>
      <c r="CD14" s="361"/>
      <c r="CE14" s="361"/>
      <c r="CF14" s="361"/>
      <c r="CG14" s="361"/>
      <c r="CH14" s="361"/>
      <c r="CI14" s="361"/>
      <c r="CJ14" s="361"/>
      <c r="CK14" s="361"/>
      <c r="CL14" s="361"/>
      <c r="CM14" s="361"/>
      <c r="CN14" s="361"/>
      <c r="CO14" s="361"/>
      <c r="CP14" s="361"/>
      <c r="CQ14" s="361"/>
      <c r="CR14" s="361"/>
      <c r="CS14" s="361"/>
      <c r="CT14" s="361"/>
      <c r="CU14" s="361"/>
      <c r="CV14" s="361"/>
      <c r="CW14" s="361"/>
      <c r="CX14" s="361"/>
      <c r="CY14" s="361"/>
      <c r="CZ14" s="361"/>
      <c r="DA14" s="361"/>
      <c r="DB14" s="361"/>
      <c r="DC14" s="361"/>
      <c r="DD14" s="361"/>
      <c r="DE14" s="361"/>
      <c r="DF14" s="361"/>
      <c r="DG14" s="361"/>
      <c r="DH14" s="361"/>
      <c r="DI14" s="361"/>
      <c r="DJ14" s="361"/>
      <c r="DK14" s="361"/>
      <c r="DL14" s="361"/>
      <c r="DM14" s="361"/>
      <c r="DN14" s="361"/>
      <c r="DO14" s="361"/>
      <c r="DP14" s="361"/>
      <c r="DQ14" s="361"/>
      <c r="DR14" s="361"/>
      <c r="DS14" s="361"/>
      <c r="DT14" s="361"/>
      <c r="DU14" s="361"/>
      <c r="DV14" s="361"/>
      <c r="DW14" s="361"/>
      <c r="DX14" s="361"/>
      <c r="DY14" s="361"/>
      <c r="DZ14" s="361"/>
      <c r="EA14" s="361"/>
      <c r="EB14" s="361"/>
      <c r="EC14" s="361"/>
      <c r="ED14" s="361"/>
      <c r="EE14" s="361"/>
      <c r="EF14" s="361"/>
      <c r="EG14" s="361"/>
      <c r="EH14" s="361"/>
      <c r="EI14" s="361"/>
      <c r="EJ14" s="361"/>
      <c r="EK14" s="361"/>
      <c r="EL14" s="361"/>
      <c r="EM14" s="361"/>
      <c r="EN14" s="361"/>
      <c r="EO14" s="361"/>
      <c r="EP14" s="361"/>
      <c r="EQ14" s="361"/>
      <c r="ER14" s="361"/>
      <c r="ES14" s="361"/>
      <c r="ET14" s="361"/>
      <c r="EU14" s="361"/>
      <c r="EV14" s="361"/>
      <c r="EW14" s="361"/>
      <c r="EX14" s="361"/>
      <c r="EY14" s="361"/>
      <c r="EZ14" s="361"/>
      <c r="FA14" s="361"/>
      <c r="FB14" s="361"/>
      <c r="FC14" s="361"/>
      <c r="FD14" s="361"/>
      <c r="FE14" s="361"/>
      <c r="FF14" s="361"/>
      <c r="FG14" s="361"/>
      <c r="FH14" s="361"/>
      <c r="FI14" s="361"/>
      <c r="FJ14" s="361"/>
      <c r="FK14" s="361"/>
      <c r="FL14" s="361"/>
      <c r="FM14" s="361"/>
      <c r="FN14" s="361"/>
      <c r="FO14" s="361"/>
      <c r="FP14" s="361"/>
      <c r="FQ14" s="361"/>
      <c r="FR14" s="361"/>
      <c r="FS14" s="361"/>
      <c r="FT14" s="361"/>
      <c r="FU14" s="361"/>
      <c r="FV14" s="361"/>
      <c r="FW14" s="361"/>
      <c r="FX14" s="361"/>
      <c r="FY14" s="361"/>
      <c r="FZ14" s="361"/>
      <c r="GA14" s="361"/>
      <c r="GB14" s="361"/>
      <c r="GC14" s="361"/>
      <c r="GD14" s="361"/>
      <c r="GE14" s="361"/>
      <c r="GF14" s="361"/>
      <c r="GG14" s="361"/>
      <c r="GH14" s="361"/>
      <c r="GI14" s="361"/>
      <c r="GJ14" s="361"/>
      <c r="GK14" s="361"/>
      <c r="GL14" s="361"/>
      <c r="GM14" s="361"/>
      <c r="GN14" s="361"/>
      <c r="GO14" s="361"/>
      <c r="GP14" s="361"/>
      <c r="GQ14" s="361"/>
      <c r="GR14" s="361"/>
      <c r="GS14" s="361"/>
      <c r="GT14" s="361"/>
      <c r="GU14" s="361"/>
      <c r="GV14" s="361"/>
      <c r="GW14" s="361"/>
      <c r="GX14" s="361"/>
      <c r="GY14" s="361"/>
      <c r="GZ14" s="361"/>
      <c r="HA14" s="361"/>
      <c r="HB14" s="361"/>
      <c r="HC14" s="361"/>
      <c r="HD14" s="361"/>
      <c r="HE14" s="361"/>
      <c r="HF14" s="361"/>
      <c r="HG14" s="361"/>
      <c r="HH14" s="361"/>
      <c r="HI14" s="361"/>
      <c r="HJ14" s="361"/>
      <c r="HK14" s="361"/>
      <c r="HL14" s="361"/>
      <c r="HM14" s="361"/>
      <c r="HN14" s="361"/>
      <c r="HO14" s="361"/>
      <c r="HP14" s="361"/>
      <c r="HQ14" s="361"/>
      <c r="HR14" s="361"/>
      <c r="HS14" s="361"/>
      <c r="HT14" s="361"/>
      <c r="HU14" s="361"/>
      <c r="HV14" s="361"/>
      <c r="HW14" s="361"/>
      <c r="HX14" s="361"/>
      <c r="HY14" s="361"/>
      <c r="HZ14" s="361"/>
      <c r="IA14" s="361"/>
      <c r="IB14" s="361"/>
      <c r="IC14" s="361"/>
      <c r="ID14" s="361"/>
      <c r="IE14" s="361"/>
      <c r="IF14" s="361"/>
      <c r="IG14" s="361"/>
      <c r="IH14" s="361"/>
      <c r="II14" s="361"/>
      <c r="IJ14" s="361"/>
      <c r="IK14" s="361"/>
      <c r="IL14" s="361"/>
      <c r="IM14" s="361"/>
      <c r="IN14" s="361"/>
      <c r="IO14" s="361"/>
      <c r="IP14" s="361"/>
      <c r="IQ14" s="361"/>
      <c r="IR14" s="361"/>
      <c r="IS14" s="361"/>
      <c r="IT14" s="361"/>
      <c r="IU14" s="361"/>
    </row>
    <row r="15" spans="1:255" x14ac:dyDescent="0.25">
      <c r="A15" s="373" t="s">
        <v>792</v>
      </c>
      <c r="B15" s="372" t="s">
        <v>793</v>
      </c>
      <c r="C15" s="372"/>
      <c r="D15" s="479">
        <v>181666</v>
      </c>
      <c r="E15" s="479"/>
      <c r="F15" s="479">
        <v>11681</v>
      </c>
      <c r="G15" s="502">
        <f>F15/D15*100</f>
        <v>6.4299318529609284</v>
      </c>
    </row>
    <row r="16" spans="1:255" x14ac:dyDescent="0.25">
      <c r="A16" s="373" t="s">
        <v>794</v>
      </c>
      <c r="B16" s="372" t="s">
        <v>795</v>
      </c>
      <c r="C16" s="372"/>
      <c r="D16" s="479">
        <v>2268501</v>
      </c>
      <c r="E16" s="479"/>
      <c r="F16" s="479">
        <v>3225995</v>
      </c>
      <c r="G16" s="502">
        <f>F16/D16*100</f>
        <v>142.20822472637218</v>
      </c>
    </row>
    <row r="17" spans="1:255" x14ac:dyDescent="0.25">
      <c r="A17" s="373" t="s">
        <v>796</v>
      </c>
      <c r="B17" s="372" t="s">
        <v>797</v>
      </c>
      <c r="C17" s="372"/>
      <c r="D17" s="479">
        <v>1493568</v>
      </c>
      <c r="E17" s="479"/>
      <c r="F17" s="479">
        <v>2616397</v>
      </c>
      <c r="G17" s="502">
        <f>F17/D17*100</f>
        <v>175.1776283369756</v>
      </c>
    </row>
    <row r="18" spans="1:255" x14ac:dyDescent="0.25">
      <c r="A18" s="504" t="s">
        <v>798</v>
      </c>
      <c r="B18" s="372" t="s">
        <v>799</v>
      </c>
      <c r="C18" s="372"/>
      <c r="D18" s="458">
        <v>0</v>
      </c>
      <c r="E18" s="458"/>
      <c r="F18" s="458">
        <v>0</v>
      </c>
      <c r="G18" s="499"/>
    </row>
    <row r="19" spans="1:255" x14ac:dyDescent="0.25">
      <c r="A19" s="505" t="s">
        <v>800</v>
      </c>
      <c r="B19" s="372" t="s">
        <v>801</v>
      </c>
      <c r="C19" s="372"/>
      <c r="D19" s="506">
        <v>73816309</v>
      </c>
      <c r="E19" s="506"/>
      <c r="F19" s="506">
        <v>79626006</v>
      </c>
      <c r="G19" s="499">
        <f>F19/D19*100</f>
        <v>107.87047886666888</v>
      </c>
      <c r="H19" s="361"/>
      <c r="I19" s="361"/>
      <c r="J19" s="361"/>
      <c r="K19" s="361"/>
      <c r="L19" s="361"/>
      <c r="M19" s="361"/>
      <c r="N19" s="361"/>
      <c r="O19" s="361"/>
      <c r="P19" s="361"/>
      <c r="Q19" s="361"/>
      <c r="R19" s="361"/>
      <c r="S19" s="361"/>
      <c r="T19" s="361"/>
      <c r="U19" s="361"/>
      <c r="V19" s="361"/>
      <c r="W19" s="361"/>
      <c r="X19" s="361"/>
      <c r="Y19" s="361"/>
      <c r="Z19" s="361"/>
      <c r="AA19" s="361"/>
      <c r="AB19" s="361"/>
      <c r="AC19" s="361"/>
      <c r="AD19" s="361"/>
      <c r="AE19" s="361"/>
      <c r="AF19" s="361"/>
      <c r="AG19" s="361"/>
      <c r="AH19" s="361"/>
      <c r="AI19" s="361"/>
      <c r="AJ19" s="361"/>
      <c r="AK19" s="361"/>
      <c r="AL19" s="361"/>
      <c r="AM19" s="361"/>
      <c r="AN19" s="361"/>
      <c r="AO19" s="361"/>
      <c r="AP19" s="361"/>
      <c r="AQ19" s="361"/>
      <c r="AR19" s="361"/>
      <c r="AS19" s="361"/>
      <c r="AT19" s="361"/>
      <c r="AU19" s="361"/>
      <c r="AV19" s="361"/>
      <c r="AW19" s="361"/>
      <c r="AX19" s="361"/>
      <c r="AY19" s="361"/>
      <c r="AZ19" s="361"/>
      <c r="BA19" s="361"/>
      <c r="BB19" s="361"/>
      <c r="BC19" s="361"/>
      <c r="BD19" s="361"/>
      <c r="BE19" s="361"/>
      <c r="BF19" s="361"/>
      <c r="BG19" s="361"/>
      <c r="BH19" s="361"/>
      <c r="BI19" s="361"/>
      <c r="BJ19" s="361"/>
      <c r="BK19" s="361"/>
      <c r="BL19" s="361"/>
      <c r="BM19" s="361"/>
      <c r="BN19" s="361"/>
      <c r="BO19" s="361"/>
      <c r="BP19" s="361"/>
      <c r="BQ19" s="361"/>
      <c r="BR19" s="361"/>
      <c r="BS19" s="361"/>
      <c r="BT19" s="361"/>
      <c r="BU19" s="361"/>
      <c r="BV19" s="361"/>
      <c r="BW19" s="361"/>
      <c r="BX19" s="361"/>
      <c r="BY19" s="361"/>
      <c r="BZ19" s="361"/>
      <c r="CA19" s="361"/>
      <c r="CB19" s="361"/>
      <c r="CC19" s="361"/>
      <c r="CD19" s="361"/>
      <c r="CE19" s="361"/>
      <c r="CF19" s="361"/>
      <c r="CG19" s="361"/>
      <c r="CH19" s="361"/>
      <c r="CI19" s="361"/>
      <c r="CJ19" s="361"/>
      <c r="CK19" s="361"/>
      <c r="CL19" s="361"/>
      <c r="CM19" s="361"/>
      <c r="CN19" s="361"/>
      <c r="CO19" s="361"/>
      <c r="CP19" s="361"/>
      <c r="CQ19" s="361"/>
      <c r="CR19" s="361"/>
      <c r="CS19" s="361"/>
      <c r="CT19" s="361"/>
      <c r="CU19" s="361"/>
      <c r="CV19" s="361"/>
      <c r="CW19" s="361"/>
      <c r="CX19" s="361"/>
      <c r="CY19" s="361"/>
      <c r="CZ19" s="361"/>
      <c r="DA19" s="361"/>
      <c r="DB19" s="361"/>
      <c r="DC19" s="361"/>
      <c r="DD19" s="361"/>
      <c r="DE19" s="361"/>
      <c r="DF19" s="361"/>
      <c r="DG19" s="361"/>
      <c r="DH19" s="361"/>
      <c r="DI19" s="361"/>
      <c r="DJ19" s="361"/>
      <c r="DK19" s="361"/>
      <c r="DL19" s="361"/>
      <c r="DM19" s="361"/>
      <c r="DN19" s="361"/>
      <c r="DO19" s="361"/>
      <c r="DP19" s="361"/>
      <c r="DQ19" s="361"/>
      <c r="DR19" s="361"/>
      <c r="DS19" s="361"/>
      <c r="DT19" s="361"/>
      <c r="DU19" s="361"/>
      <c r="DV19" s="361"/>
      <c r="DW19" s="361"/>
      <c r="DX19" s="361"/>
      <c r="DY19" s="361"/>
      <c r="DZ19" s="361"/>
      <c r="EA19" s="361"/>
      <c r="EB19" s="361"/>
      <c r="EC19" s="361"/>
      <c r="ED19" s="361"/>
      <c r="EE19" s="361"/>
      <c r="EF19" s="361"/>
      <c r="EG19" s="361"/>
      <c r="EH19" s="361"/>
      <c r="EI19" s="361"/>
      <c r="EJ19" s="361"/>
      <c r="EK19" s="361"/>
      <c r="EL19" s="361"/>
      <c r="EM19" s="361"/>
      <c r="EN19" s="361"/>
      <c r="EO19" s="361"/>
      <c r="EP19" s="361"/>
      <c r="EQ19" s="361"/>
      <c r="ER19" s="361"/>
      <c r="ES19" s="361"/>
      <c r="ET19" s="361"/>
      <c r="EU19" s="361"/>
      <c r="EV19" s="361"/>
      <c r="EW19" s="361"/>
      <c r="EX19" s="361"/>
      <c r="EY19" s="361"/>
      <c r="EZ19" s="361"/>
      <c r="FA19" s="361"/>
      <c r="FB19" s="361"/>
      <c r="FC19" s="361"/>
      <c r="FD19" s="361"/>
      <c r="FE19" s="361"/>
      <c r="FF19" s="361"/>
      <c r="FG19" s="361"/>
      <c r="FH19" s="361"/>
      <c r="FI19" s="361"/>
      <c r="FJ19" s="361"/>
      <c r="FK19" s="361"/>
      <c r="FL19" s="361"/>
      <c r="FM19" s="361"/>
      <c r="FN19" s="361"/>
      <c r="FO19" s="361"/>
      <c r="FP19" s="361"/>
      <c r="FQ19" s="361"/>
      <c r="FR19" s="361"/>
      <c r="FS19" s="361"/>
      <c r="FT19" s="361"/>
      <c r="FU19" s="361"/>
      <c r="FV19" s="361"/>
      <c r="FW19" s="361"/>
      <c r="FX19" s="361"/>
      <c r="FY19" s="361"/>
      <c r="FZ19" s="361"/>
      <c r="GA19" s="361"/>
      <c r="GB19" s="361"/>
      <c r="GC19" s="361"/>
      <c r="GD19" s="361"/>
      <c r="GE19" s="361"/>
      <c r="GF19" s="361"/>
      <c r="GG19" s="361"/>
      <c r="GH19" s="361"/>
      <c r="GI19" s="361"/>
      <c r="GJ19" s="361"/>
      <c r="GK19" s="361"/>
      <c r="GL19" s="361"/>
      <c r="GM19" s="361"/>
      <c r="GN19" s="361"/>
      <c r="GO19" s="361"/>
      <c r="GP19" s="361"/>
      <c r="GQ19" s="361"/>
      <c r="GR19" s="361"/>
      <c r="GS19" s="361"/>
      <c r="GT19" s="361"/>
      <c r="GU19" s="361"/>
      <c r="GV19" s="361"/>
      <c r="GW19" s="361"/>
      <c r="GX19" s="361"/>
      <c r="GY19" s="361"/>
      <c r="GZ19" s="361"/>
      <c r="HA19" s="361"/>
      <c r="HB19" s="361"/>
      <c r="HC19" s="361"/>
      <c r="HD19" s="361"/>
      <c r="HE19" s="361"/>
      <c r="HF19" s="361"/>
      <c r="HG19" s="361"/>
      <c r="HH19" s="361"/>
      <c r="HI19" s="361"/>
      <c r="HJ19" s="361"/>
      <c r="HK19" s="361"/>
      <c r="HL19" s="361"/>
      <c r="HM19" s="361"/>
      <c r="HN19" s="361"/>
      <c r="HO19" s="361"/>
      <c r="HP19" s="361"/>
      <c r="HQ19" s="361"/>
      <c r="HR19" s="361"/>
      <c r="HS19" s="361"/>
      <c r="HT19" s="361"/>
      <c r="HU19" s="361"/>
      <c r="HV19" s="361"/>
      <c r="HW19" s="361"/>
      <c r="HX19" s="361"/>
      <c r="HY19" s="361"/>
      <c r="HZ19" s="361"/>
      <c r="IA19" s="361"/>
      <c r="IB19" s="361"/>
      <c r="IC19" s="361"/>
      <c r="ID19" s="361"/>
      <c r="IE19" s="361"/>
      <c r="IF19" s="361"/>
      <c r="IG19" s="361"/>
      <c r="IH19" s="361"/>
      <c r="II19" s="361"/>
      <c r="IJ19" s="361"/>
      <c r="IK19" s="361"/>
      <c r="IL19" s="361"/>
      <c r="IM19" s="361"/>
      <c r="IN19" s="361"/>
      <c r="IO19" s="361"/>
      <c r="IP19" s="361"/>
      <c r="IQ19" s="361"/>
      <c r="IR19" s="361"/>
      <c r="IS19" s="361"/>
      <c r="IT19" s="361"/>
      <c r="IU19" s="361"/>
    </row>
    <row r="20" spans="1:255" x14ac:dyDescent="0.25">
      <c r="A20" s="505" t="s">
        <v>802</v>
      </c>
      <c r="B20" s="372" t="s">
        <v>803</v>
      </c>
      <c r="C20" s="372"/>
      <c r="D20" s="458">
        <f t="shared" ref="D20" si="0">D19+D18+D14+D7</f>
        <v>392588353</v>
      </c>
      <c r="E20" s="458">
        <f t="shared" ref="E20:F20" si="1">E19+E18+E14+E7</f>
        <v>0</v>
      </c>
      <c r="F20" s="458">
        <f t="shared" si="1"/>
        <v>400485190</v>
      </c>
      <c r="G20" s="499">
        <f>F20/D20*100</f>
        <v>102.01148020303089</v>
      </c>
    </row>
    <row r="21" spans="1:255" x14ac:dyDescent="0.25">
      <c r="A21" s="507"/>
      <c r="B21" s="508"/>
      <c r="C21" s="508"/>
      <c r="D21" s="456"/>
      <c r="E21" s="456"/>
      <c r="F21" s="456"/>
      <c r="G21" s="509"/>
    </row>
    <row r="22" spans="1:255" x14ac:dyDescent="0.25">
      <c r="G22" s="510"/>
    </row>
    <row r="23" spans="1:255" x14ac:dyDescent="0.25">
      <c r="A23" s="511" t="s">
        <v>804</v>
      </c>
      <c r="B23" s="389"/>
      <c r="C23" s="389"/>
      <c r="D23" s="512"/>
      <c r="E23" s="512"/>
      <c r="F23" s="512"/>
      <c r="G23" s="513"/>
    </row>
    <row r="24" spans="1:255" ht="31.5" x14ac:dyDescent="0.25">
      <c r="A24" s="514" t="s">
        <v>805</v>
      </c>
      <c r="B24" s="515" t="s">
        <v>645</v>
      </c>
      <c r="C24" s="515"/>
      <c r="D24" s="512"/>
      <c r="E24" s="512"/>
      <c r="F24" s="512"/>
      <c r="G24" s="516"/>
    </row>
    <row r="25" spans="1:255" x14ac:dyDescent="0.25">
      <c r="A25" s="517" t="s">
        <v>806</v>
      </c>
      <c r="B25" s="515" t="s">
        <v>648</v>
      </c>
      <c r="C25" s="515"/>
      <c r="D25" s="512"/>
      <c r="E25" s="512"/>
      <c r="F25" s="512"/>
      <c r="G25" s="516"/>
    </row>
    <row r="26" spans="1:255" x14ac:dyDescent="0.25">
      <c r="A26" s="514" t="s">
        <v>807</v>
      </c>
      <c r="B26" s="515" t="s">
        <v>650</v>
      </c>
      <c r="C26" s="515"/>
      <c r="D26" s="512"/>
      <c r="E26" s="512"/>
      <c r="F26" s="512"/>
      <c r="G26" s="516"/>
    </row>
    <row r="27" spans="1:255" ht="31.5" x14ac:dyDescent="0.25">
      <c r="A27" s="518" t="s">
        <v>808</v>
      </c>
      <c r="B27" s="519" t="s">
        <v>652</v>
      </c>
      <c r="C27" s="519"/>
      <c r="D27" s="520"/>
      <c r="E27" s="520">
        <v>11040004</v>
      </c>
      <c r="F27" s="520"/>
      <c r="G27" s="516"/>
    </row>
    <row r="28" spans="1:255" x14ac:dyDescent="0.25">
      <c r="A28" s="373" t="s">
        <v>809</v>
      </c>
      <c r="B28" s="521" t="s">
        <v>654</v>
      </c>
      <c r="C28" s="521"/>
      <c r="D28" s="479"/>
      <c r="E28" s="479"/>
      <c r="F28" s="479"/>
      <c r="G28" s="516"/>
    </row>
    <row r="32" spans="1:255" x14ac:dyDescent="0.25">
      <c r="A32" s="365"/>
    </row>
    <row r="33" spans="1:1" x14ac:dyDescent="0.25">
      <c r="A33" s="365"/>
    </row>
    <row r="34" spans="1:1" x14ac:dyDescent="0.25">
      <c r="A34" s="365"/>
    </row>
    <row r="35" spans="1:1" x14ac:dyDescent="0.25">
      <c r="A35" s="365"/>
    </row>
    <row r="36" spans="1:1" x14ac:dyDescent="0.25">
      <c r="A36" s="365"/>
    </row>
    <row r="37" spans="1:1" x14ac:dyDescent="0.25">
      <c r="A37" s="365"/>
    </row>
    <row r="38" spans="1:1" x14ac:dyDescent="0.25">
      <c r="A38" s="365"/>
    </row>
    <row r="39" spans="1:1" x14ac:dyDescent="0.25">
      <c r="A39" s="365"/>
    </row>
    <row r="40" spans="1:1" x14ac:dyDescent="0.25">
      <c r="A40" s="365"/>
    </row>
    <row r="41" spans="1:1" x14ac:dyDescent="0.25">
      <c r="A41" s="365"/>
    </row>
  </sheetData>
  <mergeCells count="7">
    <mergeCell ref="A1:G1"/>
    <mergeCell ref="A2:G2"/>
    <mergeCell ref="C3:D3"/>
    <mergeCell ref="E3:F3"/>
    <mergeCell ref="G3:G5"/>
    <mergeCell ref="C5:D5"/>
    <mergeCell ref="E5:F5"/>
  </mergeCells>
  <pageMargins left="0.70866141732283472" right="0.70866141732283472" top="1.3385826771653544" bottom="0.15748031496062992" header="0.51181102362204722" footer="0.31496062992125984"/>
  <pageSetup paperSize="9" scale="63" orientation="portrait" r:id="rId1"/>
  <headerFooter>
    <oddHeader xml:space="preserve">&amp;L&amp;"Times New Roman,Normál"&amp;12Balatonszőlős Község 
Önkormányzata &amp;C&amp;"Times New Roman,Normál"&amp;12 
15.b. melléklet
az önkormányzat 2018. évi költségvetési gazdálkodási beszámolójáról
szóló 5/2019. (V. 30.) önkormányzati rendeletéhez&amp;R
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17"/>
  <sheetViews>
    <sheetView view="pageLayout" zoomScaleNormal="100" workbookViewId="0">
      <selection activeCell="B2" sqref="B2"/>
    </sheetView>
  </sheetViews>
  <sheetFormatPr defaultRowHeight="15.75" x14ac:dyDescent="0.25"/>
  <cols>
    <col min="1" max="1" width="8.140625" style="228" customWidth="1"/>
    <col min="2" max="2" width="41" style="228" customWidth="1"/>
    <col min="3" max="3" width="14.7109375" style="228" bestFit="1" customWidth="1"/>
    <col min="4" max="4" width="15.7109375" style="228" bestFit="1" customWidth="1"/>
    <col min="5" max="5" width="17.5703125" style="228" bestFit="1" customWidth="1"/>
    <col min="6" max="6" width="6.85546875" style="228" customWidth="1"/>
    <col min="7" max="7" width="13.5703125" style="228" customWidth="1"/>
    <col min="8" max="8" width="7.85546875" style="228" customWidth="1"/>
    <col min="9" max="9" width="13.7109375" style="228" customWidth="1"/>
    <col min="10" max="256" width="9.140625" style="228"/>
    <col min="257" max="257" width="8.140625" style="228" customWidth="1"/>
    <col min="258" max="258" width="41" style="228" customWidth="1"/>
    <col min="259" max="259" width="32.85546875" style="228" customWidth="1"/>
    <col min="260" max="260" width="17.85546875" style="228" customWidth="1"/>
    <col min="261" max="261" width="23.140625" style="228" customWidth="1"/>
    <col min="262" max="262" width="12.42578125" style="228" customWidth="1"/>
    <col min="263" max="263" width="12.85546875" style="228" customWidth="1"/>
    <col min="264" max="264" width="16.140625" style="228" customWidth="1"/>
    <col min="265" max="265" width="18" style="228" customWidth="1"/>
    <col min="266" max="512" width="9.140625" style="228"/>
    <col min="513" max="513" width="8.140625" style="228" customWidth="1"/>
    <col min="514" max="514" width="41" style="228" customWidth="1"/>
    <col min="515" max="515" width="32.85546875" style="228" customWidth="1"/>
    <col min="516" max="516" width="17.85546875" style="228" customWidth="1"/>
    <col min="517" max="517" width="23.140625" style="228" customWidth="1"/>
    <col min="518" max="518" width="12.42578125" style="228" customWidth="1"/>
    <col min="519" max="519" width="12.85546875" style="228" customWidth="1"/>
    <col min="520" max="520" width="16.140625" style="228" customWidth="1"/>
    <col min="521" max="521" width="18" style="228" customWidth="1"/>
    <col min="522" max="768" width="9.140625" style="228"/>
    <col min="769" max="769" width="8.140625" style="228" customWidth="1"/>
    <col min="770" max="770" width="41" style="228" customWidth="1"/>
    <col min="771" max="771" width="32.85546875" style="228" customWidth="1"/>
    <col min="772" max="772" width="17.85546875" style="228" customWidth="1"/>
    <col min="773" max="773" width="23.140625" style="228" customWidth="1"/>
    <col min="774" max="774" width="12.42578125" style="228" customWidth="1"/>
    <col min="775" max="775" width="12.85546875" style="228" customWidth="1"/>
    <col min="776" max="776" width="16.140625" style="228" customWidth="1"/>
    <col min="777" max="777" width="18" style="228" customWidth="1"/>
    <col min="778" max="1024" width="9.140625" style="228"/>
    <col min="1025" max="1025" width="8.140625" style="228" customWidth="1"/>
    <col min="1026" max="1026" width="41" style="228" customWidth="1"/>
    <col min="1027" max="1027" width="32.85546875" style="228" customWidth="1"/>
    <col min="1028" max="1028" width="17.85546875" style="228" customWidth="1"/>
    <col min="1029" max="1029" width="23.140625" style="228" customWidth="1"/>
    <col min="1030" max="1030" width="12.42578125" style="228" customWidth="1"/>
    <col min="1031" max="1031" width="12.85546875" style="228" customWidth="1"/>
    <col min="1032" max="1032" width="16.140625" style="228" customWidth="1"/>
    <col min="1033" max="1033" width="18" style="228" customWidth="1"/>
    <col min="1034" max="1280" width="9.140625" style="228"/>
    <col min="1281" max="1281" width="8.140625" style="228" customWidth="1"/>
    <col min="1282" max="1282" width="41" style="228" customWidth="1"/>
    <col min="1283" max="1283" width="32.85546875" style="228" customWidth="1"/>
    <col min="1284" max="1284" width="17.85546875" style="228" customWidth="1"/>
    <col min="1285" max="1285" width="23.140625" style="228" customWidth="1"/>
    <col min="1286" max="1286" width="12.42578125" style="228" customWidth="1"/>
    <col min="1287" max="1287" width="12.85546875" style="228" customWidth="1"/>
    <col min="1288" max="1288" width="16.140625" style="228" customWidth="1"/>
    <col min="1289" max="1289" width="18" style="228" customWidth="1"/>
    <col min="1290" max="1536" width="9.140625" style="228"/>
    <col min="1537" max="1537" width="8.140625" style="228" customWidth="1"/>
    <col min="1538" max="1538" width="41" style="228" customWidth="1"/>
    <col min="1539" max="1539" width="32.85546875" style="228" customWidth="1"/>
    <col min="1540" max="1540" width="17.85546875" style="228" customWidth="1"/>
    <col min="1541" max="1541" width="23.140625" style="228" customWidth="1"/>
    <col min="1542" max="1542" width="12.42578125" style="228" customWidth="1"/>
    <col min="1543" max="1543" width="12.85546875" style="228" customWidth="1"/>
    <col min="1544" max="1544" width="16.140625" style="228" customWidth="1"/>
    <col min="1545" max="1545" width="18" style="228" customWidth="1"/>
    <col min="1546" max="1792" width="9.140625" style="228"/>
    <col min="1793" max="1793" width="8.140625" style="228" customWidth="1"/>
    <col min="1794" max="1794" width="41" style="228" customWidth="1"/>
    <col min="1795" max="1795" width="32.85546875" style="228" customWidth="1"/>
    <col min="1796" max="1796" width="17.85546875" style="228" customWidth="1"/>
    <col min="1797" max="1797" width="23.140625" style="228" customWidth="1"/>
    <col min="1798" max="1798" width="12.42578125" style="228" customWidth="1"/>
    <col min="1799" max="1799" width="12.85546875" style="228" customWidth="1"/>
    <col min="1800" max="1800" width="16.140625" style="228" customWidth="1"/>
    <col min="1801" max="1801" width="18" style="228" customWidth="1"/>
    <col min="1802" max="2048" width="9.140625" style="228"/>
    <col min="2049" max="2049" width="8.140625" style="228" customWidth="1"/>
    <col min="2050" max="2050" width="41" style="228" customWidth="1"/>
    <col min="2051" max="2051" width="32.85546875" style="228" customWidth="1"/>
    <col min="2052" max="2052" width="17.85546875" style="228" customWidth="1"/>
    <col min="2053" max="2053" width="23.140625" style="228" customWidth="1"/>
    <col min="2054" max="2054" width="12.42578125" style="228" customWidth="1"/>
    <col min="2055" max="2055" width="12.85546875" style="228" customWidth="1"/>
    <col min="2056" max="2056" width="16.140625" style="228" customWidth="1"/>
    <col min="2057" max="2057" width="18" style="228" customWidth="1"/>
    <col min="2058" max="2304" width="9.140625" style="228"/>
    <col min="2305" max="2305" width="8.140625" style="228" customWidth="1"/>
    <col min="2306" max="2306" width="41" style="228" customWidth="1"/>
    <col min="2307" max="2307" width="32.85546875" style="228" customWidth="1"/>
    <col min="2308" max="2308" width="17.85546875" style="228" customWidth="1"/>
    <col min="2309" max="2309" width="23.140625" style="228" customWidth="1"/>
    <col min="2310" max="2310" width="12.42578125" style="228" customWidth="1"/>
    <col min="2311" max="2311" width="12.85546875" style="228" customWidth="1"/>
    <col min="2312" max="2312" width="16.140625" style="228" customWidth="1"/>
    <col min="2313" max="2313" width="18" style="228" customWidth="1"/>
    <col min="2314" max="2560" width="9.140625" style="228"/>
    <col min="2561" max="2561" width="8.140625" style="228" customWidth="1"/>
    <col min="2562" max="2562" width="41" style="228" customWidth="1"/>
    <col min="2563" max="2563" width="32.85546875" style="228" customWidth="1"/>
    <col min="2564" max="2564" width="17.85546875" style="228" customWidth="1"/>
    <col min="2565" max="2565" width="23.140625" style="228" customWidth="1"/>
    <col min="2566" max="2566" width="12.42578125" style="228" customWidth="1"/>
    <col min="2567" max="2567" width="12.85546875" style="228" customWidth="1"/>
    <col min="2568" max="2568" width="16.140625" style="228" customWidth="1"/>
    <col min="2569" max="2569" width="18" style="228" customWidth="1"/>
    <col min="2570" max="2816" width="9.140625" style="228"/>
    <col min="2817" max="2817" width="8.140625" style="228" customWidth="1"/>
    <col min="2818" max="2818" width="41" style="228" customWidth="1"/>
    <col min="2819" max="2819" width="32.85546875" style="228" customWidth="1"/>
    <col min="2820" max="2820" width="17.85546875" style="228" customWidth="1"/>
    <col min="2821" max="2821" width="23.140625" style="228" customWidth="1"/>
    <col min="2822" max="2822" width="12.42578125" style="228" customWidth="1"/>
    <col min="2823" max="2823" width="12.85546875" style="228" customWidth="1"/>
    <col min="2824" max="2824" width="16.140625" style="228" customWidth="1"/>
    <col min="2825" max="2825" width="18" style="228" customWidth="1"/>
    <col min="2826" max="3072" width="9.140625" style="228"/>
    <col min="3073" max="3073" width="8.140625" style="228" customWidth="1"/>
    <col min="3074" max="3074" width="41" style="228" customWidth="1"/>
    <col min="3075" max="3075" width="32.85546875" style="228" customWidth="1"/>
    <col min="3076" max="3076" width="17.85546875" style="228" customWidth="1"/>
    <col min="3077" max="3077" width="23.140625" style="228" customWidth="1"/>
    <col min="3078" max="3078" width="12.42578125" style="228" customWidth="1"/>
    <col min="3079" max="3079" width="12.85546875" style="228" customWidth="1"/>
    <col min="3080" max="3080" width="16.140625" style="228" customWidth="1"/>
    <col min="3081" max="3081" width="18" style="228" customWidth="1"/>
    <col min="3082" max="3328" width="9.140625" style="228"/>
    <col min="3329" max="3329" width="8.140625" style="228" customWidth="1"/>
    <col min="3330" max="3330" width="41" style="228" customWidth="1"/>
    <col min="3331" max="3331" width="32.85546875" style="228" customWidth="1"/>
    <col min="3332" max="3332" width="17.85546875" style="228" customWidth="1"/>
    <col min="3333" max="3333" width="23.140625" style="228" customWidth="1"/>
    <col min="3334" max="3334" width="12.42578125" style="228" customWidth="1"/>
    <col min="3335" max="3335" width="12.85546875" style="228" customWidth="1"/>
    <col min="3336" max="3336" width="16.140625" style="228" customWidth="1"/>
    <col min="3337" max="3337" width="18" style="228" customWidth="1"/>
    <col min="3338" max="3584" width="9.140625" style="228"/>
    <col min="3585" max="3585" width="8.140625" style="228" customWidth="1"/>
    <col min="3586" max="3586" width="41" style="228" customWidth="1"/>
    <col min="3587" max="3587" width="32.85546875" style="228" customWidth="1"/>
    <col min="3588" max="3588" width="17.85546875" style="228" customWidth="1"/>
    <col min="3589" max="3589" width="23.140625" style="228" customWidth="1"/>
    <col min="3590" max="3590" width="12.42578125" style="228" customWidth="1"/>
    <col min="3591" max="3591" width="12.85546875" style="228" customWidth="1"/>
    <col min="3592" max="3592" width="16.140625" style="228" customWidth="1"/>
    <col min="3593" max="3593" width="18" style="228" customWidth="1"/>
    <col min="3594" max="3840" width="9.140625" style="228"/>
    <col min="3841" max="3841" width="8.140625" style="228" customWidth="1"/>
    <col min="3842" max="3842" width="41" style="228" customWidth="1"/>
    <col min="3843" max="3843" width="32.85546875" style="228" customWidth="1"/>
    <col min="3844" max="3844" width="17.85546875" style="228" customWidth="1"/>
    <col min="3845" max="3845" width="23.140625" style="228" customWidth="1"/>
    <col min="3846" max="3846" width="12.42578125" style="228" customWidth="1"/>
    <col min="3847" max="3847" width="12.85546875" style="228" customWidth="1"/>
    <col min="3848" max="3848" width="16.140625" style="228" customWidth="1"/>
    <col min="3849" max="3849" width="18" style="228" customWidth="1"/>
    <col min="3850" max="4096" width="9.140625" style="228"/>
    <col min="4097" max="4097" width="8.140625" style="228" customWidth="1"/>
    <col min="4098" max="4098" width="41" style="228" customWidth="1"/>
    <col min="4099" max="4099" width="32.85546875" style="228" customWidth="1"/>
    <col min="4100" max="4100" width="17.85546875" style="228" customWidth="1"/>
    <col min="4101" max="4101" width="23.140625" style="228" customWidth="1"/>
    <col min="4102" max="4102" width="12.42578125" style="228" customWidth="1"/>
    <col min="4103" max="4103" width="12.85546875" style="228" customWidth="1"/>
    <col min="4104" max="4104" width="16.140625" style="228" customWidth="1"/>
    <col min="4105" max="4105" width="18" style="228" customWidth="1"/>
    <col min="4106" max="4352" width="9.140625" style="228"/>
    <col min="4353" max="4353" width="8.140625" style="228" customWidth="1"/>
    <col min="4354" max="4354" width="41" style="228" customWidth="1"/>
    <col min="4355" max="4355" width="32.85546875" style="228" customWidth="1"/>
    <col min="4356" max="4356" width="17.85546875" style="228" customWidth="1"/>
    <col min="4357" max="4357" width="23.140625" style="228" customWidth="1"/>
    <col min="4358" max="4358" width="12.42578125" style="228" customWidth="1"/>
    <col min="4359" max="4359" width="12.85546875" style="228" customWidth="1"/>
    <col min="4360" max="4360" width="16.140625" style="228" customWidth="1"/>
    <col min="4361" max="4361" width="18" style="228" customWidth="1"/>
    <col min="4362" max="4608" width="9.140625" style="228"/>
    <col min="4609" max="4609" width="8.140625" style="228" customWidth="1"/>
    <col min="4610" max="4610" width="41" style="228" customWidth="1"/>
    <col min="4611" max="4611" width="32.85546875" style="228" customWidth="1"/>
    <col min="4612" max="4612" width="17.85546875" style="228" customWidth="1"/>
    <col min="4613" max="4613" width="23.140625" style="228" customWidth="1"/>
    <col min="4614" max="4614" width="12.42578125" style="228" customWidth="1"/>
    <col min="4615" max="4615" width="12.85546875" style="228" customWidth="1"/>
    <col min="4616" max="4616" width="16.140625" style="228" customWidth="1"/>
    <col min="4617" max="4617" width="18" style="228" customWidth="1"/>
    <col min="4618" max="4864" width="9.140625" style="228"/>
    <col min="4865" max="4865" width="8.140625" style="228" customWidth="1"/>
    <col min="4866" max="4866" width="41" style="228" customWidth="1"/>
    <col min="4867" max="4867" width="32.85546875" style="228" customWidth="1"/>
    <col min="4868" max="4868" width="17.85546875" style="228" customWidth="1"/>
    <col min="4869" max="4869" width="23.140625" style="228" customWidth="1"/>
    <col min="4870" max="4870" width="12.42578125" style="228" customWidth="1"/>
    <col min="4871" max="4871" width="12.85546875" style="228" customWidth="1"/>
    <col min="4872" max="4872" width="16.140625" style="228" customWidth="1"/>
    <col min="4873" max="4873" width="18" style="228" customWidth="1"/>
    <col min="4874" max="5120" width="9.140625" style="228"/>
    <col min="5121" max="5121" width="8.140625" style="228" customWidth="1"/>
    <col min="5122" max="5122" width="41" style="228" customWidth="1"/>
    <col min="5123" max="5123" width="32.85546875" style="228" customWidth="1"/>
    <col min="5124" max="5124" width="17.85546875" style="228" customWidth="1"/>
    <col min="5125" max="5125" width="23.140625" style="228" customWidth="1"/>
    <col min="5126" max="5126" width="12.42578125" style="228" customWidth="1"/>
    <col min="5127" max="5127" width="12.85546875" style="228" customWidth="1"/>
    <col min="5128" max="5128" width="16.140625" style="228" customWidth="1"/>
    <col min="5129" max="5129" width="18" style="228" customWidth="1"/>
    <col min="5130" max="5376" width="9.140625" style="228"/>
    <col min="5377" max="5377" width="8.140625" style="228" customWidth="1"/>
    <col min="5378" max="5378" width="41" style="228" customWidth="1"/>
    <col min="5379" max="5379" width="32.85546875" style="228" customWidth="1"/>
    <col min="5380" max="5380" width="17.85546875" style="228" customWidth="1"/>
    <col min="5381" max="5381" width="23.140625" style="228" customWidth="1"/>
    <col min="5382" max="5382" width="12.42578125" style="228" customWidth="1"/>
    <col min="5383" max="5383" width="12.85546875" style="228" customWidth="1"/>
    <col min="5384" max="5384" width="16.140625" style="228" customWidth="1"/>
    <col min="5385" max="5385" width="18" style="228" customWidth="1"/>
    <col min="5386" max="5632" width="9.140625" style="228"/>
    <col min="5633" max="5633" width="8.140625" style="228" customWidth="1"/>
    <col min="5634" max="5634" width="41" style="228" customWidth="1"/>
    <col min="5635" max="5635" width="32.85546875" style="228" customWidth="1"/>
    <col min="5636" max="5636" width="17.85546875" style="228" customWidth="1"/>
    <col min="5637" max="5637" width="23.140625" style="228" customWidth="1"/>
    <col min="5638" max="5638" width="12.42578125" style="228" customWidth="1"/>
    <col min="5639" max="5639" width="12.85546875" style="228" customWidth="1"/>
    <col min="5640" max="5640" width="16.140625" style="228" customWidth="1"/>
    <col min="5641" max="5641" width="18" style="228" customWidth="1"/>
    <col min="5642" max="5888" width="9.140625" style="228"/>
    <col min="5889" max="5889" width="8.140625" style="228" customWidth="1"/>
    <col min="5890" max="5890" width="41" style="228" customWidth="1"/>
    <col min="5891" max="5891" width="32.85546875" style="228" customWidth="1"/>
    <col min="5892" max="5892" width="17.85546875" style="228" customWidth="1"/>
    <col min="5893" max="5893" width="23.140625" style="228" customWidth="1"/>
    <col min="5894" max="5894" width="12.42578125" style="228" customWidth="1"/>
    <col min="5895" max="5895" width="12.85546875" style="228" customWidth="1"/>
    <col min="5896" max="5896" width="16.140625" style="228" customWidth="1"/>
    <col min="5897" max="5897" width="18" style="228" customWidth="1"/>
    <col min="5898" max="6144" width="9.140625" style="228"/>
    <col min="6145" max="6145" width="8.140625" style="228" customWidth="1"/>
    <col min="6146" max="6146" width="41" style="228" customWidth="1"/>
    <col min="6147" max="6147" width="32.85546875" style="228" customWidth="1"/>
    <col min="6148" max="6148" width="17.85546875" style="228" customWidth="1"/>
    <col min="6149" max="6149" width="23.140625" style="228" customWidth="1"/>
    <col min="6150" max="6150" width="12.42578125" style="228" customWidth="1"/>
    <col min="6151" max="6151" width="12.85546875" style="228" customWidth="1"/>
    <col min="6152" max="6152" width="16.140625" style="228" customWidth="1"/>
    <col min="6153" max="6153" width="18" style="228" customWidth="1"/>
    <col min="6154" max="6400" width="9.140625" style="228"/>
    <col min="6401" max="6401" width="8.140625" style="228" customWidth="1"/>
    <col min="6402" max="6402" width="41" style="228" customWidth="1"/>
    <col min="6403" max="6403" width="32.85546875" style="228" customWidth="1"/>
    <col min="6404" max="6404" width="17.85546875" style="228" customWidth="1"/>
    <col min="6405" max="6405" width="23.140625" style="228" customWidth="1"/>
    <col min="6406" max="6406" width="12.42578125" style="228" customWidth="1"/>
    <col min="6407" max="6407" width="12.85546875" style="228" customWidth="1"/>
    <col min="6408" max="6408" width="16.140625" style="228" customWidth="1"/>
    <col min="6409" max="6409" width="18" style="228" customWidth="1"/>
    <col min="6410" max="6656" width="9.140625" style="228"/>
    <col min="6657" max="6657" width="8.140625" style="228" customWidth="1"/>
    <col min="6658" max="6658" width="41" style="228" customWidth="1"/>
    <col min="6659" max="6659" width="32.85546875" style="228" customWidth="1"/>
    <col min="6660" max="6660" width="17.85546875" style="228" customWidth="1"/>
    <col min="6661" max="6661" width="23.140625" style="228" customWidth="1"/>
    <col min="6662" max="6662" width="12.42578125" style="228" customWidth="1"/>
    <col min="6663" max="6663" width="12.85546875" style="228" customWidth="1"/>
    <col min="6664" max="6664" width="16.140625" style="228" customWidth="1"/>
    <col min="6665" max="6665" width="18" style="228" customWidth="1"/>
    <col min="6666" max="6912" width="9.140625" style="228"/>
    <col min="6913" max="6913" width="8.140625" style="228" customWidth="1"/>
    <col min="6914" max="6914" width="41" style="228" customWidth="1"/>
    <col min="6915" max="6915" width="32.85546875" style="228" customWidth="1"/>
    <col min="6916" max="6916" width="17.85546875" style="228" customWidth="1"/>
    <col min="6917" max="6917" width="23.140625" style="228" customWidth="1"/>
    <col min="6918" max="6918" width="12.42578125" style="228" customWidth="1"/>
    <col min="6919" max="6919" width="12.85546875" style="228" customWidth="1"/>
    <col min="6920" max="6920" width="16.140625" style="228" customWidth="1"/>
    <col min="6921" max="6921" width="18" style="228" customWidth="1"/>
    <col min="6922" max="7168" width="9.140625" style="228"/>
    <col min="7169" max="7169" width="8.140625" style="228" customWidth="1"/>
    <col min="7170" max="7170" width="41" style="228" customWidth="1"/>
    <col min="7171" max="7171" width="32.85546875" style="228" customWidth="1"/>
    <col min="7172" max="7172" width="17.85546875" style="228" customWidth="1"/>
    <col min="7173" max="7173" width="23.140625" style="228" customWidth="1"/>
    <col min="7174" max="7174" width="12.42578125" style="228" customWidth="1"/>
    <col min="7175" max="7175" width="12.85546875" style="228" customWidth="1"/>
    <col min="7176" max="7176" width="16.140625" style="228" customWidth="1"/>
    <col min="7177" max="7177" width="18" style="228" customWidth="1"/>
    <col min="7178" max="7424" width="9.140625" style="228"/>
    <col min="7425" max="7425" width="8.140625" style="228" customWidth="1"/>
    <col min="7426" max="7426" width="41" style="228" customWidth="1"/>
    <col min="7427" max="7427" width="32.85546875" style="228" customWidth="1"/>
    <col min="7428" max="7428" width="17.85546875" style="228" customWidth="1"/>
    <col min="7429" max="7429" width="23.140625" style="228" customWidth="1"/>
    <col min="7430" max="7430" width="12.42578125" style="228" customWidth="1"/>
    <col min="7431" max="7431" width="12.85546875" style="228" customWidth="1"/>
    <col min="7432" max="7432" width="16.140625" style="228" customWidth="1"/>
    <col min="7433" max="7433" width="18" style="228" customWidth="1"/>
    <col min="7434" max="7680" width="9.140625" style="228"/>
    <col min="7681" max="7681" width="8.140625" style="228" customWidth="1"/>
    <col min="7682" max="7682" width="41" style="228" customWidth="1"/>
    <col min="7683" max="7683" width="32.85546875" style="228" customWidth="1"/>
    <col min="7684" max="7684" width="17.85546875" style="228" customWidth="1"/>
    <col min="7685" max="7685" width="23.140625" style="228" customWidth="1"/>
    <col min="7686" max="7686" width="12.42578125" style="228" customWidth="1"/>
    <col min="7687" max="7687" width="12.85546875" style="228" customWidth="1"/>
    <col min="7688" max="7688" width="16.140625" style="228" customWidth="1"/>
    <col min="7689" max="7689" width="18" style="228" customWidth="1"/>
    <col min="7690" max="7936" width="9.140625" style="228"/>
    <col min="7937" max="7937" width="8.140625" style="228" customWidth="1"/>
    <col min="7938" max="7938" width="41" style="228" customWidth="1"/>
    <col min="7939" max="7939" width="32.85546875" style="228" customWidth="1"/>
    <col min="7940" max="7940" width="17.85546875" style="228" customWidth="1"/>
    <col min="7941" max="7941" width="23.140625" style="228" customWidth="1"/>
    <col min="7942" max="7942" width="12.42578125" style="228" customWidth="1"/>
    <col min="7943" max="7943" width="12.85546875" style="228" customWidth="1"/>
    <col min="7944" max="7944" width="16.140625" style="228" customWidth="1"/>
    <col min="7945" max="7945" width="18" style="228" customWidth="1"/>
    <col min="7946" max="8192" width="9.140625" style="228"/>
    <col min="8193" max="8193" width="8.140625" style="228" customWidth="1"/>
    <col min="8194" max="8194" width="41" style="228" customWidth="1"/>
    <col min="8195" max="8195" width="32.85546875" style="228" customWidth="1"/>
    <col min="8196" max="8196" width="17.85546875" style="228" customWidth="1"/>
    <col min="8197" max="8197" width="23.140625" style="228" customWidth="1"/>
    <col min="8198" max="8198" width="12.42578125" style="228" customWidth="1"/>
    <col min="8199" max="8199" width="12.85546875" style="228" customWidth="1"/>
    <col min="8200" max="8200" width="16.140625" style="228" customWidth="1"/>
    <col min="8201" max="8201" width="18" style="228" customWidth="1"/>
    <col min="8202" max="8448" width="9.140625" style="228"/>
    <col min="8449" max="8449" width="8.140625" style="228" customWidth="1"/>
    <col min="8450" max="8450" width="41" style="228" customWidth="1"/>
    <col min="8451" max="8451" width="32.85546875" style="228" customWidth="1"/>
    <col min="8452" max="8452" width="17.85546875" style="228" customWidth="1"/>
    <col min="8453" max="8453" width="23.140625" style="228" customWidth="1"/>
    <col min="8454" max="8454" width="12.42578125" style="228" customWidth="1"/>
    <col min="8455" max="8455" width="12.85546875" style="228" customWidth="1"/>
    <col min="8456" max="8456" width="16.140625" style="228" customWidth="1"/>
    <col min="8457" max="8457" width="18" style="228" customWidth="1"/>
    <col min="8458" max="8704" width="9.140625" style="228"/>
    <col min="8705" max="8705" width="8.140625" style="228" customWidth="1"/>
    <col min="8706" max="8706" width="41" style="228" customWidth="1"/>
    <col min="8707" max="8707" width="32.85546875" style="228" customWidth="1"/>
    <col min="8708" max="8708" width="17.85546875" style="228" customWidth="1"/>
    <col min="8709" max="8709" width="23.140625" style="228" customWidth="1"/>
    <col min="8710" max="8710" width="12.42578125" style="228" customWidth="1"/>
    <col min="8711" max="8711" width="12.85546875" style="228" customWidth="1"/>
    <col min="8712" max="8712" width="16.140625" style="228" customWidth="1"/>
    <col min="8713" max="8713" width="18" style="228" customWidth="1"/>
    <col min="8714" max="8960" width="9.140625" style="228"/>
    <col min="8961" max="8961" width="8.140625" style="228" customWidth="1"/>
    <col min="8962" max="8962" width="41" style="228" customWidth="1"/>
    <col min="8963" max="8963" width="32.85546875" style="228" customWidth="1"/>
    <col min="8964" max="8964" width="17.85546875" style="228" customWidth="1"/>
    <col min="8965" max="8965" width="23.140625" style="228" customWidth="1"/>
    <col min="8966" max="8966" width="12.42578125" style="228" customWidth="1"/>
    <col min="8967" max="8967" width="12.85546875" style="228" customWidth="1"/>
    <col min="8968" max="8968" width="16.140625" style="228" customWidth="1"/>
    <col min="8969" max="8969" width="18" style="228" customWidth="1"/>
    <col min="8970" max="9216" width="9.140625" style="228"/>
    <col min="9217" max="9217" width="8.140625" style="228" customWidth="1"/>
    <col min="9218" max="9218" width="41" style="228" customWidth="1"/>
    <col min="9219" max="9219" width="32.85546875" style="228" customWidth="1"/>
    <col min="9220" max="9220" width="17.85546875" style="228" customWidth="1"/>
    <col min="9221" max="9221" width="23.140625" style="228" customWidth="1"/>
    <col min="9222" max="9222" width="12.42578125" style="228" customWidth="1"/>
    <col min="9223" max="9223" width="12.85546875" style="228" customWidth="1"/>
    <col min="9224" max="9224" width="16.140625" style="228" customWidth="1"/>
    <col min="9225" max="9225" width="18" style="228" customWidth="1"/>
    <col min="9226" max="9472" width="9.140625" style="228"/>
    <col min="9473" max="9473" width="8.140625" style="228" customWidth="1"/>
    <col min="9474" max="9474" width="41" style="228" customWidth="1"/>
    <col min="9475" max="9475" width="32.85546875" style="228" customWidth="1"/>
    <col min="9476" max="9476" width="17.85546875" style="228" customWidth="1"/>
    <col min="9477" max="9477" width="23.140625" style="228" customWidth="1"/>
    <col min="9478" max="9478" width="12.42578125" style="228" customWidth="1"/>
    <col min="9479" max="9479" width="12.85546875" style="228" customWidth="1"/>
    <col min="9480" max="9480" width="16.140625" style="228" customWidth="1"/>
    <col min="9481" max="9481" width="18" style="228" customWidth="1"/>
    <col min="9482" max="9728" width="9.140625" style="228"/>
    <col min="9729" max="9729" width="8.140625" style="228" customWidth="1"/>
    <col min="9730" max="9730" width="41" style="228" customWidth="1"/>
    <col min="9731" max="9731" width="32.85546875" style="228" customWidth="1"/>
    <col min="9732" max="9732" width="17.85546875" style="228" customWidth="1"/>
    <col min="9733" max="9733" width="23.140625" style="228" customWidth="1"/>
    <col min="9734" max="9734" width="12.42578125" style="228" customWidth="1"/>
    <col min="9735" max="9735" width="12.85546875" style="228" customWidth="1"/>
    <col min="9736" max="9736" width="16.140625" style="228" customWidth="1"/>
    <col min="9737" max="9737" width="18" style="228" customWidth="1"/>
    <col min="9738" max="9984" width="9.140625" style="228"/>
    <col min="9985" max="9985" width="8.140625" style="228" customWidth="1"/>
    <col min="9986" max="9986" width="41" style="228" customWidth="1"/>
    <col min="9987" max="9987" width="32.85546875" style="228" customWidth="1"/>
    <col min="9988" max="9988" width="17.85546875" style="228" customWidth="1"/>
    <col min="9989" max="9989" width="23.140625" style="228" customWidth="1"/>
    <col min="9990" max="9990" width="12.42578125" style="228" customWidth="1"/>
    <col min="9991" max="9991" width="12.85546875" style="228" customWidth="1"/>
    <col min="9992" max="9992" width="16.140625" style="228" customWidth="1"/>
    <col min="9993" max="9993" width="18" style="228" customWidth="1"/>
    <col min="9994" max="10240" width="9.140625" style="228"/>
    <col min="10241" max="10241" width="8.140625" style="228" customWidth="1"/>
    <col min="10242" max="10242" width="41" style="228" customWidth="1"/>
    <col min="10243" max="10243" width="32.85546875" style="228" customWidth="1"/>
    <col min="10244" max="10244" width="17.85546875" style="228" customWidth="1"/>
    <col min="10245" max="10245" width="23.140625" style="228" customWidth="1"/>
    <col min="10246" max="10246" width="12.42578125" style="228" customWidth="1"/>
    <col min="10247" max="10247" width="12.85546875" style="228" customWidth="1"/>
    <col min="10248" max="10248" width="16.140625" style="228" customWidth="1"/>
    <col min="10249" max="10249" width="18" style="228" customWidth="1"/>
    <col min="10250" max="10496" width="9.140625" style="228"/>
    <col min="10497" max="10497" width="8.140625" style="228" customWidth="1"/>
    <col min="10498" max="10498" width="41" style="228" customWidth="1"/>
    <col min="10499" max="10499" width="32.85546875" style="228" customWidth="1"/>
    <col min="10500" max="10500" width="17.85546875" style="228" customWidth="1"/>
    <col min="10501" max="10501" width="23.140625" style="228" customWidth="1"/>
    <col min="10502" max="10502" width="12.42578125" style="228" customWidth="1"/>
    <col min="10503" max="10503" width="12.85546875" style="228" customWidth="1"/>
    <col min="10504" max="10504" width="16.140625" style="228" customWidth="1"/>
    <col min="10505" max="10505" width="18" style="228" customWidth="1"/>
    <col min="10506" max="10752" width="9.140625" style="228"/>
    <col min="10753" max="10753" width="8.140625" style="228" customWidth="1"/>
    <col min="10754" max="10754" width="41" style="228" customWidth="1"/>
    <col min="10755" max="10755" width="32.85546875" style="228" customWidth="1"/>
    <col min="10756" max="10756" width="17.85546875" style="228" customWidth="1"/>
    <col min="10757" max="10757" width="23.140625" style="228" customWidth="1"/>
    <col min="10758" max="10758" width="12.42578125" style="228" customWidth="1"/>
    <col min="10759" max="10759" width="12.85546875" style="228" customWidth="1"/>
    <col min="10760" max="10760" width="16.140625" style="228" customWidth="1"/>
    <col min="10761" max="10761" width="18" style="228" customWidth="1"/>
    <col min="10762" max="11008" width="9.140625" style="228"/>
    <col min="11009" max="11009" width="8.140625" style="228" customWidth="1"/>
    <col min="11010" max="11010" width="41" style="228" customWidth="1"/>
    <col min="11011" max="11011" width="32.85546875" style="228" customWidth="1"/>
    <col min="11012" max="11012" width="17.85546875" style="228" customWidth="1"/>
    <col min="11013" max="11013" width="23.140625" style="228" customWidth="1"/>
    <col min="11014" max="11014" width="12.42578125" style="228" customWidth="1"/>
    <col min="11015" max="11015" width="12.85546875" style="228" customWidth="1"/>
    <col min="11016" max="11016" width="16.140625" style="228" customWidth="1"/>
    <col min="11017" max="11017" width="18" style="228" customWidth="1"/>
    <col min="11018" max="11264" width="9.140625" style="228"/>
    <col min="11265" max="11265" width="8.140625" style="228" customWidth="1"/>
    <col min="11266" max="11266" width="41" style="228" customWidth="1"/>
    <col min="11267" max="11267" width="32.85546875" style="228" customWidth="1"/>
    <col min="11268" max="11268" width="17.85546875" style="228" customWidth="1"/>
    <col min="11269" max="11269" width="23.140625" style="228" customWidth="1"/>
    <col min="11270" max="11270" width="12.42578125" style="228" customWidth="1"/>
    <col min="11271" max="11271" width="12.85546875" style="228" customWidth="1"/>
    <col min="11272" max="11272" width="16.140625" style="228" customWidth="1"/>
    <col min="11273" max="11273" width="18" style="228" customWidth="1"/>
    <col min="11274" max="11520" width="9.140625" style="228"/>
    <col min="11521" max="11521" width="8.140625" style="228" customWidth="1"/>
    <col min="11522" max="11522" width="41" style="228" customWidth="1"/>
    <col min="11523" max="11523" width="32.85546875" style="228" customWidth="1"/>
    <col min="11524" max="11524" width="17.85546875" style="228" customWidth="1"/>
    <col min="11525" max="11525" width="23.140625" style="228" customWidth="1"/>
    <col min="11526" max="11526" width="12.42578125" style="228" customWidth="1"/>
    <col min="11527" max="11527" width="12.85546875" style="228" customWidth="1"/>
    <col min="11528" max="11528" width="16.140625" style="228" customWidth="1"/>
    <col min="11529" max="11529" width="18" style="228" customWidth="1"/>
    <col min="11530" max="11776" width="9.140625" style="228"/>
    <col min="11777" max="11777" width="8.140625" style="228" customWidth="1"/>
    <col min="11778" max="11778" width="41" style="228" customWidth="1"/>
    <col min="11779" max="11779" width="32.85546875" style="228" customWidth="1"/>
    <col min="11780" max="11780" width="17.85546875" style="228" customWidth="1"/>
    <col min="11781" max="11781" width="23.140625" style="228" customWidth="1"/>
    <col min="11782" max="11782" width="12.42578125" style="228" customWidth="1"/>
    <col min="11783" max="11783" width="12.85546875" style="228" customWidth="1"/>
    <col min="11784" max="11784" width="16.140625" style="228" customWidth="1"/>
    <col min="11785" max="11785" width="18" style="228" customWidth="1"/>
    <col min="11786" max="12032" width="9.140625" style="228"/>
    <col min="12033" max="12033" width="8.140625" style="228" customWidth="1"/>
    <col min="12034" max="12034" width="41" style="228" customWidth="1"/>
    <col min="12035" max="12035" width="32.85546875" style="228" customWidth="1"/>
    <col min="12036" max="12036" width="17.85546875" style="228" customWidth="1"/>
    <col min="12037" max="12037" width="23.140625" style="228" customWidth="1"/>
    <col min="12038" max="12038" width="12.42578125" style="228" customWidth="1"/>
    <col min="12039" max="12039" width="12.85546875" style="228" customWidth="1"/>
    <col min="12040" max="12040" width="16.140625" style="228" customWidth="1"/>
    <col min="12041" max="12041" width="18" style="228" customWidth="1"/>
    <col min="12042" max="12288" width="9.140625" style="228"/>
    <col min="12289" max="12289" width="8.140625" style="228" customWidth="1"/>
    <col min="12290" max="12290" width="41" style="228" customWidth="1"/>
    <col min="12291" max="12291" width="32.85546875" style="228" customWidth="1"/>
    <col min="12292" max="12292" width="17.85546875" style="228" customWidth="1"/>
    <col min="12293" max="12293" width="23.140625" style="228" customWidth="1"/>
    <col min="12294" max="12294" width="12.42578125" style="228" customWidth="1"/>
    <col min="12295" max="12295" width="12.85546875" style="228" customWidth="1"/>
    <col min="12296" max="12296" width="16.140625" style="228" customWidth="1"/>
    <col min="12297" max="12297" width="18" style="228" customWidth="1"/>
    <col min="12298" max="12544" width="9.140625" style="228"/>
    <col min="12545" max="12545" width="8.140625" style="228" customWidth="1"/>
    <col min="12546" max="12546" width="41" style="228" customWidth="1"/>
    <col min="12547" max="12547" width="32.85546875" style="228" customWidth="1"/>
    <col min="12548" max="12548" width="17.85546875" style="228" customWidth="1"/>
    <col min="12549" max="12549" width="23.140625" style="228" customWidth="1"/>
    <col min="12550" max="12550" width="12.42578125" style="228" customWidth="1"/>
    <col min="12551" max="12551" width="12.85546875" style="228" customWidth="1"/>
    <col min="12552" max="12552" width="16.140625" style="228" customWidth="1"/>
    <col min="12553" max="12553" width="18" style="228" customWidth="1"/>
    <col min="12554" max="12800" width="9.140625" style="228"/>
    <col min="12801" max="12801" width="8.140625" style="228" customWidth="1"/>
    <col min="12802" max="12802" width="41" style="228" customWidth="1"/>
    <col min="12803" max="12803" width="32.85546875" style="228" customWidth="1"/>
    <col min="12804" max="12804" width="17.85546875" style="228" customWidth="1"/>
    <col min="12805" max="12805" width="23.140625" style="228" customWidth="1"/>
    <col min="12806" max="12806" width="12.42578125" style="228" customWidth="1"/>
    <col min="12807" max="12807" width="12.85546875" style="228" customWidth="1"/>
    <col min="12808" max="12808" width="16.140625" style="228" customWidth="1"/>
    <col min="12809" max="12809" width="18" style="228" customWidth="1"/>
    <col min="12810" max="13056" width="9.140625" style="228"/>
    <col min="13057" max="13057" width="8.140625" style="228" customWidth="1"/>
    <col min="13058" max="13058" width="41" style="228" customWidth="1"/>
    <col min="13059" max="13059" width="32.85546875" style="228" customWidth="1"/>
    <col min="13060" max="13060" width="17.85546875" style="228" customWidth="1"/>
    <col min="13061" max="13061" width="23.140625" style="228" customWidth="1"/>
    <col min="13062" max="13062" width="12.42578125" style="228" customWidth="1"/>
    <col min="13063" max="13063" width="12.85546875" style="228" customWidth="1"/>
    <col min="13064" max="13064" width="16.140625" style="228" customWidth="1"/>
    <col min="13065" max="13065" width="18" style="228" customWidth="1"/>
    <col min="13066" max="13312" width="9.140625" style="228"/>
    <col min="13313" max="13313" width="8.140625" style="228" customWidth="1"/>
    <col min="13314" max="13314" width="41" style="228" customWidth="1"/>
    <col min="13315" max="13315" width="32.85546875" style="228" customWidth="1"/>
    <col min="13316" max="13316" width="17.85546875" style="228" customWidth="1"/>
    <col min="13317" max="13317" width="23.140625" style="228" customWidth="1"/>
    <col min="13318" max="13318" width="12.42578125" style="228" customWidth="1"/>
    <col min="13319" max="13319" width="12.85546875" style="228" customWidth="1"/>
    <col min="13320" max="13320" width="16.140625" style="228" customWidth="1"/>
    <col min="13321" max="13321" width="18" style="228" customWidth="1"/>
    <col min="13322" max="13568" width="9.140625" style="228"/>
    <col min="13569" max="13569" width="8.140625" style="228" customWidth="1"/>
    <col min="13570" max="13570" width="41" style="228" customWidth="1"/>
    <col min="13571" max="13571" width="32.85546875" style="228" customWidth="1"/>
    <col min="13572" max="13572" width="17.85546875" style="228" customWidth="1"/>
    <col min="13573" max="13573" width="23.140625" style="228" customWidth="1"/>
    <col min="13574" max="13574" width="12.42578125" style="228" customWidth="1"/>
    <col min="13575" max="13575" width="12.85546875" style="228" customWidth="1"/>
    <col min="13576" max="13576" width="16.140625" style="228" customWidth="1"/>
    <col min="13577" max="13577" width="18" style="228" customWidth="1"/>
    <col min="13578" max="13824" width="9.140625" style="228"/>
    <col min="13825" max="13825" width="8.140625" style="228" customWidth="1"/>
    <col min="13826" max="13826" width="41" style="228" customWidth="1"/>
    <col min="13827" max="13827" width="32.85546875" style="228" customWidth="1"/>
    <col min="13828" max="13828" width="17.85546875" style="228" customWidth="1"/>
    <col min="13829" max="13829" width="23.140625" style="228" customWidth="1"/>
    <col min="13830" max="13830" width="12.42578125" style="228" customWidth="1"/>
    <col min="13831" max="13831" width="12.85546875" style="228" customWidth="1"/>
    <col min="13832" max="13832" width="16.140625" style="228" customWidth="1"/>
    <col min="13833" max="13833" width="18" style="228" customWidth="1"/>
    <col min="13834" max="14080" width="9.140625" style="228"/>
    <col min="14081" max="14081" width="8.140625" style="228" customWidth="1"/>
    <col min="14082" max="14082" width="41" style="228" customWidth="1"/>
    <col min="14083" max="14083" width="32.85546875" style="228" customWidth="1"/>
    <col min="14084" max="14084" width="17.85546875" style="228" customWidth="1"/>
    <col min="14085" max="14085" width="23.140625" style="228" customWidth="1"/>
    <col min="14086" max="14086" width="12.42578125" style="228" customWidth="1"/>
    <col min="14087" max="14087" width="12.85546875" style="228" customWidth="1"/>
    <col min="14088" max="14088" width="16.140625" style="228" customWidth="1"/>
    <col min="14089" max="14089" width="18" style="228" customWidth="1"/>
    <col min="14090" max="14336" width="9.140625" style="228"/>
    <col min="14337" max="14337" width="8.140625" style="228" customWidth="1"/>
    <col min="14338" max="14338" width="41" style="228" customWidth="1"/>
    <col min="14339" max="14339" width="32.85546875" style="228" customWidth="1"/>
    <col min="14340" max="14340" width="17.85546875" style="228" customWidth="1"/>
    <col min="14341" max="14341" width="23.140625" style="228" customWidth="1"/>
    <col min="14342" max="14342" width="12.42578125" style="228" customWidth="1"/>
    <col min="14343" max="14343" width="12.85546875" style="228" customWidth="1"/>
    <col min="14344" max="14344" width="16.140625" style="228" customWidth="1"/>
    <col min="14345" max="14345" width="18" style="228" customWidth="1"/>
    <col min="14346" max="14592" width="9.140625" style="228"/>
    <col min="14593" max="14593" width="8.140625" style="228" customWidth="1"/>
    <col min="14594" max="14594" width="41" style="228" customWidth="1"/>
    <col min="14595" max="14595" width="32.85546875" style="228" customWidth="1"/>
    <col min="14596" max="14596" width="17.85546875" style="228" customWidth="1"/>
    <col min="14597" max="14597" width="23.140625" style="228" customWidth="1"/>
    <col min="14598" max="14598" width="12.42578125" style="228" customWidth="1"/>
    <col min="14599" max="14599" width="12.85546875" style="228" customWidth="1"/>
    <col min="14600" max="14600" width="16.140625" style="228" customWidth="1"/>
    <col min="14601" max="14601" width="18" style="228" customWidth="1"/>
    <col min="14602" max="14848" width="9.140625" style="228"/>
    <col min="14849" max="14849" width="8.140625" style="228" customWidth="1"/>
    <col min="14850" max="14850" width="41" style="228" customWidth="1"/>
    <col min="14851" max="14851" width="32.85546875" style="228" customWidth="1"/>
    <col min="14852" max="14852" width="17.85546875" style="228" customWidth="1"/>
    <col min="14853" max="14853" width="23.140625" style="228" customWidth="1"/>
    <col min="14854" max="14854" width="12.42578125" style="228" customWidth="1"/>
    <col min="14855" max="14855" width="12.85546875" style="228" customWidth="1"/>
    <col min="14856" max="14856" width="16.140625" style="228" customWidth="1"/>
    <col min="14857" max="14857" width="18" style="228" customWidth="1"/>
    <col min="14858" max="15104" width="9.140625" style="228"/>
    <col min="15105" max="15105" width="8.140625" style="228" customWidth="1"/>
    <col min="15106" max="15106" width="41" style="228" customWidth="1"/>
    <col min="15107" max="15107" width="32.85546875" style="228" customWidth="1"/>
    <col min="15108" max="15108" width="17.85546875" style="228" customWidth="1"/>
    <col min="15109" max="15109" width="23.140625" style="228" customWidth="1"/>
    <col min="15110" max="15110" width="12.42578125" style="228" customWidth="1"/>
    <col min="15111" max="15111" width="12.85546875" style="228" customWidth="1"/>
    <col min="15112" max="15112" width="16.140625" style="228" customWidth="1"/>
    <col min="15113" max="15113" width="18" style="228" customWidth="1"/>
    <col min="15114" max="15360" width="9.140625" style="228"/>
    <col min="15361" max="15361" width="8.140625" style="228" customWidth="1"/>
    <col min="15362" max="15362" width="41" style="228" customWidth="1"/>
    <col min="15363" max="15363" width="32.85546875" style="228" customWidth="1"/>
    <col min="15364" max="15364" width="17.85546875" style="228" customWidth="1"/>
    <col min="15365" max="15365" width="23.140625" style="228" customWidth="1"/>
    <col min="15366" max="15366" width="12.42578125" style="228" customWidth="1"/>
    <col min="15367" max="15367" width="12.85546875" style="228" customWidth="1"/>
    <col min="15368" max="15368" width="16.140625" style="228" customWidth="1"/>
    <col min="15369" max="15369" width="18" style="228" customWidth="1"/>
    <col min="15370" max="15616" width="9.140625" style="228"/>
    <col min="15617" max="15617" width="8.140625" style="228" customWidth="1"/>
    <col min="15618" max="15618" width="41" style="228" customWidth="1"/>
    <col min="15619" max="15619" width="32.85546875" style="228" customWidth="1"/>
    <col min="15620" max="15620" width="17.85546875" style="228" customWidth="1"/>
    <col min="15621" max="15621" width="23.140625" style="228" customWidth="1"/>
    <col min="15622" max="15622" width="12.42578125" style="228" customWidth="1"/>
    <col min="15623" max="15623" width="12.85546875" style="228" customWidth="1"/>
    <col min="15624" max="15624" width="16.140625" style="228" customWidth="1"/>
    <col min="15625" max="15625" width="18" style="228" customWidth="1"/>
    <col min="15626" max="15872" width="9.140625" style="228"/>
    <col min="15873" max="15873" width="8.140625" style="228" customWidth="1"/>
    <col min="15874" max="15874" width="41" style="228" customWidth="1"/>
    <col min="15875" max="15875" width="32.85546875" style="228" customWidth="1"/>
    <col min="15876" max="15876" width="17.85546875" style="228" customWidth="1"/>
    <col min="15877" max="15877" width="23.140625" style="228" customWidth="1"/>
    <col min="15878" max="15878" width="12.42578125" style="228" customWidth="1"/>
    <col min="15879" max="15879" width="12.85546875" style="228" customWidth="1"/>
    <col min="15880" max="15880" width="16.140625" style="228" customWidth="1"/>
    <col min="15881" max="15881" width="18" style="228" customWidth="1"/>
    <col min="15882" max="16128" width="9.140625" style="228"/>
    <col min="16129" max="16129" width="8.140625" style="228" customWidth="1"/>
    <col min="16130" max="16130" width="41" style="228" customWidth="1"/>
    <col min="16131" max="16131" width="32.85546875" style="228" customWidth="1"/>
    <col min="16132" max="16132" width="17.85546875" style="228" customWidth="1"/>
    <col min="16133" max="16133" width="23.140625" style="228" customWidth="1"/>
    <col min="16134" max="16134" width="12.42578125" style="228" customWidth="1"/>
    <col min="16135" max="16135" width="12.85546875" style="228" customWidth="1"/>
    <col min="16136" max="16136" width="16.140625" style="228" customWidth="1"/>
    <col min="16137" max="16137" width="18" style="228" customWidth="1"/>
    <col min="16138" max="16384" width="9.140625" style="228"/>
  </cols>
  <sheetData>
    <row r="1" spans="1:9" x14ac:dyDescent="0.25">
      <c r="A1" s="617" t="s">
        <v>810</v>
      </c>
      <c r="B1" s="618"/>
      <c r="C1" s="618"/>
      <c r="D1" s="618"/>
      <c r="E1" s="618"/>
      <c r="F1" s="618"/>
      <c r="G1" s="618"/>
      <c r="H1" s="618"/>
      <c r="I1" s="673"/>
    </row>
    <row r="2" spans="1:9" s="233" customFormat="1" ht="111.75" customHeight="1" x14ac:dyDescent="0.25">
      <c r="A2" s="229" t="s">
        <v>340</v>
      </c>
      <c r="B2" s="230" t="s">
        <v>84</v>
      </c>
      <c r="C2" s="230" t="s">
        <v>811</v>
      </c>
      <c r="D2" s="230" t="s">
        <v>812</v>
      </c>
      <c r="E2" s="230" t="s">
        <v>813</v>
      </c>
      <c r="F2" s="230" t="s">
        <v>814</v>
      </c>
      <c r="G2" s="230" t="s">
        <v>815</v>
      </c>
      <c r="H2" s="230" t="s">
        <v>816</v>
      </c>
      <c r="I2" s="380" t="s">
        <v>817</v>
      </c>
    </row>
    <row r="3" spans="1:9" x14ac:dyDescent="0.25">
      <c r="A3" s="247">
        <v>1</v>
      </c>
      <c r="B3" s="280">
        <v>2</v>
      </c>
      <c r="C3" s="280">
        <v>3</v>
      </c>
      <c r="D3" s="280">
        <v>4</v>
      </c>
      <c r="E3" s="280">
        <v>5</v>
      </c>
      <c r="F3" s="280">
        <v>6</v>
      </c>
      <c r="G3" s="280">
        <v>7</v>
      </c>
      <c r="H3" s="280">
        <v>8</v>
      </c>
      <c r="I3" s="381">
        <v>9</v>
      </c>
    </row>
    <row r="4" spans="1:9" ht="31.5" x14ac:dyDescent="0.25">
      <c r="A4" s="229" t="s">
        <v>462</v>
      </c>
      <c r="B4" s="244" t="s">
        <v>818</v>
      </c>
      <c r="C4" s="382">
        <v>8820517</v>
      </c>
      <c r="D4" s="382">
        <v>489465088</v>
      </c>
      <c r="E4" s="382">
        <v>31992508</v>
      </c>
      <c r="F4" s="382">
        <v>0</v>
      </c>
      <c r="G4" s="382">
        <v>20964473</v>
      </c>
      <c r="H4" s="382">
        <v>0</v>
      </c>
      <c r="I4" s="366">
        <f>C4+D4+E4+F4+G4+H4</f>
        <v>551242586</v>
      </c>
    </row>
    <row r="5" spans="1:9" ht="31.5" x14ac:dyDescent="0.25">
      <c r="A5" s="243" t="s">
        <v>344</v>
      </c>
      <c r="B5" s="248" t="s">
        <v>819</v>
      </c>
      <c r="C5" s="383"/>
      <c r="D5" s="383">
        <v>21093602</v>
      </c>
      <c r="E5" s="383">
        <v>1865803</v>
      </c>
      <c r="F5" s="383"/>
      <c r="G5" s="383">
        <v>0</v>
      </c>
      <c r="H5" s="383"/>
      <c r="I5" s="384">
        <f t="shared" ref="I5:I17" si="0">C5+D5+E5+F5+G5+H5</f>
        <v>22959405</v>
      </c>
    </row>
    <row r="6" spans="1:9" x14ac:dyDescent="0.25">
      <c r="A6" s="247" t="s">
        <v>346</v>
      </c>
      <c r="B6" s="248" t="s">
        <v>820</v>
      </c>
      <c r="C6" s="383">
        <v>0</v>
      </c>
      <c r="D6" s="383">
        <v>0</v>
      </c>
      <c r="E6" s="383">
        <v>0</v>
      </c>
      <c r="F6" s="383">
        <v>0</v>
      </c>
      <c r="G6" s="383">
        <v>0</v>
      </c>
      <c r="H6" s="383">
        <v>0</v>
      </c>
      <c r="I6" s="384">
        <f t="shared" si="0"/>
        <v>0</v>
      </c>
    </row>
    <row r="7" spans="1:9" x14ac:dyDescent="0.25">
      <c r="A7" s="247" t="s">
        <v>469</v>
      </c>
      <c r="B7" s="248" t="s">
        <v>821</v>
      </c>
      <c r="C7" s="383">
        <v>0</v>
      </c>
      <c r="D7" s="383">
        <v>147000</v>
      </c>
      <c r="E7" s="383">
        <v>0</v>
      </c>
      <c r="F7" s="383">
        <v>0</v>
      </c>
      <c r="G7" s="383">
        <v>23704737</v>
      </c>
      <c r="H7" s="383">
        <v>0</v>
      </c>
      <c r="I7" s="384">
        <f t="shared" si="0"/>
        <v>23851737</v>
      </c>
    </row>
    <row r="8" spans="1:9" x14ac:dyDescent="0.25">
      <c r="A8" s="229" t="s">
        <v>352</v>
      </c>
      <c r="B8" s="244" t="s">
        <v>822</v>
      </c>
      <c r="C8" s="382">
        <f>SUM(C5:C7)</f>
        <v>0</v>
      </c>
      <c r="D8" s="382">
        <f>SUM(D5:D7)</f>
        <v>21240602</v>
      </c>
      <c r="E8" s="382">
        <f>SUM(E5:E7)</f>
        <v>1865803</v>
      </c>
      <c r="F8" s="382">
        <f t="shared" ref="F8:H8" si="1">SUM(F6:F7)</f>
        <v>0</v>
      </c>
      <c r="G8" s="382">
        <f>SUM(G5:G7)</f>
        <v>23704737</v>
      </c>
      <c r="H8" s="382">
        <f t="shared" si="1"/>
        <v>0</v>
      </c>
      <c r="I8" s="366">
        <f t="shared" si="0"/>
        <v>46811142</v>
      </c>
    </row>
    <row r="9" spans="1:9" x14ac:dyDescent="0.25">
      <c r="A9" s="247">
        <v>13</v>
      </c>
      <c r="B9" s="248" t="s">
        <v>823</v>
      </c>
      <c r="C9" s="383">
        <v>0</v>
      </c>
      <c r="D9" s="383">
        <v>0</v>
      </c>
      <c r="E9" s="383">
        <v>0</v>
      </c>
      <c r="F9" s="383">
        <v>0</v>
      </c>
      <c r="G9" s="383">
        <v>36167910</v>
      </c>
      <c r="H9" s="383">
        <v>0</v>
      </c>
      <c r="I9" s="384">
        <f t="shared" si="0"/>
        <v>36167910</v>
      </c>
    </row>
    <row r="10" spans="1:9" x14ac:dyDescent="0.25">
      <c r="A10" s="229" t="s">
        <v>480</v>
      </c>
      <c r="B10" s="244" t="s">
        <v>824</v>
      </c>
      <c r="C10" s="382">
        <v>0</v>
      </c>
      <c r="D10" s="382">
        <f>SUM(D9)</f>
        <v>0</v>
      </c>
      <c r="E10" s="382">
        <v>0</v>
      </c>
      <c r="F10" s="382">
        <v>0</v>
      </c>
      <c r="G10" s="382">
        <f>SUM(G9)</f>
        <v>36167910</v>
      </c>
      <c r="H10" s="382">
        <f t="shared" ref="H10" si="2">SUM(H9)</f>
        <v>0</v>
      </c>
      <c r="I10" s="366">
        <f t="shared" si="0"/>
        <v>36167910</v>
      </c>
    </row>
    <row r="11" spans="1:9" x14ac:dyDescent="0.25">
      <c r="A11" s="229" t="s">
        <v>521</v>
      </c>
      <c r="B11" s="244" t="s">
        <v>825</v>
      </c>
      <c r="C11" s="382">
        <f>C4+C8-C10</f>
        <v>8820517</v>
      </c>
      <c r="D11" s="382">
        <f t="shared" ref="D11:H11" si="3">D4+D8-D10</f>
        <v>510705690</v>
      </c>
      <c r="E11" s="382">
        <f t="shared" si="3"/>
        <v>33858311</v>
      </c>
      <c r="F11" s="382">
        <f t="shared" si="3"/>
        <v>0</v>
      </c>
      <c r="G11" s="382">
        <f t="shared" si="3"/>
        <v>8501300</v>
      </c>
      <c r="H11" s="382">
        <f t="shared" si="3"/>
        <v>0</v>
      </c>
      <c r="I11" s="366">
        <f t="shared" si="0"/>
        <v>561885818</v>
      </c>
    </row>
    <row r="12" spans="1:9" ht="31.5" x14ac:dyDescent="0.25">
      <c r="A12" s="229" t="s">
        <v>358</v>
      </c>
      <c r="B12" s="244" t="s">
        <v>826</v>
      </c>
      <c r="C12" s="382">
        <v>8070517</v>
      </c>
      <c r="D12" s="382">
        <v>163016915</v>
      </c>
      <c r="E12" s="382">
        <v>24813574</v>
      </c>
      <c r="F12" s="382">
        <v>0</v>
      </c>
      <c r="G12" s="382">
        <v>0</v>
      </c>
      <c r="H12" s="382">
        <v>0</v>
      </c>
      <c r="I12" s="366">
        <f t="shared" si="0"/>
        <v>195901006</v>
      </c>
    </row>
    <row r="13" spans="1:9" x14ac:dyDescent="0.25">
      <c r="A13" s="247" t="s">
        <v>483</v>
      </c>
      <c r="B13" s="248" t="s">
        <v>827</v>
      </c>
      <c r="C13" s="383">
        <v>248178</v>
      </c>
      <c r="D13" s="383">
        <v>13327226</v>
      </c>
      <c r="E13" s="383">
        <v>4539200</v>
      </c>
      <c r="F13" s="383">
        <v>0</v>
      </c>
      <c r="G13" s="383">
        <v>0</v>
      </c>
      <c r="H13" s="383">
        <v>0</v>
      </c>
      <c r="I13" s="384">
        <f t="shared" si="0"/>
        <v>18114604</v>
      </c>
    </row>
    <row r="14" spans="1:9" ht="31.5" x14ac:dyDescent="0.25">
      <c r="A14" s="229" t="s">
        <v>487</v>
      </c>
      <c r="B14" s="244" t="s">
        <v>828</v>
      </c>
      <c r="C14" s="382">
        <f>SUM(C12:C13)</f>
        <v>8318695</v>
      </c>
      <c r="D14" s="382">
        <f>D12+D13</f>
        <v>176344141</v>
      </c>
      <c r="E14" s="382">
        <f>E12+E13</f>
        <v>29352774</v>
      </c>
      <c r="F14" s="382">
        <f t="shared" ref="F14:H14" si="4">F12+F13</f>
        <v>0</v>
      </c>
      <c r="G14" s="382">
        <f t="shared" si="4"/>
        <v>0</v>
      </c>
      <c r="H14" s="382">
        <f t="shared" si="4"/>
        <v>0</v>
      </c>
      <c r="I14" s="366">
        <f t="shared" si="0"/>
        <v>214015610</v>
      </c>
    </row>
    <row r="15" spans="1:9" x14ac:dyDescent="0.25">
      <c r="A15" s="229" t="s">
        <v>496</v>
      </c>
      <c r="B15" s="244" t="s">
        <v>829</v>
      </c>
      <c r="C15" s="382">
        <f>C14</f>
        <v>8318695</v>
      </c>
      <c r="D15" s="382">
        <f>D14</f>
        <v>176344141</v>
      </c>
      <c r="E15" s="382">
        <f t="shared" ref="E15:H15" si="5">E14</f>
        <v>29352774</v>
      </c>
      <c r="F15" s="382">
        <f t="shared" si="5"/>
        <v>0</v>
      </c>
      <c r="G15" s="382">
        <f t="shared" si="5"/>
        <v>0</v>
      </c>
      <c r="H15" s="382">
        <f t="shared" si="5"/>
        <v>0</v>
      </c>
      <c r="I15" s="366">
        <f t="shared" si="0"/>
        <v>214015610</v>
      </c>
    </row>
    <row r="16" spans="1:9" x14ac:dyDescent="0.25">
      <c r="A16" s="229" t="s">
        <v>498</v>
      </c>
      <c r="B16" s="244" t="s">
        <v>830</v>
      </c>
      <c r="C16" s="382">
        <f>C11-C15</f>
        <v>501822</v>
      </c>
      <c r="D16" s="382">
        <f>D11-D15</f>
        <v>334361549</v>
      </c>
      <c r="E16" s="382">
        <f t="shared" ref="E16:H16" si="6">E11-E15</f>
        <v>4505537</v>
      </c>
      <c r="F16" s="382">
        <f t="shared" si="6"/>
        <v>0</v>
      </c>
      <c r="G16" s="382">
        <f t="shared" si="6"/>
        <v>8501300</v>
      </c>
      <c r="H16" s="382">
        <f t="shared" si="6"/>
        <v>0</v>
      </c>
      <c r="I16" s="366">
        <f t="shared" si="0"/>
        <v>347870208</v>
      </c>
    </row>
    <row r="17" spans="1:9" ht="16.5" thickBot="1" x14ac:dyDescent="0.3">
      <c r="A17" s="234" t="s">
        <v>831</v>
      </c>
      <c r="B17" s="257" t="s">
        <v>832</v>
      </c>
      <c r="C17" s="385">
        <v>8070517</v>
      </c>
      <c r="D17" s="385">
        <v>63000</v>
      </c>
      <c r="E17" s="385">
        <v>8827709</v>
      </c>
      <c r="F17" s="385">
        <v>0</v>
      </c>
      <c r="G17" s="385">
        <v>0</v>
      </c>
      <c r="H17" s="385">
        <v>0</v>
      </c>
      <c r="I17" s="480">
        <f t="shared" si="0"/>
        <v>16961226</v>
      </c>
    </row>
  </sheetData>
  <mergeCells count="1">
    <mergeCell ref="A1:I1"/>
  </mergeCells>
  <printOptions horizontalCentered="1"/>
  <pageMargins left="0.11811023622047245" right="0.11811023622047245" top="1.1417322834645669" bottom="0.74803149606299213" header="0.31496062992125984" footer="0.31496062992125984"/>
  <pageSetup paperSize="9" orientation="landscape" r:id="rId1"/>
  <headerFooter>
    <oddHeader>&amp;L&amp;"Times New Roman,Normál"&amp;12Balatonszőlős Község 
Önkormányzata &amp;C&amp;"Times New Roman,Normál"&amp;12 16. melléklet
az önkormányzat 2018. évi költségvetési gazdálkodási beszámolójáról
szóló 5/2019. (V. 30.) önkormányzati rendeletéhez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50"/>
  <sheetViews>
    <sheetView view="pageLayout" zoomScaleNormal="100" workbookViewId="0">
      <selection activeCell="A2" sqref="A2:C2"/>
    </sheetView>
  </sheetViews>
  <sheetFormatPr defaultRowHeight="15.75" x14ac:dyDescent="0.25"/>
  <cols>
    <col min="1" max="1" width="40.140625" style="290" customWidth="1"/>
    <col min="2" max="2" width="32.140625" style="290" bestFit="1" customWidth="1"/>
    <col min="3" max="3" width="17.42578125" style="290" customWidth="1"/>
    <col min="4" max="4" width="18.28515625" style="290" bestFit="1" customWidth="1"/>
    <col min="5" max="256" width="9.140625" style="290"/>
    <col min="257" max="257" width="43.85546875" style="290" customWidth="1"/>
    <col min="258" max="258" width="33.28515625" style="290" customWidth="1"/>
    <col min="259" max="259" width="16" style="290" customWidth="1"/>
    <col min="260" max="512" width="9.140625" style="290"/>
    <col min="513" max="513" width="43.85546875" style="290" customWidth="1"/>
    <col min="514" max="514" width="33.28515625" style="290" customWidth="1"/>
    <col min="515" max="515" width="16" style="290" customWidth="1"/>
    <col min="516" max="768" width="9.140625" style="290"/>
    <col min="769" max="769" width="43.85546875" style="290" customWidth="1"/>
    <col min="770" max="770" width="33.28515625" style="290" customWidth="1"/>
    <col min="771" max="771" width="16" style="290" customWidth="1"/>
    <col min="772" max="1024" width="9.140625" style="290"/>
    <col min="1025" max="1025" width="43.85546875" style="290" customWidth="1"/>
    <col min="1026" max="1026" width="33.28515625" style="290" customWidth="1"/>
    <col min="1027" max="1027" width="16" style="290" customWidth="1"/>
    <col min="1028" max="1280" width="9.140625" style="290"/>
    <col min="1281" max="1281" width="43.85546875" style="290" customWidth="1"/>
    <col min="1282" max="1282" width="33.28515625" style="290" customWidth="1"/>
    <col min="1283" max="1283" width="16" style="290" customWidth="1"/>
    <col min="1284" max="1536" width="9.140625" style="290"/>
    <col min="1537" max="1537" width="43.85546875" style="290" customWidth="1"/>
    <col min="1538" max="1538" width="33.28515625" style="290" customWidth="1"/>
    <col min="1539" max="1539" width="16" style="290" customWidth="1"/>
    <col min="1540" max="1792" width="9.140625" style="290"/>
    <col min="1793" max="1793" width="43.85546875" style="290" customWidth="1"/>
    <col min="1794" max="1794" width="33.28515625" style="290" customWidth="1"/>
    <col min="1795" max="1795" width="16" style="290" customWidth="1"/>
    <col min="1796" max="2048" width="9.140625" style="290"/>
    <col min="2049" max="2049" width="43.85546875" style="290" customWidth="1"/>
    <col min="2050" max="2050" width="33.28515625" style="290" customWidth="1"/>
    <col min="2051" max="2051" width="16" style="290" customWidth="1"/>
    <col min="2052" max="2304" width="9.140625" style="290"/>
    <col min="2305" max="2305" width="43.85546875" style="290" customWidth="1"/>
    <col min="2306" max="2306" width="33.28515625" style="290" customWidth="1"/>
    <col min="2307" max="2307" width="16" style="290" customWidth="1"/>
    <col min="2308" max="2560" width="9.140625" style="290"/>
    <col min="2561" max="2561" width="43.85546875" style="290" customWidth="1"/>
    <col min="2562" max="2562" width="33.28515625" style="290" customWidth="1"/>
    <col min="2563" max="2563" width="16" style="290" customWidth="1"/>
    <col min="2564" max="2816" width="9.140625" style="290"/>
    <col min="2817" max="2817" width="43.85546875" style="290" customWidth="1"/>
    <col min="2818" max="2818" width="33.28515625" style="290" customWidth="1"/>
    <col min="2819" max="2819" width="16" style="290" customWidth="1"/>
    <col min="2820" max="3072" width="9.140625" style="290"/>
    <col min="3073" max="3073" width="43.85546875" style="290" customWidth="1"/>
    <col min="3074" max="3074" width="33.28515625" style="290" customWidth="1"/>
    <col min="3075" max="3075" width="16" style="290" customWidth="1"/>
    <col min="3076" max="3328" width="9.140625" style="290"/>
    <col min="3329" max="3329" width="43.85546875" style="290" customWidth="1"/>
    <col min="3330" max="3330" width="33.28515625" style="290" customWidth="1"/>
    <col min="3331" max="3331" width="16" style="290" customWidth="1"/>
    <col min="3332" max="3584" width="9.140625" style="290"/>
    <col min="3585" max="3585" width="43.85546875" style="290" customWidth="1"/>
    <col min="3586" max="3586" width="33.28515625" style="290" customWidth="1"/>
    <col min="3587" max="3587" width="16" style="290" customWidth="1"/>
    <col min="3588" max="3840" width="9.140625" style="290"/>
    <col min="3841" max="3841" width="43.85546875" style="290" customWidth="1"/>
    <col min="3842" max="3842" width="33.28515625" style="290" customWidth="1"/>
    <col min="3843" max="3843" width="16" style="290" customWidth="1"/>
    <col min="3844" max="4096" width="9.140625" style="290"/>
    <col min="4097" max="4097" width="43.85546875" style="290" customWidth="1"/>
    <col min="4098" max="4098" width="33.28515625" style="290" customWidth="1"/>
    <col min="4099" max="4099" width="16" style="290" customWidth="1"/>
    <col min="4100" max="4352" width="9.140625" style="290"/>
    <col min="4353" max="4353" width="43.85546875" style="290" customWidth="1"/>
    <col min="4354" max="4354" width="33.28515625" style="290" customWidth="1"/>
    <col min="4355" max="4355" width="16" style="290" customWidth="1"/>
    <col min="4356" max="4608" width="9.140625" style="290"/>
    <col min="4609" max="4609" width="43.85546875" style="290" customWidth="1"/>
    <col min="4610" max="4610" width="33.28515625" style="290" customWidth="1"/>
    <col min="4611" max="4611" width="16" style="290" customWidth="1"/>
    <col min="4612" max="4864" width="9.140625" style="290"/>
    <col min="4865" max="4865" width="43.85546875" style="290" customWidth="1"/>
    <col min="4866" max="4866" width="33.28515625" style="290" customWidth="1"/>
    <col min="4867" max="4867" width="16" style="290" customWidth="1"/>
    <col min="4868" max="5120" width="9.140625" style="290"/>
    <col min="5121" max="5121" width="43.85546875" style="290" customWidth="1"/>
    <col min="5122" max="5122" width="33.28515625" style="290" customWidth="1"/>
    <col min="5123" max="5123" width="16" style="290" customWidth="1"/>
    <col min="5124" max="5376" width="9.140625" style="290"/>
    <col min="5377" max="5377" width="43.85546875" style="290" customWidth="1"/>
    <col min="5378" max="5378" width="33.28515625" style="290" customWidth="1"/>
    <col min="5379" max="5379" width="16" style="290" customWidth="1"/>
    <col min="5380" max="5632" width="9.140625" style="290"/>
    <col min="5633" max="5633" width="43.85546875" style="290" customWidth="1"/>
    <col min="5634" max="5634" width="33.28515625" style="290" customWidth="1"/>
    <col min="5635" max="5635" width="16" style="290" customWidth="1"/>
    <col min="5636" max="5888" width="9.140625" style="290"/>
    <col min="5889" max="5889" width="43.85546875" style="290" customWidth="1"/>
    <col min="5890" max="5890" width="33.28515625" style="290" customWidth="1"/>
    <col min="5891" max="5891" width="16" style="290" customWidth="1"/>
    <col min="5892" max="6144" width="9.140625" style="290"/>
    <col min="6145" max="6145" width="43.85546875" style="290" customWidth="1"/>
    <col min="6146" max="6146" width="33.28515625" style="290" customWidth="1"/>
    <col min="6147" max="6147" width="16" style="290" customWidth="1"/>
    <col min="6148" max="6400" width="9.140625" style="290"/>
    <col min="6401" max="6401" width="43.85546875" style="290" customWidth="1"/>
    <col min="6402" max="6402" width="33.28515625" style="290" customWidth="1"/>
    <col min="6403" max="6403" width="16" style="290" customWidth="1"/>
    <col min="6404" max="6656" width="9.140625" style="290"/>
    <col min="6657" max="6657" width="43.85546875" style="290" customWidth="1"/>
    <col min="6658" max="6658" width="33.28515625" style="290" customWidth="1"/>
    <col min="6659" max="6659" width="16" style="290" customWidth="1"/>
    <col min="6660" max="6912" width="9.140625" style="290"/>
    <col min="6913" max="6913" width="43.85546875" style="290" customWidth="1"/>
    <col min="6914" max="6914" width="33.28515625" style="290" customWidth="1"/>
    <col min="6915" max="6915" width="16" style="290" customWidth="1"/>
    <col min="6916" max="7168" width="9.140625" style="290"/>
    <col min="7169" max="7169" width="43.85546875" style="290" customWidth="1"/>
    <col min="7170" max="7170" width="33.28515625" style="290" customWidth="1"/>
    <col min="7171" max="7171" width="16" style="290" customWidth="1"/>
    <col min="7172" max="7424" width="9.140625" style="290"/>
    <col min="7425" max="7425" width="43.85546875" style="290" customWidth="1"/>
    <col min="7426" max="7426" width="33.28515625" style="290" customWidth="1"/>
    <col min="7427" max="7427" width="16" style="290" customWidth="1"/>
    <col min="7428" max="7680" width="9.140625" style="290"/>
    <col min="7681" max="7681" width="43.85546875" style="290" customWidth="1"/>
    <col min="7682" max="7682" width="33.28515625" style="290" customWidth="1"/>
    <col min="7683" max="7683" width="16" style="290" customWidth="1"/>
    <col min="7684" max="7936" width="9.140625" style="290"/>
    <col min="7937" max="7937" width="43.85546875" style="290" customWidth="1"/>
    <col min="7938" max="7938" width="33.28515625" style="290" customWidth="1"/>
    <col min="7939" max="7939" width="16" style="290" customWidth="1"/>
    <col min="7940" max="8192" width="9.140625" style="290"/>
    <col min="8193" max="8193" width="43.85546875" style="290" customWidth="1"/>
    <col min="8194" max="8194" width="33.28515625" style="290" customWidth="1"/>
    <col min="8195" max="8195" width="16" style="290" customWidth="1"/>
    <col min="8196" max="8448" width="9.140625" style="290"/>
    <col min="8449" max="8449" width="43.85546875" style="290" customWidth="1"/>
    <col min="8450" max="8450" width="33.28515625" style="290" customWidth="1"/>
    <col min="8451" max="8451" width="16" style="290" customWidth="1"/>
    <col min="8452" max="8704" width="9.140625" style="290"/>
    <col min="8705" max="8705" width="43.85546875" style="290" customWidth="1"/>
    <col min="8706" max="8706" width="33.28515625" style="290" customWidth="1"/>
    <col min="8707" max="8707" width="16" style="290" customWidth="1"/>
    <col min="8708" max="8960" width="9.140625" style="290"/>
    <col min="8961" max="8961" width="43.85546875" style="290" customWidth="1"/>
    <col min="8962" max="8962" width="33.28515625" style="290" customWidth="1"/>
    <col min="8963" max="8963" width="16" style="290" customWidth="1"/>
    <col min="8964" max="9216" width="9.140625" style="290"/>
    <col min="9217" max="9217" width="43.85546875" style="290" customWidth="1"/>
    <col min="9218" max="9218" width="33.28515625" style="290" customWidth="1"/>
    <col min="9219" max="9219" width="16" style="290" customWidth="1"/>
    <col min="9220" max="9472" width="9.140625" style="290"/>
    <col min="9473" max="9473" width="43.85546875" style="290" customWidth="1"/>
    <col min="9474" max="9474" width="33.28515625" style="290" customWidth="1"/>
    <col min="9475" max="9475" width="16" style="290" customWidth="1"/>
    <col min="9476" max="9728" width="9.140625" style="290"/>
    <col min="9729" max="9729" width="43.85546875" style="290" customWidth="1"/>
    <col min="9730" max="9730" width="33.28515625" style="290" customWidth="1"/>
    <col min="9731" max="9731" width="16" style="290" customWidth="1"/>
    <col min="9732" max="9984" width="9.140625" style="290"/>
    <col min="9985" max="9985" width="43.85546875" style="290" customWidth="1"/>
    <col min="9986" max="9986" width="33.28515625" style="290" customWidth="1"/>
    <col min="9987" max="9987" width="16" style="290" customWidth="1"/>
    <col min="9988" max="10240" width="9.140625" style="290"/>
    <col min="10241" max="10241" width="43.85546875" style="290" customWidth="1"/>
    <col min="10242" max="10242" width="33.28515625" style="290" customWidth="1"/>
    <col min="10243" max="10243" width="16" style="290" customWidth="1"/>
    <col min="10244" max="10496" width="9.140625" style="290"/>
    <col min="10497" max="10497" width="43.85546875" style="290" customWidth="1"/>
    <col min="10498" max="10498" width="33.28515625" style="290" customWidth="1"/>
    <col min="10499" max="10499" width="16" style="290" customWidth="1"/>
    <col min="10500" max="10752" width="9.140625" style="290"/>
    <col min="10753" max="10753" width="43.85546875" style="290" customWidth="1"/>
    <col min="10754" max="10754" width="33.28515625" style="290" customWidth="1"/>
    <col min="10755" max="10755" width="16" style="290" customWidth="1"/>
    <col min="10756" max="11008" width="9.140625" style="290"/>
    <col min="11009" max="11009" width="43.85546875" style="290" customWidth="1"/>
    <col min="11010" max="11010" width="33.28515625" style="290" customWidth="1"/>
    <col min="11011" max="11011" width="16" style="290" customWidth="1"/>
    <col min="11012" max="11264" width="9.140625" style="290"/>
    <col min="11265" max="11265" width="43.85546875" style="290" customWidth="1"/>
    <col min="11266" max="11266" width="33.28515625" style="290" customWidth="1"/>
    <col min="11267" max="11267" width="16" style="290" customWidth="1"/>
    <col min="11268" max="11520" width="9.140625" style="290"/>
    <col min="11521" max="11521" width="43.85546875" style="290" customWidth="1"/>
    <col min="11522" max="11522" width="33.28515625" style="290" customWidth="1"/>
    <col min="11523" max="11523" width="16" style="290" customWidth="1"/>
    <col min="11524" max="11776" width="9.140625" style="290"/>
    <col min="11777" max="11777" width="43.85546875" style="290" customWidth="1"/>
    <col min="11778" max="11778" width="33.28515625" style="290" customWidth="1"/>
    <col min="11779" max="11779" width="16" style="290" customWidth="1"/>
    <col min="11780" max="12032" width="9.140625" style="290"/>
    <col min="12033" max="12033" width="43.85546875" style="290" customWidth="1"/>
    <col min="12034" max="12034" width="33.28515625" style="290" customWidth="1"/>
    <col min="12035" max="12035" width="16" style="290" customWidth="1"/>
    <col min="12036" max="12288" width="9.140625" style="290"/>
    <col min="12289" max="12289" width="43.85546875" style="290" customWidth="1"/>
    <col min="12290" max="12290" width="33.28515625" style="290" customWidth="1"/>
    <col min="12291" max="12291" width="16" style="290" customWidth="1"/>
    <col min="12292" max="12544" width="9.140625" style="290"/>
    <col min="12545" max="12545" width="43.85546875" style="290" customWidth="1"/>
    <col min="12546" max="12546" width="33.28515625" style="290" customWidth="1"/>
    <col min="12547" max="12547" width="16" style="290" customWidth="1"/>
    <col min="12548" max="12800" width="9.140625" style="290"/>
    <col min="12801" max="12801" width="43.85546875" style="290" customWidth="1"/>
    <col min="12802" max="12802" width="33.28515625" style="290" customWidth="1"/>
    <col min="12803" max="12803" width="16" style="290" customWidth="1"/>
    <col min="12804" max="13056" width="9.140625" style="290"/>
    <col min="13057" max="13057" width="43.85546875" style="290" customWidth="1"/>
    <col min="13058" max="13058" width="33.28515625" style="290" customWidth="1"/>
    <col min="13059" max="13059" width="16" style="290" customWidth="1"/>
    <col min="13060" max="13312" width="9.140625" style="290"/>
    <col min="13313" max="13313" width="43.85546875" style="290" customWidth="1"/>
    <col min="13314" max="13314" width="33.28515625" style="290" customWidth="1"/>
    <col min="13315" max="13315" width="16" style="290" customWidth="1"/>
    <col min="13316" max="13568" width="9.140625" style="290"/>
    <col min="13569" max="13569" width="43.85546875" style="290" customWidth="1"/>
    <col min="13570" max="13570" width="33.28515625" style="290" customWidth="1"/>
    <col min="13571" max="13571" width="16" style="290" customWidth="1"/>
    <col min="13572" max="13824" width="9.140625" style="290"/>
    <col min="13825" max="13825" width="43.85546875" style="290" customWidth="1"/>
    <col min="13826" max="13826" width="33.28515625" style="290" customWidth="1"/>
    <col min="13827" max="13827" width="16" style="290" customWidth="1"/>
    <col min="13828" max="14080" width="9.140625" style="290"/>
    <col min="14081" max="14081" width="43.85546875" style="290" customWidth="1"/>
    <col min="14082" max="14082" width="33.28515625" style="290" customWidth="1"/>
    <col min="14083" max="14083" width="16" style="290" customWidth="1"/>
    <col min="14084" max="14336" width="9.140625" style="290"/>
    <col min="14337" max="14337" width="43.85546875" style="290" customWidth="1"/>
    <col min="14338" max="14338" width="33.28515625" style="290" customWidth="1"/>
    <col min="14339" max="14339" width="16" style="290" customWidth="1"/>
    <col min="14340" max="14592" width="9.140625" style="290"/>
    <col min="14593" max="14593" width="43.85546875" style="290" customWidth="1"/>
    <col min="14594" max="14594" width="33.28515625" style="290" customWidth="1"/>
    <col min="14595" max="14595" width="16" style="290" customWidth="1"/>
    <col min="14596" max="14848" width="9.140625" style="290"/>
    <col min="14849" max="14849" width="43.85546875" style="290" customWidth="1"/>
    <col min="14850" max="14850" width="33.28515625" style="290" customWidth="1"/>
    <col min="14851" max="14851" width="16" style="290" customWidth="1"/>
    <col min="14852" max="15104" width="9.140625" style="290"/>
    <col min="15105" max="15105" width="43.85546875" style="290" customWidth="1"/>
    <col min="15106" max="15106" width="33.28515625" style="290" customWidth="1"/>
    <col min="15107" max="15107" width="16" style="290" customWidth="1"/>
    <col min="15108" max="15360" width="9.140625" style="290"/>
    <col min="15361" max="15361" width="43.85546875" style="290" customWidth="1"/>
    <col min="15362" max="15362" width="33.28515625" style="290" customWidth="1"/>
    <col min="15363" max="15363" width="16" style="290" customWidth="1"/>
    <col min="15364" max="15616" width="9.140625" style="290"/>
    <col min="15617" max="15617" width="43.85546875" style="290" customWidth="1"/>
    <col min="15618" max="15618" width="33.28515625" style="290" customWidth="1"/>
    <col min="15619" max="15619" width="16" style="290" customWidth="1"/>
    <col min="15620" max="15872" width="9.140625" style="290"/>
    <col min="15873" max="15873" width="43.85546875" style="290" customWidth="1"/>
    <col min="15874" max="15874" width="33.28515625" style="290" customWidth="1"/>
    <col min="15875" max="15875" width="16" style="290" customWidth="1"/>
    <col min="15876" max="16128" width="9.140625" style="290"/>
    <col min="16129" max="16129" width="43.85546875" style="290" customWidth="1"/>
    <col min="16130" max="16130" width="33.28515625" style="290" customWidth="1"/>
    <col min="16131" max="16131" width="16" style="290" customWidth="1"/>
    <col min="16132" max="16384" width="9.140625" style="290"/>
  </cols>
  <sheetData>
    <row r="1" spans="1:4" x14ac:dyDescent="0.25">
      <c r="A1" s="287"/>
      <c r="B1" s="287"/>
      <c r="C1" s="339"/>
    </row>
    <row r="2" spans="1:4" x14ac:dyDescent="0.25">
      <c r="A2" s="674" t="s">
        <v>898</v>
      </c>
      <c r="B2" s="674"/>
      <c r="C2" s="674"/>
    </row>
    <row r="3" spans="1:4" x14ac:dyDescent="0.25">
      <c r="A3" s="287"/>
      <c r="B3" s="287"/>
      <c r="C3" s="339"/>
    </row>
    <row r="4" spans="1:4" s="387" customFormat="1" ht="31.5" x14ac:dyDescent="0.25">
      <c r="A4" s="386" t="s">
        <v>84</v>
      </c>
      <c r="B4" s="386" t="s">
        <v>833</v>
      </c>
      <c r="C4" s="450" t="s">
        <v>895</v>
      </c>
      <c r="D4" s="454" t="s">
        <v>896</v>
      </c>
    </row>
    <row r="5" spans="1:4" x14ac:dyDescent="0.25">
      <c r="A5" s="388" t="s">
        <v>834</v>
      </c>
      <c r="B5" s="388"/>
      <c r="C5" s="451"/>
      <c r="D5" s="455"/>
    </row>
    <row r="6" spans="1:4" x14ac:dyDescent="0.25">
      <c r="A6" s="389"/>
      <c r="B6" s="389"/>
      <c r="C6" s="452"/>
      <c r="D6" s="455"/>
    </row>
    <row r="7" spans="1:4" x14ac:dyDescent="0.25">
      <c r="A7" s="389"/>
      <c r="B7" s="389"/>
      <c r="C7" s="452"/>
      <c r="D7" s="455"/>
    </row>
    <row r="8" spans="1:4" x14ac:dyDescent="0.25">
      <c r="A8" s="389"/>
      <c r="B8" s="389"/>
      <c r="C8" s="452"/>
      <c r="D8" s="455"/>
    </row>
    <row r="9" spans="1:4" x14ac:dyDescent="0.25">
      <c r="A9" s="389"/>
      <c r="B9" s="389"/>
      <c r="C9" s="452"/>
      <c r="D9" s="455"/>
    </row>
    <row r="10" spans="1:4" x14ac:dyDescent="0.25">
      <c r="A10" s="390" t="s">
        <v>835</v>
      </c>
      <c r="B10" s="390"/>
      <c r="C10" s="453">
        <f>C6+C7+C8+C9</f>
        <v>0</v>
      </c>
      <c r="D10" s="455"/>
    </row>
    <row r="11" spans="1:4" x14ac:dyDescent="0.25">
      <c r="A11" s="389"/>
      <c r="B11" s="389"/>
      <c r="C11" s="452"/>
      <c r="D11" s="455"/>
    </row>
    <row r="12" spans="1:4" x14ac:dyDescent="0.25">
      <c r="A12" s="388" t="s">
        <v>836</v>
      </c>
      <c r="B12" s="388"/>
      <c r="C12" s="451"/>
      <c r="D12" s="455"/>
    </row>
    <row r="13" spans="1:4" x14ac:dyDescent="0.25">
      <c r="A13" s="389"/>
      <c r="B13" s="389"/>
      <c r="C13" s="452"/>
      <c r="D13" s="455"/>
    </row>
    <row r="14" spans="1:4" x14ac:dyDescent="0.25">
      <c r="A14" s="390" t="s">
        <v>835</v>
      </c>
      <c r="B14" s="390"/>
      <c r="C14" s="453">
        <f>C13</f>
        <v>0</v>
      </c>
      <c r="D14" s="455"/>
    </row>
    <row r="15" spans="1:4" x14ac:dyDescent="0.25">
      <c r="A15" s="390"/>
      <c r="B15" s="390"/>
      <c r="C15" s="453"/>
      <c r="D15" s="455"/>
    </row>
    <row r="16" spans="1:4" x14ac:dyDescent="0.25">
      <c r="A16" s="388" t="s">
        <v>837</v>
      </c>
      <c r="B16" s="388"/>
      <c r="C16" s="453">
        <v>0</v>
      </c>
      <c r="D16" s="455"/>
    </row>
    <row r="17" spans="1:6" x14ac:dyDescent="0.25">
      <c r="A17" s="388"/>
      <c r="B17" s="388"/>
      <c r="C17" s="453"/>
      <c r="D17" s="455"/>
    </row>
    <row r="18" spans="1:6" x14ac:dyDescent="0.25">
      <c r="A18" s="390"/>
      <c r="B18" s="390"/>
      <c r="C18" s="453"/>
      <c r="D18" s="455"/>
    </row>
    <row r="19" spans="1:6" x14ac:dyDescent="0.25">
      <c r="A19" s="388" t="s">
        <v>838</v>
      </c>
      <c r="B19" s="388"/>
      <c r="C19" s="453">
        <v>0</v>
      </c>
      <c r="D19" s="455"/>
    </row>
    <row r="20" spans="1:6" x14ac:dyDescent="0.25">
      <c r="A20" s="390"/>
      <c r="B20" s="390"/>
      <c r="C20" s="453"/>
      <c r="D20" s="455"/>
    </row>
    <row r="21" spans="1:6" x14ac:dyDescent="0.25">
      <c r="A21" s="390" t="s">
        <v>839</v>
      </c>
      <c r="B21" s="390"/>
      <c r="C21" s="453"/>
      <c r="D21" s="455"/>
    </row>
    <row r="22" spans="1:6" x14ac:dyDescent="0.25">
      <c r="A22" s="389" t="s">
        <v>840</v>
      </c>
      <c r="B22" s="389" t="s">
        <v>841</v>
      </c>
      <c r="C22" s="452">
        <v>10000</v>
      </c>
      <c r="D22" s="479">
        <v>10000</v>
      </c>
    </row>
    <row r="23" spans="1:6" x14ac:dyDescent="0.25">
      <c r="A23" s="389" t="s">
        <v>991</v>
      </c>
      <c r="B23" s="389" t="s">
        <v>992</v>
      </c>
      <c r="C23" s="452">
        <v>5719410</v>
      </c>
      <c r="D23" s="479">
        <v>5719410</v>
      </c>
    </row>
    <row r="24" spans="1:6" x14ac:dyDescent="0.25">
      <c r="A24" s="389"/>
      <c r="B24" s="389"/>
      <c r="C24" s="452"/>
      <c r="D24" s="479"/>
    </row>
    <row r="25" spans="1:6" x14ac:dyDescent="0.25">
      <c r="A25" s="390" t="s">
        <v>835</v>
      </c>
      <c r="B25" s="390"/>
      <c r="C25" s="453">
        <f>C22+C23+C24</f>
        <v>5729410</v>
      </c>
      <c r="D25" s="458">
        <f>D22+D23+D24</f>
        <v>5729410</v>
      </c>
      <c r="E25" s="456"/>
      <c r="F25" s="457"/>
    </row>
    <row r="26" spans="1:6" x14ac:dyDescent="0.25">
      <c r="A26" s="390" t="s">
        <v>842</v>
      </c>
      <c r="B26" s="390"/>
      <c r="C26" s="453">
        <f>C25+C14+C10</f>
        <v>5729410</v>
      </c>
      <c r="D26" s="458">
        <f>D25+D14+D10</f>
        <v>5729410</v>
      </c>
    </row>
    <row r="27" spans="1:6" x14ac:dyDescent="0.25">
      <c r="A27" s="389"/>
      <c r="B27" s="389"/>
      <c r="C27" s="452"/>
      <c r="D27" s="455"/>
    </row>
    <row r="28" spans="1:6" x14ac:dyDescent="0.25">
      <c r="A28" s="389" t="s">
        <v>843</v>
      </c>
      <c r="B28" s="389"/>
      <c r="C28" s="452"/>
      <c r="D28" s="455"/>
    </row>
    <row r="29" spans="1:6" x14ac:dyDescent="0.25">
      <c r="A29" s="390" t="s">
        <v>844</v>
      </c>
      <c r="B29" s="390"/>
      <c r="C29" s="453">
        <f>C26+C28</f>
        <v>5729410</v>
      </c>
      <c r="D29" s="458">
        <f>D26+D28</f>
        <v>5729410</v>
      </c>
    </row>
    <row r="30" spans="1:6" x14ac:dyDescent="0.25">
      <c r="A30" s="287"/>
      <c r="B30" s="287"/>
      <c r="C30" s="339"/>
    </row>
    <row r="31" spans="1:6" ht="31.7" customHeight="1" x14ac:dyDescent="0.25">
      <c r="A31" s="675"/>
      <c r="B31" s="675"/>
      <c r="C31" s="675"/>
    </row>
    <row r="32" spans="1:6" ht="46.5" customHeight="1" x14ac:dyDescent="0.25">
      <c r="A32" s="676" t="s">
        <v>845</v>
      </c>
      <c r="B32" s="676"/>
      <c r="C32" s="676"/>
      <c r="D32" s="676"/>
    </row>
    <row r="33" spans="1:4" ht="16.5" thickBot="1" x14ac:dyDescent="0.3">
      <c r="A33" s="590"/>
      <c r="B33" s="590"/>
      <c r="C33" s="590"/>
      <c r="D33" s="591"/>
    </row>
    <row r="34" spans="1:4" ht="63" x14ac:dyDescent="0.25">
      <c r="A34" s="592" t="s">
        <v>84</v>
      </c>
      <c r="B34" s="593" t="s">
        <v>833</v>
      </c>
      <c r="C34" s="594" t="s">
        <v>990</v>
      </c>
      <c r="D34" s="595" t="s">
        <v>897</v>
      </c>
    </row>
    <row r="35" spans="1:4" x14ac:dyDescent="0.25">
      <c r="A35" s="596" t="s">
        <v>834</v>
      </c>
      <c r="B35" s="597"/>
      <c r="C35" s="598"/>
      <c r="D35" s="599"/>
    </row>
    <row r="36" spans="1:4" x14ac:dyDescent="0.25">
      <c r="A36" s="600" t="s">
        <v>835</v>
      </c>
      <c r="B36" s="601"/>
      <c r="C36" s="602">
        <v>0</v>
      </c>
      <c r="D36" s="603">
        <v>0</v>
      </c>
    </row>
    <row r="37" spans="1:4" x14ac:dyDescent="0.25">
      <c r="A37" s="604"/>
      <c r="B37" s="605"/>
      <c r="C37" s="606"/>
      <c r="D37" s="607"/>
    </row>
    <row r="38" spans="1:4" x14ac:dyDescent="0.25">
      <c r="A38" s="596" t="s">
        <v>836</v>
      </c>
      <c r="B38" s="597"/>
      <c r="C38" s="608">
        <v>0</v>
      </c>
      <c r="D38" s="609">
        <v>0</v>
      </c>
    </row>
    <row r="39" spans="1:4" x14ac:dyDescent="0.25">
      <c r="A39" s="600"/>
      <c r="B39" s="601"/>
      <c r="C39" s="602"/>
      <c r="D39" s="603"/>
    </row>
    <row r="40" spans="1:4" x14ac:dyDescent="0.25">
      <c r="A40" s="596" t="s">
        <v>837</v>
      </c>
      <c r="B40" s="597"/>
      <c r="C40" s="602">
        <v>0</v>
      </c>
      <c r="D40" s="603">
        <v>0</v>
      </c>
    </row>
    <row r="41" spans="1:4" x14ac:dyDescent="0.25">
      <c r="A41" s="600"/>
      <c r="B41" s="601"/>
      <c r="C41" s="602"/>
      <c r="D41" s="603"/>
    </row>
    <row r="42" spans="1:4" x14ac:dyDescent="0.25">
      <c r="A42" s="596" t="s">
        <v>838</v>
      </c>
      <c r="B42" s="597"/>
      <c r="C42" s="602">
        <v>0</v>
      </c>
      <c r="D42" s="603">
        <v>0</v>
      </c>
    </row>
    <row r="43" spans="1:4" x14ac:dyDescent="0.25">
      <c r="A43" s="600"/>
      <c r="B43" s="601"/>
      <c r="C43" s="602"/>
      <c r="D43" s="603"/>
    </row>
    <row r="44" spans="1:4" x14ac:dyDescent="0.25">
      <c r="A44" s="600" t="s">
        <v>839</v>
      </c>
      <c r="B44" s="601"/>
      <c r="C44" s="602"/>
      <c r="D44" s="603"/>
    </row>
    <row r="45" spans="1:4" x14ac:dyDescent="0.25">
      <c r="A45" s="389" t="s">
        <v>840</v>
      </c>
      <c r="B45" s="389" t="s">
        <v>841</v>
      </c>
      <c r="C45" s="610">
        <v>275559</v>
      </c>
      <c r="D45" s="611">
        <v>275559</v>
      </c>
    </row>
    <row r="46" spans="1:4" x14ac:dyDescent="0.25">
      <c r="A46" s="389" t="s">
        <v>991</v>
      </c>
      <c r="B46" s="389" t="s">
        <v>992</v>
      </c>
      <c r="C46" s="610">
        <v>309833</v>
      </c>
      <c r="D46" s="611">
        <v>309833</v>
      </c>
    </row>
    <row r="47" spans="1:4" x14ac:dyDescent="0.25">
      <c r="A47" s="600" t="s">
        <v>835</v>
      </c>
      <c r="B47" s="601"/>
      <c r="C47" s="602">
        <f>SUM(C45:C46)</f>
        <v>585392</v>
      </c>
      <c r="D47" s="603">
        <f>SUM(D45:D46)</f>
        <v>585392</v>
      </c>
    </row>
    <row r="48" spans="1:4" ht="16.5" thickBot="1" x14ac:dyDescent="0.3">
      <c r="A48" s="612" t="s">
        <v>842</v>
      </c>
      <c r="B48" s="613"/>
      <c r="C48" s="614">
        <f>SUM(C45:C46)</f>
        <v>585392</v>
      </c>
      <c r="D48" s="615">
        <f>D47+D42+D40+D38+D36</f>
        <v>585392</v>
      </c>
    </row>
    <row r="49" spans="1:4" x14ac:dyDescent="0.25">
      <c r="A49" s="590"/>
      <c r="B49" s="590"/>
      <c r="C49" s="590"/>
      <c r="D49" s="591"/>
    </row>
    <row r="50" spans="1:4" x14ac:dyDescent="0.25">
      <c r="A50" s="590" t="s">
        <v>899</v>
      </c>
      <c r="B50" s="590"/>
      <c r="C50" s="590"/>
      <c r="D50" s="591"/>
    </row>
  </sheetData>
  <mergeCells count="3">
    <mergeCell ref="A2:C2"/>
    <mergeCell ref="A31:C31"/>
    <mergeCell ref="A32:D32"/>
  </mergeCells>
  <pageMargins left="0.7" right="0.7" top="0.75" bottom="0.75" header="0.3" footer="0.3"/>
  <pageSetup paperSize="9" scale="69" orientation="portrait" r:id="rId1"/>
  <headerFooter>
    <oddHeader>&amp;L&amp;"Times New Roman,Normál"&amp;12Balatonszőlős Község 
Önkormányzata &amp;C&amp;"Times New Roman,Normál"&amp;12 17. melléklet
az önkormányzat 2018. évi költségvetési gazdálkodási beszámolójáról
szóló 5/2019. (V. 30.) önkormányzati rendeletéhez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9"/>
  <sheetViews>
    <sheetView view="pageLayout" zoomScaleNormal="100" workbookViewId="0">
      <selection sqref="A1:C1"/>
    </sheetView>
  </sheetViews>
  <sheetFormatPr defaultRowHeight="15.75" x14ac:dyDescent="0.25"/>
  <cols>
    <col min="1" max="1" width="8.140625" style="392" customWidth="1"/>
    <col min="2" max="2" width="56.42578125" style="392" customWidth="1"/>
    <col min="3" max="3" width="14.85546875" style="392" customWidth="1"/>
    <col min="4" max="4" width="11.5703125" style="392" customWidth="1"/>
    <col min="5" max="256" width="9.140625" style="392"/>
    <col min="257" max="257" width="8.140625" style="392" customWidth="1"/>
    <col min="258" max="258" width="78.42578125" style="392" customWidth="1"/>
    <col min="259" max="259" width="14.85546875" style="392" customWidth="1"/>
    <col min="260" max="260" width="11.5703125" style="392" customWidth="1"/>
    <col min="261" max="512" width="9.140625" style="392"/>
    <col min="513" max="513" width="8.140625" style="392" customWidth="1"/>
    <col min="514" max="514" width="78.42578125" style="392" customWidth="1"/>
    <col min="515" max="515" width="14.85546875" style="392" customWidth="1"/>
    <col min="516" max="516" width="11.5703125" style="392" customWidth="1"/>
    <col min="517" max="768" width="9.140625" style="392"/>
    <col min="769" max="769" width="8.140625" style="392" customWidth="1"/>
    <col min="770" max="770" width="78.42578125" style="392" customWidth="1"/>
    <col min="771" max="771" width="14.85546875" style="392" customWidth="1"/>
    <col min="772" max="772" width="11.5703125" style="392" customWidth="1"/>
    <col min="773" max="1024" width="9.140625" style="392"/>
    <col min="1025" max="1025" width="8.140625" style="392" customWidth="1"/>
    <col min="1026" max="1026" width="78.42578125" style="392" customWidth="1"/>
    <col min="1027" max="1027" width="14.85546875" style="392" customWidth="1"/>
    <col min="1028" max="1028" width="11.5703125" style="392" customWidth="1"/>
    <col min="1029" max="1280" width="9.140625" style="392"/>
    <col min="1281" max="1281" width="8.140625" style="392" customWidth="1"/>
    <col min="1282" max="1282" width="78.42578125" style="392" customWidth="1"/>
    <col min="1283" max="1283" width="14.85546875" style="392" customWidth="1"/>
    <col min="1284" max="1284" width="11.5703125" style="392" customWidth="1"/>
    <col min="1285" max="1536" width="9.140625" style="392"/>
    <col min="1537" max="1537" width="8.140625" style="392" customWidth="1"/>
    <col min="1538" max="1538" width="78.42578125" style="392" customWidth="1"/>
    <col min="1539" max="1539" width="14.85546875" style="392" customWidth="1"/>
    <col min="1540" max="1540" width="11.5703125" style="392" customWidth="1"/>
    <col min="1541" max="1792" width="9.140625" style="392"/>
    <col min="1793" max="1793" width="8.140625" style="392" customWidth="1"/>
    <col min="1794" max="1794" width="78.42578125" style="392" customWidth="1"/>
    <col min="1795" max="1795" width="14.85546875" style="392" customWidth="1"/>
    <col min="1796" max="1796" width="11.5703125" style="392" customWidth="1"/>
    <col min="1797" max="2048" width="9.140625" style="392"/>
    <col min="2049" max="2049" width="8.140625" style="392" customWidth="1"/>
    <col min="2050" max="2050" width="78.42578125" style="392" customWidth="1"/>
    <col min="2051" max="2051" width="14.85546875" style="392" customWidth="1"/>
    <col min="2052" max="2052" width="11.5703125" style="392" customWidth="1"/>
    <col min="2053" max="2304" width="9.140625" style="392"/>
    <col min="2305" max="2305" width="8.140625" style="392" customWidth="1"/>
    <col min="2306" max="2306" width="78.42578125" style="392" customWidth="1"/>
    <col min="2307" max="2307" width="14.85546875" style="392" customWidth="1"/>
    <col min="2308" max="2308" width="11.5703125" style="392" customWidth="1"/>
    <col min="2309" max="2560" width="9.140625" style="392"/>
    <col min="2561" max="2561" width="8.140625" style="392" customWidth="1"/>
    <col min="2562" max="2562" width="78.42578125" style="392" customWidth="1"/>
    <col min="2563" max="2563" width="14.85546875" style="392" customWidth="1"/>
    <col min="2564" max="2564" width="11.5703125" style="392" customWidth="1"/>
    <col min="2565" max="2816" width="9.140625" style="392"/>
    <col min="2817" max="2817" width="8.140625" style="392" customWidth="1"/>
    <col min="2818" max="2818" width="78.42578125" style="392" customWidth="1"/>
    <col min="2819" max="2819" width="14.85546875" style="392" customWidth="1"/>
    <col min="2820" max="2820" width="11.5703125" style="392" customWidth="1"/>
    <col min="2821" max="3072" width="9.140625" style="392"/>
    <col min="3073" max="3073" width="8.140625" style="392" customWidth="1"/>
    <col min="3074" max="3074" width="78.42578125" style="392" customWidth="1"/>
    <col min="3075" max="3075" width="14.85546875" style="392" customWidth="1"/>
    <col min="3076" max="3076" width="11.5703125" style="392" customWidth="1"/>
    <col min="3077" max="3328" width="9.140625" style="392"/>
    <col min="3329" max="3329" width="8.140625" style="392" customWidth="1"/>
    <col min="3330" max="3330" width="78.42578125" style="392" customWidth="1"/>
    <col min="3331" max="3331" width="14.85546875" style="392" customWidth="1"/>
    <col min="3332" max="3332" width="11.5703125" style="392" customWidth="1"/>
    <col min="3333" max="3584" width="9.140625" style="392"/>
    <col min="3585" max="3585" width="8.140625" style="392" customWidth="1"/>
    <col min="3586" max="3586" width="78.42578125" style="392" customWidth="1"/>
    <col min="3587" max="3587" width="14.85546875" style="392" customWidth="1"/>
    <col min="3588" max="3588" width="11.5703125" style="392" customWidth="1"/>
    <col min="3589" max="3840" width="9.140625" style="392"/>
    <col min="3841" max="3841" width="8.140625" style="392" customWidth="1"/>
    <col min="3842" max="3842" width="78.42578125" style="392" customWidth="1"/>
    <col min="3843" max="3843" width="14.85546875" style="392" customWidth="1"/>
    <col min="3844" max="3844" width="11.5703125" style="392" customWidth="1"/>
    <col min="3845" max="4096" width="9.140625" style="392"/>
    <col min="4097" max="4097" width="8.140625" style="392" customWidth="1"/>
    <col min="4098" max="4098" width="78.42578125" style="392" customWidth="1"/>
    <col min="4099" max="4099" width="14.85546875" style="392" customWidth="1"/>
    <col min="4100" max="4100" width="11.5703125" style="392" customWidth="1"/>
    <col min="4101" max="4352" width="9.140625" style="392"/>
    <col min="4353" max="4353" width="8.140625" style="392" customWidth="1"/>
    <col min="4354" max="4354" width="78.42578125" style="392" customWidth="1"/>
    <col min="4355" max="4355" width="14.85546875" style="392" customWidth="1"/>
    <col min="4356" max="4356" width="11.5703125" style="392" customWidth="1"/>
    <col min="4357" max="4608" width="9.140625" style="392"/>
    <col min="4609" max="4609" width="8.140625" style="392" customWidth="1"/>
    <col min="4610" max="4610" width="78.42578125" style="392" customWidth="1"/>
    <col min="4611" max="4611" width="14.85546875" style="392" customWidth="1"/>
    <col min="4612" max="4612" width="11.5703125" style="392" customWidth="1"/>
    <col min="4613" max="4864" width="9.140625" style="392"/>
    <col min="4865" max="4865" width="8.140625" style="392" customWidth="1"/>
    <col min="4866" max="4866" width="78.42578125" style="392" customWidth="1"/>
    <col min="4867" max="4867" width="14.85546875" style="392" customWidth="1"/>
    <col min="4868" max="4868" width="11.5703125" style="392" customWidth="1"/>
    <col min="4869" max="5120" width="9.140625" style="392"/>
    <col min="5121" max="5121" width="8.140625" style="392" customWidth="1"/>
    <col min="5122" max="5122" width="78.42578125" style="392" customWidth="1"/>
    <col min="5123" max="5123" width="14.85546875" style="392" customWidth="1"/>
    <col min="5124" max="5124" width="11.5703125" style="392" customWidth="1"/>
    <col min="5125" max="5376" width="9.140625" style="392"/>
    <col min="5377" max="5377" width="8.140625" style="392" customWidth="1"/>
    <col min="5378" max="5378" width="78.42578125" style="392" customWidth="1"/>
    <col min="5379" max="5379" width="14.85546875" style="392" customWidth="1"/>
    <col min="5380" max="5380" width="11.5703125" style="392" customWidth="1"/>
    <col min="5381" max="5632" width="9.140625" style="392"/>
    <col min="5633" max="5633" width="8.140625" style="392" customWidth="1"/>
    <col min="5634" max="5634" width="78.42578125" style="392" customWidth="1"/>
    <col min="5635" max="5635" width="14.85546875" style="392" customWidth="1"/>
    <col min="5636" max="5636" width="11.5703125" style="392" customWidth="1"/>
    <col min="5637" max="5888" width="9.140625" style="392"/>
    <col min="5889" max="5889" width="8.140625" style="392" customWidth="1"/>
    <col min="5890" max="5890" width="78.42578125" style="392" customWidth="1"/>
    <col min="5891" max="5891" width="14.85546875" style="392" customWidth="1"/>
    <col min="5892" max="5892" width="11.5703125" style="392" customWidth="1"/>
    <col min="5893" max="6144" width="9.140625" style="392"/>
    <col min="6145" max="6145" width="8.140625" style="392" customWidth="1"/>
    <col min="6146" max="6146" width="78.42578125" style="392" customWidth="1"/>
    <col min="6147" max="6147" width="14.85546875" style="392" customWidth="1"/>
    <col min="6148" max="6148" width="11.5703125" style="392" customWidth="1"/>
    <col min="6149" max="6400" width="9.140625" style="392"/>
    <col min="6401" max="6401" width="8.140625" style="392" customWidth="1"/>
    <col min="6402" max="6402" width="78.42578125" style="392" customWidth="1"/>
    <col min="6403" max="6403" width="14.85546875" style="392" customWidth="1"/>
    <col min="6404" max="6404" width="11.5703125" style="392" customWidth="1"/>
    <col min="6405" max="6656" width="9.140625" style="392"/>
    <col min="6657" max="6657" width="8.140625" style="392" customWidth="1"/>
    <col min="6658" max="6658" width="78.42578125" style="392" customWidth="1"/>
    <col min="6659" max="6659" width="14.85546875" style="392" customWidth="1"/>
    <col min="6660" max="6660" width="11.5703125" style="392" customWidth="1"/>
    <col min="6661" max="6912" width="9.140625" style="392"/>
    <col min="6913" max="6913" width="8.140625" style="392" customWidth="1"/>
    <col min="6914" max="6914" width="78.42578125" style="392" customWidth="1"/>
    <col min="6915" max="6915" width="14.85546875" style="392" customWidth="1"/>
    <col min="6916" max="6916" width="11.5703125" style="392" customWidth="1"/>
    <col min="6917" max="7168" width="9.140625" style="392"/>
    <col min="7169" max="7169" width="8.140625" style="392" customWidth="1"/>
    <col min="7170" max="7170" width="78.42578125" style="392" customWidth="1"/>
    <col min="7171" max="7171" width="14.85546875" style="392" customWidth="1"/>
    <col min="7172" max="7172" width="11.5703125" style="392" customWidth="1"/>
    <col min="7173" max="7424" width="9.140625" style="392"/>
    <col min="7425" max="7425" width="8.140625" style="392" customWidth="1"/>
    <col min="7426" max="7426" width="78.42578125" style="392" customWidth="1"/>
    <col min="7427" max="7427" width="14.85546875" style="392" customWidth="1"/>
    <col min="7428" max="7428" width="11.5703125" style="392" customWidth="1"/>
    <col min="7429" max="7680" width="9.140625" style="392"/>
    <col min="7681" max="7681" width="8.140625" style="392" customWidth="1"/>
    <col min="7682" max="7682" width="78.42578125" style="392" customWidth="1"/>
    <col min="7683" max="7683" width="14.85546875" style="392" customWidth="1"/>
    <col min="7684" max="7684" width="11.5703125" style="392" customWidth="1"/>
    <col min="7685" max="7936" width="9.140625" style="392"/>
    <col min="7937" max="7937" width="8.140625" style="392" customWidth="1"/>
    <col min="7938" max="7938" width="78.42578125" style="392" customWidth="1"/>
    <col min="7939" max="7939" width="14.85546875" style="392" customWidth="1"/>
    <col min="7940" max="7940" width="11.5703125" style="392" customWidth="1"/>
    <col min="7941" max="8192" width="9.140625" style="392"/>
    <col min="8193" max="8193" width="8.140625" style="392" customWidth="1"/>
    <col min="8194" max="8194" width="78.42578125" style="392" customWidth="1"/>
    <col min="8195" max="8195" width="14.85546875" style="392" customWidth="1"/>
    <col min="8196" max="8196" width="11.5703125" style="392" customWidth="1"/>
    <col min="8197" max="8448" width="9.140625" style="392"/>
    <col min="8449" max="8449" width="8.140625" style="392" customWidth="1"/>
    <col min="8450" max="8450" width="78.42578125" style="392" customWidth="1"/>
    <col min="8451" max="8451" width="14.85546875" style="392" customWidth="1"/>
    <col min="8452" max="8452" width="11.5703125" style="392" customWidth="1"/>
    <col min="8453" max="8704" width="9.140625" style="392"/>
    <col min="8705" max="8705" width="8.140625" style="392" customWidth="1"/>
    <col min="8706" max="8706" width="78.42578125" style="392" customWidth="1"/>
    <col min="8707" max="8707" width="14.85546875" style="392" customWidth="1"/>
    <col min="8708" max="8708" width="11.5703125" style="392" customWidth="1"/>
    <col min="8709" max="8960" width="9.140625" style="392"/>
    <col min="8961" max="8961" width="8.140625" style="392" customWidth="1"/>
    <col min="8962" max="8962" width="78.42578125" style="392" customWidth="1"/>
    <col min="8963" max="8963" width="14.85546875" style="392" customWidth="1"/>
    <col min="8964" max="8964" width="11.5703125" style="392" customWidth="1"/>
    <col min="8965" max="9216" width="9.140625" style="392"/>
    <col min="9217" max="9217" width="8.140625" style="392" customWidth="1"/>
    <col min="9218" max="9218" width="78.42578125" style="392" customWidth="1"/>
    <col min="9219" max="9219" width="14.85546875" style="392" customWidth="1"/>
    <col min="9220" max="9220" width="11.5703125" style="392" customWidth="1"/>
    <col min="9221" max="9472" width="9.140625" style="392"/>
    <col min="9473" max="9473" width="8.140625" style="392" customWidth="1"/>
    <col min="9474" max="9474" width="78.42578125" style="392" customWidth="1"/>
    <col min="9475" max="9475" width="14.85546875" style="392" customWidth="1"/>
    <col min="9476" max="9476" width="11.5703125" style="392" customWidth="1"/>
    <col min="9477" max="9728" width="9.140625" style="392"/>
    <col min="9729" max="9729" width="8.140625" style="392" customWidth="1"/>
    <col min="9730" max="9730" width="78.42578125" style="392" customWidth="1"/>
    <col min="9731" max="9731" width="14.85546875" style="392" customWidth="1"/>
    <col min="9732" max="9732" width="11.5703125" style="392" customWidth="1"/>
    <col min="9733" max="9984" width="9.140625" style="392"/>
    <col min="9985" max="9985" width="8.140625" style="392" customWidth="1"/>
    <col min="9986" max="9986" width="78.42578125" style="392" customWidth="1"/>
    <col min="9987" max="9987" width="14.85546875" style="392" customWidth="1"/>
    <col min="9988" max="9988" width="11.5703125" style="392" customWidth="1"/>
    <col min="9989" max="10240" width="9.140625" style="392"/>
    <col min="10241" max="10241" width="8.140625" style="392" customWidth="1"/>
    <col min="10242" max="10242" width="78.42578125" style="392" customWidth="1"/>
    <col min="10243" max="10243" width="14.85546875" style="392" customWidth="1"/>
    <col min="10244" max="10244" width="11.5703125" style="392" customWidth="1"/>
    <col min="10245" max="10496" width="9.140625" style="392"/>
    <col min="10497" max="10497" width="8.140625" style="392" customWidth="1"/>
    <col min="10498" max="10498" width="78.42578125" style="392" customWidth="1"/>
    <col min="10499" max="10499" width="14.85546875" style="392" customWidth="1"/>
    <col min="10500" max="10500" width="11.5703125" style="392" customWidth="1"/>
    <col min="10501" max="10752" width="9.140625" style="392"/>
    <col min="10753" max="10753" width="8.140625" style="392" customWidth="1"/>
    <col min="10754" max="10754" width="78.42578125" style="392" customWidth="1"/>
    <col min="10755" max="10755" width="14.85546875" style="392" customWidth="1"/>
    <col min="10756" max="10756" width="11.5703125" style="392" customWidth="1"/>
    <col min="10757" max="11008" width="9.140625" style="392"/>
    <col min="11009" max="11009" width="8.140625" style="392" customWidth="1"/>
    <col min="11010" max="11010" width="78.42578125" style="392" customWidth="1"/>
    <col min="11011" max="11011" width="14.85546875" style="392" customWidth="1"/>
    <col min="11012" max="11012" width="11.5703125" style="392" customWidth="1"/>
    <col min="11013" max="11264" width="9.140625" style="392"/>
    <col min="11265" max="11265" width="8.140625" style="392" customWidth="1"/>
    <col min="11266" max="11266" width="78.42578125" style="392" customWidth="1"/>
    <col min="11267" max="11267" width="14.85546875" style="392" customWidth="1"/>
    <col min="11268" max="11268" width="11.5703125" style="392" customWidth="1"/>
    <col min="11269" max="11520" width="9.140625" style="392"/>
    <col min="11521" max="11521" width="8.140625" style="392" customWidth="1"/>
    <col min="11522" max="11522" width="78.42578125" style="392" customWidth="1"/>
    <col min="11523" max="11523" width="14.85546875" style="392" customWidth="1"/>
    <col min="11524" max="11524" width="11.5703125" style="392" customWidth="1"/>
    <col min="11525" max="11776" width="9.140625" style="392"/>
    <col min="11777" max="11777" width="8.140625" style="392" customWidth="1"/>
    <col min="11778" max="11778" width="78.42578125" style="392" customWidth="1"/>
    <col min="11779" max="11779" width="14.85546875" style="392" customWidth="1"/>
    <col min="11780" max="11780" width="11.5703125" style="392" customWidth="1"/>
    <col min="11781" max="12032" width="9.140625" style="392"/>
    <col min="12033" max="12033" width="8.140625" style="392" customWidth="1"/>
    <col min="12034" max="12034" width="78.42578125" style="392" customWidth="1"/>
    <col min="12035" max="12035" width="14.85546875" style="392" customWidth="1"/>
    <col min="12036" max="12036" width="11.5703125" style="392" customWidth="1"/>
    <col min="12037" max="12288" width="9.140625" style="392"/>
    <col min="12289" max="12289" width="8.140625" style="392" customWidth="1"/>
    <col min="12290" max="12290" width="78.42578125" style="392" customWidth="1"/>
    <col min="12291" max="12291" width="14.85546875" style="392" customWidth="1"/>
    <col min="12292" max="12292" width="11.5703125" style="392" customWidth="1"/>
    <col min="12293" max="12544" width="9.140625" style="392"/>
    <col min="12545" max="12545" width="8.140625" style="392" customWidth="1"/>
    <col min="12546" max="12546" width="78.42578125" style="392" customWidth="1"/>
    <col min="12547" max="12547" width="14.85546875" style="392" customWidth="1"/>
    <col min="12548" max="12548" width="11.5703125" style="392" customWidth="1"/>
    <col min="12549" max="12800" width="9.140625" style="392"/>
    <col min="12801" max="12801" width="8.140625" style="392" customWidth="1"/>
    <col min="12802" max="12802" width="78.42578125" style="392" customWidth="1"/>
    <col min="12803" max="12803" width="14.85546875" style="392" customWidth="1"/>
    <col min="12804" max="12804" width="11.5703125" style="392" customWidth="1"/>
    <col min="12805" max="13056" width="9.140625" style="392"/>
    <col min="13057" max="13057" width="8.140625" style="392" customWidth="1"/>
    <col min="13058" max="13058" width="78.42578125" style="392" customWidth="1"/>
    <col min="13059" max="13059" width="14.85546875" style="392" customWidth="1"/>
    <col min="13060" max="13060" width="11.5703125" style="392" customWidth="1"/>
    <col min="13061" max="13312" width="9.140625" style="392"/>
    <col min="13313" max="13313" width="8.140625" style="392" customWidth="1"/>
    <col min="13314" max="13314" width="78.42578125" style="392" customWidth="1"/>
    <col min="13315" max="13315" width="14.85546875" style="392" customWidth="1"/>
    <col min="13316" max="13316" width="11.5703125" style="392" customWidth="1"/>
    <col min="13317" max="13568" width="9.140625" style="392"/>
    <col min="13569" max="13569" width="8.140625" style="392" customWidth="1"/>
    <col min="13570" max="13570" width="78.42578125" style="392" customWidth="1"/>
    <col min="13571" max="13571" width="14.85546875" style="392" customWidth="1"/>
    <col min="13572" max="13572" width="11.5703125" style="392" customWidth="1"/>
    <col min="13573" max="13824" width="9.140625" style="392"/>
    <col min="13825" max="13825" width="8.140625" style="392" customWidth="1"/>
    <col min="13826" max="13826" width="78.42578125" style="392" customWidth="1"/>
    <col min="13827" max="13827" width="14.85546875" style="392" customWidth="1"/>
    <col min="13828" max="13828" width="11.5703125" style="392" customWidth="1"/>
    <col min="13829" max="14080" width="9.140625" style="392"/>
    <col min="14081" max="14081" width="8.140625" style="392" customWidth="1"/>
    <col min="14082" max="14082" width="78.42578125" style="392" customWidth="1"/>
    <col min="14083" max="14083" width="14.85546875" style="392" customWidth="1"/>
    <col min="14084" max="14084" width="11.5703125" style="392" customWidth="1"/>
    <col min="14085" max="14336" width="9.140625" style="392"/>
    <col min="14337" max="14337" width="8.140625" style="392" customWidth="1"/>
    <col min="14338" max="14338" width="78.42578125" style="392" customWidth="1"/>
    <col min="14339" max="14339" width="14.85546875" style="392" customWidth="1"/>
    <col min="14340" max="14340" width="11.5703125" style="392" customWidth="1"/>
    <col min="14341" max="14592" width="9.140625" style="392"/>
    <col min="14593" max="14593" width="8.140625" style="392" customWidth="1"/>
    <col min="14594" max="14594" width="78.42578125" style="392" customWidth="1"/>
    <col min="14595" max="14595" width="14.85546875" style="392" customWidth="1"/>
    <col min="14596" max="14596" width="11.5703125" style="392" customWidth="1"/>
    <col min="14597" max="14848" width="9.140625" style="392"/>
    <col min="14849" max="14849" width="8.140625" style="392" customWidth="1"/>
    <col min="14850" max="14850" width="78.42578125" style="392" customWidth="1"/>
    <col min="14851" max="14851" width="14.85546875" style="392" customWidth="1"/>
    <col min="14852" max="14852" width="11.5703125" style="392" customWidth="1"/>
    <col min="14853" max="15104" width="9.140625" style="392"/>
    <col min="15105" max="15105" width="8.140625" style="392" customWidth="1"/>
    <col min="15106" max="15106" width="78.42578125" style="392" customWidth="1"/>
    <col min="15107" max="15107" width="14.85546875" style="392" customWidth="1"/>
    <col min="15108" max="15108" width="11.5703125" style="392" customWidth="1"/>
    <col min="15109" max="15360" width="9.140625" style="392"/>
    <col min="15361" max="15361" width="8.140625" style="392" customWidth="1"/>
    <col min="15362" max="15362" width="78.42578125" style="392" customWidth="1"/>
    <col min="15363" max="15363" width="14.85546875" style="392" customWidth="1"/>
    <col min="15364" max="15364" width="11.5703125" style="392" customWidth="1"/>
    <col min="15365" max="15616" width="9.140625" style="392"/>
    <col min="15617" max="15617" width="8.140625" style="392" customWidth="1"/>
    <col min="15618" max="15618" width="78.42578125" style="392" customWidth="1"/>
    <col min="15619" max="15619" width="14.85546875" style="392" customWidth="1"/>
    <col min="15620" max="15620" width="11.5703125" style="392" customWidth="1"/>
    <col min="15621" max="15872" width="9.140625" style="392"/>
    <col min="15873" max="15873" width="8.140625" style="392" customWidth="1"/>
    <col min="15874" max="15874" width="78.42578125" style="392" customWidth="1"/>
    <col min="15875" max="15875" width="14.85546875" style="392" customWidth="1"/>
    <col min="15876" max="15876" width="11.5703125" style="392" customWidth="1"/>
    <col min="15877" max="16128" width="9.140625" style="392"/>
    <col min="16129" max="16129" width="8.140625" style="392" customWidth="1"/>
    <col min="16130" max="16130" width="78.42578125" style="392" customWidth="1"/>
    <col min="16131" max="16131" width="14.85546875" style="392" customWidth="1"/>
    <col min="16132" max="16132" width="11.5703125" style="392" customWidth="1"/>
    <col min="16133" max="16384" width="9.140625" style="392"/>
  </cols>
  <sheetData>
    <row r="1" spans="1:256" ht="18.75" x14ac:dyDescent="0.25">
      <c r="A1" s="677" t="s">
        <v>854</v>
      </c>
      <c r="B1" s="677"/>
      <c r="C1" s="677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391"/>
      <c r="S1" s="391"/>
      <c r="T1" s="391"/>
      <c r="U1" s="391"/>
      <c r="V1" s="391"/>
      <c r="W1" s="391"/>
      <c r="X1" s="391"/>
      <c r="Y1" s="391"/>
      <c r="Z1" s="391"/>
      <c r="AA1" s="391"/>
      <c r="AB1" s="391"/>
      <c r="AC1" s="391"/>
      <c r="AD1" s="391"/>
      <c r="AE1" s="391"/>
      <c r="AF1" s="391"/>
      <c r="AG1" s="391"/>
      <c r="AH1" s="391"/>
      <c r="AI1" s="391"/>
      <c r="AJ1" s="391"/>
      <c r="AK1" s="391"/>
      <c r="AL1" s="391"/>
      <c r="AM1" s="391"/>
      <c r="AN1" s="391"/>
      <c r="AO1" s="391"/>
      <c r="AP1" s="391"/>
      <c r="AQ1" s="391"/>
      <c r="AR1" s="391"/>
      <c r="AS1" s="391"/>
      <c r="AT1" s="391"/>
      <c r="AU1" s="391"/>
      <c r="AV1" s="391"/>
      <c r="AW1" s="391"/>
      <c r="AX1" s="391"/>
      <c r="AY1" s="391"/>
      <c r="AZ1" s="391"/>
      <c r="BA1" s="391"/>
      <c r="BB1" s="391"/>
      <c r="BC1" s="391"/>
      <c r="BD1" s="391"/>
      <c r="BE1" s="391"/>
      <c r="BF1" s="391"/>
      <c r="BG1" s="391"/>
      <c r="BH1" s="391"/>
      <c r="BI1" s="391"/>
      <c r="BJ1" s="391"/>
      <c r="BK1" s="391"/>
      <c r="BL1" s="391"/>
      <c r="BM1" s="391"/>
      <c r="BN1" s="391"/>
      <c r="BO1" s="391"/>
      <c r="BP1" s="391"/>
      <c r="BQ1" s="391"/>
      <c r="BR1" s="391"/>
      <c r="BS1" s="391"/>
      <c r="BT1" s="391"/>
      <c r="BU1" s="391"/>
      <c r="BV1" s="391"/>
      <c r="BW1" s="391"/>
      <c r="BX1" s="391"/>
      <c r="BY1" s="391"/>
      <c r="BZ1" s="391"/>
      <c r="CA1" s="391"/>
      <c r="CB1" s="391"/>
      <c r="CC1" s="391"/>
      <c r="CD1" s="391"/>
      <c r="CE1" s="391"/>
      <c r="CF1" s="391"/>
      <c r="CG1" s="391"/>
      <c r="CH1" s="391"/>
      <c r="CI1" s="391"/>
      <c r="CJ1" s="391"/>
      <c r="CK1" s="391"/>
      <c r="CL1" s="391"/>
      <c r="CM1" s="391"/>
      <c r="CN1" s="391"/>
      <c r="CO1" s="391"/>
      <c r="CP1" s="391"/>
      <c r="CQ1" s="391"/>
      <c r="CR1" s="391"/>
      <c r="CS1" s="391"/>
      <c r="CT1" s="391"/>
      <c r="CU1" s="391"/>
      <c r="CV1" s="391"/>
      <c r="CW1" s="391"/>
      <c r="CX1" s="391"/>
      <c r="CY1" s="391"/>
      <c r="CZ1" s="391"/>
      <c r="DA1" s="391"/>
      <c r="DB1" s="391"/>
      <c r="DC1" s="391"/>
      <c r="DD1" s="391"/>
      <c r="DE1" s="391"/>
      <c r="DF1" s="391"/>
      <c r="DG1" s="391"/>
      <c r="DH1" s="391"/>
      <c r="DI1" s="391"/>
      <c r="DJ1" s="391"/>
      <c r="DK1" s="391"/>
      <c r="DL1" s="391"/>
      <c r="DM1" s="391"/>
      <c r="DN1" s="391"/>
      <c r="DO1" s="391"/>
      <c r="DP1" s="391"/>
      <c r="DQ1" s="391"/>
      <c r="DR1" s="391"/>
      <c r="DS1" s="391"/>
      <c r="DT1" s="391"/>
      <c r="DU1" s="391"/>
      <c r="DV1" s="391"/>
      <c r="DW1" s="391"/>
      <c r="DX1" s="391"/>
      <c r="DY1" s="391"/>
      <c r="DZ1" s="391"/>
      <c r="EA1" s="391"/>
      <c r="EB1" s="391"/>
      <c r="EC1" s="391"/>
      <c r="ED1" s="391"/>
      <c r="EE1" s="391"/>
      <c r="EF1" s="391"/>
      <c r="EG1" s="391"/>
      <c r="EH1" s="391"/>
      <c r="EI1" s="391"/>
      <c r="EJ1" s="391"/>
      <c r="EK1" s="391"/>
      <c r="EL1" s="391"/>
      <c r="EM1" s="391"/>
      <c r="EN1" s="391"/>
      <c r="EO1" s="391"/>
      <c r="EP1" s="391"/>
      <c r="EQ1" s="391"/>
      <c r="ER1" s="391"/>
      <c r="ES1" s="391"/>
      <c r="ET1" s="391"/>
      <c r="EU1" s="391"/>
      <c r="EV1" s="391"/>
      <c r="EW1" s="391"/>
      <c r="EX1" s="391"/>
      <c r="EY1" s="391"/>
      <c r="EZ1" s="391"/>
      <c r="FA1" s="391"/>
      <c r="FB1" s="391"/>
      <c r="FC1" s="391"/>
      <c r="FD1" s="391"/>
      <c r="FE1" s="391"/>
      <c r="FF1" s="391"/>
      <c r="FG1" s="391"/>
      <c r="FH1" s="391"/>
      <c r="FI1" s="391"/>
      <c r="FJ1" s="391"/>
      <c r="FK1" s="391"/>
      <c r="FL1" s="391"/>
      <c r="FM1" s="391"/>
      <c r="FN1" s="391"/>
      <c r="FO1" s="391"/>
      <c r="FP1" s="391"/>
      <c r="FQ1" s="391"/>
      <c r="FR1" s="391"/>
      <c r="FS1" s="391"/>
      <c r="FT1" s="391"/>
      <c r="FU1" s="391"/>
      <c r="FV1" s="391"/>
      <c r="FW1" s="391"/>
      <c r="FX1" s="391"/>
      <c r="FY1" s="391"/>
      <c r="FZ1" s="391"/>
      <c r="GA1" s="391"/>
      <c r="GB1" s="391"/>
      <c r="GC1" s="391"/>
      <c r="GD1" s="391"/>
      <c r="GE1" s="391"/>
      <c r="GF1" s="391"/>
      <c r="GG1" s="391"/>
      <c r="GH1" s="391"/>
      <c r="GI1" s="391"/>
      <c r="GJ1" s="391"/>
      <c r="GK1" s="391"/>
      <c r="GL1" s="391"/>
      <c r="GM1" s="391"/>
      <c r="GN1" s="391"/>
      <c r="GO1" s="391"/>
      <c r="GP1" s="391"/>
      <c r="GQ1" s="391"/>
      <c r="GR1" s="391"/>
      <c r="GS1" s="391"/>
      <c r="GT1" s="391"/>
      <c r="GU1" s="391"/>
      <c r="GV1" s="391"/>
      <c r="GW1" s="391"/>
      <c r="GX1" s="391"/>
      <c r="GY1" s="391"/>
      <c r="GZ1" s="391"/>
      <c r="HA1" s="391"/>
      <c r="HB1" s="391"/>
      <c r="HC1" s="391"/>
      <c r="HD1" s="391"/>
      <c r="HE1" s="391"/>
      <c r="HF1" s="391"/>
      <c r="HG1" s="391"/>
      <c r="HH1" s="391"/>
      <c r="HI1" s="391"/>
      <c r="HJ1" s="391"/>
      <c r="HK1" s="391"/>
      <c r="HL1" s="391"/>
      <c r="HM1" s="391"/>
      <c r="HN1" s="391"/>
      <c r="HO1" s="391"/>
      <c r="HP1" s="391"/>
      <c r="HQ1" s="391"/>
      <c r="HR1" s="391"/>
      <c r="HS1" s="391"/>
      <c r="HT1" s="391"/>
      <c r="HU1" s="391"/>
      <c r="HV1" s="391"/>
      <c r="HW1" s="391"/>
      <c r="HX1" s="391"/>
      <c r="HY1" s="391"/>
      <c r="HZ1" s="391"/>
      <c r="IA1" s="391"/>
      <c r="IB1" s="391"/>
      <c r="IC1" s="391"/>
      <c r="ID1" s="391"/>
      <c r="IE1" s="391"/>
      <c r="IF1" s="391"/>
      <c r="IG1" s="391"/>
      <c r="IH1" s="391"/>
      <c r="II1" s="391"/>
      <c r="IJ1" s="391"/>
      <c r="IK1" s="391"/>
      <c r="IL1" s="391"/>
      <c r="IM1" s="391"/>
      <c r="IN1" s="391"/>
      <c r="IO1" s="391"/>
      <c r="IP1" s="391"/>
      <c r="IQ1" s="391"/>
      <c r="IR1" s="391"/>
      <c r="IS1" s="391"/>
      <c r="IT1" s="391"/>
      <c r="IU1" s="391"/>
      <c r="IV1" s="391"/>
    </row>
    <row r="2" spans="1:256" x14ac:dyDescent="0.25">
      <c r="A2" s="393"/>
      <c r="B2" s="393"/>
      <c r="C2" s="393"/>
      <c r="D2" s="391"/>
      <c r="E2" s="391"/>
      <c r="F2" s="391"/>
      <c r="G2" s="391"/>
      <c r="H2" s="391"/>
      <c r="I2" s="391"/>
      <c r="J2" s="391"/>
      <c r="K2" s="391"/>
      <c r="L2" s="391"/>
      <c r="M2" s="391"/>
      <c r="N2" s="391"/>
      <c r="O2" s="391"/>
      <c r="P2" s="391"/>
      <c r="Q2" s="391"/>
      <c r="R2" s="391"/>
      <c r="S2" s="391"/>
      <c r="T2" s="391"/>
      <c r="U2" s="391"/>
      <c r="V2" s="391"/>
      <c r="W2" s="391"/>
      <c r="X2" s="391"/>
      <c r="Y2" s="391"/>
      <c r="Z2" s="391"/>
      <c r="AA2" s="391"/>
      <c r="AB2" s="391"/>
      <c r="AC2" s="391"/>
      <c r="AD2" s="391"/>
      <c r="AE2" s="391"/>
      <c r="AF2" s="391"/>
      <c r="AG2" s="391"/>
      <c r="AH2" s="391"/>
      <c r="AI2" s="391"/>
      <c r="AJ2" s="391"/>
      <c r="AK2" s="391"/>
      <c r="AL2" s="391"/>
      <c r="AM2" s="391"/>
      <c r="AN2" s="391"/>
      <c r="AO2" s="391"/>
      <c r="AP2" s="391"/>
      <c r="AQ2" s="391"/>
      <c r="AR2" s="391"/>
      <c r="AS2" s="391"/>
      <c r="AT2" s="391"/>
      <c r="AU2" s="391"/>
      <c r="AV2" s="391"/>
      <c r="AW2" s="391"/>
      <c r="AX2" s="391"/>
      <c r="AY2" s="391"/>
      <c r="AZ2" s="391"/>
      <c r="BA2" s="391"/>
      <c r="BB2" s="391"/>
      <c r="BC2" s="391"/>
      <c r="BD2" s="391"/>
      <c r="BE2" s="391"/>
      <c r="BF2" s="391"/>
      <c r="BG2" s="391"/>
      <c r="BH2" s="391"/>
      <c r="BI2" s="391"/>
      <c r="BJ2" s="391"/>
      <c r="BK2" s="391"/>
      <c r="BL2" s="391"/>
      <c r="BM2" s="391"/>
      <c r="BN2" s="391"/>
      <c r="BO2" s="391"/>
      <c r="BP2" s="391"/>
      <c r="BQ2" s="391"/>
      <c r="BR2" s="391"/>
      <c r="BS2" s="391"/>
      <c r="BT2" s="391"/>
      <c r="BU2" s="391"/>
      <c r="BV2" s="391"/>
      <c r="BW2" s="391"/>
      <c r="BX2" s="391"/>
      <c r="BY2" s="391"/>
      <c r="BZ2" s="391"/>
      <c r="CA2" s="391"/>
      <c r="CB2" s="391"/>
      <c r="CC2" s="391"/>
      <c r="CD2" s="391"/>
      <c r="CE2" s="391"/>
      <c r="CF2" s="391"/>
      <c r="CG2" s="391"/>
      <c r="CH2" s="391"/>
      <c r="CI2" s="391"/>
      <c r="CJ2" s="391"/>
      <c r="CK2" s="391"/>
      <c r="CL2" s="391"/>
      <c r="CM2" s="391"/>
      <c r="CN2" s="391"/>
      <c r="CO2" s="391"/>
      <c r="CP2" s="391"/>
      <c r="CQ2" s="391"/>
      <c r="CR2" s="391"/>
      <c r="CS2" s="391"/>
      <c r="CT2" s="391"/>
      <c r="CU2" s="391"/>
      <c r="CV2" s="391"/>
      <c r="CW2" s="391"/>
      <c r="CX2" s="391"/>
      <c r="CY2" s="391"/>
      <c r="CZ2" s="391"/>
      <c r="DA2" s="391"/>
      <c r="DB2" s="391"/>
      <c r="DC2" s="391"/>
      <c r="DD2" s="391"/>
      <c r="DE2" s="391"/>
      <c r="DF2" s="391"/>
      <c r="DG2" s="391"/>
      <c r="DH2" s="391"/>
      <c r="DI2" s="391"/>
      <c r="DJ2" s="391"/>
      <c r="DK2" s="391"/>
      <c r="DL2" s="391"/>
      <c r="DM2" s="391"/>
      <c r="DN2" s="391"/>
      <c r="DO2" s="391"/>
      <c r="DP2" s="391"/>
      <c r="DQ2" s="391"/>
      <c r="DR2" s="391"/>
      <c r="DS2" s="391"/>
      <c r="DT2" s="391"/>
      <c r="DU2" s="391"/>
      <c r="DV2" s="391"/>
      <c r="DW2" s="391"/>
      <c r="DX2" s="391"/>
      <c r="DY2" s="391"/>
      <c r="DZ2" s="391"/>
      <c r="EA2" s="391"/>
      <c r="EB2" s="391"/>
      <c r="EC2" s="391"/>
      <c r="ED2" s="391"/>
      <c r="EE2" s="391"/>
      <c r="EF2" s="391"/>
      <c r="EG2" s="391"/>
      <c r="EH2" s="391"/>
      <c r="EI2" s="391"/>
      <c r="EJ2" s="391"/>
      <c r="EK2" s="391"/>
      <c r="EL2" s="391"/>
      <c r="EM2" s="391"/>
      <c r="EN2" s="391"/>
      <c r="EO2" s="391"/>
      <c r="EP2" s="391"/>
      <c r="EQ2" s="391"/>
      <c r="ER2" s="391"/>
      <c r="ES2" s="391"/>
      <c r="ET2" s="391"/>
      <c r="EU2" s="391"/>
      <c r="EV2" s="391"/>
      <c r="EW2" s="391"/>
      <c r="EX2" s="391"/>
      <c r="EY2" s="391"/>
      <c r="EZ2" s="391"/>
      <c r="FA2" s="391"/>
      <c r="FB2" s="391"/>
      <c r="FC2" s="391"/>
      <c r="FD2" s="391"/>
      <c r="FE2" s="391"/>
      <c r="FF2" s="391"/>
      <c r="FG2" s="391"/>
      <c r="FH2" s="391"/>
      <c r="FI2" s="391"/>
      <c r="FJ2" s="391"/>
      <c r="FK2" s="391"/>
      <c r="FL2" s="391"/>
      <c r="FM2" s="391"/>
      <c r="FN2" s="391"/>
      <c r="FO2" s="391"/>
      <c r="FP2" s="391"/>
      <c r="FQ2" s="391"/>
      <c r="FR2" s="391"/>
      <c r="FS2" s="391"/>
      <c r="FT2" s="391"/>
      <c r="FU2" s="391"/>
      <c r="FV2" s="391"/>
      <c r="FW2" s="391"/>
      <c r="FX2" s="391"/>
      <c r="FY2" s="391"/>
      <c r="FZ2" s="391"/>
      <c r="GA2" s="391"/>
      <c r="GB2" s="391"/>
      <c r="GC2" s="391"/>
      <c r="GD2" s="391"/>
      <c r="GE2" s="391"/>
      <c r="GF2" s="391"/>
      <c r="GG2" s="391"/>
      <c r="GH2" s="391"/>
      <c r="GI2" s="391"/>
      <c r="GJ2" s="391"/>
      <c r="GK2" s="391"/>
      <c r="GL2" s="391"/>
      <c r="GM2" s="391"/>
      <c r="GN2" s="391"/>
      <c r="GO2" s="391"/>
      <c r="GP2" s="391"/>
      <c r="GQ2" s="391"/>
      <c r="GR2" s="391"/>
      <c r="GS2" s="391"/>
      <c r="GT2" s="391"/>
      <c r="GU2" s="391"/>
      <c r="GV2" s="391"/>
      <c r="GW2" s="391"/>
      <c r="GX2" s="391"/>
      <c r="GY2" s="391"/>
      <c r="GZ2" s="391"/>
      <c r="HA2" s="391"/>
      <c r="HB2" s="391"/>
      <c r="HC2" s="391"/>
      <c r="HD2" s="391"/>
      <c r="HE2" s="391"/>
      <c r="HF2" s="391"/>
      <c r="HG2" s="391"/>
      <c r="HH2" s="391"/>
      <c r="HI2" s="391"/>
      <c r="HJ2" s="391"/>
      <c r="HK2" s="391"/>
      <c r="HL2" s="391"/>
      <c r="HM2" s="391"/>
      <c r="HN2" s="391"/>
      <c r="HO2" s="391"/>
      <c r="HP2" s="391"/>
      <c r="HQ2" s="391"/>
      <c r="HR2" s="391"/>
      <c r="HS2" s="391"/>
      <c r="HT2" s="391"/>
      <c r="HU2" s="391"/>
      <c r="HV2" s="391"/>
      <c r="HW2" s="391"/>
      <c r="HX2" s="391"/>
      <c r="HY2" s="391"/>
      <c r="HZ2" s="391"/>
      <c r="IA2" s="391"/>
      <c r="IB2" s="391"/>
      <c r="IC2" s="391"/>
      <c r="ID2" s="391"/>
      <c r="IE2" s="391"/>
      <c r="IF2" s="391"/>
      <c r="IG2" s="391"/>
      <c r="IH2" s="391"/>
      <c r="II2" s="391"/>
      <c r="IJ2" s="391"/>
      <c r="IK2" s="391"/>
      <c r="IL2" s="391"/>
      <c r="IM2" s="391"/>
      <c r="IN2" s="391"/>
      <c r="IO2" s="391"/>
      <c r="IP2" s="391"/>
      <c r="IQ2" s="391"/>
      <c r="IR2" s="391"/>
      <c r="IS2" s="391"/>
      <c r="IT2" s="391"/>
      <c r="IU2" s="391"/>
      <c r="IV2" s="391"/>
    </row>
    <row r="3" spans="1:256" x14ac:dyDescent="0.25">
      <c r="A3" s="393"/>
      <c r="B3" s="393"/>
      <c r="C3" s="393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  <c r="O3" s="391"/>
      <c r="P3" s="391"/>
      <c r="Q3" s="391"/>
      <c r="R3" s="391"/>
      <c r="S3" s="391"/>
      <c r="T3" s="391"/>
      <c r="U3" s="391"/>
      <c r="V3" s="391"/>
      <c r="W3" s="391"/>
      <c r="X3" s="391"/>
      <c r="Y3" s="391"/>
      <c r="Z3" s="391"/>
      <c r="AA3" s="391"/>
      <c r="AB3" s="391"/>
      <c r="AC3" s="391"/>
      <c r="AD3" s="391"/>
      <c r="AE3" s="391"/>
      <c r="AF3" s="391"/>
      <c r="AG3" s="391"/>
      <c r="AH3" s="391"/>
      <c r="AI3" s="391"/>
      <c r="AJ3" s="391"/>
      <c r="AK3" s="391"/>
      <c r="AL3" s="391"/>
      <c r="AM3" s="391"/>
      <c r="AN3" s="391"/>
      <c r="AO3" s="391"/>
      <c r="AP3" s="391"/>
      <c r="AQ3" s="391"/>
      <c r="AR3" s="391"/>
      <c r="AS3" s="391"/>
      <c r="AT3" s="391"/>
      <c r="AU3" s="391"/>
      <c r="AV3" s="391"/>
      <c r="AW3" s="391"/>
      <c r="AX3" s="391"/>
      <c r="AY3" s="391"/>
      <c r="AZ3" s="391"/>
      <c r="BA3" s="391"/>
      <c r="BB3" s="391"/>
      <c r="BC3" s="391"/>
      <c r="BD3" s="391"/>
      <c r="BE3" s="391"/>
      <c r="BF3" s="391"/>
      <c r="BG3" s="391"/>
      <c r="BH3" s="391"/>
      <c r="BI3" s="391"/>
      <c r="BJ3" s="391"/>
      <c r="BK3" s="391"/>
      <c r="BL3" s="391"/>
      <c r="BM3" s="391"/>
      <c r="BN3" s="391"/>
      <c r="BO3" s="391"/>
      <c r="BP3" s="391"/>
      <c r="BQ3" s="391"/>
      <c r="BR3" s="391"/>
      <c r="BS3" s="391"/>
      <c r="BT3" s="391"/>
      <c r="BU3" s="391"/>
      <c r="BV3" s="391"/>
      <c r="BW3" s="391"/>
      <c r="BX3" s="391"/>
      <c r="BY3" s="391"/>
      <c r="BZ3" s="391"/>
      <c r="CA3" s="391"/>
      <c r="CB3" s="391"/>
      <c r="CC3" s="391"/>
      <c r="CD3" s="391"/>
      <c r="CE3" s="391"/>
      <c r="CF3" s="391"/>
      <c r="CG3" s="391"/>
      <c r="CH3" s="391"/>
      <c r="CI3" s="391"/>
      <c r="CJ3" s="391"/>
      <c r="CK3" s="391"/>
      <c r="CL3" s="391"/>
      <c r="CM3" s="391"/>
      <c r="CN3" s="391"/>
      <c r="CO3" s="391"/>
      <c r="CP3" s="391"/>
      <c r="CQ3" s="391"/>
      <c r="CR3" s="391"/>
      <c r="CS3" s="391"/>
      <c r="CT3" s="391"/>
      <c r="CU3" s="391"/>
      <c r="CV3" s="391"/>
      <c r="CW3" s="391"/>
      <c r="CX3" s="391"/>
      <c r="CY3" s="391"/>
      <c r="CZ3" s="391"/>
      <c r="DA3" s="391"/>
      <c r="DB3" s="391"/>
      <c r="DC3" s="391"/>
      <c r="DD3" s="391"/>
      <c r="DE3" s="391"/>
      <c r="DF3" s="391"/>
      <c r="DG3" s="391"/>
      <c r="DH3" s="391"/>
      <c r="DI3" s="391"/>
      <c r="DJ3" s="391"/>
      <c r="DK3" s="391"/>
      <c r="DL3" s="391"/>
      <c r="DM3" s="391"/>
      <c r="DN3" s="391"/>
      <c r="DO3" s="391"/>
      <c r="DP3" s="391"/>
      <c r="DQ3" s="391"/>
      <c r="DR3" s="391"/>
      <c r="DS3" s="391"/>
      <c r="DT3" s="391"/>
      <c r="DU3" s="391"/>
      <c r="DV3" s="391"/>
      <c r="DW3" s="391"/>
      <c r="DX3" s="391"/>
      <c r="DY3" s="391"/>
      <c r="DZ3" s="391"/>
      <c r="EA3" s="391"/>
      <c r="EB3" s="391"/>
      <c r="EC3" s="391"/>
      <c r="ED3" s="391"/>
      <c r="EE3" s="391"/>
      <c r="EF3" s="391"/>
      <c r="EG3" s="391"/>
      <c r="EH3" s="391"/>
      <c r="EI3" s="391"/>
      <c r="EJ3" s="391"/>
      <c r="EK3" s="391"/>
      <c r="EL3" s="391"/>
      <c r="EM3" s="391"/>
      <c r="EN3" s="391"/>
      <c r="EO3" s="391"/>
      <c r="EP3" s="391"/>
      <c r="EQ3" s="391"/>
      <c r="ER3" s="391"/>
      <c r="ES3" s="391"/>
      <c r="ET3" s="391"/>
      <c r="EU3" s="391"/>
      <c r="EV3" s="391"/>
      <c r="EW3" s="391"/>
      <c r="EX3" s="391"/>
      <c r="EY3" s="391"/>
      <c r="EZ3" s="391"/>
      <c r="FA3" s="391"/>
      <c r="FB3" s="391"/>
      <c r="FC3" s="391"/>
      <c r="FD3" s="391"/>
      <c r="FE3" s="391"/>
      <c r="FF3" s="391"/>
      <c r="FG3" s="391"/>
      <c r="FH3" s="391"/>
      <c r="FI3" s="391"/>
      <c r="FJ3" s="391"/>
      <c r="FK3" s="391"/>
      <c r="FL3" s="391"/>
      <c r="FM3" s="391"/>
      <c r="FN3" s="391"/>
      <c r="FO3" s="391"/>
      <c r="FP3" s="391"/>
      <c r="FQ3" s="391"/>
      <c r="FR3" s="391"/>
      <c r="FS3" s="391"/>
      <c r="FT3" s="391"/>
      <c r="FU3" s="391"/>
      <c r="FV3" s="391"/>
      <c r="FW3" s="391"/>
      <c r="FX3" s="391"/>
      <c r="FY3" s="391"/>
      <c r="FZ3" s="391"/>
      <c r="GA3" s="391"/>
      <c r="GB3" s="391"/>
      <c r="GC3" s="391"/>
      <c r="GD3" s="391"/>
      <c r="GE3" s="391"/>
      <c r="GF3" s="391"/>
      <c r="GG3" s="391"/>
      <c r="GH3" s="391"/>
      <c r="GI3" s="391"/>
      <c r="GJ3" s="391"/>
      <c r="GK3" s="391"/>
      <c r="GL3" s="391"/>
      <c r="GM3" s="391"/>
      <c r="GN3" s="391"/>
      <c r="GO3" s="391"/>
      <c r="GP3" s="391"/>
      <c r="GQ3" s="391"/>
      <c r="GR3" s="391"/>
      <c r="GS3" s="391"/>
      <c r="GT3" s="391"/>
      <c r="GU3" s="391"/>
      <c r="GV3" s="391"/>
      <c r="GW3" s="391"/>
      <c r="GX3" s="391"/>
      <c r="GY3" s="391"/>
      <c r="GZ3" s="391"/>
      <c r="HA3" s="391"/>
      <c r="HB3" s="391"/>
      <c r="HC3" s="391"/>
      <c r="HD3" s="391"/>
      <c r="HE3" s="391"/>
      <c r="HF3" s="391"/>
      <c r="HG3" s="391"/>
      <c r="HH3" s="391"/>
      <c r="HI3" s="391"/>
      <c r="HJ3" s="391"/>
      <c r="HK3" s="391"/>
      <c r="HL3" s="391"/>
      <c r="HM3" s="391"/>
      <c r="HN3" s="391"/>
      <c r="HO3" s="391"/>
      <c r="HP3" s="391"/>
      <c r="HQ3" s="391"/>
      <c r="HR3" s="391"/>
      <c r="HS3" s="391"/>
      <c r="HT3" s="391"/>
      <c r="HU3" s="391"/>
      <c r="HV3" s="391"/>
      <c r="HW3" s="391"/>
      <c r="HX3" s="391"/>
      <c r="HY3" s="391"/>
      <c r="HZ3" s="391"/>
      <c r="IA3" s="391"/>
      <c r="IB3" s="391"/>
      <c r="IC3" s="391"/>
      <c r="ID3" s="391"/>
      <c r="IE3" s="391"/>
      <c r="IF3" s="391"/>
      <c r="IG3" s="391"/>
      <c r="IH3" s="391"/>
      <c r="II3" s="391"/>
      <c r="IJ3" s="391"/>
      <c r="IK3" s="391"/>
      <c r="IL3" s="391"/>
      <c r="IM3" s="391"/>
      <c r="IN3" s="391"/>
      <c r="IO3" s="391"/>
      <c r="IP3" s="391"/>
      <c r="IQ3" s="391"/>
      <c r="IR3" s="391"/>
      <c r="IS3" s="391"/>
      <c r="IT3" s="391"/>
      <c r="IU3" s="391"/>
      <c r="IV3" s="391"/>
    </row>
    <row r="4" spans="1:256" x14ac:dyDescent="0.25">
      <c r="A4" s="393"/>
      <c r="B4" s="393"/>
      <c r="C4" s="393"/>
      <c r="D4" s="391"/>
      <c r="E4" s="391"/>
      <c r="F4" s="391"/>
      <c r="G4" s="391"/>
      <c r="H4" s="391"/>
      <c r="I4" s="391"/>
      <c r="J4" s="391"/>
      <c r="K4" s="391"/>
      <c r="L4" s="391"/>
      <c r="M4" s="391"/>
      <c r="N4" s="391"/>
      <c r="O4" s="391"/>
      <c r="P4" s="391"/>
      <c r="Q4" s="391"/>
      <c r="R4" s="391"/>
      <c r="S4" s="391"/>
      <c r="T4" s="391"/>
      <c r="U4" s="391"/>
      <c r="V4" s="391"/>
      <c r="W4" s="391"/>
      <c r="X4" s="391"/>
      <c r="Y4" s="391"/>
      <c r="Z4" s="391"/>
      <c r="AA4" s="391"/>
      <c r="AB4" s="391"/>
      <c r="AC4" s="391"/>
      <c r="AD4" s="391"/>
      <c r="AE4" s="391"/>
      <c r="AF4" s="391"/>
      <c r="AG4" s="391"/>
      <c r="AH4" s="391"/>
      <c r="AI4" s="391"/>
      <c r="AJ4" s="391"/>
      <c r="AK4" s="391"/>
      <c r="AL4" s="391"/>
      <c r="AM4" s="391"/>
      <c r="AN4" s="391"/>
      <c r="AO4" s="391"/>
      <c r="AP4" s="391"/>
      <c r="AQ4" s="391"/>
      <c r="AR4" s="391"/>
      <c r="AS4" s="391"/>
      <c r="AT4" s="391"/>
      <c r="AU4" s="391"/>
      <c r="AV4" s="391"/>
      <c r="AW4" s="391"/>
      <c r="AX4" s="391"/>
      <c r="AY4" s="391"/>
      <c r="AZ4" s="391"/>
      <c r="BA4" s="391"/>
      <c r="BB4" s="391"/>
      <c r="BC4" s="391"/>
      <c r="BD4" s="391"/>
      <c r="BE4" s="391"/>
      <c r="BF4" s="391"/>
      <c r="BG4" s="391"/>
      <c r="BH4" s="391"/>
      <c r="BI4" s="391"/>
      <c r="BJ4" s="391"/>
      <c r="BK4" s="391"/>
      <c r="BL4" s="391"/>
      <c r="BM4" s="391"/>
      <c r="BN4" s="391"/>
      <c r="BO4" s="391"/>
      <c r="BP4" s="391"/>
      <c r="BQ4" s="391"/>
      <c r="BR4" s="391"/>
      <c r="BS4" s="391"/>
      <c r="BT4" s="391"/>
      <c r="BU4" s="391"/>
      <c r="BV4" s="391"/>
      <c r="BW4" s="391"/>
      <c r="BX4" s="391"/>
      <c r="BY4" s="391"/>
      <c r="BZ4" s="391"/>
      <c r="CA4" s="391"/>
      <c r="CB4" s="391"/>
      <c r="CC4" s="391"/>
      <c r="CD4" s="391"/>
      <c r="CE4" s="391"/>
      <c r="CF4" s="391"/>
      <c r="CG4" s="391"/>
      <c r="CH4" s="391"/>
      <c r="CI4" s="391"/>
      <c r="CJ4" s="391"/>
      <c r="CK4" s="391"/>
      <c r="CL4" s="391"/>
      <c r="CM4" s="391"/>
      <c r="CN4" s="391"/>
      <c r="CO4" s="391"/>
      <c r="CP4" s="391"/>
      <c r="CQ4" s="391"/>
      <c r="CR4" s="391"/>
      <c r="CS4" s="391"/>
      <c r="CT4" s="391"/>
      <c r="CU4" s="391"/>
      <c r="CV4" s="391"/>
      <c r="CW4" s="391"/>
      <c r="CX4" s="391"/>
      <c r="CY4" s="391"/>
      <c r="CZ4" s="391"/>
      <c r="DA4" s="391"/>
      <c r="DB4" s="391"/>
      <c r="DC4" s="391"/>
      <c r="DD4" s="391"/>
      <c r="DE4" s="391"/>
      <c r="DF4" s="391"/>
      <c r="DG4" s="391"/>
      <c r="DH4" s="391"/>
      <c r="DI4" s="391"/>
      <c r="DJ4" s="391"/>
      <c r="DK4" s="391"/>
      <c r="DL4" s="391"/>
      <c r="DM4" s="391"/>
      <c r="DN4" s="391"/>
      <c r="DO4" s="391"/>
      <c r="DP4" s="391"/>
      <c r="DQ4" s="391"/>
      <c r="DR4" s="391"/>
      <c r="DS4" s="391"/>
      <c r="DT4" s="391"/>
      <c r="DU4" s="391"/>
      <c r="DV4" s="391"/>
      <c r="DW4" s="391"/>
      <c r="DX4" s="391"/>
      <c r="DY4" s="391"/>
      <c r="DZ4" s="391"/>
      <c r="EA4" s="391"/>
      <c r="EB4" s="391"/>
      <c r="EC4" s="391"/>
      <c r="ED4" s="391"/>
      <c r="EE4" s="391"/>
      <c r="EF4" s="391"/>
      <c r="EG4" s="391"/>
      <c r="EH4" s="391"/>
      <c r="EI4" s="391"/>
      <c r="EJ4" s="391"/>
      <c r="EK4" s="391"/>
      <c r="EL4" s="391"/>
      <c r="EM4" s="391"/>
      <c r="EN4" s="391"/>
      <c r="EO4" s="391"/>
      <c r="EP4" s="391"/>
      <c r="EQ4" s="391"/>
      <c r="ER4" s="391"/>
      <c r="ES4" s="391"/>
      <c r="ET4" s="391"/>
      <c r="EU4" s="391"/>
      <c r="EV4" s="391"/>
      <c r="EW4" s="391"/>
      <c r="EX4" s="391"/>
      <c r="EY4" s="391"/>
      <c r="EZ4" s="391"/>
      <c r="FA4" s="391"/>
      <c r="FB4" s="391"/>
      <c r="FC4" s="391"/>
      <c r="FD4" s="391"/>
      <c r="FE4" s="391"/>
      <c r="FF4" s="391"/>
      <c r="FG4" s="391"/>
      <c r="FH4" s="391"/>
      <c r="FI4" s="391"/>
      <c r="FJ4" s="391"/>
      <c r="FK4" s="391"/>
      <c r="FL4" s="391"/>
      <c r="FM4" s="391"/>
      <c r="FN4" s="391"/>
      <c r="FO4" s="391"/>
      <c r="FP4" s="391"/>
      <c r="FQ4" s="391"/>
      <c r="FR4" s="391"/>
      <c r="FS4" s="391"/>
      <c r="FT4" s="391"/>
      <c r="FU4" s="391"/>
      <c r="FV4" s="391"/>
      <c r="FW4" s="391"/>
      <c r="FX4" s="391"/>
      <c r="FY4" s="391"/>
      <c r="FZ4" s="391"/>
      <c r="GA4" s="391"/>
      <c r="GB4" s="391"/>
      <c r="GC4" s="391"/>
      <c r="GD4" s="391"/>
      <c r="GE4" s="391"/>
      <c r="GF4" s="391"/>
      <c r="GG4" s="391"/>
      <c r="GH4" s="391"/>
      <c r="GI4" s="391"/>
      <c r="GJ4" s="391"/>
      <c r="GK4" s="391"/>
      <c r="GL4" s="391"/>
      <c r="GM4" s="391"/>
      <c r="GN4" s="391"/>
      <c r="GO4" s="391"/>
      <c r="GP4" s="391"/>
      <c r="GQ4" s="391"/>
      <c r="GR4" s="391"/>
      <c r="GS4" s="391"/>
      <c r="GT4" s="391"/>
      <c r="GU4" s="391"/>
      <c r="GV4" s="391"/>
      <c r="GW4" s="391"/>
      <c r="GX4" s="391"/>
      <c r="GY4" s="391"/>
      <c r="GZ4" s="391"/>
      <c r="HA4" s="391"/>
      <c r="HB4" s="391"/>
      <c r="HC4" s="391"/>
      <c r="HD4" s="391"/>
      <c r="HE4" s="391"/>
      <c r="HF4" s="391"/>
      <c r="HG4" s="391"/>
      <c r="HH4" s="391"/>
      <c r="HI4" s="391"/>
      <c r="HJ4" s="391"/>
      <c r="HK4" s="391"/>
      <c r="HL4" s="391"/>
      <c r="HM4" s="391"/>
      <c r="HN4" s="391"/>
      <c r="HO4" s="391"/>
      <c r="HP4" s="391"/>
      <c r="HQ4" s="391"/>
      <c r="HR4" s="391"/>
      <c r="HS4" s="391"/>
      <c r="HT4" s="391"/>
      <c r="HU4" s="391"/>
      <c r="HV4" s="391"/>
      <c r="HW4" s="391"/>
      <c r="HX4" s="391"/>
      <c r="HY4" s="391"/>
      <c r="HZ4" s="391"/>
      <c r="IA4" s="391"/>
      <c r="IB4" s="391"/>
      <c r="IC4" s="391"/>
      <c r="ID4" s="391"/>
      <c r="IE4" s="391"/>
      <c r="IF4" s="391"/>
      <c r="IG4" s="391"/>
      <c r="IH4" s="391"/>
      <c r="II4" s="391"/>
      <c r="IJ4" s="391"/>
      <c r="IK4" s="391"/>
      <c r="IL4" s="391"/>
      <c r="IM4" s="391"/>
      <c r="IN4" s="391"/>
      <c r="IO4" s="391"/>
      <c r="IP4" s="391"/>
      <c r="IQ4" s="391"/>
      <c r="IR4" s="391"/>
      <c r="IS4" s="391"/>
      <c r="IT4" s="391"/>
      <c r="IU4" s="391"/>
      <c r="IV4" s="391"/>
    </row>
    <row r="5" spans="1:256" s="396" customFormat="1" x14ac:dyDescent="0.25">
      <c r="A5" s="394"/>
      <c r="B5" s="394" t="s">
        <v>84</v>
      </c>
      <c r="C5" s="394" t="s">
        <v>846</v>
      </c>
      <c r="D5" s="395"/>
      <c r="E5" s="395"/>
      <c r="F5" s="395"/>
      <c r="G5" s="395"/>
      <c r="H5" s="395"/>
      <c r="I5" s="395"/>
      <c r="J5" s="395"/>
      <c r="K5" s="395"/>
      <c r="L5" s="395"/>
      <c r="M5" s="395"/>
      <c r="N5" s="395"/>
      <c r="O5" s="395"/>
      <c r="P5" s="395"/>
      <c r="Q5" s="395"/>
      <c r="R5" s="395"/>
      <c r="S5" s="395"/>
      <c r="T5" s="395"/>
      <c r="U5" s="395"/>
      <c r="V5" s="395"/>
      <c r="W5" s="395"/>
      <c r="X5" s="395"/>
      <c r="Y5" s="395"/>
      <c r="Z5" s="395"/>
      <c r="AA5" s="395"/>
      <c r="AB5" s="395"/>
      <c r="AC5" s="395"/>
      <c r="AD5" s="395"/>
      <c r="AE5" s="395"/>
      <c r="AF5" s="395"/>
      <c r="AG5" s="395"/>
      <c r="AH5" s="395"/>
      <c r="AI5" s="395"/>
      <c r="AJ5" s="395"/>
      <c r="AK5" s="395"/>
      <c r="AL5" s="395"/>
      <c r="AM5" s="395"/>
      <c r="AN5" s="395"/>
      <c r="AO5" s="395"/>
      <c r="AP5" s="395"/>
      <c r="AQ5" s="395"/>
      <c r="AR5" s="395"/>
      <c r="AS5" s="395"/>
      <c r="AT5" s="395"/>
      <c r="AU5" s="395"/>
      <c r="AV5" s="395"/>
      <c r="AW5" s="395"/>
      <c r="AX5" s="395"/>
      <c r="AY5" s="395"/>
      <c r="AZ5" s="395"/>
      <c r="BA5" s="395"/>
      <c r="BB5" s="395"/>
      <c r="BC5" s="395"/>
      <c r="BD5" s="395"/>
      <c r="BE5" s="395"/>
      <c r="BF5" s="395"/>
      <c r="BG5" s="395"/>
      <c r="BH5" s="395"/>
      <c r="BI5" s="395"/>
      <c r="BJ5" s="395"/>
      <c r="BK5" s="395"/>
      <c r="BL5" s="395"/>
      <c r="BM5" s="395"/>
      <c r="BN5" s="395"/>
      <c r="BO5" s="395"/>
      <c r="BP5" s="395"/>
      <c r="BQ5" s="395"/>
      <c r="BR5" s="395"/>
      <c r="BS5" s="395"/>
      <c r="BT5" s="395"/>
      <c r="BU5" s="395"/>
      <c r="BV5" s="395"/>
      <c r="BW5" s="395"/>
      <c r="BX5" s="395"/>
      <c r="BY5" s="395"/>
      <c r="BZ5" s="395"/>
      <c r="CA5" s="395"/>
      <c r="CB5" s="395"/>
      <c r="CC5" s="395"/>
      <c r="CD5" s="395"/>
      <c r="CE5" s="395"/>
      <c r="CF5" s="395"/>
      <c r="CG5" s="395"/>
      <c r="CH5" s="395"/>
      <c r="CI5" s="395"/>
      <c r="CJ5" s="395"/>
      <c r="CK5" s="395"/>
      <c r="CL5" s="395"/>
      <c r="CM5" s="395"/>
      <c r="CN5" s="395"/>
      <c r="CO5" s="395"/>
      <c r="CP5" s="395"/>
      <c r="CQ5" s="395"/>
      <c r="CR5" s="395"/>
      <c r="CS5" s="395"/>
      <c r="CT5" s="395"/>
      <c r="CU5" s="395"/>
      <c r="CV5" s="395"/>
      <c r="CW5" s="395"/>
      <c r="CX5" s="395"/>
      <c r="CY5" s="395"/>
      <c r="CZ5" s="395"/>
      <c r="DA5" s="395"/>
      <c r="DB5" s="395"/>
      <c r="DC5" s="395"/>
      <c r="DD5" s="395"/>
      <c r="DE5" s="395"/>
      <c r="DF5" s="395"/>
      <c r="DG5" s="395"/>
      <c r="DH5" s="395"/>
      <c r="DI5" s="395"/>
      <c r="DJ5" s="395"/>
      <c r="DK5" s="395"/>
      <c r="DL5" s="395"/>
      <c r="DM5" s="395"/>
      <c r="DN5" s="395"/>
      <c r="DO5" s="395"/>
      <c r="DP5" s="395"/>
      <c r="DQ5" s="395"/>
      <c r="DR5" s="395"/>
      <c r="DS5" s="395"/>
      <c r="DT5" s="395"/>
      <c r="DU5" s="395"/>
      <c r="DV5" s="395"/>
      <c r="DW5" s="395"/>
      <c r="DX5" s="395"/>
      <c r="DY5" s="395"/>
      <c r="DZ5" s="395"/>
      <c r="EA5" s="395"/>
      <c r="EB5" s="395"/>
      <c r="EC5" s="395"/>
      <c r="ED5" s="395"/>
      <c r="EE5" s="395"/>
      <c r="EF5" s="395"/>
      <c r="EG5" s="395"/>
      <c r="EH5" s="395"/>
      <c r="EI5" s="395"/>
      <c r="EJ5" s="395"/>
      <c r="EK5" s="395"/>
      <c r="EL5" s="395"/>
      <c r="EM5" s="395"/>
      <c r="EN5" s="395"/>
      <c r="EO5" s="395"/>
      <c r="EP5" s="395"/>
      <c r="EQ5" s="395"/>
      <c r="ER5" s="395"/>
      <c r="ES5" s="395"/>
      <c r="ET5" s="395"/>
      <c r="EU5" s="395"/>
      <c r="EV5" s="395"/>
      <c r="EW5" s="395"/>
      <c r="EX5" s="395"/>
      <c r="EY5" s="395"/>
      <c r="EZ5" s="395"/>
      <c r="FA5" s="395"/>
      <c r="FB5" s="395"/>
      <c r="FC5" s="395"/>
      <c r="FD5" s="395"/>
      <c r="FE5" s="395"/>
      <c r="FF5" s="395"/>
      <c r="FG5" s="395"/>
      <c r="FH5" s="395"/>
      <c r="FI5" s="395"/>
      <c r="FJ5" s="395"/>
      <c r="FK5" s="395"/>
      <c r="FL5" s="395"/>
      <c r="FM5" s="395"/>
      <c r="FN5" s="395"/>
      <c r="FO5" s="395"/>
      <c r="FP5" s="395"/>
      <c r="FQ5" s="395"/>
      <c r="FR5" s="395"/>
      <c r="FS5" s="395"/>
      <c r="FT5" s="395"/>
      <c r="FU5" s="395"/>
      <c r="FV5" s="395"/>
      <c r="FW5" s="395"/>
      <c r="FX5" s="395"/>
      <c r="FY5" s="395"/>
      <c r="FZ5" s="395"/>
      <c r="GA5" s="395"/>
      <c r="GB5" s="395"/>
      <c r="GC5" s="395"/>
      <c r="GD5" s="395"/>
      <c r="GE5" s="395"/>
      <c r="GF5" s="395"/>
      <c r="GG5" s="395"/>
      <c r="GH5" s="395"/>
      <c r="GI5" s="395"/>
      <c r="GJ5" s="395"/>
      <c r="GK5" s="395"/>
      <c r="GL5" s="395"/>
      <c r="GM5" s="395"/>
      <c r="GN5" s="395"/>
      <c r="GO5" s="395"/>
      <c r="GP5" s="395"/>
      <c r="GQ5" s="395"/>
      <c r="GR5" s="395"/>
      <c r="GS5" s="395"/>
      <c r="GT5" s="395"/>
      <c r="GU5" s="395"/>
      <c r="GV5" s="395"/>
      <c r="GW5" s="395"/>
      <c r="GX5" s="395"/>
      <c r="GY5" s="395"/>
      <c r="GZ5" s="395"/>
      <c r="HA5" s="395"/>
      <c r="HB5" s="395"/>
      <c r="HC5" s="395"/>
      <c r="HD5" s="395"/>
      <c r="HE5" s="395"/>
      <c r="HF5" s="395"/>
      <c r="HG5" s="395"/>
      <c r="HH5" s="395"/>
      <c r="HI5" s="395"/>
      <c r="HJ5" s="395"/>
      <c r="HK5" s="395"/>
      <c r="HL5" s="395"/>
      <c r="HM5" s="395"/>
      <c r="HN5" s="395"/>
      <c r="HO5" s="395"/>
      <c r="HP5" s="395"/>
      <c r="HQ5" s="395"/>
      <c r="HR5" s="395"/>
      <c r="HS5" s="395"/>
      <c r="HT5" s="395"/>
      <c r="HU5" s="395"/>
      <c r="HV5" s="395"/>
      <c r="HW5" s="395"/>
      <c r="HX5" s="395"/>
      <c r="HY5" s="395"/>
      <c r="HZ5" s="395"/>
      <c r="IA5" s="395"/>
      <c r="IB5" s="395"/>
      <c r="IC5" s="395"/>
      <c r="ID5" s="395"/>
      <c r="IE5" s="395"/>
      <c r="IF5" s="395"/>
      <c r="IG5" s="395"/>
      <c r="IH5" s="395"/>
      <c r="II5" s="395"/>
      <c r="IJ5" s="395"/>
      <c r="IK5" s="395"/>
      <c r="IL5" s="395"/>
      <c r="IM5" s="395"/>
      <c r="IN5" s="395"/>
      <c r="IO5" s="395"/>
      <c r="IP5" s="395"/>
      <c r="IQ5" s="395"/>
      <c r="IR5" s="395"/>
      <c r="IS5" s="395"/>
      <c r="IT5" s="395"/>
      <c r="IU5" s="395"/>
      <c r="IV5" s="395"/>
    </row>
    <row r="6" spans="1:256" x14ac:dyDescent="0.25">
      <c r="A6" s="397">
        <v>1</v>
      </c>
      <c r="B6" s="397">
        <v>2</v>
      </c>
      <c r="C6" s="397">
        <v>3</v>
      </c>
      <c r="D6" s="391"/>
      <c r="E6" s="391"/>
      <c r="F6" s="391"/>
      <c r="G6" s="391"/>
      <c r="H6" s="391"/>
      <c r="I6" s="391"/>
      <c r="J6" s="391"/>
      <c r="K6" s="391"/>
      <c r="L6" s="391"/>
      <c r="M6" s="391"/>
      <c r="N6" s="391"/>
      <c r="O6" s="391"/>
      <c r="P6" s="391"/>
      <c r="Q6" s="391"/>
      <c r="R6" s="391"/>
      <c r="S6" s="391"/>
      <c r="T6" s="391"/>
      <c r="U6" s="391"/>
      <c r="V6" s="391"/>
      <c r="W6" s="391"/>
      <c r="X6" s="391"/>
      <c r="Y6" s="391"/>
      <c r="Z6" s="391"/>
      <c r="AA6" s="391"/>
      <c r="AB6" s="391"/>
      <c r="AC6" s="391"/>
      <c r="AD6" s="391"/>
      <c r="AE6" s="391"/>
      <c r="AF6" s="391"/>
      <c r="AG6" s="391"/>
      <c r="AH6" s="391"/>
      <c r="AI6" s="391"/>
      <c r="AJ6" s="391"/>
      <c r="AK6" s="391"/>
      <c r="AL6" s="391"/>
      <c r="AM6" s="391"/>
      <c r="AN6" s="391"/>
      <c r="AO6" s="391"/>
      <c r="AP6" s="391"/>
      <c r="AQ6" s="391"/>
      <c r="AR6" s="391"/>
      <c r="AS6" s="391"/>
      <c r="AT6" s="391"/>
      <c r="AU6" s="391"/>
      <c r="AV6" s="391"/>
      <c r="AW6" s="391"/>
      <c r="AX6" s="391"/>
      <c r="AY6" s="391"/>
      <c r="AZ6" s="391"/>
      <c r="BA6" s="391"/>
      <c r="BB6" s="391"/>
      <c r="BC6" s="391"/>
      <c r="BD6" s="391"/>
      <c r="BE6" s="391"/>
      <c r="BF6" s="391"/>
      <c r="BG6" s="391"/>
      <c r="BH6" s="391"/>
      <c r="BI6" s="391"/>
      <c r="BJ6" s="391"/>
      <c r="BK6" s="391"/>
      <c r="BL6" s="391"/>
      <c r="BM6" s="391"/>
      <c r="BN6" s="391"/>
      <c r="BO6" s="391"/>
      <c r="BP6" s="391"/>
      <c r="BQ6" s="391"/>
      <c r="BR6" s="391"/>
      <c r="BS6" s="391"/>
      <c r="BT6" s="391"/>
      <c r="BU6" s="391"/>
      <c r="BV6" s="391"/>
      <c r="BW6" s="391"/>
      <c r="BX6" s="391"/>
      <c r="BY6" s="391"/>
      <c r="BZ6" s="391"/>
      <c r="CA6" s="391"/>
      <c r="CB6" s="391"/>
      <c r="CC6" s="391"/>
      <c r="CD6" s="391"/>
      <c r="CE6" s="391"/>
      <c r="CF6" s="391"/>
      <c r="CG6" s="391"/>
      <c r="CH6" s="391"/>
      <c r="CI6" s="391"/>
      <c r="CJ6" s="391"/>
      <c r="CK6" s="391"/>
      <c r="CL6" s="391"/>
      <c r="CM6" s="391"/>
      <c r="CN6" s="391"/>
      <c r="CO6" s="391"/>
      <c r="CP6" s="391"/>
      <c r="CQ6" s="391"/>
      <c r="CR6" s="391"/>
      <c r="CS6" s="391"/>
      <c r="CT6" s="391"/>
      <c r="CU6" s="391"/>
      <c r="CV6" s="391"/>
      <c r="CW6" s="391"/>
      <c r="CX6" s="391"/>
      <c r="CY6" s="391"/>
      <c r="CZ6" s="391"/>
      <c r="DA6" s="391"/>
      <c r="DB6" s="391"/>
      <c r="DC6" s="391"/>
      <c r="DD6" s="391"/>
      <c r="DE6" s="391"/>
      <c r="DF6" s="391"/>
      <c r="DG6" s="391"/>
      <c r="DH6" s="391"/>
      <c r="DI6" s="391"/>
      <c r="DJ6" s="391"/>
      <c r="DK6" s="391"/>
      <c r="DL6" s="391"/>
      <c r="DM6" s="391"/>
      <c r="DN6" s="391"/>
      <c r="DO6" s="391"/>
      <c r="DP6" s="391"/>
      <c r="DQ6" s="391"/>
      <c r="DR6" s="391"/>
      <c r="DS6" s="391"/>
      <c r="DT6" s="391"/>
      <c r="DU6" s="391"/>
      <c r="DV6" s="391"/>
      <c r="DW6" s="391"/>
      <c r="DX6" s="391"/>
      <c r="DY6" s="391"/>
      <c r="DZ6" s="391"/>
      <c r="EA6" s="391"/>
      <c r="EB6" s="391"/>
      <c r="EC6" s="391"/>
      <c r="ED6" s="391"/>
      <c r="EE6" s="391"/>
      <c r="EF6" s="391"/>
      <c r="EG6" s="391"/>
      <c r="EH6" s="391"/>
      <c r="EI6" s="391"/>
      <c r="EJ6" s="391"/>
      <c r="EK6" s="391"/>
      <c r="EL6" s="391"/>
      <c r="EM6" s="391"/>
      <c r="EN6" s="391"/>
      <c r="EO6" s="391"/>
      <c r="EP6" s="391"/>
      <c r="EQ6" s="391"/>
      <c r="ER6" s="391"/>
      <c r="ES6" s="391"/>
      <c r="ET6" s="391"/>
      <c r="EU6" s="391"/>
      <c r="EV6" s="391"/>
      <c r="EW6" s="391"/>
      <c r="EX6" s="391"/>
      <c r="EY6" s="391"/>
      <c r="EZ6" s="391"/>
      <c r="FA6" s="391"/>
      <c r="FB6" s="391"/>
      <c r="FC6" s="391"/>
      <c r="FD6" s="391"/>
      <c r="FE6" s="391"/>
      <c r="FF6" s="391"/>
      <c r="FG6" s="391"/>
      <c r="FH6" s="391"/>
      <c r="FI6" s="391"/>
      <c r="FJ6" s="391"/>
      <c r="FK6" s="391"/>
      <c r="FL6" s="391"/>
      <c r="FM6" s="391"/>
      <c r="FN6" s="391"/>
      <c r="FO6" s="391"/>
      <c r="FP6" s="391"/>
      <c r="FQ6" s="391"/>
      <c r="FR6" s="391"/>
      <c r="FS6" s="391"/>
      <c r="FT6" s="391"/>
      <c r="FU6" s="391"/>
      <c r="FV6" s="391"/>
      <c r="FW6" s="391"/>
      <c r="FX6" s="391"/>
      <c r="FY6" s="391"/>
      <c r="FZ6" s="391"/>
      <c r="GA6" s="391"/>
      <c r="GB6" s="391"/>
      <c r="GC6" s="391"/>
      <c r="GD6" s="391"/>
      <c r="GE6" s="391"/>
      <c r="GF6" s="391"/>
      <c r="GG6" s="391"/>
      <c r="GH6" s="391"/>
      <c r="GI6" s="391"/>
      <c r="GJ6" s="391"/>
      <c r="GK6" s="391"/>
      <c r="GL6" s="391"/>
      <c r="GM6" s="391"/>
      <c r="GN6" s="391"/>
      <c r="GO6" s="391"/>
      <c r="GP6" s="391"/>
      <c r="GQ6" s="391"/>
      <c r="GR6" s="391"/>
      <c r="GS6" s="391"/>
      <c r="GT6" s="391"/>
      <c r="GU6" s="391"/>
      <c r="GV6" s="391"/>
      <c r="GW6" s="391"/>
      <c r="GX6" s="391"/>
      <c r="GY6" s="391"/>
      <c r="GZ6" s="391"/>
      <c r="HA6" s="391"/>
      <c r="HB6" s="391"/>
      <c r="HC6" s="391"/>
      <c r="HD6" s="391"/>
      <c r="HE6" s="391"/>
      <c r="HF6" s="391"/>
      <c r="HG6" s="391"/>
      <c r="HH6" s="391"/>
      <c r="HI6" s="391"/>
      <c r="HJ6" s="391"/>
      <c r="HK6" s="391"/>
      <c r="HL6" s="391"/>
      <c r="HM6" s="391"/>
      <c r="HN6" s="391"/>
      <c r="HO6" s="391"/>
      <c r="HP6" s="391"/>
      <c r="HQ6" s="391"/>
      <c r="HR6" s="391"/>
      <c r="HS6" s="391"/>
      <c r="HT6" s="391"/>
      <c r="HU6" s="391"/>
      <c r="HV6" s="391"/>
      <c r="HW6" s="391"/>
      <c r="HX6" s="391"/>
      <c r="HY6" s="391"/>
      <c r="HZ6" s="391"/>
      <c r="IA6" s="391"/>
      <c r="IB6" s="391"/>
      <c r="IC6" s="391"/>
      <c r="ID6" s="391"/>
      <c r="IE6" s="391"/>
      <c r="IF6" s="391"/>
      <c r="IG6" s="391"/>
      <c r="IH6" s="391"/>
      <c r="II6" s="391"/>
      <c r="IJ6" s="391"/>
      <c r="IK6" s="391"/>
      <c r="IL6" s="391"/>
      <c r="IM6" s="391"/>
      <c r="IN6" s="391"/>
      <c r="IO6" s="391"/>
      <c r="IP6" s="391"/>
      <c r="IQ6" s="391"/>
      <c r="IR6" s="391"/>
      <c r="IS6" s="391"/>
      <c r="IT6" s="391"/>
      <c r="IU6" s="391"/>
      <c r="IV6" s="391"/>
    </row>
    <row r="7" spans="1:256" ht="28.5" customHeight="1" x14ac:dyDescent="0.25">
      <c r="A7" s="398" t="s">
        <v>462</v>
      </c>
      <c r="B7" s="399" t="s">
        <v>847</v>
      </c>
      <c r="C7" s="400">
        <f>'15.a.sz.tábla'!D54</f>
        <v>28675774</v>
      </c>
      <c r="D7" s="401"/>
    </row>
    <row r="8" spans="1:256" ht="31.5" x14ac:dyDescent="0.25">
      <c r="A8" s="398" t="s">
        <v>344</v>
      </c>
      <c r="B8" s="399" t="s">
        <v>848</v>
      </c>
      <c r="C8" s="402">
        <f>'4.tábla '!E13</f>
        <v>76305884</v>
      </c>
      <c r="D8" s="401"/>
    </row>
    <row r="9" spans="1:256" ht="31.5" x14ac:dyDescent="0.25">
      <c r="A9" s="398" t="s">
        <v>465</v>
      </c>
      <c r="B9" s="399" t="s">
        <v>849</v>
      </c>
      <c r="C9" s="402">
        <f>'4.tábla '!E15</f>
        <v>2595910</v>
      </c>
      <c r="D9" s="403"/>
    </row>
    <row r="10" spans="1:256" ht="31.5" x14ac:dyDescent="0.25">
      <c r="A10" s="398" t="s">
        <v>346</v>
      </c>
      <c r="B10" s="399" t="s">
        <v>850</v>
      </c>
      <c r="C10" s="402">
        <f>'4.tábla '!E30</f>
        <v>62274039</v>
      </c>
      <c r="D10" s="401"/>
    </row>
    <row r="11" spans="1:256" ht="31.5" x14ac:dyDescent="0.25">
      <c r="A11" s="398" t="s">
        <v>348</v>
      </c>
      <c r="B11" s="399" t="s">
        <v>851</v>
      </c>
      <c r="C11" s="402">
        <f>'4.tábla '!E34</f>
        <v>2484042</v>
      </c>
      <c r="D11" s="403"/>
      <c r="E11" s="404"/>
    </row>
    <row r="12" spans="1:256" ht="31.5" x14ac:dyDescent="0.25">
      <c r="A12" s="398" t="s">
        <v>350</v>
      </c>
      <c r="B12" s="399" t="s">
        <v>852</v>
      </c>
      <c r="C12" s="402">
        <v>-305998</v>
      </c>
      <c r="D12" s="403"/>
    </row>
    <row r="13" spans="1:256" ht="31.5" x14ac:dyDescent="0.25">
      <c r="A13" s="398" t="s">
        <v>469</v>
      </c>
      <c r="B13" s="399" t="s">
        <v>932</v>
      </c>
      <c r="C13" s="402">
        <f>-1133325+1122829</f>
        <v>-10496</v>
      </c>
      <c r="D13" s="401"/>
    </row>
    <row r="14" spans="1:256" x14ac:dyDescent="0.25">
      <c r="A14" s="398" t="s">
        <v>352</v>
      </c>
      <c r="B14" s="399" t="s">
        <v>853</v>
      </c>
      <c r="C14" s="400">
        <f>C7+C8+C9-C10-C11+C12+C13</f>
        <v>42502993</v>
      </c>
      <c r="D14" s="403"/>
      <c r="E14" s="405"/>
    </row>
    <row r="16" spans="1:256" x14ac:dyDescent="0.25">
      <c r="C16" s="404">
        <f>'15.a.sz.tábla'!F54</f>
        <v>42502993</v>
      </c>
    </row>
    <row r="17" spans="3:3" x14ac:dyDescent="0.25">
      <c r="C17" s="404"/>
    </row>
    <row r="19" spans="3:3" x14ac:dyDescent="0.25">
      <c r="C19" s="404">
        <f>C14-C7</f>
        <v>13827219</v>
      </c>
    </row>
  </sheetData>
  <mergeCells count="1">
    <mergeCell ref="A1:C1"/>
  </mergeCells>
  <pageMargins left="0.70866141732283472" right="0.70866141732283472" top="2.1259842519685042" bottom="0.74803149606299213" header="0.51181102362204722" footer="0.31496062992125984"/>
  <pageSetup paperSize="9" orientation="portrait" r:id="rId1"/>
  <headerFooter>
    <oddHeader>&amp;L&amp;"Times New Roman,Normál"&amp;12Balatonszőlős Község 
Önkormányzata &amp;C&amp;"Times New Roman,Normál"&amp;12 
18. melléklet
az önkormányzat 2018. évi költségvetési gazdálkodási beszámolójáról
szóló 5/2019. (V. 30.) önkormányzati rendeletéhez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9"/>
  <sheetViews>
    <sheetView view="pageLayout" zoomScaleNormal="100" workbookViewId="0">
      <selection activeCell="A3" sqref="A3:F3"/>
    </sheetView>
  </sheetViews>
  <sheetFormatPr defaultRowHeight="15.75" x14ac:dyDescent="0.25"/>
  <cols>
    <col min="1" max="1" width="9.140625" style="149"/>
    <col min="2" max="2" width="32.42578125" style="149" customWidth="1"/>
    <col min="3" max="3" width="18.140625" style="149" customWidth="1"/>
    <col min="4" max="4" width="18.42578125" style="149" customWidth="1"/>
    <col min="5" max="5" width="20" style="149" customWidth="1"/>
    <col min="6" max="6" width="16.85546875" style="149" customWidth="1"/>
    <col min="7" max="16384" width="9.140625" style="149"/>
  </cols>
  <sheetData>
    <row r="3" spans="1:9" ht="27" customHeight="1" x14ac:dyDescent="0.25">
      <c r="A3" s="678" t="s">
        <v>855</v>
      </c>
      <c r="B3" s="678"/>
      <c r="C3" s="678"/>
      <c r="D3" s="678"/>
      <c r="E3" s="678"/>
      <c r="F3" s="678"/>
      <c r="G3" s="205"/>
      <c r="H3" s="205"/>
      <c r="I3" s="205"/>
    </row>
    <row r="6" spans="1:9" ht="78.75" x14ac:dyDescent="0.25">
      <c r="A6" s="580" t="s">
        <v>340</v>
      </c>
      <c r="B6" s="580" t="s">
        <v>84</v>
      </c>
      <c r="C6" s="580" t="s">
        <v>954</v>
      </c>
      <c r="D6" s="580" t="s">
        <v>953</v>
      </c>
      <c r="E6" s="580" t="s">
        <v>952</v>
      </c>
      <c r="F6" s="580" t="s">
        <v>951</v>
      </c>
    </row>
    <row r="7" spans="1:9" x14ac:dyDescent="0.25">
      <c r="A7" s="580">
        <v>1</v>
      </c>
      <c r="B7" s="580">
        <v>2</v>
      </c>
      <c r="C7" s="580">
        <v>3</v>
      </c>
      <c r="D7" s="580">
        <v>4</v>
      </c>
      <c r="E7" s="580">
        <v>5</v>
      </c>
      <c r="F7" s="580">
        <v>6</v>
      </c>
    </row>
    <row r="8" spans="1:9" ht="40.5" customHeight="1" x14ac:dyDescent="0.25">
      <c r="A8" s="584" t="s">
        <v>344</v>
      </c>
      <c r="B8" s="585" t="s">
        <v>950</v>
      </c>
      <c r="C8" s="586">
        <v>1170400</v>
      </c>
      <c r="D8" s="586">
        <v>1170400</v>
      </c>
      <c r="E8" s="586">
        <v>0</v>
      </c>
      <c r="F8" s="586">
        <v>0</v>
      </c>
    </row>
    <row r="9" spans="1:9" ht="39" customHeight="1" x14ac:dyDescent="0.25">
      <c r="A9" s="584" t="s">
        <v>465</v>
      </c>
      <c r="B9" s="585" t="s">
        <v>949</v>
      </c>
      <c r="C9" s="586">
        <v>87631</v>
      </c>
      <c r="D9" s="586">
        <v>87631</v>
      </c>
      <c r="E9" s="586">
        <v>0</v>
      </c>
      <c r="F9" s="586">
        <v>0</v>
      </c>
    </row>
    <row r="10" spans="1:9" ht="47.25" x14ac:dyDescent="0.25">
      <c r="A10" s="584" t="s">
        <v>346</v>
      </c>
      <c r="B10" s="585" t="s">
        <v>948</v>
      </c>
      <c r="C10" s="586">
        <v>3795000</v>
      </c>
      <c r="D10" s="586">
        <v>3782453</v>
      </c>
      <c r="E10" s="586">
        <v>0</v>
      </c>
      <c r="F10" s="586">
        <v>12547</v>
      </c>
    </row>
    <row r="11" spans="1:9" ht="63" x14ac:dyDescent="0.25">
      <c r="A11" s="584" t="s">
        <v>352</v>
      </c>
      <c r="B11" s="585" t="s">
        <v>947</v>
      </c>
      <c r="C11" s="586">
        <v>1800000</v>
      </c>
      <c r="D11" s="586">
        <v>1800000</v>
      </c>
      <c r="E11" s="586">
        <v>0</v>
      </c>
      <c r="F11" s="586">
        <v>0</v>
      </c>
    </row>
    <row r="12" spans="1:9" ht="63" x14ac:dyDescent="0.25">
      <c r="A12" s="587" t="s">
        <v>480</v>
      </c>
      <c r="B12" s="588" t="s">
        <v>946</v>
      </c>
      <c r="C12" s="589">
        <v>1800000</v>
      </c>
      <c r="D12" s="589">
        <v>1800000</v>
      </c>
      <c r="E12" s="589">
        <v>0</v>
      </c>
      <c r="F12" s="589">
        <v>0</v>
      </c>
    </row>
    <row r="13" spans="1:9" ht="31.5" x14ac:dyDescent="0.25">
      <c r="A13" s="584" t="s">
        <v>489</v>
      </c>
      <c r="B13" s="585" t="s">
        <v>945</v>
      </c>
      <c r="C13" s="586">
        <v>811400</v>
      </c>
      <c r="D13" s="586">
        <v>811400</v>
      </c>
      <c r="E13" s="586">
        <v>0</v>
      </c>
      <c r="F13" s="586">
        <v>0</v>
      </c>
    </row>
    <row r="14" spans="1:9" ht="63" x14ac:dyDescent="0.25">
      <c r="A14" s="584" t="s">
        <v>362</v>
      </c>
      <c r="B14" s="585" t="s">
        <v>944</v>
      </c>
      <c r="C14" s="586">
        <v>622300</v>
      </c>
      <c r="D14" s="586">
        <v>0</v>
      </c>
      <c r="E14" s="586">
        <v>622300</v>
      </c>
      <c r="F14" s="586">
        <v>0</v>
      </c>
    </row>
    <row r="15" spans="1:9" ht="63" x14ac:dyDescent="0.25">
      <c r="A15" s="587" t="s">
        <v>943</v>
      </c>
      <c r="B15" s="588" t="s">
        <v>942</v>
      </c>
      <c r="C15" s="589">
        <v>1433700</v>
      </c>
      <c r="D15" s="589">
        <v>811400</v>
      </c>
      <c r="E15" s="589">
        <v>622300</v>
      </c>
      <c r="F15" s="589">
        <v>0</v>
      </c>
    </row>
    <row r="16" spans="1:9" ht="31.5" x14ac:dyDescent="0.25">
      <c r="A16" s="584" t="s">
        <v>941</v>
      </c>
      <c r="B16" s="585" t="s">
        <v>940</v>
      </c>
      <c r="C16" s="586">
        <v>8956854</v>
      </c>
      <c r="D16" s="586">
        <v>0</v>
      </c>
      <c r="E16" s="586">
        <v>8956854</v>
      </c>
      <c r="F16" s="586">
        <v>0</v>
      </c>
    </row>
    <row r="17" spans="1:6" ht="63" x14ac:dyDescent="0.25">
      <c r="A17" s="587" t="s">
        <v>939</v>
      </c>
      <c r="B17" s="588" t="s">
        <v>938</v>
      </c>
      <c r="C17" s="589">
        <v>8956854</v>
      </c>
      <c r="D17" s="589">
        <v>0</v>
      </c>
      <c r="E17" s="589">
        <v>8956854</v>
      </c>
      <c r="F17" s="589">
        <v>0</v>
      </c>
    </row>
    <row r="18" spans="1:6" ht="78.75" x14ac:dyDescent="0.25">
      <c r="A18" s="584" t="s">
        <v>937</v>
      </c>
      <c r="B18" s="585" t="s">
        <v>936</v>
      </c>
      <c r="C18" s="586">
        <v>648000</v>
      </c>
      <c r="D18" s="586">
        <v>0</v>
      </c>
      <c r="E18" s="586">
        <v>648000</v>
      </c>
      <c r="F18" s="586">
        <v>0</v>
      </c>
    </row>
    <row r="19" spans="1:6" ht="47.25" x14ac:dyDescent="0.25">
      <c r="A19" s="587" t="s">
        <v>935</v>
      </c>
      <c r="B19" s="588" t="s">
        <v>934</v>
      </c>
      <c r="C19" s="589">
        <v>17891585</v>
      </c>
      <c r="D19" s="589">
        <v>7651884</v>
      </c>
      <c r="E19" s="589">
        <v>10227154</v>
      </c>
      <c r="F19" s="589">
        <v>12547</v>
      </c>
    </row>
  </sheetData>
  <mergeCells count="1">
    <mergeCell ref="A3:F3"/>
  </mergeCells>
  <pageMargins left="0.7" right="0.7" top="0.75" bottom="0.75" header="0.3" footer="0.3"/>
  <pageSetup paperSize="9" scale="71" orientation="portrait" r:id="rId1"/>
  <headerFooter>
    <oddHeader>&amp;L&amp;"Times New Roman,Normál"&amp;12Balatonszőlős Község
Önkormányzata&amp;C&amp;"Times New Roman,Normál"&amp;12 19. melléklet
az önkormányzat 2018. évi költségvetési gazdálkodási beszámolójáról
szóló 5/2019. (V. 30.) önkormányzati rendeletéhez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3"/>
  <sheetViews>
    <sheetView view="pageLayout" zoomScaleNormal="100" workbookViewId="0">
      <selection activeCell="B4" sqref="B4:J4"/>
    </sheetView>
  </sheetViews>
  <sheetFormatPr defaultRowHeight="15.75" x14ac:dyDescent="0.25"/>
  <cols>
    <col min="1" max="1" width="9.140625" style="149"/>
    <col min="2" max="2" width="23.7109375" style="149" customWidth="1"/>
    <col min="3" max="3" width="15.28515625" style="149" customWidth="1"/>
    <col min="4" max="4" width="14.42578125" style="149" customWidth="1"/>
    <col min="5" max="5" width="15.5703125" style="149" customWidth="1"/>
    <col min="6" max="6" width="16.5703125" style="149" customWidth="1"/>
    <col min="7" max="7" width="13" style="149" customWidth="1"/>
    <col min="8" max="8" width="18.42578125" style="149" customWidth="1"/>
    <col min="9" max="9" width="18" style="149" customWidth="1"/>
    <col min="10" max="10" width="21.85546875" style="149" customWidth="1"/>
    <col min="11" max="11" width="18.28515625" style="149" customWidth="1"/>
    <col min="12" max="16384" width="9.140625" style="149"/>
  </cols>
  <sheetData>
    <row r="4" spans="1:11" ht="36" customHeight="1" x14ac:dyDescent="0.25">
      <c r="B4" s="678" t="s">
        <v>856</v>
      </c>
      <c r="C4" s="678"/>
      <c r="D4" s="678"/>
      <c r="E4" s="678"/>
      <c r="F4" s="678"/>
      <c r="G4" s="678"/>
      <c r="H4" s="678"/>
      <c r="I4" s="678"/>
      <c r="J4" s="678"/>
    </row>
    <row r="7" spans="1:11" ht="110.25" x14ac:dyDescent="0.25">
      <c r="A7" s="580" t="s">
        <v>340</v>
      </c>
      <c r="B7" s="580" t="s">
        <v>84</v>
      </c>
      <c r="C7" s="580" t="s">
        <v>955</v>
      </c>
      <c r="D7" s="580" t="s">
        <v>956</v>
      </c>
      <c r="E7" s="580" t="s">
        <v>957</v>
      </c>
      <c r="F7" s="580" t="s">
        <v>958</v>
      </c>
      <c r="G7" s="580" t="s">
        <v>959</v>
      </c>
      <c r="H7" s="580" t="s">
        <v>960</v>
      </c>
      <c r="I7" s="580" t="s">
        <v>961</v>
      </c>
      <c r="J7" s="580" t="s">
        <v>962</v>
      </c>
      <c r="K7" s="580" t="s">
        <v>963</v>
      </c>
    </row>
    <row r="8" spans="1:11" x14ac:dyDescent="0.25">
      <c r="A8" s="580">
        <v>1</v>
      </c>
      <c r="B8" s="580">
        <v>2</v>
      </c>
      <c r="C8" s="580">
        <v>3</v>
      </c>
      <c r="D8" s="580">
        <v>4</v>
      </c>
      <c r="E8" s="580">
        <v>5</v>
      </c>
      <c r="F8" s="580">
        <v>6</v>
      </c>
      <c r="G8" s="580">
        <v>7</v>
      </c>
      <c r="H8" s="580">
        <v>8</v>
      </c>
      <c r="I8" s="580">
        <v>9</v>
      </c>
      <c r="J8" s="580">
        <v>10</v>
      </c>
      <c r="K8" s="580">
        <v>11</v>
      </c>
    </row>
    <row r="9" spans="1:11" ht="63" x14ac:dyDescent="0.25">
      <c r="A9" s="584" t="s">
        <v>462</v>
      </c>
      <c r="B9" s="585" t="s">
        <v>964</v>
      </c>
      <c r="C9" s="586">
        <v>18387668</v>
      </c>
      <c r="D9" s="586">
        <v>0</v>
      </c>
      <c r="E9" s="586">
        <v>0</v>
      </c>
      <c r="F9" s="586">
        <v>18387668</v>
      </c>
      <c r="G9" s="586">
        <v>0</v>
      </c>
      <c r="H9" s="586">
        <v>46627439</v>
      </c>
      <c r="I9" s="586">
        <v>18387668</v>
      </c>
      <c r="J9" s="586">
        <v>0</v>
      </c>
      <c r="K9" s="586">
        <v>0</v>
      </c>
    </row>
    <row r="10" spans="1:11" ht="63" x14ac:dyDescent="0.25">
      <c r="A10" s="584" t="s">
        <v>344</v>
      </c>
      <c r="B10" s="585" t="s">
        <v>965</v>
      </c>
      <c r="C10" s="586">
        <v>0</v>
      </c>
      <c r="D10" s="586">
        <v>0</v>
      </c>
      <c r="E10" s="586">
        <v>0</v>
      </c>
      <c r="F10" s="586">
        <v>0</v>
      </c>
      <c r="G10" s="586">
        <v>0</v>
      </c>
      <c r="H10" s="586">
        <v>811400</v>
      </c>
      <c r="I10" s="586">
        <v>0</v>
      </c>
      <c r="J10" s="586">
        <v>0</v>
      </c>
      <c r="K10" s="586">
        <v>0</v>
      </c>
    </row>
    <row r="11" spans="1:11" ht="63" x14ac:dyDescent="0.25">
      <c r="A11" s="584" t="s">
        <v>465</v>
      </c>
      <c r="B11" s="585" t="s">
        <v>966</v>
      </c>
      <c r="C11" s="586">
        <v>0</v>
      </c>
      <c r="D11" s="586">
        <v>0</v>
      </c>
      <c r="E11" s="586">
        <v>0</v>
      </c>
      <c r="F11" s="586">
        <v>0</v>
      </c>
      <c r="G11" s="586">
        <v>0</v>
      </c>
      <c r="H11" s="586">
        <v>3253760</v>
      </c>
      <c r="I11" s="586">
        <v>0</v>
      </c>
      <c r="J11" s="586">
        <v>0</v>
      </c>
      <c r="K11" s="586">
        <v>0</v>
      </c>
    </row>
    <row r="12" spans="1:11" ht="63" x14ac:dyDescent="0.25">
      <c r="A12" s="584" t="s">
        <v>350</v>
      </c>
      <c r="B12" s="585" t="s">
        <v>967</v>
      </c>
      <c r="C12" s="586">
        <v>3100000</v>
      </c>
      <c r="D12" s="586">
        <v>0</v>
      </c>
      <c r="E12" s="586">
        <v>0</v>
      </c>
      <c r="F12" s="586">
        <v>3100000</v>
      </c>
      <c r="G12" s="586">
        <v>0</v>
      </c>
      <c r="H12" s="586">
        <v>4582329</v>
      </c>
      <c r="I12" s="586">
        <v>3100000</v>
      </c>
      <c r="J12" s="586">
        <v>0</v>
      </c>
      <c r="K12" s="586">
        <v>0</v>
      </c>
    </row>
    <row r="13" spans="1:11" x14ac:dyDescent="0.25">
      <c r="A13" s="584" t="s">
        <v>356</v>
      </c>
      <c r="B13" s="585" t="s">
        <v>968</v>
      </c>
      <c r="C13" s="586">
        <v>21487668</v>
      </c>
      <c r="D13" s="586">
        <v>0</v>
      </c>
      <c r="E13" s="586">
        <v>0</v>
      </c>
      <c r="F13" s="586">
        <v>21487668</v>
      </c>
      <c r="G13" s="586">
        <v>0</v>
      </c>
      <c r="H13" s="586">
        <v>55274928</v>
      </c>
      <c r="I13" s="586">
        <v>21487668</v>
      </c>
      <c r="J13" s="586">
        <v>0</v>
      </c>
      <c r="K13" s="586">
        <v>0</v>
      </c>
    </row>
  </sheetData>
  <mergeCells count="1">
    <mergeCell ref="B4:J4"/>
  </mergeCells>
  <pageMargins left="0.7" right="0.7" top="0.75" bottom="0.75" header="0.3" footer="0.3"/>
  <pageSetup paperSize="9" scale="69" orientation="landscape" r:id="rId1"/>
  <headerFooter>
    <oddHeader>&amp;L&amp;"Times New Roman,Normál"&amp;12Balatonszőlős Község Önkormányzata&amp;C&amp;"Times New Roman,Normál"&amp;12 20. melléklet
az önkormányzat 2018. évi költségvetési gazdálkodási beszámolójáról
szóló 5/2019. (V. 30.) önkormányzati rendeletéhez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1"/>
  <sheetViews>
    <sheetView view="pageLayout" zoomScaleNormal="100" workbookViewId="0">
      <selection activeCell="A3" sqref="A3:E3"/>
    </sheetView>
  </sheetViews>
  <sheetFormatPr defaultRowHeight="15.75" x14ac:dyDescent="0.25"/>
  <cols>
    <col min="1" max="1" width="9.140625" style="149"/>
    <col min="2" max="2" width="29.28515625" style="149" customWidth="1"/>
    <col min="3" max="3" width="24.7109375" style="149" customWidth="1"/>
    <col min="4" max="4" width="24.28515625" style="149" customWidth="1"/>
    <col min="5" max="5" width="20.5703125" style="149" customWidth="1"/>
    <col min="6" max="16384" width="9.140625" style="149"/>
  </cols>
  <sheetData>
    <row r="3" spans="1:5" ht="39.75" customHeight="1" x14ac:dyDescent="0.25">
      <c r="A3" s="679" t="s">
        <v>979</v>
      </c>
      <c r="B3" s="680"/>
      <c r="C3" s="680"/>
      <c r="D3" s="680"/>
      <c r="E3" s="680"/>
    </row>
    <row r="4" spans="1:5" x14ac:dyDescent="0.25">
      <c r="A4" s="579"/>
      <c r="B4" s="581"/>
      <c r="C4" s="581"/>
      <c r="D4" s="581"/>
      <c r="E4" s="581"/>
    </row>
    <row r="5" spans="1:5" ht="78.75" x14ac:dyDescent="0.25">
      <c r="A5" s="580" t="s">
        <v>340</v>
      </c>
      <c r="B5" s="580" t="s">
        <v>84</v>
      </c>
      <c r="C5" s="580" t="s">
        <v>969</v>
      </c>
      <c r="D5" s="580" t="s">
        <v>970</v>
      </c>
      <c r="E5" s="580" t="s">
        <v>971</v>
      </c>
    </row>
    <row r="6" spans="1:5" x14ac:dyDescent="0.25">
      <c r="A6" s="580">
        <v>1</v>
      </c>
      <c r="B6" s="580">
        <v>2</v>
      </c>
      <c r="C6" s="580">
        <v>3</v>
      </c>
      <c r="D6" s="580">
        <v>4</v>
      </c>
      <c r="E6" s="580">
        <v>5</v>
      </c>
    </row>
    <row r="7" spans="1:5" ht="63" x14ac:dyDescent="0.25">
      <c r="A7" s="584" t="s">
        <v>972</v>
      </c>
      <c r="B7" s="585" t="s">
        <v>973</v>
      </c>
      <c r="C7" s="586">
        <v>1248982</v>
      </c>
      <c r="D7" s="586">
        <v>1240000</v>
      </c>
      <c r="E7" s="586">
        <v>8982</v>
      </c>
    </row>
    <row r="8" spans="1:5" ht="63" x14ac:dyDescent="0.25">
      <c r="A8" s="587" t="s">
        <v>364</v>
      </c>
      <c r="B8" s="588" t="s">
        <v>974</v>
      </c>
      <c r="C8" s="589">
        <v>1248982</v>
      </c>
      <c r="D8" s="589">
        <v>1240000</v>
      </c>
      <c r="E8" s="589">
        <v>8982</v>
      </c>
    </row>
    <row r="9" spans="1:5" ht="63" x14ac:dyDescent="0.25">
      <c r="A9" s="587" t="s">
        <v>941</v>
      </c>
      <c r="B9" s="588" t="s">
        <v>975</v>
      </c>
      <c r="C9" s="589">
        <v>1248982</v>
      </c>
      <c r="D9" s="589">
        <v>1240000</v>
      </c>
      <c r="E9" s="589">
        <v>8982</v>
      </c>
    </row>
    <row r="10" spans="1:5" ht="47.25" x14ac:dyDescent="0.25">
      <c r="A10" s="584" t="s">
        <v>390</v>
      </c>
      <c r="B10" s="585" t="s">
        <v>976</v>
      </c>
      <c r="C10" s="586">
        <v>3034832</v>
      </c>
      <c r="D10" s="586">
        <v>3034832</v>
      </c>
      <c r="E10" s="586">
        <v>0</v>
      </c>
    </row>
    <row r="11" spans="1:5" ht="47.25" x14ac:dyDescent="0.25">
      <c r="A11" s="587" t="s">
        <v>977</v>
      </c>
      <c r="B11" s="588" t="s">
        <v>978</v>
      </c>
      <c r="C11" s="589">
        <v>4283814</v>
      </c>
      <c r="D11" s="589">
        <v>4274832</v>
      </c>
      <c r="E11" s="589">
        <v>8982</v>
      </c>
    </row>
  </sheetData>
  <mergeCells count="1">
    <mergeCell ref="A3:E3"/>
  </mergeCells>
  <pageMargins left="0.70866141732283472" right="0.70866141732283472" top="1.5354330708661419" bottom="0.74803149606299213" header="0.51181102362204722" footer="0.31496062992125984"/>
  <pageSetup paperSize="9" scale="82" orientation="portrait" r:id="rId1"/>
  <headerFooter>
    <oddHeader xml:space="preserve">&amp;L&amp;"Times New Roman,Normál"&amp;12Balatonszőlős Község
Önkormányzata&amp;C&amp;"Times New Roman,Normál"&amp;12
21. melléklet
az önkormányzat 2018. évi költségvetési gazdálkodási beszámolójáról
szóló 5/2019. (V. 30.) önkormányzati rendeletéhez
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"/>
  <sheetViews>
    <sheetView view="pageLayout" zoomScaleNormal="100" workbookViewId="0">
      <selection activeCell="A2" sqref="A2:I2"/>
    </sheetView>
  </sheetViews>
  <sheetFormatPr defaultRowHeight="15.75" x14ac:dyDescent="0.25"/>
  <cols>
    <col min="1" max="1" width="9.140625" style="149"/>
    <col min="2" max="2" width="29.42578125" style="149" customWidth="1"/>
    <col min="3" max="3" width="18" style="149" customWidth="1"/>
    <col min="4" max="4" width="20.140625" style="149" customWidth="1"/>
    <col min="5" max="5" width="18.140625" style="149" customWidth="1"/>
    <col min="6" max="6" width="18.28515625" style="149" customWidth="1"/>
    <col min="7" max="7" width="18.140625" style="149" customWidth="1"/>
    <col min="8" max="8" width="18.5703125" style="149" customWidth="1"/>
    <col min="9" max="9" width="18.140625" style="149" customWidth="1"/>
    <col min="10" max="16384" width="9.140625" style="149"/>
  </cols>
  <sheetData>
    <row r="2" spans="1:9" ht="21.75" customHeight="1" x14ac:dyDescent="0.25">
      <c r="A2" s="681" t="s">
        <v>989</v>
      </c>
      <c r="B2" s="682"/>
      <c r="C2" s="682"/>
      <c r="D2" s="682"/>
      <c r="E2" s="682"/>
      <c r="F2" s="682"/>
      <c r="G2" s="682"/>
      <c r="H2" s="682"/>
      <c r="I2" s="682"/>
    </row>
    <row r="3" spans="1:9" x14ac:dyDescent="0.25">
      <c r="A3" s="579"/>
      <c r="B3" s="581"/>
      <c r="C3" s="581"/>
      <c r="D3" s="581"/>
      <c r="E3" s="581"/>
      <c r="F3" s="581"/>
      <c r="G3" s="581"/>
      <c r="H3" s="581"/>
      <c r="I3" s="581"/>
    </row>
    <row r="4" spans="1:9" ht="109.5" customHeight="1" x14ac:dyDescent="0.25">
      <c r="A4" s="580" t="s">
        <v>340</v>
      </c>
      <c r="B4" s="580" t="s">
        <v>84</v>
      </c>
      <c r="C4" s="580" t="s">
        <v>980</v>
      </c>
      <c r="D4" s="580" t="s">
        <v>981</v>
      </c>
      <c r="E4" s="580" t="s">
        <v>982</v>
      </c>
      <c r="F4" s="580" t="s">
        <v>983</v>
      </c>
      <c r="G4" s="580" t="s">
        <v>984</v>
      </c>
      <c r="H4" s="580" t="s">
        <v>985</v>
      </c>
      <c r="I4" s="580" t="s">
        <v>986</v>
      </c>
    </row>
    <row r="5" spans="1:9" x14ac:dyDescent="0.25">
      <c r="A5" s="580">
        <v>1</v>
      </c>
      <c r="B5" s="580">
        <v>2</v>
      </c>
      <c r="C5" s="580">
        <v>3</v>
      </c>
      <c r="D5" s="580">
        <v>4</v>
      </c>
      <c r="E5" s="580">
        <v>5</v>
      </c>
      <c r="F5" s="580">
        <v>6</v>
      </c>
      <c r="G5" s="580">
        <v>7</v>
      </c>
      <c r="H5" s="580">
        <v>8</v>
      </c>
      <c r="I5" s="580">
        <v>9</v>
      </c>
    </row>
    <row r="6" spans="1:9" ht="126" x14ac:dyDescent="0.25">
      <c r="A6" s="580" t="s">
        <v>462</v>
      </c>
      <c r="B6" s="582" t="s">
        <v>987</v>
      </c>
      <c r="C6" s="583">
        <v>10000000</v>
      </c>
      <c r="D6" s="583">
        <v>10000000</v>
      </c>
      <c r="E6" s="583">
        <v>0</v>
      </c>
      <c r="F6" s="583">
        <v>0</v>
      </c>
      <c r="G6" s="583">
        <v>0</v>
      </c>
      <c r="H6" s="583">
        <v>0</v>
      </c>
      <c r="I6" s="583">
        <v>0</v>
      </c>
    </row>
    <row r="7" spans="1:9" ht="126" x14ac:dyDescent="0.25">
      <c r="A7" s="584" t="s">
        <v>465</v>
      </c>
      <c r="B7" s="585" t="s">
        <v>988</v>
      </c>
      <c r="C7" s="586">
        <v>9999226</v>
      </c>
      <c r="D7" s="586">
        <v>0</v>
      </c>
      <c r="E7" s="586">
        <v>0</v>
      </c>
      <c r="F7" s="586">
        <v>0</v>
      </c>
      <c r="G7" s="586">
        <v>9999226</v>
      </c>
      <c r="H7" s="586">
        <v>0</v>
      </c>
      <c r="I7" s="586">
        <v>0</v>
      </c>
    </row>
  </sheetData>
  <mergeCells count="1">
    <mergeCell ref="A2:I2"/>
  </mergeCells>
  <pageMargins left="0.7" right="0.7" top="0.75" bottom="0.75" header="0.3" footer="0.3"/>
  <pageSetup paperSize="9" scale="75" orientation="landscape" r:id="rId1"/>
  <headerFooter>
    <oddHeader>&amp;L&amp;"Times New Roman,Normál"&amp;12Balatonszőlős Község Önkormányzata&amp;C&amp;"Times New Roman,Normál"&amp;12 22. melléklet
az önkormányzat 2018. évi költségvetési gazdálkodási beszámolójáról
szóló 5/2019. (V. 30.) önkormányzati rendeletéhez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5"/>
  <sheetViews>
    <sheetView view="pageLayout" zoomScaleNormal="100" workbookViewId="0">
      <selection activeCell="A3" sqref="A3:G3"/>
    </sheetView>
  </sheetViews>
  <sheetFormatPr defaultRowHeight="12.75" x14ac:dyDescent="0.2"/>
  <cols>
    <col min="1" max="1" width="15.28515625" customWidth="1"/>
    <col min="2" max="3" width="12.140625" customWidth="1"/>
    <col min="7" max="7" width="13.140625" customWidth="1"/>
  </cols>
  <sheetData>
    <row r="3" spans="1:7" ht="15" x14ac:dyDescent="0.25">
      <c r="A3" s="683" t="s">
        <v>873</v>
      </c>
      <c r="B3" s="683"/>
      <c r="C3" s="683"/>
      <c r="D3" s="683"/>
      <c r="E3" s="683"/>
      <c r="F3" s="683"/>
      <c r="G3" s="683"/>
    </row>
    <row r="4" spans="1:7" ht="15" x14ac:dyDescent="0.25">
      <c r="A4" s="429"/>
      <c r="B4" s="430"/>
      <c r="C4" s="430"/>
      <c r="D4" s="430"/>
      <c r="E4" s="430"/>
      <c r="F4" s="430"/>
      <c r="G4" s="430"/>
    </row>
    <row r="5" spans="1:7" x14ac:dyDescent="0.2">
      <c r="A5" s="429"/>
      <c r="B5" s="431" t="s">
        <v>874</v>
      </c>
      <c r="C5" s="431"/>
      <c r="D5" s="432"/>
      <c r="E5" s="433"/>
      <c r="F5" s="434"/>
      <c r="G5" s="433"/>
    </row>
    <row r="6" spans="1:7" ht="25.5" x14ac:dyDescent="0.2">
      <c r="A6" s="435" t="s">
        <v>875</v>
      </c>
      <c r="B6" s="684" t="s">
        <v>876</v>
      </c>
      <c r="C6" s="684"/>
      <c r="D6" s="684"/>
      <c r="E6" s="684"/>
      <c r="F6" s="684"/>
      <c r="G6" s="684"/>
    </row>
    <row r="9" spans="1:7" ht="25.5" x14ac:dyDescent="0.2">
      <c r="A9" s="436" t="s">
        <v>877</v>
      </c>
      <c r="B9" s="437" t="s">
        <v>892</v>
      </c>
      <c r="C9" s="437" t="s">
        <v>893</v>
      </c>
      <c r="D9" s="438" t="s">
        <v>878</v>
      </c>
      <c r="E9" s="438" t="s">
        <v>879</v>
      </c>
      <c r="F9" s="439" t="s">
        <v>880</v>
      </c>
      <c r="G9" s="438" t="s">
        <v>894</v>
      </c>
    </row>
    <row r="10" spans="1:7" x14ac:dyDescent="0.2">
      <c r="A10" s="440" t="s">
        <v>881</v>
      </c>
      <c r="B10" s="441">
        <v>11040004</v>
      </c>
      <c r="C10" s="441">
        <v>11040004</v>
      </c>
      <c r="D10" s="441">
        <v>6604996</v>
      </c>
      <c r="E10" s="441">
        <v>1220000</v>
      </c>
      <c r="F10" s="442"/>
      <c r="G10" s="443">
        <f>B10+D10+E10</f>
        <v>18865000</v>
      </c>
    </row>
    <row r="11" spans="1:7" x14ac:dyDescent="0.2">
      <c r="A11" s="440" t="s">
        <v>882</v>
      </c>
      <c r="B11" s="441"/>
      <c r="C11" s="441"/>
      <c r="D11" s="441"/>
      <c r="E11" s="441"/>
      <c r="F11" s="442"/>
      <c r="G11" s="443">
        <f t="shared" ref="G11:G12" si="0">B11+D11+E11</f>
        <v>0</v>
      </c>
    </row>
    <row r="12" spans="1:7" x14ac:dyDescent="0.2">
      <c r="A12" s="440" t="s">
        <v>883</v>
      </c>
      <c r="B12" s="441"/>
      <c r="C12" s="441">
        <f>C21-2700000</f>
        <v>53106</v>
      </c>
      <c r="D12" s="441"/>
      <c r="E12" s="441"/>
      <c r="F12" s="442"/>
      <c r="G12" s="443">
        <f t="shared" si="0"/>
        <v>0</v>
      </c>
    </row>
    <row r="13" spans="1:7" x14ac:dyDescent="0.2">
      <c r="A13" s="444" t="s">
        <v>83</v>
      </c>
      <c r="B13" s="445">
        <f>SUM(B10:B12)</f>
        <v>11040004</v>
      </c>
      <c r="C13" s="445">
        <f t="shared" ref="C13:D13" si="1">SUM(C10:C12)</f>
        <v>11093110</v>
      </c>
      <c r="D13" s="445">
        <f t="shared" si="1"/>
        <v>6604996</v>
      </c>
      <c r="E13" s="445">
        <f>SUM(E10:E12)</f>
        <v>1220000</v>
      </c>
      <c r="F13" s="445">
        <f>SUM(F10:F12)</f>
        <v>0</v>
      </c>
      <c r="G13" s="445">
        <f>SUM(G10:G12)</f>
        <v>18865000</v>
      </c>
    </row>
    <row r="14" spans="1:7" x14ac:dyDescent="0.2">
      <c r="A14" s="446"/>
      <c r="B14" s="447"/>
      <c r="C14" s="447"/>
      <c r="D14" s="447"/>
      <c r="E14" s="447"/>
      <c r="F14" s="446"/>
      <c r="G14" s="447"/>
    </row>
    <row r="15" spans="1:7" ht="25.5" x14ac:dyDescent="0.2">
      <c r="A15" s="436" t="s">
        <v>884</v>
      </c>
      <c r="B15" s="437" t="s">
        <v>892</v>
      </c>
      <c r="C15" s="437" t="s">
        <v>893</v>
      </c>
      <c r="D15" s="438" t="s">
        <v>878</v>
      </c>
      <c r="E15" s="438" t="s">
        <v>879</v>
      </c>
      <c r="F15" s="439" t="s">
        <v>880</v>
      </c>
      <c r="G15" s="438" t="s">
        <v>894</v>
      </c>
    </row>
    <row r="16" spans="1:7" ht="35.25" customHeight="1" x14ac:dyDescent="0.2">
      <c r="A16" s="440" t="s">
        <v>885</v>
      </c>
      <c r="B16" s="441">
        <v>3000000</v>
      </c>
      <c r="C16" s="441">
        <f>'6.tábla '!E7</f>
        <v>149200</v>
      </c>
      <c r="D16" s="441">
        <v>1220000</v>
      </c>
      <c r="E16" s="441">
        <v>1220000</v>
      </c>
      <c r="F16" s="442"/>
      <c r="G16" s="441">
        <f>B16+D16+E16+F16</f>
        <v>5440000</v>
      </c>
    </row>
    <row r="17" spans="1:7" ht="38.25" x14ac:dyDescent="0.2">
      <c r="A17" s="440" t="s">
        <v>886</v>
      </c>
      <c r="B17" s="441">
        <v>660000</v>
      </c>
      <c r="C17" s="441">
        <f>'6.tábla '!E9</f>
        <v>14040</v>
      </c>
      <c r="D17" s="441">
        <v>0</v>
      </c>
      <c r="E17" s="441">
        <v>0</v>
      </c>
      <c r="F17" s="442">
        <v>0</v>
      </c>
      <c r="G17" s="441">
        <f t="shared" ref="G17:G23" si="2">B17+D17+E17+F17</f>
        <v>660000</v>
      </c>
    </row>
    <row r="18" spans="1:7" ht="28.5" customHeight="1" x14ac:dyDescent="0.2">
      <c r="A18" s="440" t="s">
        <v>887</v>
      </c>
      <c r="B18" s="441">
        <v>2945000</v>
      </c>
      <c r="C18" s="441">
        <v>0</v>
      </c>
      <c r="D18" s="441">
        <v>5385000</v>
      </c>
      <c r="E18" s="441">
        <v>0</v>
      </c>
      <c r="F18" s="442">
        <v>0</v>
      </c>
      <c r="G18" s="441">
        <f t="shared" si="2"/>
        <v>8330000</v>
      </c>
    </row>
    <row r="19" spans="1:7" ht="19.5" customHeight="1" x14ac:dyDescent="0.2">
      <c r="A19" s="448" t="s">
        <v>888</v>
      </c>
      <c r="B19" s="441">
        <v>535000</v>
      </c>
      <c r="C19" s="441"/>
      <c r="D19" s="441">
        <v>0</v>
      </c>
      <c r="E19" s="441">
        <v>0</v>
      </c>
      <c r="F19" s="442">
        <v>0</v>
      </c>
      <c r="G19" s="441">
        <f t="shared" si="2"/>
        <v>535000</v>
      </c>
    </row>
    <row r="20" spans="1:7" ht="38.25" x14ac:dyDescent="0.2">
      <c r="A20" s="448" t="s">
        <v>933</v>
      </c>
      <c r="B20" s="441"/>
      <c r="C20" s="441">
        <f>'6.tábla '!E27</f>
        <v>2615667</v>
      </c>
      <c r="D20" s="441"/>
      <c r="E20" s="441"/>
      <c r="F20" s="442"/>
      <c r="G20" s="441"/>
    </row>
    <row r="21" spans="1:7" ht="18.75" customHeight="1" x14ac:dyDescent="0.2">
      <c r="A21" s="440" t="s">
        <v>889</v>
      </c>
      <c r="B21" s="441"/>
      <c r="C21" s="441">
        <f>'8.tábla'!E33</f>
        <v>2753106</v>
      </c>
      <c r="D21" s="441">
        <v>0</v>
      </c>
      <c r="E21" s="441"/>
      <c r="F21" s="442">
        <v>0</v>
      </c>
      <c r="G21" s="441">
        <f t="shared" si="2"/>
        <v>0</v>
      </c>
    </row>
    <row r="22" spans="1:7" ht="18.75" customHeight="1" x14ac:dyDescent="0.2">
      <c r="A22" s="440" t="s">
        <v>890</v>
      </c>
      <c r="B22" s="441">
        <v>3900000</v>
      </c>
      <c r="C22" s="441"/>
      <c r="D22" s="441">
        <v>0</v>
      </c>
      <c r="E22" s="441"/>
      <c r="F22" s="442">
        <v>0</v>
      </c>
      <c r="G22" s="441">
        <f t="shared" si="2"/>
        <v>3900000</v>
      </c>
    </row>
    <row r="23" spans="1:7" ht="24.75" customHeight="1" x14ac:dyDescent="0.2">
      <c r="A23" s="440" t="s">
        <v>891</v>
      </c>
      <c r="B23" s="441"/>
      <c r="C23" s="441"/>
      <c r="D23" s="441"/>
      <c r="E23" s="441"/>
      <c r="F23" s="442"/>
      <c r="G23" s="441">
        <f t="shared" si="2"/>
        <v>0</v>
      </c>
    </row>
    <row r="24" spans="1:7" x14ac:dyDescent="0.2">
      <c r="A24" s="444" t="s">
        <v>83</v>
      </c>
      <c r="B24" s="445">
        <f t="shared" ref="B24:G24" si="3">SUM(B16:B23)</f>
        <v>11040000</v>
      </c>
      <c r="C24" s="445">
        <f>SUM(C16:C23)</f>
        <v>5532013</v>
      </c>
      <c r="D24" s="445">
        <f t="shared" si="3"/>
        <v>6605000</v>
      </c>
      <c r="E24" s="445">
        <f t="shared" si="3"/>
        <v>1220000</v>
      </c>
      <c r="F24" s="445">
        <f t="shared" si="3"/>
        <v>0</v>
      </c>
      <c r="G24" s="445">
        <f t="shared" si="3"/>
        <v>18865000</v>
      </c>
    </row>
    <row r="25" spans="1:7" x14ac:dyDescent="0.2">
      <c r="A25" s="434"/>
      <c r="B25" s="449"/>
      <c r="C25" s="449"/>
      <c r="D25" s="433"/>
      <c r="E25" s="433"/>
      <c r="F25" s="434"/>
      <c r="G25" s="433"/>
    </row>
  </sheetData>
  <mergeCells count="2">
    <mergeCell ref="A3:G3"/>
    <mergeCell ref="B6:G6"/>
  </mergeCells>
  <pageMargins left="0.70866141732283472" right="0.70866141732283472" top="1.3385826771653544" bottom="0.74803149606299213" header="0.51181102362204722" footer="0.31496062992125984"/>
  <pageSetup paperSize="9" orientation="portrait" r:id="rId1"/>
  <headerFooter>
    <oddHeader>&amp;L&amp;"Times New Roman,Normál"&amp;12Balatonszőlős Község
Önkormányzata&amp;C&amp;"Times New Roman,Normál"&amp;12 
23. melléklet
az önkormányzat 2018. évi költségvetési gazdálkodási beszámolójáról
szóló 5/2019. (V. 30.) önkormányzati rendeletéhez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26</vt:i4>
      </vt:variant>
      <vt:variant>
        <vt:lpstr>Névvel ellátott tartományok</vt:lpstr>
      </vt:variant>
      <vt:variant>
        <vt:i4>12</vt:i4>
      </vt:variant>
    </vt:vector>
  </HeadingPairs>
  <TitlesOfParts>
    <vt:vector size="38" baseType="lpstr">
      <vt:lpstr>1.sz.tábla</vt:lpstr>
      <vt:lpstr>2.sz.tábla</vt:lpstr>
      <vt:lpstr>3.sz.tábla</vt:lpstr>
      <vt:lpstr>4.tábla </vt:lpstr>
      <vt:lpstr>5.tábla</vt:lpstr>
      <vt:lpstr>5a. tábla</vt:lpstr>
      <vt:lpstr>6.tábla </vt:lpstr>
      <vt:lpstr>7.tábla</vt:lpstr>
      <vt:lpstr>8.tábla</vt:lpstr>
      <vt:lpstr>9.tábla </vt:lpstr>
      <vt:lpstr>10.tábla</vt:lpstr>
      <vt:lpstr>11.sz.tábla</vt:lpstr>
      <vt:lpstr>12.sz.tábla</vt:lpstr>
      <vt:lpstr>13.sz.tábla</vt:lpstr>
      <vt:lpstr>14. sz. stabilitási tv </vt:lpstr>
      <vt:lpstr>15.sz.tábla</vt:lpstr>
      <vt:lpstr>15.a.sz.tábla</vt:lpstr>
      <vt:lpstr>15.b.sz.tábla</vt:lpstr>
      <vt:lpstr>16.tábla</vt:lpstr>
      <vt:lpstr>17.tábla</vt:lpstr>
      <vt:lpstr>18.sz.tábla</vt:lpstr>
      <vt:lpstr>19. tábla</vt:lpstr>
      <vt:lpstr>20. tábla</vt:lpstr>
      <vt:lpstr>21. tábla </vt:lpstr>
      <vt:lpstr>22. tábla</vt:lpstr>
      <vt:lpstr>23. tábla</vt:lpstr>
      <vt:lpstr>'5.tábla'!Nyomtatási_cím</vt:lpstr>
      <vt:lpstr>'10.tábla'!Nyomtatási_terület</vt:lpstr>
      <vt:lpstr>'13.sz.tábla'!Nyomtatási_terület</vt:lpstr>
      <vt:lpstr>'14. sz. stabilitási tv '!Nyomtatási_terület</vt:lpstr>
      <vt:lpstr>'15.a.sz.tábla'!Nyomtatási_terület</vt:lpstr>
      <vt:lpstr>'18.sz.tábla'!Nyomtatási_terület</vt:lpstr>
      <vt:lpstr>'3.sz.tábla'!Nyomtatási_terület</vt:lpstr>
      <vt:lpstr>'4.tábla '!Nyomtatási_terület</vt:lpstr>
      <vt:lpstr>'5.tábla'!Nyomtatási_terület</vt:lpstr>
      <vt:lpstr>'6.tábla '!Nyomtatási_terület</vt:lpstr>
      <vt:lpstr>'8.tábla'!Nyomtatási_terület</vt:lpstr>
      <vt:lpstr>'9.tábla 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Iroda-1111</cp:lastModifiedBy>
  <cp:lastPrinted>2019-05-29T14:03:12Z</cp:lastPrinted>
  <dcterms:created xsi:type="dcterms:W3CDTF">2014-05-27T12:51:39Z</dcterms:created>
  <dcterms:modified xsi:type="dcterms:W3CDTF">2019-05-30T13:21:45Z</dcterms:modified>
</cp:coreProperties>
</file>