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jegyző\Desktop\"/>
    </mc:Choice>
  </mc:AlternateContent>
  <xr:revisionPtr revIDLastSave="0" documentId="13_ncr:1_{2100923B-1079-4A6F-865E-B8ADCF132ED7}" xr6:coauthVersionLast="43" xr6:coauthVersionMax="43" xr10:uidLastSave="{00000000-0000-0000-0000-000000000000}"/>
  <bookViews>
    <workbookView xWindow="45" yWindow="2595" windowWidth="15840" windowHeight="11400" firstSheet="14" activeTab="20" xr2:uid="{00000000-000D-0000-FFFF-FFFF00000000}"/>
  </bookViews>
  <sheets>
    <sheet name="1" sheetId="23" r:id="rId1"/>
    <sheet name="1a" sheetId="38" r:id="rId2"/>
    <sheet name="1.b" sheetId="41" r:id="rId3"/>
    <sheet name="2" sheetId="25" r:id="rId4"/>
    <sheet name="2a" sheetId="36" r:id="rId5"/>
    <sheet name="2b" sheetId="37" r:id="rId6"/>
    <sheet name="2-c" sheetId="8" r:id="rId7"/>
    <sheet name="2.d" sheetId="42" r:id="rId8"/>
    <sheet name="3" sheetId="28" r:id="rId9"/>
    <sheet name="4.mell" sheetId="9" r:id="rId10"/>
    <sheet name="5.mell." sheetId="10" r:id="rId11"/>
    <sheet name="6.mell." sheetId="7" r:id="rId12"/>
    <sheet name="7 mell" sheetId="11" r:id="rId13"/>
    <sheet name="8.sz.mell" sheetId="12" r:id="rId14"/>
    <sheet name="9a" sheetId="32" r:id="rId15"/>
    <sheet name="9b" sheetId="35" r:id="rId16"/>
    <sheet name="9c" sheetId="34" r:id="rId17"/>
    <sheet name="10 mell" sheetId="13" r:id="rId18"/>
    <sheet name="11 mell" sheetId="39" r:id="rId19"/>
    <sheet name="12 mell" sheetId="40" r:id="rId20"/>
    <sheet name="13. mell" sheetId="14" r:id="rId21"/>
    <sheet name="14 mell" sheetId="15" r:id="rId22"/>
  </sheets>
  <externalReferences>
    <externalReference r:id="rId23"/>
    <externalReference r:id="rId24"/>
  </externalReferences>
  <definedNames>
    <definedName name="_xlnm.Print_Area" localSheetId="18">#REF!</definedName>
    <definedName name="_xlnm.Print_Area" localSheetId="20">'13. mell'!$B$1:$O$32</definedName>
    <definedName name="_xlnm.Print_Area" localSheetId="4">#REF!</definedName>
    <definedName name="_xlnm.Print_Area" localSheetId="5">#REF!</definedName>
    <definedName name="_xlnm.Print_Area" localSheetId="14">#REF!</definedName>
    <definedName name="_xlnm.Print_Area" localSheetId="15">#REF!</definedName>
    <definedName name="_xlnm.Print_Area" localSheetId="16">#REF!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30" i="14" l="1"/>
  <c r="D29" i="14"/>
  <c r="P29" i="14" s="1"/>
  <c r="C29" i="14"/>
  <c r="L27" i="14"/>
  <c r="H27" i="14"/>
  <c r="D27" i="14"/>
  <c r="N26" i="14"/>
  <c r="L26" i="14"/>
  <c r="J26" i="14"/>
  <c r="H26" i="14"/>
  <c r="F26" i="14"/>
  <c r="D26" i="14"/>
  <c r="C26" i="14"/>
  <c r="O26" i="14" s="1"/>
  <c r="N25" i="14"/>
  <c r="L25" i="14"/>
  <c r="J25" i="14"/>
  <c r="H25" i="14"/>
  <c r="F25" i="14"/>
  <c r="D25" i="14"/>
  <c r="C25" i="14"/>
  <c r="O25" i="14" s="1"/>
  <c r="N24" i="14"/>
  <c r="L24" i="14"/>
  <c r="J24" i="14"/>
  <c r="H24" i="14"/>
  <c r="F24" i="14"/>
  <c r="D24" i="14"/>
  <c r="C24" i="14"/>
  <c r="O24" i="14" s="1"/>
  <c r="N23" i="14"/>
  <c r="L23" i="14"/>
  <c r="J23" i="14"/>
  <c r="H23" i="14"/>
  <c r="F23" i="14"/>
  <c r="D23" i="14"/>
  <c r="C23" i="14"/>
  <c r="O23" i="14" s="1"/>
  <c r="N22" i="14"/>
  <c r="L22" i="14"/>
  <c r="J22" i="14"/>
  <c r="H22" i="14"/>
  <c r="F22" i="14"/>
  <c r="D22" i="14"/>
  <c r="C22" i="14"/>
  <c r="O22" i="14" s="1"/>
  <c r="N21" i="14"/>
  <c r="L21" i="14"/>
  <c r="J21" i="14"/>
  <c r="H21" i="14"/>
  <c r="F21" i="14"/>
  <c r="D21" i="14"/>
  <c r="C21" i="14"/>
  <c r="O21" i="14" s="1"/>
  <c r="N20" i="14"/>
  <c r="N27" i="14" s="1"/>
  <c r="L20" i="14"/>
  <c r="J20" i="14"/>
  <c r="J27" i="14" s="1"/>
  <c r="H20" i="14"/>
  <c r="F20" i="14"/>
  <c r="F27" i="14" s="1"/>
  <c r="D20" i="14"/>
  <c r="C20" i="14"/>
  <c r="C27" i="14" s="1"/>
  <c r="N18" i="14"/>
  <c r="L18" i="14"/>
  <c r="J18" i="14"/>
  <c r="H18" i="14"/>
  <c r="F18" i="14"/>
  <c r="D18" i="14"/>
  <c r="C18" i="14"/>
  <c r="O18" i="14" s="1"/>
  <c r="P17" i="14"/>
  <c r="D17" i="14"/>
  <c r="C17" i="14"/>
  <c r="C16" i="14" s="1"/>
  <c r="O16" i="14"/>
  <c r="N16" i="14"/>
  <c r="L16" i="14"/>
  <c r="J16" i="14"/>
  <c r="H16" i="14"/>
  <c r="F16" i="14"/>
  <c r="D16" i="14"/>
  <c r="P14" i="14"/>
  <c r="C14" i="14"/>
  <c r="N13" i="14"/>
  <c r="L13" i="14"/>
  <c r="J13" i="14"/>
  <c r="H13" i="14"/>
  <c r="F13" i="14"/>
  <c r="D13" i="14"/>
  <c r="C13" i="14"/>
  <c r="O13" i="14" s="1"/>
  <c r="N12" i="14"/>
  <c r="L12" i="14"/>
  <c r="J12" i="14"/>
  <c r="H12" i="14"/>
  <c r="F12" i="14"/>
  <c r="D12" i="14"/>
  <c r="C12" i="14"/>
  <c r="O12" i="14" s="1"/>
  <c r="N11" i="14"/>
  <c r="L11" i="14"/>
  <c r="J11" i="14"/>
  <c r="H11" i="14"/>
  <c r="F11" i="14"/>
  <c r="D11" i="14"/>
  <c r="C11" i="14"/>
  <c r="O11" i="14" s="1"/>
  <c r="N10" i="14"/>
  <c r="L10" i="14"/>
  <c r="J10" i="14"/>
  <c r="H10" i="14"/>
  <c r="F10" i="14"/>
  <c r="D10" i="14"/>
  <c r="C10" i="14"/>
  <c r="O10" i="14" s="1"/>
  <c r="N9" i="14"/>
  <c r="L9" i="14"/>
  <c r="J9" i="14"/>
  <c r="H9" i="14"/>
  <c r="F9" i="14"/>
  <c r="D9" i="14"/>
  <c r="C9" i="14"/>
  <c r="O9" i="14" s="1"/>
  <c r="N8" i="14"/>
  <c r="L8" i="14"/>
  <c r="J8" i="14"/>
  <c r="H8" i="14"/>
  <c r="F8" i="14"/>
  <c r="D8" i="14"/>
  <c r="C8" i="14"/>
  <c r="O8" i="14" s="1"/>
  <c r="N7" i="14"/>
  <c r="N15" i="14" s="1"/>
  <c r="N19" i="14" s="1"/>
  <c r="L7" i="14"/>
  <c r="L15" i="14" s="1"/>
  <c r="L19" i="14" s="1"/>
  <c r="J7" i="14"/>
  <c r="J15" i="14" s="1"/>
  <c r="J19" i="14" s="1"/>
  <c r="H7" i="14"/>
  <c r="H15" i="14" s="1"/>
  <c r="H19" i="14" s="1"/>
  <c r="F7" i="14"/>
  <c r="F15" i="14" s="1"/>
  <c r="F19" i="14" s="1"/>
  <c r="D7" i="14"/>
  <c r="D15" i="14" s="1"/>
  <c r="C7" i="14"/>
  <c r="C15" i="14" s="1"/>
  <c r="C19" i="14" s="1"/>
  <c r="H119" i="34"/>
  <c r="H120" i="34" s="1"/>
  <c r="G119" i="34"/>
  <c r="G120" i="34" s="1"/>
  <c r="F119" i="34"/>
  <c r="F120" i="34" s="1"/>
  <c r="E119" i="34"/>
  <c r="E120" i="34" s="1"/>
  <c r="C117" i="34"/>
  <c r="H115" i="34"/>
  <c r="F115" i="34"/>
  <c r="D115" i="34"/>
  <c r="C115" i="34" s="1"/>
  <c r="C114" i="34"/>
  <c r="C113" i="34"/>
  <c r="C112" i="34"/>
  <c r="H111" i="34"/>
  <c r="G111" i="34"/>
  <c r="G115" i="34" s="1"/>
  <c r="F111" i="34"/>
  <c r="E111" i="34"/>
  <c r="E115" i="34" s="1"/>
  <c r="H110" i="34"/>
  <c r="G110" i="34"/>
  <c r="F110" i="34"/>
  <c r="E110" i="34"/>
  <c r="D110" i="34"/>
  <c r="C110" i="34" s="1"/>
  <c r="C109" i="34"/>
  <c r="C108" i="34"/>
  <c r="C107" i="34"/>
  <c r="C106" i="34"/>
  <c r="H105" i="34"/>
  <c r="G105" i="34"/>
  <c r="F105" i="34"/>
  <c r="E105" i="34"/>
  <c r="D105" i="34"/>
  <c r="C105" i="34" s="1"/>
  <c r="C104" i="34"/>
  <c r="C103" i="34"/>
  <c r="C102" i="34"/>
  <c r="C101" i="34"/>
  <c r="C100" i="34"/>
  <c r="G99" i="34"/>
  <c r="E99" i="34"/>
  <c r="C98" i="34"/>
  <c r="C97" i="34"/>
  <c r="C96" i="34"/>
  <c r="C95" i="34"/>
  <c r="C94" i="34"/>
  <c r="C93" i="34"/>
  <c r="C92" i="34"/>
  <c r="H91" i="34"/>
  <c r="H99" i="34" s="1"/>
  <c r="G91" i="34"/>
  <c r="F91" i="34"/>
  <c r="F99" i="34" s="1"/>
  <c r="E91" i="34"/>
  <c r="D91" i="34"/>
  <c r="D99" i="34" s="1"/>
  <c r="C99" i="34" s="1"/>
  <c r="C90" i="34"/>
  <c r="C88" i="34"/>
  <c r="C87" i="34"/>
  <c r="H86" i="34"/>
  <c r="G86" i="34"/>
  <c r="F86" i="34"/>
  <c r="E86" i="34"/>
  <c r="D86" i="34"/>
  <c r="C86" i="34"/>
  <c r="C85" i="34"/>
  <c r="H84" i="34"/>
  <c r="G84" i="34"/>
  <c r="F84" i="34"/>
  <c r="E84" i="34"/>
  <c r="D84" i="34"/>
  <c r="C84" i="34" s="1"/>
  <c r="C83" i="34"/>
  <c r="H82" i="34"/>
  <c r="H89" i="34" s="1"/>
  <c r="G82" i="34"/>
  <c r="G89" i="34" s="1"/>
  <c r="G116" i="34" s="1"/>
  <c r="G121" i="34" s="1"/>
  <c r="F82" i="34"/>
  <c r="F89" i="34" s="1"/>
  <c r="E82" i="34"/>
  <c r="E89" i="34" s="1"/>
  <c r="E116" i="34" s="1"/>
  <c r="E121" i="34" s="1"/>
  <c r="D82" i="34"/>
  <c r="D89" i="34" s="1"/>
  <c r="C82" i="34"/>
  <c r="C81" i="34"/>
  <c r="C80" i="34"/>
  <c r="C79" i="34"/>
  <c r="H76" i="34"/>
  <c r="H77" i="34" s="1"/>
  <c r="G76" i="34"/>
  <c r="G77" i="34" s="1"/>
  <c r="F76" i="34"/>
  <c r="F77" i="34" s="1"/>
  <c r="D76" i="34"/>
  <c r="C74" i="34"/>
  <c r="C73" i="34"/>
  <c r="C72" i="34"/>
  <c r="H70" i="34"/>
  <c r="G70" i="34"/>
  <c r="F70" i="34"/>
  <c r="E70" i="34"/>
  <c r="D70" i="34"/>
  <c r="C70" i="34"/>
  <c r="C69" i="34"/>
  <c r="C68" i="34"/>
  <c r="C67" i="34"/>
  <c r="H66" i="34"/>
  <c r="G66" i="34"/>
  <c r="F66" i="34"/>
  <c r="E66" i="34"/>
  <c r="D66" i="34"/>
  <c r="C66" i="34" s="1"/>
  <c r="C65" i="34"/>
  <c r="H64" i="34"/>
  <c r="G64" i="34"/>
  <c r="F64" i="34"/>
  <c r="E64" i="34"/>
  <c r="D64" i="34"/>
  <c r="C64" i="34"/>
  <c r="C63" i="34"/>
  <c r="C62" i="34"/>
  <c r="G61" i="34"/>
  <c r="E61" i="34"/>
  <c r="C60" i="34"/>
  <c r="C59" i="34"/>
  <c r="C58" i="34"/>
  <c r="C57" i="34"/>
  <c r="C56" i="34"/>
  <c r="C55" i="34"/>
  <c r="C54" i="34"/>
  <c r="C53" i="34"/>
  <c r="C52" i="34"/>
  <c r="C51" i="34"/>
  <c r="C50" i="34"/>
  <c r="H49" i="34"/>
  <c r="G49" i="34"/>
  <c r="F49" i="34"/>
  <c r="E49" i="34"/>
  <c r="D49" i="34"/>
  <c r="C49" i="34" s="1"/>
  <c r="C48" i="34"/>
  <c r="C47" i="34"/>
  <c r="H46" i="34"/>
  <c r="G46" i="34"/>
  <c r="F46" i="34"/>
  <c r="E46" i="34"/>
  <c r="D46" i="34"/>
  <c r="C46" i="34" s="1"/>
  <c r="C45" i="34"/>
  <c r="C44" i="34"/>
  <c r="C43" i="34"/>
  <c r="C42" i="34"/>
  <c r="H41" i="34"/>
  <c r="H61" i="34" s="1"/>
  <c r="G41" i="34"/>
  <c r="F41" i="34"/>
  <c r="F61" i="34" s="1"/>
  <c r="E41" i="34"/>
  <c r="D41" i="34"/>
  <c r="D61" i="34" s="1"/>
  <c r="C61" i="34" s="1"/>
  <c r="C40" i="34"/>
  <c r="C38" i="34"/>
  <c r="C37" i="34"/>
  <c r="H36" i="34"/>
  <c r="G36" i="34"/>
  <c r="F36" i="34"/>
  <c r="E36" i="34"/>
  <c r="D36" i="34"/>
  <c r="C36" i="34"/>
  <c r="H35" i="34"/>
  <c r="G35" i="34"/>
  <c r="F35" i="34"/>
  <c r="E35" i="34"/>
  <c r="D35" i="34"/>
  <c r="C35" i="34"/>
  <c r="C34" i="34"/>
  <c r="C33" i="34"/>
  <c r="C32" i="34"/>
  <c r="C31" i="34"/>
  <c r="H29" i="34"/>
  <c r="H39" i="34" s="1"/>
  <c r="G29" i="34"/>
  <c r="G39" i="34" s="1"/>
  <c r="F29" i="34"/>
  <c r="F39" i="34" s="1"/>
  <c r="E29" i="34"/>
  <c r="E39" i="34" s="1"/>
  <c r="C27" i="34"/>
  <c r="C26" i="34"/>
  <c r="C25" i="34"/>
  <c r="C24" i="34"/>
  <c r="H23" i="34"/>
  <c r="G23" i="34"/>
  <c r="G28" i="34" s="1"/>
  <c r="F23" i="34"/>
  <c r="E23" i="34"/>
  <c r="E28" i="34" s="1"/>
  <c r="D23" i="34"/>
  <c r="C23" i="34"/>
  <c r="C22" i="34"/>
  <c r="H21" i="34"/>
  <c r="H28" i="34" s="1"/>
  <c r="G21" i="34"/>
  <c r="F21" i="34"/>
  <c r="F28" i="34" s="1"/>
  <c r="E21" i="34"/>
  <c r="D21" i="34"/>
  <c r="C19" i="34"/>
  <c r="C18" i="34"/>
  <c r="C17" i="34"/>
  <c r="C16" i="34"/>
  <c r="C15" i="34"/>
  <c r="H14" i="34"/>
  <c r="G14" i="34"/>
  <c r="F14" i="34"/>
  <c r="E14" i="34"/>
  <c r="D14" i="34"/>
  <c r="C14" i="34"/>
  <c r="C13" i="34"/>
  <c r="H12" i="34"/>
  <c r="H20" i="34" s="1"/>
  <c r="H71" i="34" s="1"/>
  <c r="H78" i="34" s="1"/>
  <c r="G12" i="34"/>
  <c r="F12" i="34"/>
  <c r="F20" i="34" s="1"/>
  <c r="F71" i="34" s="1"/>
  <c r="F78" i="34" s="1"/>
  <c r="E12" i="34"/>
  <c r="D12" i="34"/>
  <c r="C12" i="34" s="1"/>
  <c r="C11" i="34"/>
  <c r="C10" i="34"/>
  <c r="C9" i="34"/>
  <c r="C8" i="34"/>
  <c r="C7" i="34"/>
  <c r="C6" i="34"/>
  <c r="H119" i="35"/>
  <c r="H120" i="35" s="1"/>
  <c r="G119" i="35"/>
  <c r="G120" i="35" s="1"/>
  <c r="F119" i="35"/>
  <c r="F120" i="35" s="1"/>
  <c r="E119" i="35"/>
  <c r="E120" i="35" s="1"/>
  <c r="C117" i="35"/>
  <c r="D115" i="35"/>
  <c r="C114" i="35"/>
  <c r="J113" i="35"/>
  <c r="C113" i="35"/>
  <c r="C112" i="35"/>
  <c r="H111" i="35"/>
  <c r="H115" i="35" s="1"/>
  <c r="G111" i="35"/>
  <c r="G115" i="35" s="1"/>
  <c r="F111" i="35"/>
  <c r="F115" i="35" s="1"/>
  <c r="E111" i="35"/>
  <c r="E115" i="35" s="1"/>
  <c r="C111" i="35"/>
  <c r="H110" i="35"/>
  <c r="G110" i="35"/>
  <c r="F110" i="35"/>
  <c r="E110" i="35"/>
  <c r="D110" i="35"/>
  <c r="C110" i="35"/>
  <c r="C109" i="35"/>
  <c r="C108" i="35"/>
  <c r="C107" i="35"/>
  <c r="C106" i="35"/>
  <c r="H105" i="35"/>
  <c r="G105" i="35"/>
  <c r="F105" i="35"/>
  <c r="E105" i="35"/>
  <c r="D105" i="35"/>
  <c r="C105" i="35"/>
  <c r="C104" i="35"/>
  <c r="C103" i="35"/>
  <c r="C102" i="35"/>
  <c r="C101" i="35"/>
  <c r="C100" i="35"/>
  <c r="H99" i="35"/>
  <c r="F99" i="35"/>
  <c r="D99" i="35"/>
  <c r="C98" i="35"/>
  <c r="C97" i="35"/>
  <c r="C96" i="35"/>
  <c r="C95" i="35"/>
  <c r="C94" i="35"/>
  <c r="C93" i="35"/>
  <c r="C92" i="35"/>
  <c r="H91" i="35"/>
  <c r="G91" i="35"/>
  <c r="G99" i="35" s="1"/>
  <c r="F91" i="35"/>
  <c r="E91" i="35"/>
  <c r="E99" i="35" s="1"/>
  <c r="D91" i="35"/>
  <c r="C91" i="35"/>
  <c r="C90" i="35"/>
  <c r="C88" i="35"/>
  <c r="C87" i="35"/>
  <c r="H86" i="35"/>
  <c r="G86" i="35"/>
  <c r="F86" i="35"/>
  <c r="E86" i="35"/>
  <c r="D86" i="35"/>
  <c r="C86" i="35" s="1"/>
  <c r="C85" i="35"/>
  <c r="H84" i="35"/>
  <c r="G84" i="35"/>
  <c r="F84" i="35"/>
  <c r="E84" i="35"/>
  <c r="D84" i="35"/>
  <c r="C84" i="35"/>
  <c r="C83" i="35"/>
  <c r="H82" i="35"/>
  <c r="H89" i="35" s="1"/>
  <c r="H116" i="35" s="1"/>
  <c r="H121" i="35" s="1"/>
  <c r="G82" i="35"/>
  <c r="G89" i="35" s="1"/>
  <c r="G116" i="35" s="1"/>
  <c r="G121" i="35" s="1"/>
  <c r="G75" i="35" s="1"/>
  <c r="F82" i="35"/>
  <c r="F89" i="35" s="1"/>
  <c r="F116" i="35" s="1"/>
  <c r="F121" i="35" s="1"/>
  <c r="E82" i="35"/>
  <c r="E89" i="35" s="1"/>
  <c r="E116" i="35" s="1"/>
  <c r="E121" i="35" s="1"/>
  <c r="D82" i="35"/>
  <c r="C82" i="35" s="1"/>
  <c r="C81" i="35"/>
  <c r="C80" i="35"/>
  <c r="C79" i="35"/>
  <c r="H76" i="35"/>
  <c r="H77" i="35" s="1"/>
  <c r="F76" i="35"/>
  <c r="F77" i="35" s="1"/>
  <c r="E76" i="35"/>
  <c r="E77" i="35" s="1"/>
  <c r="D76" i="35"/>
  <c r="D77" i="35" s="1"/>
  <c r="C74" i="35"/>
  <c r="C73" i="35"/>
  <c r="C72" i="35"/>
  <c r="H70" i="35"/>
  <c r="G70" i="35"/>
  <c r="F70" i="35"/>
  <c r="E70" i="35"/>
  <c r="D70" i="35"/>
  <c r="C70" i="35" s="1"/>
  <c r="C69" i="35"/>
  <c r="C68" i="35"/>
  <c r="C67" i="35"/>
  <c r="H66" i="35"/>
  <c r="G66" i="35"/>
  <c r="F66" i="35"/>
  <c r="E66" i="35"/>
  <c r="D66" i="35"/>
  <c r="C66" i="35"/>
  <c r="C65" i="35"/>
  <c r="H64" i="35"/>
  <c r="G64" i="35"/>
  <c r="F64" i="35"/>
  <c r="E64" i="35"/>
  <c r="D64" i="35"/>
  <c r="C64" i="35" s="1"/>
  <c r="C63" i="35"/>
  <c r="C62" i="35"/>
  <c r="H61" i="35"/>
  <c r="F61" i="35"/>
  <c r="D61" i="35"/>
  <c r="C61" i="35" s="1"/>
  <c r="C60" i="35"/>
  <c r="C59" i="35"/>
  <c r="C58" i="35"/>
  <c r="C57" i="35"/>
  <c r="C56" i="35"/>
  <c r="C55" i="35"/>
  <c r="C54" i="35"/>
  <c r="C53" i="35"/>
  <c r="C52" i="35"/>
  <c r="C51" i="35"/>
  <c r="C50" i="35"/>
  <c r="H49" i="35"/>
  <c r="G49" i="35"/>
  <c r="F49" i="35"/>
  <c r="E49" i="35"/>
  <c r="D49" i="35"/>
  <c r="C49" i="35"/>
  <c r="C48" i="35"/>
  <c r="C47" i="35"/>
  <c r="H46" i="35"/>
  <c r="G46" i="35"/>
  <c r="F46" i="35"/>
  <c r="E46" i="35"/>
  <c r="D46" i="35"/>
  <c r="C46" i="35"/>
  <c r="C45" i="35"/>
  <c r="C44" i="35"/>
  <c r="C43" i="35"/>
  <c r="C42" i="35"/>
  <c r="H41" i="35"/>
  <c r="G41" i="35"/>
  <c r="G61" i="35" s="1"/>
  <c r="F41" i="35"/>
  <c r="E41" i="35"/>
  <c r="E61" i="35" s="1"/>
  <c r="D41" i="35"/>
  <c r="C41" i="35"/>
  <c r="C40" i="35"/>
  <c r="C38" i="35"/>
  <c r="C37" i="35"/>
  <c r="H36" i="35"/>
  <c r="G36" i="35"/>
  <c r="F36" i="35"/>
  <c r="E36" i="35"/>
  <c r="D36" i="35"/>
  <c r="C36" i="35" s="1"/>
  <c r="H35" i="35"/>
  <c r="G35" i="35"/>
  <c r="F35" i="35"/>
  <c r="E35" i="35"/>
  <c r="D35" i="35"/>
  <c r="C35" i="35" s="1"/>
  <c r="C34" i="35"/>
  <c r="C33" i="35"/>
  <c r="C32" i="35"/>
  <c r="C31" i="35"/>
  <c r="D30" i="35"/>
  <c r="C30" i="35" s="1"/>
  <c r="H29" i="35"/>
  <c r="H39" i="35" s="1"/>
  <c r="G29" i="35"/>
  <c r="G39" i="35" s="1"/>
  <c r="F29" i="35"/>
  <c r="F39" i="35" s="1"/>
  <c r="E29" i="35"/>
  <c r="E39" i="35" s="1"/>
  <c r="D29" i="35"/>
  <c r="C29" i="35" s="1"/>
  <c r="C27" i="35"/>
  <c r="C26" i="35"/>
  <c r="C25" i="35"/>
  <c r="C24" i="35"/>
  <c r="H23" i="35"/>
  <c r="H28" i="35" s="1"/>
  <c r="G23" i="35"/>
  <c r="F23" i="35"/>
  <c r="F28" i="35" s="1"/>
  <c r="E23" i="35"/>
  <c r="D23" i="35"/>
  <c r="C23" i="35" s="1"/>
  <c r="C22" i="35"/>
  <c r="H21" i="35"/>
  <c r="G21" i="35"/>
  <c r="G28" i="35" s="1"/>
  <c r="F21" i="35"/>
  <c r="E21" i="35"/>
  <c r="E28" i="35" s="1"/>
  <c r="D21" i="35"/>
  <c r="C21" i="35"/>
  <c r="G20" i="35"/>
  <c r="G71" i="35" s="1"/>
  <c r="C19" i="35"/>
  <c r="C18" i="35"/>
  <c r="C17" i="35"/>
  <c r="C16" i="35"/>
  <c r="C15" i="35"/>
  <c r="H14" i="35"/>
  <c r="G14" i="35"/>
  <c r="F14" i="35"/>
  <c r="E14" i="35"/>
  <c r="D14" i="35"/>
  <c r="C14" i="35" s="1"/>
  <c r="C13" i="35"/>
  <c r="H12" i="35"/>
  <c r="H20" i="35" s="1"/>
  <c r="H71" i="35" s="1"/>
  <c r="H78" i="35" s="1"/>
  <c r="G12" i="35"/>
  <c r="F12" i="35"/>
  <c r="F20" i="35" s="1"/>
  <c r="F71" i="35" s="1"/>
  <c r="F78" i="35" s="1"/>
  <c r="E12" i="35"/>
  <c r="E20" i="35" s="1"/>
  <c r="E71" i="35" s="1"/>
  <c r="E78" i="35" s="1"/>
  <c r="D12" i="35"/>
  <c r="D20" i="35" s="1"/>
  <c r="C12" i="35"/>
  <c r="C11" i="35"/>
  <c r="C10" i="35"/>
  <c r="C9" i="35"/>
  <c r="C8" i="35"/>
  <c r="C7" i="35"/>
  <c r="C6" i="35"/>
  <c r="H121" i="32"/>
  <c r="G121" i="32"/>
  <c r="F121" i="32"/>
  <c r="E121" i="32"/>
  <c r="D121" i="32"/>
  <c r="C121" i="32"/>
  <c r="H120" i="32"/>
  <c r="G120" i="32"/>
  <c r="F120" i="32"/>
  <c r="E120" i="32"/>
  <c r="D120" i="32"/>
  <c r="C120" i="32"/>
  <c r="H119" i="32"/>
  <c r="G119" i="32"/>
  <c r="F119" i="32"/>
  <c r="E119" i="32"/>
  <c r="D119" i="32"/>
  <c r="C119" i="32"/>
  <c r="H118" i="32"/>
  <c r="G118" i="32"/>
  <c r="F118" i="32"/>
  <c r="E118" i="32"/>
  <c r="D118" i="32"/>
  <c r="C118" i="32"/>
  <c r="H117" i="32"/>
  <c r="G117" i="32"/>
  <c r="F117" i="32"/>
  <c r="E117" i="32"/>
  <c r="D117" i="32"/>
  <c r="C117" i="32"/>
  <c r="H116" i="32"/>
  <c r="G116" i="32"/>
  <c r="F116" i="32"/>
  <c r="E116" i="32"/>
  <c r="D116" i="32"/>
  <c r="C116" i="32"/>
  <c r="H115" i="32"/>
  <c r="G115" i="32"/>
  <c r="F115" i="32"/>
  <c r="E115" i="32"/>
  <c r="D115" i="32"/>
  <c r="C115" i="32"/>
  <c r="H114" i="32"/>
  <c r="G114" i="32"/>
  <c r="F114" i="32"/>
  <c r="E114" i="32"/>
  <c r="D114" i="32"/>
  <c r="C114" i="32"/>
  <c r="H113" i="32"/>
  <c r="G113" i="32"/>
  <c r="F113" i="32"/>
  <c r="E113" i="32"/>
  <c r="D113" i="32"/>
  <c r="C113" i="32"/>
  <c r="H112" i="32"/>
  <c r="G112" i="32"/>
  <c r="F112" i="32"/>
  <c r="E112" i="32"/>
  <c r="D112" i="32"/>
  <c r="C112" i="32"/>
  <c r="H111" i="32"/>
  <c r="G111" i="32"/>
  <c r="F111" i="32"/>
  <c r="E111" i="32"/>
  <c r="D111" i="32"/>
  <c r="C111" i="32"/>
  <c r="H110" i="32"/>
  <c r="G110" i="32"/>
  <c r="F110" i="32"/>
  <c r="E110" i="32"/>
  <c r="D110" i="32"/>
  <c r="C110" i="32"/>
  <c r="H109" i="32"/>
  <c r="G109" i="32"/>
  <c r="F109" i="32"/>
  <c r="E109" i="32"/>
  <c r="D109" i="32"/>
  <c r="C109" i="32"/>
  <c r="H108" i="32"/>
  <c r="G108" i="32"/>
  <c r="F108" i="32"/>
  <c r="E108" i="32"/>
  <c r="D108" i="32"/>
  <c r="C108" i="32"/>
  <c r="H107" i="32"/>
  <c r="G107" i="32"/>
  <c r="F107" i="32"/>
  <c r="E107" i="32"/>
  <c r="D107" i="32"/>
  <c r="C107" i="32"/>
  <c r="H106" i="32"/>
  <c r="G106" i="32"/>
  <c r="F106" i="32"/>
  <c r="E106" i="32"/>
  <c r="D106" i="32"/>
  <c r="C106" i="32"/>
  <c r="H105" i="32"/>
  <c r="G105" i="32"/>
  <c r="F105" i="32"/>
  <c r="E105" i="32"/>
  <c r="D105" i="32"/>
  <c r="C105" i="32"/>
  <c r="H104" i="32"/>
  <c r="G104" i="32"/>
  <c r="F104" i="32"/>
  <c r="E104" i="32"/>
  <c r="D104" i="32"/>
  <c r="C104" i="32"/>
  <c r="H103" i="32"/>
  <c r="G103" i="32"/>
  <c r="F103" i="32"/>
  <c r="E103" i="32"/>
  <c r="D103" i="32"/>
  <c r="C103" i="32"/>
  <c r="H102" i="32"/>
  <c r="G102" i="32"/>
  <c r="F102" i="32"/>
  <c r="E102" i="32"/>
  <c r="D102" i="32"/>
  <c r="C102" i="32"/>
  <c r="H101" i="32"/>
  <c r="G101" i="32"/>
  <c r="F101" i="32"/>
  <c r="E101" i="32"/>
  <c r="D101" i="32"/>
  <c r="C101" i="32"/>
  <c r="H100" i="32"/>
  <c r="G100" i="32"/>
  <c r="F100" i="32"/>
  <c r="E100" i="32"/>
  <c r="D100" i="32"/>
  <c r="C100" i="32"/>
  <c r="H99" i="32"/>
  <c r="G99" i="32"/>
  <c r="F99" i="32"/>
  <c r="E99" i="32"/>
  <c r="D99" i="32"/>
  <c r="C99" i="32"/>
  <c r="H98" i="32"/>
  <c r="G98" i="32"/>
  <c r="F98" i="32"/>
  <c r="E98" i="32"/>
  <c r="D98" i="32"/>
  <c r="C98" i="32"/>
  <c r="H97" i="32"/>
  <c r="G97" i="32"/>
  <c r="F97" i="32"/>
  <c r="E97" i="32"/>
  <c r="D97" i="32"/>
  <c r="C97" i="32"/>
  <c r="H96" i="32"/>
  <c r="G96" i="32"/>
  <c r="F96" i="32"/>
  <c r="E96" i="32"/>
  <c r="D96" i="32"/>
  <c r="C96" i="32"/>
  <c r="H95" i="32"/>
  <c r="G95" i="32"/>
  <c r="F95" i="32"/>
  <c r="E95" i="32"/>
  <c r="D95" i="32"/>
  <c r="C95" i="32"/>
  <c r="H94" i="32"/>
  <c r="G94" i="32"/>
  <c r="F94" i="32"/>
  <c r="E94" i="32"/>
  <c r="D94" i="32"/>
  <c r="C94" i="32"/>
  <c r="H93" i="32"/>
  <c r="G93" i="32"/>
  <c r="F93" i="32"/>
  <c r="E93" i="32"/>
  <c r="D93" i="32"/>
  <c r="C93" i="32"/>
  <c r="H92" i="32"/>
  <c r="G92" i="32"/>
  <c r="F92" i="32"/>
  <c r="E92" i="32"/>
  <c r="D92" i="32"/>
  <c r="C92" i="32"/>
  <c r="H91" i="32"/>
  <c r="G91" i="32"/>
  <c r="F91" i="32"/>
  <c r="E91" i="32"/>
  <c r="D91" i="32"/>
  <c r="C91" i="32"/>
  <c r="H90" i="32"/>
  <c r="G90" i="32"/>
  <c r="F90" i="32"/>
  <c r="E90" i="32"/>
  <c r="D90" i="32"/>
  <c r="C90" i="32"/>
  <c r="H89" i="32"/>
  <c r="G89" i="32"/>
  <c r="F89" i="32"/>
  <c r="E89" i="32"/>
  <c r="D89" i="32"/>
  <c r="C89" i="32"/>
  <c r="H88" i="32"/>
  <c r="G88" i="32"/>
  <c r="F88" i="32"/>
  <c r="E88" i="32"/>
  <c r="D88" i="32"/>
  <c r="C88" i="32"/>
  <c r="H87" i="32"/>
  <c r="G87" i="32"/>
  <c r="F87" i="32"/>
  <c r="E87" i="32"/>
  <c r="D87" i="32"/>
  <c r="C87" i="32"/>
  <c r="H86" i="32"/>
  <c r="G86" i="32"/>
  <c r="F86" i="32"/>
  <c r="E86" i="32"/>
  <c r="D86" i="32"/>
  <c r="C86" i="32"/>
  <c r="H85" i="32"/>
  <c r="G85" i="32"/>
  <c r="F85" i="32"/>
  <c r="E85" i="32"/>
  <c r="D85" i="32"/>
  <c r="C85" i="32"/>
  <c r="H84" i="32"/>
  <c r="G84" i="32"/>
  <c r="F84" i="32"/>
  <c r="E84" i="32"/>
  <c r="D84" i="32"/>
  <c r="C84" i="32"/>
  <c r="H83" i="32"/>
  <c r="G83" i="32"/>
  <c r="F83" i="32"/>
  <c r="E83" i="32"/>
  <c r="D83" i="32"/>
  <c r="C83" i="32"/>
  <c r="H82" i="32"/>
  <c r="G82" i="32"/>
  <c r="F82" i="32"/>
  <c r="E82" i="32"/>
  <c r="D82" i="32"/>
  <c r="C82" i="32"/>
  <c r="H81" i="32"/>
  <c r="G81" i="32"/>
  <c r="F81" i="32"/>
  <c r="E81" i="32"/>
  <c r="D81" i="32"/>
  <c r="C81" i="32"/>
  <c r="H80" i="32"/>
  <c r="G80" i="32"/>
  <c r="F80" i="32"/>
  <c r="E80" i="32"/>
  <c r="D80" i="32"/>
  <c r="C80" i="32"/>
  <c r="H79" i="32"/>
  <c r="G79" i="32"/>
  <c r="F79" i="32"/>
  <c r="E79" i="32"/>
  <c r="D79" i="32"/>
  <c r="C79" i="32"/>
  <c r="H78" i="32"/>
  <c r="G78" i="32"/>
  <c r="F78" i="32"/>
  <c r="E78" i="32"/>
  <c r="D78" i="32"/>
  <c r="C78" i="32"/>
  <c r="H77" i="32"/>
  <c r="G77" i="32"/>
  <c r="F77" i="32"/>
  <c r="E77" i="32"/>
  <c r="D77" i="32"/>
  <c r="C77" i="32"/>
  <c r="H76" i="32"/>
  <c r="G76" i="32"/>
  <c r="F76" i="32"/>
  <c r="E76" i="32"/>
  <c r="D76" i="32"/>
  <c r="C76" i="32"/>
  <c r="H75" i="32"/>
  <c r="G75" i="32"/>
  <c r="F75" i="32"/>
  <c r="E75" i="32"/>
  <c r="D75" i="32"/>
  <c r="C75" i="32"/>
  <c r="H74" i="32"/>
  <c r="G74" i="32"/>
  <c r="F74" i="32"/>
  <c r="E74" i="32"/>
  <c r="D74" i="32"/>
  <c r="C74" i="32"/>
  <c r="H73" i="32"/>
  <c r="G73" i="32"/>
  <c r="F73" i="32"/>
  <c r="E73" i="32"/>
  <c r="D73" i="32"/>
  <c r="C73" i="32"/>
  <c r="H72" i="32"/>
  <c r="G72" i="32"/>
  <c r="F72" i="32"/>
  <c r="E72" i="32"/>
  <c r="D72" i="32"/>
  <c r="C72" i="32"/>
  <c r="H71" i="32"/>
  <c r="G71" i="32"/>
  <c r="F71" i="32"/>
  <c r="E71" i="32"/>
  <c r="D71" i="32"/>
  <c r="C71" i="32"/>
  <c r="H70" i="32"/>
  <c r="G70" i="32"/>
  <c r="F70" i="32"/>
  <c r="E70" i="32"/>
  <c r="D70" i="32"/>
  <c r="C70" i="32"/>
  <c r="H69" i="32"/>
  <c r="G69" i="32"/>
  <c r="F69" i="32"/>
  <c r="E69" i="32"/>
  <c r="D69" i="32"/>
  <c r="C69" i="32"/>
  <c r="H68" i="32"/>
  <c r="G68" i="32"/>
  <c r="F68" i="32"/>
  <c r="E68" i="32"/>
  <c r="D68" i="32"/>
  <c r="C68" i="32"/>
  <c r="H67" i="32"/>
  <c r="G67" i="32"/>
  <c r="F67" i="32"/>
  <c r="E67" i="32"/>
  <c r="D67" i="32"/>
  <c r="C67" i="32"/>
  <c r="H66" i="32"/>
  <c r="G66" i="32"/>
  <c r="F66" i="32"/>
  <c r="E66" i="32"/>
  <c r="D66" i="32"/>
  <c r="C66" i="32"/>
  <c r="H65" i="32"/>
  <c r="G65" i="32"/>
  <c r="F65" i="32"/>
  <c r="E65" i="32"/>
  <c r="D65" i="32"/>
  <c r="C65" i="32"/>
  <c r="H64" i="32"/>
  <c r="G64" i="32"/>
  <c r="F64" i="32"/>
  <c r="E64" i="32"/>
  <c r="D64" i="32"/>
  <c r="C64" i="32"/>
  <c r="H63" i="32"/>
  <c r="G63" i="32"/>
  <c r="F63" i="32"/>
  <c r="E63" i="32"/>
  <c r="D63" i="32"/>
  <c r="C63" i="32"/>
  <c r="H62" i="32"/>
  <c r="G62" i="32"/>
  <c r="F62" i="32"/>
  <c r="E62" i="32"/>
  <c r="D62" i="32"/>
  <c r="C62" i="32"/>
  <c r="H61" i="32"/>
  <c r="G61" i="32"/>
  <c r="F61" i="32"/>
  <c r="E61" i="32"/>
  <c r="D61" i="32"/>
  <c r="C61" i="32"/>
  <c r="H60" i="32"/>
  <c r="G60" i="32"/>
  <c r="F60" i="32"/>
  <c r="E60" i="32"/>
  <c r="D60" i="32"/>
  <c r="C60" i="32"/>
  <c r="H59" i="32"/>
  <c r="G59" i="32"/>
  <c r="F59" i="32"/>
  <c r="E59" i="32"/>
  <c r="D59" i="32"/>
  <c r="C59" i="32"/>
  <c r="H58" i="32"/>
  <c r="G58" i="32"/>
  <c r="F58" i="32"/>
  <c r="E58" i="32"/>
  <c r="D58" i="32"/>
  <c r="C58" i="32"/>
  <c r="H57" i="32"/>
  <c r="G57" i="32"/>
  <c r="F57" i="32"/>
  <c r="E57" i="32"/>
  <c r="D57" i="32"/>
  <c r="C57" i="32"/>
  <c r="H56" i="32"/>
  <c r="G56" i="32"/>
  <c r="F56" i="32"/>
  <c r="E56" i="32"/>
  <c r="D56" i="32"/>
  <c r="C56" i="32"/>
  <c r="H55" i="32"/>
  <c r="G55" i="32"/>
  <c r="F55" i="32"/>
  <c r="E55" i="32"/>
  <c r="D55" i="32"/>
  <c r="C55" i="32"/>
  <c r="H54" i="32"/>
  <c r="G54" i="32"/>
  <c r="F54" i="32"/>
  <c r="E54" i="32"/>
  <c r="D54" i="32"/>
  <c r="C54" i="32"/>
  <c r="H53" i="32"/>
  <c r="G53" i="32"/>
  <c r="F53" i="32"/>
  <c r="E53" i="32"/>
  <c r="D53" i="32"/>
  <c r="C53" i="32"/>
  <c r="H52" i="32"/>
  <c r="G52" i="32"/>
  <c r="F52" i="32"/>
  <c r="E52" i="32"/>
  <c r="D52" i="32"/>
  <c r="C52" i="32"/>
  <c r="H51" i="32"/>
  <c r="G51" i="32"/>
  <c r="F51" i="32"/>
  <c r="E51" i="32"/>
  <c r="D51" i="32"/>
  <c r="C51" i="32"/>
  <c r="H50" i="32"/>
  <c r="G50" i="32"/>
  <c r="F50" i="32"/>
  <c r="E50" i="32"/>
  <c r="D50" i="32"/>
  <c r="C50" i="32"/>
  <c r="H49" i="32"/>
  <c r="G49" i="32"/>
  <c r="F49" i="32"/>
  <c r="E49" i="32"/>
  <c r="D49" i="32"/>
  <c r="C49" i="32"/>
  <c r="H48" i="32"/>
  <c r="G48" i="32"/>
  <c r="F48" i="32"/>
  <c r="E48" i="32"/>
  <c r="D48" i="32"/>
  <c r="C48" i="32"/>
  <c r="H47" i="32"/>
  <c r="G47" i="32"/>
  <c r="F47" i="32"/>
  <c r="E47" i="32"/>
  <c r="D47" i="32"/>
  <c r="C47" i="32"/>
  <c r="H46" i="32"/>
  <c r="G46" i="32"/>
  <c r="F46" i="32"/>
  <c r="E46" i="32"/>
  <c r="D46" i="32"/>
  <c r="C46" i="32"/>
  <c r="H45" i="32"/>
  <c r="G45" i="32"/>
  <c r="F45" i="32"/>
  <c r="E45" i="32"/>
  <c r="D45" i="32"/>
  <c r="C45" i="32"/>
  <c r="H44" i="32"/>
  <c r="G44" i="32"/>
  <c r="F44" i="32"/>
  <c r="E44" i="32"/>
  <c r="D44" i="32"/>
  <c r="C44" i="32"/>
  <c r="H43" i="32"/>
  <c r="G43" i="32"/>
  <c r="F43" i="32"/>
  <c r="E43" i="32"/>
  <c r="D43" i="32"/>
  <c r="C43" i="32"/>
  <c r="H42" i="32"/>
  <c r="G42" i="32"/>
  <c r="F42" i="32"/>
  <c r="E42" i="32"/>
  <c r="D42" i="32"/>
  <c r="C42" i="32"/>
  <c r="H41" i="32"/>
  <c r="G41" i="32"/>
  <c r="F41" i="32"/>
  <c r="E41" i="32"/>
  <c r="D41" i="32"/>
  <c r="C41" i="32"/>
  <c r="H40" i="32"/>
  <c r="G40" i="32"/>
  <c r="F40" i="32"/>
  <c r="E40" i="32"/>
  <c r="D40" i="32"/>
  <c r="C40" i="32"/>
  <c r="H39" i="32"/>
  <c r="G39" i="32"/>
  <c r="F39" i="32"/>
  <c r="E39" i="32"/>
  <c r="D39" i="32"/>
  <c r="C39" i="32"/>
  <c r="H38" i="32"/>
  <c r="G38" i="32"/>
  <c r="F38" i="32"/>
  <c r="E38" i="32"/>
  <c r="D38" i="32"/>
  <c r="C38" i="32"/>
  <c r="H37" i="32"/>
  <c r="G37" i="32"/>
  <c r="F37" i="32"/>
  <c r="E37" i="32"/>
  <c r="D37" i="32"/>
  <c r="C37" i="32"/>
  <c r="H36" i="32"/>
  <c r="G36" i="32"/>
  <c r="F36" i="32"/>
  <c r="E36" i="32"/>
  <c r="D36" i="32"/>
  <c r="C36" i="32"/>
  <c r="H35" i="32"/>
  <c r="G35" i="32"/>
  <c r="F35" i="32"/>
  <c r="E35" i="32"/>
  <c r="D35" i="32"/>
  <c r="C35" i="32"/>
  <c r="H34" i="32"/>
  <c r="G34" i="32"/>
  <c r="F34" i="32"/>
  <c r="E34" i="32"/>
  <c r="D34" i="32"/>
  <c r="C34" i="32"/>
  <c r="H33" i="32"/>
  <c r="G33" i="32"/>
  <c r="F33" i="32"/>
  <c r="E33" i="32"/>
  <c r="D33" i="32"/>
  <c r="C33" i="32"/>
  <c r="H32" i="32"/>
  <c r="G32" i="32"/>
  <c r="F32" i="32"/>
  <c r="E32" i="32"/>
  <c r="D32" i="32"/>
  <c r="C32" i="32"/>
  <c r="H31" i="32"/>
  <c r="G31" i="32"/>
  <c r="F31" i="32"/>
  <c r="E31" i="32"/>
  <c r="D31" i="32"/>
  <c r="C31" i="32"/>
  <c r="H30" i="32"/>
  <c r="G30" i="32"/>
  <c r="F30" i="32"/>
  <c r="E30" i="32"/>
  <c r="D30" i="32"/>
  <c r="C30" i="32"/>
  <c r="H29" i="32"/>
  <c r="G29" i="32"/>
  <c r="F29" i="32"/>
  <c r="E29" i="32"/>
  <c r="D29" i="32"/>
  <c r="C29" i="32"/>
  <c r="H28" i="32"/>
  <c r="G28" i="32"/>
  <c r="F28" i="32"/>
  <c r="E28" i="32"/>
  <c r="D28" i="32"/>
  <c r="C28" i="32"/>
  <c r="H27" i="32"/>
  <c r="G27" i="32"/>
  <c r="F27" i="32"/>
  <c r="E27" i="32"/>
  <c r="D27" i="32"/>
  <c r="C27" i="32"/>
  <c r="H26" i="32"/>
  <c r="G26" i="32"/>
  <c r="F26" i="32"/>
  <c r="E26" i="32"/>
  <c r="D26" i="32"/>
  <c r="C26" i="32"/>
  <c r="H25" i="32"/>
  <c r="G25" i="32"/>
  <c r="F25" i="32"/>
  <c r="E25" i="32"/>
  <c r="D25" i="32"/>
  <c r="C25" i="32"/>
  <c r="H24" i="32"/>
  <c r="G24" i="32"/>
  <c r="F24" i="32"/>
  <c r="E24" i="32"/>
  <c r="D24" i="32"/>
  <c r="C24" i="32"/>
  <c r="H23" i="32"/>
  <c r="G23" i="32"/>
  <c r="F23" i="32"/>
  <c r="E23" i="32"/>
  <c r="D23" i="32"/>
  <c r="C23" i="32"/>
  <c r="H22" i="32"/>
  <c r="G22" i="32"/>
  <c r="F22" i="32"/>
  <c r="E22" i="32"/>
  <c r="D22" i="32"/>
  <c r="C22" i="32"/>
  <c r="H21" i="32"/>
  <c r="G21" i="32"/>
  <c r="F21" i="32"/>
  <c r="E21" i="32"/>
  <c r="D21" i="32"/>
  <c r="C21" i="32"/>
  <c r="H20" i="32"/>
  <c r="G20" i="32"/>
  <c r="F20" i="32"/>
  <c r="E20" i="32"/>
  <c r="D20" i="32"/>
  <c r="C20" i="32"/>
  <c r="H19" i="32"/>
  <c r="G19" i="32"/>
  <c r="F19" i="32"/>
  <c r="E19" i="32"/>
  <c r="D19" i="32"/>
  <c r="C19" i="32"/>
  <c r="H18" i="32"/>
  <c r="G18" i="32"/>
  <c r="F18" i="32"/>
  <c r="E18" i="32"/>
  <c r="D18" i="32"/>
  <c r="C18" i="32"/>
  <c r="H17" i="32"/>
  <c r="G17" i="32"/>
  <c r="F17" i="32"/>
  <c r="E17" i="32"/>
  <c r="D17" i="32"/>
  <c r="C17" i="32"/>
  <c r="H16" i="32"/>
  <c r="G16" i="32"/>
  <c r="F16" i="32"/>
  <c r="E16" i="32"/>
  <c r="D16" i="32"/>
  <c r="C16" i="32"/>
  <c r="H15" i="32"/>
  <c r="G15" i="32"/>
  <c r="F15" i="32"/>
  <c r="E15" i="32"/>
  <c r="D15" i="32"/>
  <c r="C15" i="32"/>
  <c r="H14" i="32"/>
  <c r="G14" i="32"/>
  <c r="F14" i="32"/>
  <c r="E14" i="32"/>
  <c r="D14" i="32"/>
  <c r="C14" i="32"/>
  <c r="H13" i="32"/>
  <c r="G13" i="32"/>
  <c r="F13" i="32"/>
  <c r="E13" i="32"/>
  <c r="D13" i="32"/>
  <c r="C13" i="32"/>
  <c r="H12" i="32"/>
  <c r="G12" i="32"/>
  <c r="F12" i="32"/>
  <c r="E12" i="32"/>
  <c r="D12" i="32"/>
  <c r="C12" i="32"/>
  <c r="H11" i="32"/>
  <c r="G11" i="32"/>
  <c r="F11" i="32"/>
  <c r="E11" i="32"/>
  <c r="D11" i="32"/>
  <c r="C11" i="32"/>
  <c r="H10" i="32"/>
  <c r="G10" i="32"/>
  <c r="F10" i="32"/>
  <c r="E10" i="32"/>
  <c r="D10" i="32"/>
  <c r="C10" i="32"/>
  <c r="H9" i="32"/>
  <c r="G9" i="32"/>
  <c r="F9" i="32"/>
  <c r="E9" i="32"/>
  <c r="D9" i="32"/>
  <c r="C9" i="32"/>
  <c r="H8" i="32"/>
  <c r="G8" i="32"/>
  <c r="F8" i="32"/>
  <c r="E8" i="32"/>
  <c r="D8" i="32"/>
  <c r="C8" i="32"/>
  <c r="H7" i="32"/>
  <c r="G7" i="32"/>
  <c r="F7" i="32"/>
  <c r="E7" i="32"/>
  <c r="D7" i="32"/>
  <c r="C7" i="32"/>
  <c r="H6" i="32"/>
  <c r="G6" i="32"/>
  <c r="F6" i="32"/>
  <c r="E6" i="32"/>
  <c r="D6" i="32"/>
  <c r="C6" i="32"/>
  <c r="C13" i="10"/>
  <c r="G35" i="9"/>
  <c r="D35" i="9"/>
  <c r="G34" i="9"/>
  <c r="D34" i="9"/>
  <c r="H34" i="9" s="1"/>
  <c r="G23" i="9"/>
  <c r="D23" i="9"/>
  <c r="G22" i="9"/>
  <c r="D22" i="9"/>
  <c r="G21" i="9"/>
  <c r="G29" i="9" s="1"/>
  <c r="D21" i="9"/>
  <c r="D29" i="9" s="1"/>
  <c r="G12" i="9"/>
  <c r="G11" i="9"/>
  <c r="G10" i="9"/>
  <c r="D10" i="9"/>
  <c r="G9" i="9"/>
  <c r="D9" i="9"/>
  <c r="G8" i="9"/>
  <c r="G16" i="9" s="1"/>
  <c r="D8" i="9"/>
  <c r="D16" i="9" s="1"/>
  <c r="F15" i="28"/>
  <c r="H9" i="28"/>
  <c r="G9" i="28"/>
  <c r="F9" i="28"/>
  <c r="E9" i="28"/>
  <c r="D9" i="28"/>
  <c r="C9" i="28"/>
  <c r="I8" i="28"/>
  <c r="I7" i="28"/>
  <c r="I9" i="28" s="1"/>
  <c r="C45" i="37"/>
  <c r="D45" i="37" s="1"/>
  <c r="C42" i="37"/>
  <c r="D42" i="37" s="1"/>
  <c r="D37" i="37"/>
  <c r="C37" i="37"/>
  <c r="E35" i="37"/>
  <c r="C40" i="37" s="1"/>
  <c r="E34" i="37"/>
  <c r="E33" i="37"/>
  <c r="E32" i="37"/>
  <c r="E31" i="37"/>
  <c r="E30" i="37"/>
  <c r="E29" i="37"/>
  <c r="E28" i="37"/>
  <c r="E27" i="37"/>
  <c r="E26" i="37"/>
  <c r="E25" i="37"/>
  <c r="E24" i="37"/>
  <c r="E23" i="37"/>
  <c r="E22" i="37"/>
  <c r="E21" i="37"/>
  <c r="E20" i="37"/>
  <c r="E19" i="37"/>
  <c r="C41" i="37" s="1"/>
  <c r="E18" i="37"/>
  <c r="E17" i="37"/>
  <c r="C43" i="37" s="1"/>
  <c r="D43" i="37" s="1"/>
  <c r="E16" i="37"/>
  <c r="E15" i="37"/>
  <c r="C48" i="37" s="1"/>
  <c r="D48" i="37" s="1"/>
  <c r="E14" i="37"/>
  <c r="E13" i="37"/>
  <c r="E12" i="37"/>
  <c r="E11" i="37"/>
  <c r="E10" i="37"/>
  <c r="E9" i="37"/>
  <c r="C47" i="37" s="1"/>
  <c r="D47" i="37" s="1"/>
  <c r="E8" i="37"/>
  <c r="E7" i="37"/>
  <c r="C46" i="37" s="1"/>
  <c r="D46" i="37" s="1"/>
  <c r="E6" i="37"/>
  <c r="E37" i="37" s="1"/>
  <c r="D22" i="36"/>
  <c r="C22" i="36"/>
  <c r="E21" i="36"/>
  <c r="E20" i="36"/>
  <c r="E19" i="36"/>
  <c r="E18" i="36"/>
  <c r="E17" i="36"/>
  <c r="E16" i="36"/>
  <c r="E15" i="36"/>
  <c r="E14" i="36"/>
  <c r="E13" i="36"/>
  <c r="E12" i="36"/>
  <c r="E11" i="36"/>
  <c r="E10" i="36"/>
  <c r="E9" i="36"/>
  <c r="E8" i="36"/>
  <c r="E7" i="36"/>
  <c r="E6" i="36"/>
  <c r="E22" i="36" s="1"/>
  <c r="C49" i="42"/>
  <c r="H46" i="42"/>
  <c r="H47" i="42" s="1"/>
  <c r="G46" i="42"/>
  <c r="G47" i="42" s="1"/>
  <c r="F46" i="42"/>
  <c r="F47" i="42" s="1"/>
  <c r="E46" i="42"/>
  <c r="E47" i="42" s="1"/>
  <c r="D46" i="42"/>
  <c r="D47" i="42" s="1"/>
  <c r="C47" i="42" s="1"/>
  <c r="C46" i="42"/>
  <c r="C45" i="42"/>
  <c r="C44" i="42"/>
  <c r="C41" i="42"/>
  <c r="C40" i="42"/>
  <c r="D39" i="42"/>
  <c r="D42" i="42" s="1"/>
  <c r="C39" i="42"/>
  <c r="H38" i="42"/>
  <c r="H42" i="42" s="1"/>
  <c r="G38" i="42"/>
  <c r="G42" i="42" s="1"/>
  <c r="F38" i="42"/>
  <c r="F42" i="42" s="1"/>
  <c r="E38" i="42"/>
  <c r="E42" i="42" s="1"/>
  <c r="H37" i="42"/>
  <c r="G37" i="42"/>
  <c r="F37" i="42"/>
  <c r="E37" i="42"/>
  <c r="D37" i="42"/>
  <c r="C37" i="42" s="1"/>
  <c r="C36" i="42"/>
  <c r="C35" i="42"/>
  <c r="C34" i="42"/>
  <c r="C33" i="42"/>
  <c r="H32" i="42"/>
  <c r="G32" i="42"/>
  <c r="F32" i="42"/>
  <c r="E32" i="42"/>
  <c r="D32" i="42"/>
  <c r="C32" i="42" s="1"/>
  <c r="C31" i="42"/>
  <c r="C30" i="42"/>
  <c r="C29" i="42"/>
  <c r="C28" i="42"/>
  <c r="C27" i="42"/>
  <c r="C25" i="42"/>
  <c r="C24" i="42"/>
  <c r="C23" i="42"/>
  <c r="C22" i="42"/>
  <c r="C21" i="42"/>
  <c r="C20" i="42"/>
  <c r="C19" i="42"/>
  <c r="H18" i="42"/>
  <c r="H26" i="42" s="1"/>
  <c r="G18" i="42"/>
  <c r="G26" i="42" s="1"/>
  <c r="F18" i="42"/>
  <c r="F26" i="42" s="1"/>
  <c r="E18" i="42"/>
  <c r="E26" i="42" s="1"/>
  <c r="D18" i="42"/>
  <c r="D26" i="42" s="1"/>
  <c r="C26" i="42" s="1"/>
  <c r="C17" i="42"/>
  <c r="C15" i="42"/>
  <c r="C14" i="42"/>
  <c r="H13" i="42"/>
  <c r="G13" i="42"/>
  <c r="F13" i="42"/>
  <c r="E13" i="42"/>
  <c r="D13" i="42"/>
  <c r="C13" i="42"/>
  <c r="C12" i="42"/>
  <c r="H11" i="42"/>
  <c r="G11" i="42"/>
  <c r="F11" i="42"/>
  <c r="E11" i="42"/>
  <c r="D11" i="42"/>
  <c r="C11" i="42"/>
  <c r="C10" i="42"/>
  <c r="H9" i="42"/>
  <c r="H16" i="42" s="1"/>
  <c r="G9" i="42"/>
  <c r="G16" i="42" s="1"/>
  <c r="F9" i="42"/>
  <c r="F16" i="42" s="1"/>
  <c r="E9" i="42"/>
  <c r="E16" i="42" s="1"/>
  <c r="D9" i="42"/>
  <c r="D16" i="42" s="1"/>
  <c r="C9" i="42"/>
  <c r="H8" i="42"/>
  <c r="H43" i="42" s="1"/>
  <c r="H48" i="42" s="1"/>
  <c r="G8" i="42"/>
  <c r="G43" i="42" s="1"/>
  <c r="G48" i="42" s="1"/>
  <c r="F8" i="42"/>
  <c r="E8" i="42"/>
  <c r="C8" i="42" s="1"/>
  <c r="F7" i="42"/>
  <c r="E7" i="42"/>
  <c r="C7" i="42"/>
  <c r="F6" i="42"/>
  <c r="E6" i="42"/>
  <c r="E43" i="42" s="1"/>
  <c r="E48" i="42" s="1"/>
  <c r="H76" i="41"/>
  <c r="H77" i="41" s="1"/>
  <c r="G76" i="41"/>
  <c r="G77" i="41" s="1"/>
  <c r="F76" i="41"/>
  <c r="F77" i="41" s="1"/>
  <c r="E76" i="41"/>
  <c r="E77" i="41" s="1"/>
  <c r="D76" i="41"/>
  <c r="D77" i="41" s="1"/>
  <c r="C77" i="41" s="1"/>
  <c r="C76" i="41"/>
  <c r="C75" i="41"/>
  <c r="C74" i="41"/>
  <c r="C73" i="41"/>
  <c r="C72" i="41"/>
  <c r="H70" i="41"/>
  <c r="G70" i="41"/>
  <c r="F70" i="41"/>
  <c r="E70" i="41"/>
  <c r="D70" i="41"/>
  <c r="C70" i="41"/>
  <c r="C69" i="41"/>
  <c r="C68" i="41"/>
  <c r="C67" i="41"/>
  <c r="H66" i="41"/>
  <c r="G66" i="41"/>
  <c r="F66" i="41"/>
  <c r="E66" i="41"/>
  <c r="D66" i="41"/>
  <c r="C66" i="41"/>
  <c r="C65" i="41"/>
  <c r="H64" i="41"/>
  <c r="G64" i="41"/>
  <c r="F64" i="41"/>
  <c r="E64" i="41"/>
  <c r="D64" i="41"/>
  <c r="C64" i="41" s="1"/>
  <c r="C63" i="41"/>
  <c r="C62" i="41"/>
  <c r="C60" i="41"/>
  <c r="C59" i="41"/>
  <c r="C58" i="41"/>
  <c r="C57" i="41"/>
  <c r="C56" i="41"/>
  <c r="C55" i="41"/>
  <c r="C54" i="41"/>
  <c r="C53" i="41"/>
  <c r="C52" i="41"/>
  <c r="C51" i="41"/>
  <c r="C50" i="41"/>
  <c r="H49" i="41"/>
  <c r="G49" i="41"/>
  <c r="F49" i="41"/>
  <c r="E49" i="41"/>
  <c r="D49" i="41"/>
  <c r="C49" i="41"/>
  <c r="C48" i="41"/>
  <c r="C47" i="41"/>
  <c r="H46" i="41"/>
  <c r="G46" i="41"/>
  <c r="F46" i="41"/>
  <c r="E46" i="41"/>
  <c r="D46" i="41"/>
  <c r="C46" i="41"/>
  <c r="C45" i="41"/>
  <c r="C44" i="41"/>
  <c r="C43" i="41"/>
  <c r="C42" i="41"/>
  <c r="H41" i="41"/>
  <c r="H61" i="41" s="1"/>
  <c r="G41" i="41"/>
  <c r="G61" i="41" s="1"/>
  <c r="F41" i="41"/>
  <c r="F61" i="41" s="1"/>
  <c r="E41" i="41"/>
  <c r="E61" i="41" s="1"/>
  <c r="D41" i="41"/>
  <c r="D61" i="41" s="1"/>
  <c r="C61" i="41" s="1"/>
  <c r="C41" i="41"/>
  <c r="C40" i="41"/>
  <c r="C38" i="41"/>
  <c r="C37" i="41"/>
  <c r="H36" i="41"/>
  <c r="G36" i="41"/>
  <c r="F36" i="41"/>
  <c r="E36" i="41"/>
  <c r="C36" i="41" s="1"/>
  <c r="H35" i="41"/>
  <c r="G35" i="41"/>
  <c r="F35" i="41"/>
  <c r="E35" i="41"/>
  <c r="D35" i="41"/>
  <c r="C35" i="41"/>
  <c r="C34" i="41"/>
  <c r="C33" i="41"/>
  <c r="C32" i="41"/>
  <c r="C31" i="41"/>
  <c r="C30" i="41"/>
  <c r="H29" i="41"/>
  <c r="H39" i="41" s="1"/>
  <c r="G29" i="41"/>
  <c r="G39" i="41" s="1"/>
  <c r="F29" i="41"/>
  <c r="F39" i="41" s="1"/>
  <c r="E29" i="41"/>
  <c r="E39" i="41" s="1"/>
  <c r="D29" i="41"/>
  <c r="D39" i="41" s="1"/>
  <c r="C39" i="41" s="1"/>
  <c r="C27" i="41"/>
  <c r="C26" i="41"/>
  <c r="C25" i="41"/>
  <c r="C24" i="41"/>
  <c r="H23" i="41"/>
  <c r="G23" i="41"/>
  <c r="F23" i="41"/>
  <c r="E23" i="41"/>
  <c r="D23" i="41"/>
  <c r="C23" i="41"/>
  <c r="C22" i="41"/>
  <c r="H21" i="41"/>
  <c r="H28" i="41" s="1"/>
  <c r="G21" i="41"/>
  <c r="G28" i="41" s="1"/>
  <c r="F21" i="41"/>
  <c r="F28" i="41" s="1"/>
  <c r="E21" i="41"/>
  <c r="E28" i="41" s="1"/>
  <c r="D21" i="41"/>
  <c r="D28" i="41" s="1"/>
  <c r="C28" i="41" s="1"/>
  <c r="C21" i="41"/>
  <c r="C19" i="41"/>
  <c r="C18" i="41"/>
  <c r="C17" i="41"/>
  <c r="C16" i="41"/>
  <c r="C15" i="41"/>
  <c r="H14" i="41"/>
  <c r="G14" i="41"/>
  <c r="F14" i="41"/>
  <c r="E14" i="41"/>
  <c r="D14" i="41"/>
  <c r="C14" i="41" s="1"/>
  <c r="C13" i="41"/>
  <c r="H12" i="41"/>
  <c r="H20" i="41" s="1"/>
  <c r="G12" i="41"/>
  <c r="G20" i="41" s="1"/>
  <c r="G71" i="41" s="1"/>
  <c r="G78" i="41" s="1"/>
  <c r="F12" i="41"/>
  <c r="F20" i="41" s="1"/>
  <c r="E12" i="41"/>
  <c r="E20" i="41" s="1"/>
  <c r="E71" i="41" s="1"/>
  <c r="E78" i="41" s="1"/>
  <c r="D12" i="41"/>
  <c r="D20" i="41" s="1"/>
  <c r="C12" i="41"/>
  <c r="C11" i="41"/>
  <c r="C10" i="41"/>
  <c r="C9" i="41"/>
  <c r="C8" i="41"/>
  <c r="C7" i="41"/>
  <c r="C6" i="41"/>
  <c r="D19" i="14" l="1"/>
  <c r="C31" i="14"/>
  <c r="J31" i="14"/>
  <c r="N30" i="14"/>
  <c r="N28" i="14" s="1"/>
  <c r="N31" i="14" s="1"/>
  <c r="L30" i="14"/>
  <c r="L28" i="14" s="1"/>
  <c r="L31" i="14" s="1"/>
  <c r="J30" i="14"/>
  <c r="J28" i="14" s="1"/>
  <c r="H30" i="14"/>
  <c r="H28" i="14" s="1"/>
  <c r="H31" i="14" s="1"/>
  <c r="F30" i="14"/>
  <c r="F28" i="14" s="1"/>
  <c r="F31" i="14" s="1"/>
  <c r="D30" i="14"/>
  <c r="C28" i="14"/>
  <c r="G30" i="14"/>
  <c r="G28" i="14" s="1"/>
  <c r="K30" i="14"/>
  <c r="K28" i="14" s="1"/>
  <c r="O30" i="14"/>
  <c r="O28" i="14" s="1"/>
  <c r="E7" i="14"/>
  <c r="G7" i="14"/>
  <c r="I7" i="14"/>
  <c r="K7" i="14"/>
  <c r="M7" i="14"/>
  <c r="O7" i="14"/>
  <c r="O15" i="14" s="1"/>
  <c r="O19" i="14" s="1"/>
  <c r="E8" i="14"/>
  <c r="G8" i="14"/>
  <c r="P8" i="14" s="1"/>
  <c r="I8" i="14"/>
  <c r="K8" i="14"/>
  <c r="M8" i="14"/>
  <c r="E9" i="14"/>
  <c r="P9" i="14" s="1"/>
  <c r="G9" i="14"/>
  <c r="I9" i="14"/>
  <c r="K9" i="14"/>
  <c r="M9" i="14"/>
  <c r="E10" i="14"/>
  <c r="P10" i="14" s="1"/>
  <c r="G10" i="14"/>
  <c r="I10" i="14"/>
  <c r="K10" i="14"/>
  <c r="M10" i="14"/>
  <c r="E11" i="14"/>
  <c r="P11" i="14" s="1"/>
  <c r="G11" i="14"/>
  <c r="I11" i="14"/>
  <c r="K11" i="14"/>
  <c r="M11" i="14"/>
  <c r="E12" i="14"/>
  <c r="G12" i="14"/>
  <c r="P12" i="14" s="1"/>
  <c r="I12" i="14"/>
  <c r="K12" i="14"/>
  <c r="M12" i="14"/>
  <c r="E13" i="14"/>
  <c r="P13" i="14" s="1"/>
  <c r="G13" i="14"/>
  <c r="I13" i="14"/>
  <c r="K13" i="14"/>
  <c r="M13" i="14"/>
  <c r="E30" i="14"/>
  <c r="E28" i="14" s="1"/>
  <c r="I30" i="14"/>
  <c r="I28" i="14" s="1"/>
  <c r="M30" i="14"/>
  <c r="M28" i="14" s="1"/>
  <c r="E18" i="14"/>
  <c r="E16" i="14" s="1"/>
  <c r="P16" i="14" s="1"/>
  <c r="G18" i="14"/>
  <c r="G16" i="14" s="1"/>
  <c r="I18" i="14"/>
  <c r="I16" i="14" s="1"/>
  <c r="K18" i="14"/>
  <c r="K16" i="14" s="1"/>
  <c r="M18" i="14"/>
  <c r="M16" i="14" s="1"/>
  <c r="E20" i="14"/>
  <c r="G20" i="14"/>
  <c r="I20" i="14"/>
  <c r="K20" i="14"/>
  <c r="M20" i="14"/>
  <c r="O20" i="14"/>
  <c r="O27" i="14" s="1"/>
  <c r="O31" i="14" s="1"/>
  <c r="E21" i="14"/>
  <c r="G21" i="14"/>
  <c r="P21" i="14" s="1"/>
  <c r="I21" i="14"/>
  <c r="K21" i="14"/>
  <c r="M21" i="14"/>
  <c r="E22" i="14"/>
  <c r="P22" i="14" s="1"/>
  <c r="G22" i="14"/>
  <c r="I22" i="14"/>
  <c r="K22" i="14"/>
  <c r="M22" i="14"/>
  <c r="E23" i="14"/>
  <c r="P23" i="14" s="1"/>
  <c r="G23" i="14"/>
  <c r="I23" i="14"/>
  <c r="K23" i="14"/>
  <c r="M23" i="14"/>
  <c r="E24" i="14"/>
  <c r="P24" i="14" s="1"/>
  <c r="G24" i="14"/>
  <c r="I24" i="14"/>
  <c r="K24" i="14"/>
  <c r="M24" i="14"/>
  <c r="E25" i="14"/>
  <c r="G25" i="14"/>
  <c r="P25" i="14" s="1"/>
  <c r="I25" i="14"/>
  <c r="K25" i="14"/>
  <c r="M25" i="14"/>
  <c r="E26" i="14"/>
  <c r="P26" i="14" s="1"/>
  <c r="G26" i="14"/>
  <c r="I26" i="14"/>
  <c r="K26" i="14"/>
  <c r="M26" i="14"/>
  <c r="D28" i="34"/>
  <c r="C28" i="34" s="1"/>
  <c r="C21" i="34"/>
  <c r="D118" i="34"/>
  <c r="E75" i="34"/>
  <c r="E20" i="34"/>
  <c r="E71" i="34" s="1"/>
  <c r="G20" i="34"/>
  <c r="G71" i="34" s="1"/>
  <c r="G78" i="34" s="1"/>
  <c r="D20" i="34"/>
  <c r="D116" i="34"/>
  <c r="C89" i="34"/>
  <c r="F116" i="34"/>
  <c r="F121" i="34" s="1"/>
  <c r="H116" i="34"/>
  <c r="H121" i="34" s="1"/>
  <c r="D77" i="34"/>
  <c r="C41" i="34"/>
  <c r="C91" i="34"/>
  <c r="C111" i="34"/>
  <c r="C20" i="35"/>
  <c r="G76" i="35"/>
  <c r="C75" i="35"/>
  <c r="D118" i="35" s="1"/>
  <c r="C115" i="35"/>
  <c r="D28" i="35"/>
  <c r="C28" i="35" s="1"/>
  <c r="C99" i="35"/>
  <c r="D39" i="35"/>
  <c r="C39" i="35" s="1"/>
  <c r="D89" i="35"/>
  <c r="G17" i="9"/>
  <c r="D33" i="9"/>
  <c r="H16" i="9"/>
  <c r="H29" i="9"/>
  <c r="G30" i="9"/>
  <c r="G33" i="9"/>
  <c r="G36" i="9" s="1"/>
  <c r="G18" i="9"/>
  <c r="G31" i="9"/>
  <c r="E46" i="37"/>
  <c r="F46" i="37" s="1"/>
  <c r="E47" i="37"/>
  <c r="F47" i="37" s="1"/>
  <c r="E48" i="37"/>
  <c r="F48" i="37" s="1"/>
  <c r="E43" i="37"/>
  <c r="F43" i="37" s="1"/>
  <c r="D41" i="37"/>
  <c r="E41" i="37"/>
  <c r="D40" i="37"/>
  <c r="C44" i="37"/>
  <c r="C49" i="37" s="1"/>
  <c r="E45" i="37"/>
  <c r="F45" i="37" s="1"/>
  <c r="E42" i="37"/>
  <c r="F42" i="37" s="1"/>
  <c r="C16" i="42"/>
  <c r="D43" i="42"/>
  <c r="C42" i="42"/>
  <c r="F43" i="42"/>
  <c r="F48" i="42" s="1"/>
  <c r="C6" i="42"/>
  <c r="C18" i="42"/>
  <c r="C38" i="42"/>
  <c r="D71" i="41"/>
  <c r="C20" i="41"/>
  <c r="F71" i="41"/>
  <c r="F78" i="41" s="1"/>
  <c r="H71" i="41"/>
  <c r="H78" i="41" s="1"/>
  <c r="C29" i="41"/>
  <c r="E42" i="25"/>
  <c r="F42" i="25"/>
  <c r="G42" i="25"/>
  <c r="H42" i="25"/>
  <c r="D42" i="25"/>
  <c r="D39" i="25"/>
  <c r="K27" i="14" l="1"/>
  <c r="K31" i="14" s="1"/>
  <c r="G27" i="14"/>
  <c r="G31" i="14" s="1"/>
  <c r="K15" i="14"/>
  <c r="K19" i="14" s="1"/>
  <c r="G15" i="14"/>
  <c r="G19" i="14" s="1"/>
  <c r="P30" i="14"/>
  <c r="D28" i="14"/>
  <c r="P20" i="14"/>
  <c r="M27" i="14"/>
  <c r="M31" i="14" s="1"/>
  <c r="I27" i="14"/>
  <c r="I31" i="14" s="1"/>
  <c r="E27" i="14"/>
  <c r="M15" i="14"/>
  <c r="M19" i="14" s="1"/>
  <c r="I15" i="14"/>
  <c r="I19" i="14" s="1"/>
  <c r="E15" i="14"/>
  <c r="P7" i="14"/>
  <c r="P18" i="14"/>
  <c r="E76" i="34"/>
  <c r="C75" i="34"/>
  <c r="C116" i="34"/>
  <c r="C20" i="34"/>
  <c r="D119" i="34"/>
  <c r="D30" i="34"/>
  <c r="C118" i="34"/>
  <c r="D119" i="35"/>
  <c r="C118" i="35"/>
  <c r="C89" i="35"/>
  <c r="D116" i="35"/>
  <c r="G77" i="35"/>
  <c r="C76" i="35"/>
  <c r="D71" i="35"/>
  <c r="D36" i="9"/>
  <c r="H33" i="9"/>
  <c r="D44" i="37"/>
  <c r="D49" i="37" s="1"/>
  <c r="E40" i="37"/>
  <c r="E44" i="37" s="1"/>
  <c r="E49" i="37" s="1"/>
  <c r="F41" i="37"/>
  <c r="C43" i="42"/>
  <c r="D48" i="42"/>
  <c r="C48" i="42" s="1"/>
  <c r="D78" i="41"/>
  <c r="C78" i="41" s="1"/>
  <c r="C71" i="41"/>
  <c r="B24" i="8"/>
  <c r="E31" i="14" l="1"/>
  <c r="P27" i="14"/>
  <c r="P28" i="14"/>
  <c r="D31" i="14"/>
  <c r="P31" i="14" s="1"/>
  <c r="E19" i="14"/>
  <c r="P19" i="14" s="1"/>
  <c r="P15" i="14"/>
  <c r="D29" i="34"/>
  <c r="C30" i="34"/>
  <c r="D120" i="34"/>
  <c r="C119" i="34"/>
  <c r="E77" i="34"/>
  <c r="C76" i="34"/>
  <c r="C116" i="35"/>
  <c r="D78" i="35"/>
  <c r="C71" i="35"/>
  <c r="G78" i="35"/>
  <c r="C77" i="35"/>
  <c r="D120" i="35"/>
  <c r="C120" i="35" s="1"/>
  <c r="C119" i="35"/>
  <c r="F40" i="37"/>
  <c r="F44" i="37" s="1"/>
  <c r="F49" i="37" s="1"/>
  <c r="F26" i="12"/>
  <c r="H26" i="12"/>
  <c r="I26" i="12"/>
  <c r="J26" i="12"/>
  <c r="K26" i="12"/>
  <c r="E26" i="12"/>
  <c r="C77" i="34" l="1"/>
  <c r="E78" i="34"/>
  <c r="C120" i="34"/>
  <c r="D121" i="34"/>
  <c r="C121" i="34" s="1"/>
  <c r="D39" i="34"/>
  <c r="C29" i="34"/>
  <c r="C78" i="35"/>
  <c r="D121" i="35"/>
  <c r="C121" i="35" s="1"/>
  <c r="C39" i="34" l="1"/>
  <c r="D71" i="34"/>
  <c r="D11" i="15"/>
  <c r="E11" i="15" s="1"/>
  <c r="D12" i="15"/>
  <c r="E9" i="15"/>
  <c r="E10" i="15"/>
  <c r="E12" i="15"/>
  <c r="F11" i="15"/>
  <c r="F12" i="15"/>
  <c r="D78" i="34" l="1"/>
  <c r="C78" i="34" s="1"/>
  <c r="C71" i="34"/>
  <c r="G27" i="7"/>
  <c r="G21" i="7"/>
  <c r="G24" i="12" l="1"/>
  <c r="L24" i="12" l="1"/>
  <c r="G21" i="12"/>
  <c r="L21" i="12" s="1"/>
  <c r="G22" i="12"/>
  <c r="G23" i="12"/>
  <c r="L23" i="12" s="1"/>
  <c r="G20" i="12"/>
  <c r="L20" i="12" s="1"/>
  <c r="G19" i="12"/>
  <c r="L22" i="12" l="1"/>
  <c r="L26" i="12" s="1"/>
  <c r="G26" i="12"/>
  <c r="H46" i="40"/>
  <c r="H47" i="40" s="1"/>
  <c r="G46" i="40"/>
  <c r="G47" i="40" s="1"/>
  <c r="F46" i="40"/>
  <c r="F47" i="40" s="1"/>
  <c r="E46" i="40"/>
  <c r="E47" i="40" s="1"/>
  <c r="D46" i="40"/>
  <c r="D47" i="40" s="1"/>
  <c r="C45" i="40"/>
  <c r="C44" i="40"/>
  <c r="C41" i="40"/>
  <c r="C40" i="40"/>
  <c r="C39" i="40"/>
  <c r="H38" i="40"/>
  <c r="H42" i="40" s="1"/>
  <c r="G38" i="40"/>
  <c r="G42" i="40" s="1"/>
  <c r="F38" i="40"/>
  <c r="F42" i="40" s="1"/>
  <c r="E38" i="40"/>
  <c r="D38" i="40"/>
  <c r="D42" i="40" s="1"/>
  <c r="H37" i="40"/>
  <c r="G37" i="40"/>
  <c r="F37" i="40"/>
  <c r="E37" i="40"/>
  <c r="D37" i="40"/>
  <c r="C36" i="40"/>
  <c r="C35" i="40"/>
  <c r="C34" i="40"/>
  <c r="C33" i="40"/>
  <c r="H32" i="40"/>
  <c r="G32" i="40"/>
  <c r="F32" i="40"/>
  <c r="E32" i="40"/>
  <c r="D32" i="40"/>
  <c r="C31" i="40"/>
  <c r="C30" i="40"/>
  <c r="C29" i="40"/>
  <c r="C28" i="40"/>
  <c r="C27" i="40"/>
  <c r="C25" i="40"/>
  <c r="C24" i="40"/>
  <c r="C23" i="40"/>
  <c r="C22" i="40"/>
  <c r="C21" i="40"/>
  <c r="C20" i="40"/>
  <c r="C19" i="40"/>
  <c r="H18" i="40"/>
  <c r="H26" i="40" s="1"/>
  <c r="G18" i="40"/>
  <c r="G26" i="40" s="1"/>
  <c r="F18" i="40"/>
  <c r="F26" i="40" s="1"/>
  <c r="E18" i="40"/>
  <c r="D18" i="40"/>
  <c r="D26" i="40" s="1"/>
  <c r="C17" i="40"/>
  <c r="C15" i="40"/>
  <c r="C14" i="40"/>
  <c r="H13" i="40"/>
  <c r="G13" i="40"/>
  <c r="F13" i="40"/>
  <c r="E13" i="40"/>
  <c r="D13" i="40"/>
  <c r="C12" i="40"/>
  <c r="H11" i="40"/>
  <c r="G11" i="40"/>
  <c r="F11" i="40"/>
  <c r="E11" i="40"/>
  <c r="D11" i="40"/>
  <c r="C10" i="40"/>
  <c r="H9" i="40"/>
  <c r="G9" i="40"/>
  <c r="F9" i="40"/>
  <c r="E9" i="40"/>
  <c r="D9" i="40"/>
  <c r="C8" i="40"/>
  <c r="C7" i="40"/>
  <c r="C6" i="40"/>
  <c r="H76" i="39"/>
  <c r="H77" i="39" s="1"/>
  <c r="G76" i="39"/>
  <c r="G77" i="39" s="1"/>
  <c r="F76" i="39"/>
  <c r="F77" i="39" s="1"/>
  <c r="E76" i="39"/>
  <c r="E77" i="39" s="1"/>
  <c r="D76" i="39"/>
  <c r="D77" i="39" s="1"/>
  <c r="C75" i="39"/>
  <c r="C74" i="39"/>
  <c r="C73" i="39"/>
  <c r="C72" i="39"/>
  <c r="H70" i="39"/>
  <c r="G70" i="39"/>
  <c r="F70" i="39"/>
  <c r="E70" i="39"/>
  <c r="D70" i="39"/>
  <c r="C69" i="39"/>
  <c r="C68" i="39"/>
  <c r="C67" i="39"/>
  <c r="H66" i="39"/>
  <c r="G66" i="39"/>
  <c r="F66" i="39"/>
  <c r="E66" i="39"/>
  <c r="D66" i="39"/>
  <c r="C65" i="39"/>
  <c r="H64" i="39"/>
  <c r="G64" i="39"/>
  <c r="F64" i="39"/>
  <c r="E64" i="39"/>
  <c r="D64" i="39"/>
  <c r="C63" i="39"/>
  <c r="C62" i="39"/>
  <c r="C60" i="39"/>
  <c r="C59" i="39"/>
  <c r="C58" i="39"/>
  <c r="C57" i="39"/>
  <c r="C56" i="39"/>
  <c r="C55" i="39"/>
  <c r="C54" i="39"/>
  <c r="C53" i="39"/>
  <c r="C52" i="39"/>
  <c r="C51" i="39"/>
  <c r="C50" i="39"/>
  <c r="H49" i="39"/>
  <c r="G49" i="39"/>
  <c r="F49" i="39"/>
  <c r="E49" i="39"/>
  <c r="D49" i="39"/>
  <c r="C48" i="39"/>
  <c r="C47" i="39"/>
  <c r="H46" i="39"/>
  <c r="G46" i="39"/>
  <c r="F46" i="39"/>
  <c r="E46" i="39"/>
  <c r="D46" i="39"/>
  <c r="C45" i="39"/>
  <c r="C44" i="39"/>
  <c r="C43" i="39"/>
  <c r="C42" i="39"/>
  <c r="H41" i="39"/>
  <c r="G41" i="39"/>
  <c r="F41" i="39"/>
  <c r="E41" i="39"/>
  <c r="D41" i="39"/>
  <c r="C40" i="39"/>
  <c r="C38" i="39"/>
  <c r="C37" i="39"/>
  <c r="H36" i="39"/>
  <c r="G36" i="39"/>
  <c r="F36" i="39"/>
  <c r="E36" i="39"/>
  <c r="D36" i="39"/>
  <c r="H35" i="39"/>
  <c r="G35" i="39"/>
  <c r="F35" i="39"/>
  <c r="E35" i="39"/>
  <c r="D35" i="39"/>
  <c r="C34" i="39"/>
  <c r="C33" i="39"/>
  <c r="C32" i="39"/>
  <c r="C31" i="39"/>
  <c r="C30" i="39"/>
  <c r="H29" i="39"/>
  <c r="G29" i="39"/>
  <c r="F29" i="39"/>
  <c r="E29" i="39"/>
  <c r="D29" i="39"/>
  <c r="C27" i="39"/>
  <c r="C26" i="39"/>
  <c r="C25" i="39"/>
  <c r="C24" i="39"/>
  <c r="H23" i="39"/>
  <c r="G23" i="39"/>
  <c r="F23" i="39"/>
  <c r="E23" i="39"/>
  <c r="D23" i="39"/>
  <c r="C22" i="39"/>
  <c r="H21" i="39"/>
  <c r="G21" i="39"/>
  <c r="F21" i="39"/>
  <c r="E21" i="39"/>
  <c r="D21" i="39"/>
  <c r="C19" i="39"/>
  <c r="C18" i="39"/>
  <c r="C17" i="39"/>
  <c r="C16" i="39"/>
  <c r="C15" i="39"/>
  <c r="H14" i="39"/>
  <c r="G14" i="39"/>
  <c r="F14" i="39"/>
  <c r="E14" i="39"/>
  <c r="D14" i="39"/>
  <c r="C13" i="39"/>
  <c r="H12" i="39"/>
  <c r="G12" i="39"/>
  <c r="F12" i="39"/>
  <c r="E12" i="39"/>
  <c r="D12" i="39"/>
  <c r="C11" i="39"/>
  <c r="C10" i="39"/>
  <c r="C9" i="39"/>
  <c r="C8" i="39"/>
  <c r="C7" i="39"/>
  <c r="C6" i="39"/>
  <c r="G20" i="39" l="1"/>
  <c r="G28" i="39"/>
  <c r="F61" i="39"/>
  <c r="C37" i="40"/>
  <c r="F28" i="39"/>
  <c r="G39" i="39"/>
  <c r="C36" i="39"/>
  <c r="H39" i="39"/>
  <c r="D61" i="39"/>
  <c r="H61" i="39"/>
  <c r="C49" i="39"/>
  <c r="C66" i="39"/>
  <c r="D20" i="39"/>
  <c r="H20" i="39"/>
  <c r="F20" i="39"/>
  <c r="G61" i="39"/>
  <c r="C13" i="40"/>
  <c r="H16" i="40"/>
  <c r="H43" i="40" s="1"/>
  <c r="H48" i="40" s="1"/>
  <c r="C70" i="39"/>
  <c r="C23" i="39"/>
  <c r="C46" i="39"/>
  <c r="C11" i="40"/>
  <c r="C32" i="40"/>
  <c r="C47" i="40"/>
  <c r="G16" i="40"/>
  <c r="E20" i="39"/>
  <c r="D28" i="39"/>
  <c r="H28" i="39"/>
  <c r="C41" i="39"/>
  <c r="C64" i="39"/>
  <c r="C76" i="39"/>
  <c r="F16" i="40"/>
  <c r="F43" i="40" s="1"/>
  <c r="F48" i="40" s="1"/>
  <c r="E16" i="40"/>
  <c r="C18" i="40"/>
  <c r="C14" i="39"/>
  <c r="C29" i="39"/>
  <c r="E28" i="39"/>
  <c r="F39" i="39"/>
  <c r="C35" i="39"/>
  <c r="C38" i="40"/>
  <c r="G43" i="40"/>
  <c r="G48" i="40" s="1"/>
  <c r="D16" i="40"/>
  <c r="C9" i="40"/>
  <c r="E26" i="40"/>
  <c r="E42" i="40"/>
  <c r="C42" i="40" s="1"/>
  <c r="C46" i="40"/>
  <c r="C77" i="39"/>
  <c r="D39" i="39"/>
  <c r="C12" i="39"/>
  <c r="C21" i="39"/>
  <c r="E61" i="39"/>
  <c r="E39" i="39"/>
  <c r="H71" i="39" l="1"/>
  <c r="H78" i="39" s="1"/>
  <c r="C61" i="39"/>
  <c r="G71" i="39"/>
  <c r="G78" i="39" s="1"/>
  <c r="C20" i="39"/>
  <c r="F71" i="39"/>
  <c r="F78" i="39" s="1"/>
  <c r="E71" i="39"/>
  <c r="E78" i="39" s="1"/>
  <c r="C39" i="39"/>
  <c r="C28" i="39"/>
  <c r="E43" i="40"/>
  <c r="E48" i="40" s="1"/>
  <c r="D43" i="40"/>
  <c r="C16" i="40"/>
  <c r="C26" i="40"/>
  <c r="D71" i="39"/>
  <c r="D48" i="40" l="1"/>
  <c r="C48" i="40" s="1"/>
  <c r="C43" i="40"/>
  <c r="D78" i="39"/>
  <c r="C78" i="39" s="1"/>
  <c r="C71" i="39"/>
  <c r="B15" i="8" l="1"/>
  <c r="B29" i="8" l="1"/>
  <c r="L53" i="38" l="1"/>
  <c r="L52" i="38"/>
  <c r="K52" i="38"/>
  <c r="K51" i="38"/>
  <c r="L50" i="38"/>
  <c r="K50" i="38"/>
  <c r="F50" i="38"/>
  <c r="F49" i="38" s="1"/>
  <c r="U49" i="38"/>
  <c r="T49" i="38"/>
  <c r="S49" i="38"/>
  <c r="R49" i="38"/>
  <c r="Q49" i="38"/>
  <c r="P49" i="38"/>
  <c r="O49" i="38"/>
  <c r="N49" i="38"/>
  <c r="M49" i="38"/>
  <c r="J49" i="38"/>
  <c r="I49" i="38"/>
  <c r="E49" i="38"/>
  <c r="D49" i="38"/>
  <c r="L48" i="38"/>
  <c r="K48" i="38"/>
  <c r="F48" i="38"/>
  <c r="K47" i="38"/>
  <c r="L46" i="38"/>
  <c r="I46" i="38"/>
  <c r="K46" i="38" s="1"/>
  <c r="D46" i="38"/>
  <c r="F46" i="38" s="1"/>
  <c r="U45" i="38"/>
  <c r="T45" i="38"/>
  <c r="S45" i="38"/>
  <c r="R45" i="38"/>
  <c r="Q45" i="38"/>
  <c r="P45" i="38"/>
  <c r="O45" i="38"/>
  <c r="N45" i="38"/>
  <c r="M45" i="38"/>
  <c r="J45" i="38"/>
  <c r="E45" i="38"/>
  <c r="L44" i="38"/>
  <c r="K44" i="38"/>
  <c r="F44" i="38"/>
  <c r="L43" i="38"/>
  <c r="K43" i="38"/>
  <c r="F43" i="38"/>
  <c r="I42" i="38"/>
  <c r="K42" i="38" s="1"/>
  <c r="D42" i="38"/>
  <c r="Q42" i="38" s="1"/>
  <c r="L41" i="38"/>
  <c r="I41" i="38"/>
  <c r="K41" i="38" s="1"/>
  <c r="D41" i="38"/>
  <c r="F41" i="38" s="1"/>
  <c r="L40" i="38"/>
  <c r="I40" i="38"/>
  <c r="K40" i="38" s="1"/>
  <c r="D40" i="38"/>
  <c r="F40" i="38" s="1"/>
  <c r="R39" i="38"/>
  <c r="L39" i="38" s="1"/>
  <c r="I39" i="38"/>
  <c r="K39" i="38" s="1"/>
  <c r="D39" i="38"/>
  <c r="F39" i="38" s="1"/>
  <c r="L38" i="38"/>
  <c r="K38" i="38"/>
  <c r="F38" i="38"/>
  <c r="L37" i="38"/>
  <c r="K37" i="38"/>
  <c r="F37" i="38"/>
  <c r="L36" i="38"/>
  <c r="I36" i="38"/>
  <c r="D36" i="38"/>
  <c r="F36" i="38" s="1"/>
  <c r="L35" i="38"/>
  <c r="K35" i="38"/>
  <c r="D35" i="38"/>
  <c r="I34" i="38"/>
  <c r="K34" i="38" s="1"/>
  <c r="S34" i="38" s="1"/>
  <c r="D34" i="38"/>
  <c r="F34" i="38" s="1"/>
  <c r="L33" i="38"/>
  <c r="K33" i="38"/>
  <c r="F33" i="38"/>
  <c r="L32" i="38"/>
  <c r="I32" i="38"/>
  <c r="K32" i="38" s="1"/>
  <c r="D32" i="38"/>
  <c r="F32" i="38" s="1"/>
  <c r="L31" i="38"/>
  <c r="U30" i="38"/>
  <c r="T30" i="38"/>
  <c r="P30" i="38"/>
  <c r="O30" i="38"/>
  <c r="N30" i="38"/>
  <c r="M30" i="38"/>
  <c r="J30" i="38"/>
  <c r="E30" i="38"/>
  <c r="L29" i="38"/>
  <c r="I29" i="38"/>
  <c r="K29" i="38" s="1"/>
  <c r="D29" i="38"/>
  <c r="F29" i="38" s="1"/>
  <c r="I28" i="38"/>
  <c r="D28" i="38"/>
  <c r="F28" i="38" s="1"/>
  <c r="K27" i="38"/>
  <c r="U27" i="38" s="1"/>
  <c r="D27" i="38"/>
  <c r="F27" i="38" s="1"/>
  <c r="I26" i="38"/>
  <c r="K26" i="38" s="1"/>
  <c r="U26" i="38" s="1"/>
  <c r="D26" i="38"/>
  <c r="F26" i="38" s="1"/>
  <c r="I25" i="38"/>
  <c r="K25" i="38" s="1"/>
  <c r="D25" i="38"/>
  <c r="F25" i="38" s="1"/>
  <c r="I24" i="38"/>
  <c r="T24" i="38" s="1"/>
  <c r="D24" i="38"/>
  <c r="F24" i="38" s="1"/>
  <c r="I23" i="38"/>
  <c r="K23" i="38" s="1"/>
  <c r="U25" i="38" s="1"/>
  <c r="D23" i="38"/>
  <c r="F23" i="38" s="1"/>
  <c r="L22" i="38"/>
  <c r="I22" i="38"/>
  <c r="K22" i="38" s="1"/>
  <c r="D22" i="38"/>
  <c r="F22" i="38" s="1"/>
  <c r="R21" i="38"/>
  <c r="Q21" i="38"/>
  <c r="P21" i="38"/>
  <c r="O21" i="38"/>
  <c r="N21" i="38"/>
  <c r="M21" i="38"/>
  <c r="J21" i="38"/>
  <c r="E21" i="38"/>
  <c r="L20" i="38"/>
  <c r="K20" i="38"/>
  <c r="F20" i="38"/>
  <c r="L19" i="38"/>
  <c r="K19" i="38"/>
  <c r="F19" i="38"/>
  <c r="L18" i="38"/>
  <c r="I18" i="38"/>
  <c r="D18" i="38"/>
  <c r="E18" i="38" s="1"/>
  <c r="F18" i="38" s="1"/>
  <c r="L17" i="38"/>
  <c r="I17" i="38"/>
  <c r="J17" i="38" s="1"/>
  <c r="D17" i="38"/>
  <c r="E17" i="38" s="1"/>
  <c r="L16" i="38"/>
  <c r="I16" i="38"/>
  <c r="K16" i="38" s="1"/>
  <c r="D16" i="38"/>
  <c r="F16" i="38" s="1"/>
  <c r="L15" i="38"/>
  <c r="I15" i="38"/>
  <c r="K15" i="38" s="1"/>
  <c r="D15" i="38"/>
  <c r="L14" i="38"/>
  <c r="K14" i="38"/>
  <c r="E14" i="38"/>
  <c r="F14" i="38" s="1"/>
  <c r="L13" i="38"/>
  <c r="J13" i="38"/>
  <c r="K13" i="38" s="1"/>
  <c r="E13" i="38"/>
  <c r="F13" i="38" s="1"/>
  <c r="L12" i="38"/>
  <c r="I12" i="38"/>
  <c r="K12" i="38" s="1"/>
  <c r="D12" i="38"/>
  <c r="F12" i="38" s="1"/>
  <c r="U11" i="38"/>
  <c r="T11" i="38"/>
  <c r="S11" i="38"/>
  <c r="R11" i="38"/>
  <c r="Q11" i="38"/>
  <c r="P11" i="38"/>
  <c r="O11" i="38"/>
  <c r="N11" i="38"/>
  <c r="M11" i="38"/>
  <c r="J7" i="38"/>
  <c r="E7" i="38"/>
  <c r="J5" i="38"/>
  <c r="H6" i="38" s="1"/>
  <c r="E5" i="38"/>
  <c r="C6" i="38" s="1"/>
  <c r="I45" i="38" l="1"/>
  <c r="F45" i="38"/>
  <c r="D45" i="38"/>
  <c r="L45" i="38"/>
  <c r="R30" i="38"/>
  <c r="R10" i="38" s="1"/>
  <c r="K49" i="38"/>
  <c r="K45" i="38"/>
  <c r="D30" i="38"/>
  <c r="L49" i="38"/>
  <c r="S27" i="38"/>
  <c r="P10" i="38"/>
  <c r="N10" i="38"/>
  <c r="T27" i="38"/>
  <c r="I21" i="38"/>
  <c r="K24" i="38"/>
  <c r="S26" i="38"/>
  <c r="O10" i="38"/>
  <c r="J18" i="38"/>
  <c r="J11" i="38" s="1"/>
  <c r="J10" i="38" s="1"/>
  <c r="U24" i="38"/>
  <c r="D21" i="38"/>
  <c r="I30" i="38"/>
  <c r="F21" i="38"/>
  <c r="Q30" i="38"/>
  <c r="Q10" i="38" s="1"/>
  <c r="L42" i="38"/>
  <c r="L34" i="38"/>
  <c r="S30" i="38"/>
  <c r="U23" i="38"/>
  <c r="K17" i="38"/>
  <c r="I11" i="38"/>
  <c r="E15" i="38"/>
  <c r="E11" i="38" s="1"/>
  <c r="E10" i="38" s="1"/>
  <c r="F17" i="38"/>
  <c r="S23" i="38"/>
  <c r="S24" i="38"/>
  <c r="L25" i="38"/>
  <c r="T26" i="38"/>
  <c r="K28" i="38"/>
  <c r="F42" i="38"/>
  <c r="F30" i="38" s="1"/>
  <c r="M10" i="38"/>
  <c r="L11" i="38"/>
  <c r="K36" i="38"/>
  <c r="K30" i="38" s="1"/>
  <c r="D11" i="38"/>
  <c r="T23" i="38"/>
  <c r="L26" i="38" l="1"/>
  <c r="L27" i="38"/>
  <c r="L24" i="38"/>
  <c r="K18" i="38"/>
  <c r="K11" i="38" s="1"/>
  <c r="D10" i="38"/>
  <c r="I10" i="38"/>
  <c r="F15" i="38"/>
  <c r="F11" i="38" s="1"/>
  <c r="F10" i="38" s="1"/>
  <c r="T28" i="38"/>
  <c r="T21" i="38" s="1"/>
  <c r="T10" i="38" s="1"/>
  <c r="S28" i="38"/>
  <c r="U28" i="38"/>
  <c r="U21" i="38" s="1"/>
  <c r="U10" i="38" s="1"/>
  <c r="K21" i="38"/>
  <c r="L30" i="38"/>
  <c r="L23" i="38"/>
  <c r="K10" i="38" l="1"/>
  <c r="L28" i="38"/>
  <c r="S21" i="38"/>
  <c r="L21" i="38" l="1"/>
  <c r="S10" i="38"/>
  <c r="V10" i="38" l="1"/>
  <c r="L10" i="38"/>
  <c r="B33" i="8" l="1"/>
  <c r="B34" i="8"/>
  <c r="B35" i="8"/>
  <c r="B36" i="8"/>
  <c r="B37" i="8"/>
  <c r="B38" i="8"/>
  <c r="B39" i="8"/>
  <c r="C43" i="8"/>
  <c r="B25" i="8"/>
  <c r="B28" i="8"/>
  <c r="B13" i="8"/>
  <c r="B27" i="8"/>
  <c r="B26" i="8"/>
  <c r="B12" i="8"/>
  <c r="B8" i="8"/>
  <c r="B9" i="8"/>
  <c r="B10" i="8"/>
  <c r="B11" i="8"/>
  <c r="B14" i="8"/>
  <c r="B16" i="8"/>
  <c r="B17" i="8"/>
  <c r="B18" i="8"/>
  <c r="B19" i="8"/>
  <c r="B20" i="8"/>
  <c r="B21" i="8"/>
  <c r="B22" i="8"/>
  <c r="B23" i="8"/>
  <c r="B30" i="8"/>
  <c r="B31" i="8"/>
  <c r="B32" i="8"/>
  <c r="B48" i="8" l="1"/>
  <c r="H13" i="15" l="1"/>
  <c r="F8" i="15"/>
  <c r="F9" i="15"/>
  <c r="F10" i="15"/>
  <c r="I13" i="15"/>
  <c r="J13" i="15"/>
  <c r="G13" i="15"/>
  <c r="G14" i="7"/>
  <c r="F13" i="15" l="1"/>
  <c r="H46" i="25" l="1"/>
  <c r="G46" i="25"/>
  <c r="F46" i="25"/>
  <c r="E46" i="25"/>
  <c r="C44" i="25"/>
  <c r="C41" i="25"/>
  <c r="C40" i="25"/>
  <c r="C39" i="25"/>
  <c r="H38" i="25"/>
  <c r="G38" i="25"/>
  <c r="F38" i="25"/>
  <c r="E38" i="25"/>
  <c r="H37" i="25"/>
  <c r="G37" i="25"/>
  <c r="F37" i="25"/>
  <c r="E37" i="25"/>
  <c r="D37" i="25"/>
  <c r="C36" i="25"/>
  <c r="C35" i="25"/>
  <c r="C34" i="25"/>
  <c r="C33" i="25"/>
  <c r="H32" i="25"/>
  <c r="G32" i="25"/>
  <c r="F32" i="25"/>
  <c r="E32" i="25"/>
  <c r="D32" i="25"/>
  <c r="C31" i="25"/>
  <c r="C30" i="25"/>
  <c r="C29" i="25"/>
  <c r="C28" i="25"/>
  <c r="C27" i="25"/>
  <c r="C25" i="25"/>
  <c r="C24" i="25"/>
  <c r="C23" i="25"/>
  <c r="C22" i="25"/>
  <c r="C21" i="25"/>
  <c r="C20" i="25"/>
  <c r="C19" i="25"/>
  <c r="H18" i="25"/>
  <c r="G18" i="25"/>
  <c r="F18" i="25"/>
  <c r="E18" i="25"/>
  <c r="D18" i="25"/>
  <c r="C17" i="25"/>
  <c r="C15" i="25"/>
  <c r="C14" i="25"/>
  <c r="H13" i="25"/>
  <c r="G13" i="25"/>
  <c r="F13" i="25"/>
  <c r="E13" i="25"/>
  <c r="D13" i="25"/>
  <c r="C12" i="25"/>
  <c r="H11" i="25"/>
  <c r="G11" i="25"/>
  <c r="F11" i="25"/>
  <c r="E11" i="25"/>
  <c r="D11" i="25"/>
  <c r="C10" i="25"/>
  <c r="H9" i="25"/>
  <c r="G9" i="25"/>
  <c r="F9" i="25"/>
  <c r="E9" i="25"/>
  <c r="D9" i="25"/>
  <c r="C8" i="25"/>
  <c r="C7" i="25"/>
  <c r="C6" i="25"/>
  <c r="H76" i="23"/>
  <c r="G76" i="23"/>
  <c r="F76" i="23"/>
  <c r="E76" i="23"/>
  <c r="D76" i="23"/>
  <c r="C75" i="23"/>
  <c r="C74" i="23"/>
  <c r="C73" i="23"/>
  <c r="C72" i="23"/>
  <c r="H70" i="23"/>
  <c r="G70" i="23"/>
  <c r="F70" i="23"/>
  <c r="E70" i="23"/>
  <c r="D70" i="23"/>
  <c r="C69" i="23"/>
  <c r="C68" i="23"/>
  <c r="C67" i="23"/>
  <c r="H66" i="23"/>
  <c r="G66" i="23"/>
  <c r="F66" i="23"/>
  <c r="E66" i="23"/>
  <c r="D66" i="23"/>
  <c r="C65" i="23"/>
  <c r="H64" i="23"/>
  <c r="G64" i="23"/>
  <c r="F64" i="23"/>
  <c r="E64" i="23"/>
  <c r="D64" i="23"/>
  <c r="C63" i="23"/>
  <c r="C62" i="23"/>
  <c r="C60" i="23"/>
  <c r="C59" i="23"/>
  <c r="C58" i="23"/>
  <c r="C57" i="23"/>
  <c r="C56" i="23"/>
  <c r="C55" i="23"/>
  <c r="C54" i="23"/>
  <c r="C53" i="23"/>
  <c r="C52" i="23"/>
  <c r="C51" i="23"/>
  <c r="C50" i="23"/>
  <c r="H49" i="23"/>
  <c r="G49" i="23"/>
  <c r="F49" i="23"/>
  <c r="E49" i="23"/>
  <c r="D49" i="23"/>
  <c r="C48" i="23"/>
  <c r="C47" i="23"/>
  <c r="H46" i="23"/>
  <c r="G46" i="23"/>
  <c r="F46" i="23"/>
  <c r="E46" i="23"/>
  <c r="D46" i="23"/>
  <c r="C45" i="23"/>
  <c r="C44" i="23"/>
  <c r="C43" i="23"/>
  <c r="C42" i="23"/>
  <c r="H41" i="23"/>
  <c r="G41" i="23"/>
  <c r="F41" i="23"/>
  <c r="E41" i="23"/>
  <c r="D41" i="23"/>
  <c r="C40" i="23"/>
  <c r="C38" i="23"/>
  <c r="C37" i="23"/>
  <c r="H36" i="23"/>
  <c r="G36" i="23"/>
  <c r="F36" i="23"/>
  <c r="E36" i="23"/>
  <c r="H35" i="23"/>
  <c r="G35" i="23"/>
  <c r="F35" i="23"/>
  <c r="E35" i="23"/>
  <c r="D35" i="23"/>
  <c r="C34" i="23"/>
  <c r="C33" i="23"/>
  <c r="C32" i="23"/>
  <c r="C31" i="23"/>
  <c r="C30" i="23"/>
  <c r="H29" i="23"/>
  <c r="G29" i="23"/>
  <c r="F29" i="23"/>
  <c r="E29" i="23"/>
  <c r="D29" i="23"/>
  <c r="C27" i="23"/>
  <c r="C26" i="23"/>
  <c r="C25" i="23"/>
  <c r="C24" i="23"/>
  <c r="H23" i="23"/>
  <c r="G23" i="23"/>
  <c r="F23" i="23"/>
  <c r="E23" i="23"/>
  <c r="D23" i="23"/>
  <c r="C22" i="23"/>
  <c r="H21" i="23"/>
  <c r="G21" i="23"/>
  <c r="F21" i="23"/>
  <c r="E21" i="23"/>
  <c r="D21" i="23"/>
  <c r="C19" i="23"/>
  <c r="C18" i="23"/>
  <c r="C17" i="23"/>
  <c r="C16" i="23"/>
  <c r="C15" i="23"/>
  <c r="H14" i="23"/>
  <c r="G14" i="23"/>
  <c r="F14" i="23"/>
  <c r="E14" i="23"/>
  <c r="D14" i="23"/>
  <c r="C13" i="23"/>
  <c r="H12" i="23"/>
  <c r="G12" i="23"/>
  <c r="F12" i="23"/>
  <c r="E12" i="23"/>
  <c r="D12" i="23"/>
  <c r="C11" i="23"/>
  <c r="C10" i="23"/>
  <c r="C9" i="23"/>
  <c r="C8" i="23"/>
  <c r="C7" i="23"/>
  <c r="C6" i="23"/>
  <c r="F61" i="23" l="1"/>
  <c r="C45" i="25"/>
  <c r="D46" i="25"/>
  <c r="D39" i="23"/>
  <c r="C21" i="23"/>
  <c r="E26" i="25"/>
  <c r="E20" i="23"/>
  <c r="G26" i="25"/>
  <c r="D20" i="23"/>
  <c r="E28" i="23"/>
  <c r="E39" i="23"/>
  <c r="D16" i="25"/>
  <c r="H16" i="25"/>
  <c r="C18" i="25"/>
  <c r="H26" i="25"/>
  <c r="C37" i="25"/>
  <c r="G47" i="25"/>
  <c r="C49" i="23"/>
  <c r="C13" i="25"/>
  <c r="C14" i="23"/>
  <c r="G28" i="23"/>
  <c r="F28" i="23"/>
  <c r="C15" i="13"/>
  <c r="C35" i="23"/>
  <c r="C36" i="23"/>
  <c r="G39" i="23"/>
  <c r="C64" i="23"/>
  <c r="C66" i="23"/>
  <c r="E77" i="23"/>
  <c r="G77" i="23"/>
  <c r="F16" i="25"/>
  <c r="C11" i="25"/>
  <c r="F26" i="25"/>
  <c r="E47" i="25"/>
  <c r="H20" i="23"/>
  <c r="C13" i="13"/>
  <c r="C70" i="23"/>
  <c r="F20" i="23"/>
  <c r="C23" i="23"/>
  <c r="F39" i="23"/>
  <c r="C76" i="23"/>
  <c r="C38" i="25"/>
  <c r="H47" i="25"/>
  <c r="C12" i="23"/>
  <c r="G20" i="23"/>
  <c r="D28" i="23"/>
  <c r="H28" i="23"/>
  <c r="C29" i="23"/>
  <c r="H39" i="23"/>
  <c r="D61" i="23"/>
  <c r="H61" i="23"/>
  <c r="G61" i="23"/>
  <c r="E61" i="23"/>
  <c r="F77" i="23"/>
  <c r="H77" i="23"/>
  <c r="C9" i="25"/>
  <c r="G16" i="25"/>
  <c r="C32" i="25"/>
  <c r="F47" i="25"/>
  <c r="D77" i="23"/>
  <c r="E16" i="25"/>
  <c r="D26" i="25"/>
  <c r="C46" i="23"/>
  <c r="C41" i="23"/>
  <c r="D47" i="25" l="1"/>
  <c r="C46" i="25"/>
  <c r="H71" i="23"/>
  <c r="H43" i="25"/>
  <c r="H48" i="25" s="1"/>
  <c r="C28" i="23"/>
  <c r="G71" i="23"/>
  <c r="G78" i="23" s="1"/>
  <c r="F71" i="23"/>
  <c r="C26" i="25"/>
  <c r="C77" i="23"/>
  <c r="G43" i="25"/>
  <c r="C20" i="23"/>
  <c r="E43" i="25"/>
  <c r="C39" i="23"/>
  <c r="C61" i="23"/>
  <c r="F43" i="25"/>
  <c r="E71" i="23"/>
  <c r="C42" i="25"/>
  <c r="D43" i="25"/>
  <c r="C16" i="25"/>
  <c r="D71" i="23"/>
  <c r="C47" i="25" l="1"/>
  <c r="H78" i="23"/>
  <c r="G48" i="25"/>
  <c r="F78" i="23"/>
  <c r="E78" i="23"/>
  <c r="F48" i="25"/>
  <c r="E48" i="25"/>
  <c r="D48" i="25"/>
  <c r="C43" i="25"/>
  <c r="D78" i="23"/>
  <c r="C71" i="23"/>
  <c r="E22" i="13"/>
  <c r="F22" i="13"/>
  <c r="D22" i="13"/>
  <c r="D13" i="15"/>
  <c r="C13" i="15"/>
  <c r="E8" i="15"/>
  <c r="L25" i="12"/>
  <c r="L19" i="12"/>
  <c r="D19" i="11"/>
  <c r="C19" i="11"/>
  <c r="B7" i="8"/>
  <c r="I42" i="8"/>
  <c r="I43" i="8" s="1"/>
  <c r="I46" i="8" s="1"/>
  <c r="J42" i="8"/>
  <c r="J43" i="8" s="1"/>
  <c r="J46" i="8" s="1"/>
  <c r="H42" i="8"/>
  <c r="H45" i="8" s="1"/>
  <c r="G42" i="8"/>
  <c r="G43" i="8" s="1"/>
  <c r="G46" i="8" s="1"/>
  <c r="F42" i="8"/>
  <c r="F44" i="8" s="1"/>
  <c r="F46" i="8" s="1"/>
  <c r="E42" i="8"/>
  <c r="E44" i="8" s="1"/>
  <c r="D42" i="8"/>
  <c r="D43" i="8" s="1"/>
  <c r="C42" i="8"/>
  <c r="C44" i="8" s="1"/>
  <c r="G19" i="7"/>
  <c r="G18" i="7"/>
  <c r="G17" i="7"/>
  <c r="G16" i="7"/>
  <c r="G15" i="7"/>
  <c r="G13" i="7"/>
  <c r="G12" i="7"/>
  <c r="G11" i="7"/>
  <c r="F8" i="7"/>
  <c r="E8" i="7"/>
  <c r="D8" i="7"/>
  <c r="C8" i="7"/>
  <c r="C22" i="13"/>
  <c r="G49" i="25" l="1"/>
  <c r="H49" i="25"/>
  <c r="E49" i="25"/>
  <c r="F49" i="25"/>
  <c r="D49" i="25"/>
  <c r="C78" i="23"/>
  <c r="C48" i="25"/>
  <c r="G8" i="7"/>
  <c r="C46" i="8"/>
  <c r="H46" i="8"/>
  <c r="B45" i="8"/>
  <c r="D46" i="8"/>
  <c r="B43" i="8"/>
  <c r="B44" i="8"/>
  <c r="E46" i="8"/>
  <c r="B42" i="8"/>
  <c r="E13" i="15"/>
  <c r="C49" i="25" l="1"/>
  <c r="C50" i="25" s="1"/>
  <c r="B46" i="8"/>
</calcChain>
</file>

<file path=xl/sharedStrings.xml><?xml version="1.0" encoding="utf-8"?>
<sst xmlns="http://schemas.openxmlformats.org/spreadsheetml/2006/main" count="1399" uniqueCount="554">
  <si>
    <t>Berhida Város Önkormányzata</t>
  </si>
  <si>
    <t>Sor-
szám</t>
  </si>
  <si>
    <t>Rovat megnevezése</t>
  </si>
  <si>
    <t>Személyi juttatások (K1)</t>
  </si>
  <si>
    <t>Munkaadókat terhelő járulékok és szociális hozzájárulási adó (K2)</t>
  </si>
  <si>
    <t>Dologi kiadások (K3)</t>
  </si>
  <si>
    <t>Családi támogatások (K42)</t>
  </si>
  <si>
    <t>ebből:  az egyéb pénzbeli és természetbeni gyermekvédelmi támogatások  (K42132)</t>
  </si>
  <si>
    <t>Intézményi ellátottak pénzbeli juttatásai (K47)</t>
  </si>
  <si>
    <t>ebből: oktatásban résztvevők pénzbeli juttatásai (K471)</t>
  </si>
  <si>
    <t>Egyéb nem intézményi ellátások (K48)</t>
  </si>
  <si>
    <t>ebből: köztemetés [Szoctv. 48.§] (K48123)</t>
  </si>
  <si>
    <t>ebből: települési támogatás [Szoctv. 45. §], (K48122)</t>
  </si>
  <si>
    <t>Ellátottak pénzbeli juttatásai (K4)</t>
  </si>
  <si>
    <t>Elvonások és befizetések  (K5023)</t>
  </si>
  <si>
    <t>Egyéb működési célú támogatások államháztartáson belülre (K506)</t>
  </si>
  <si>
    <t>ebből: elkülönített állami pénzalap   (K50615)</t>
  </si>
  <si>
    <t>ebből: önkormányzatok és költségv-i szerveik K50616)</t>
  </si>
  <si>
    <t>ebből: társulások és költségvetési szerveik (K50617)</t>
  </si>
  <si>
    <t>Tartalékok (K51311)</t>
  </si>
  <si>
    <t>Egyéb működési célú kiadások (K5)</t>
  </si>
  <si>
    <t>Immateriális javak beszerzése, lét (K611)</t>
  </si>
  <si>
    <t>Ingatlanok beszerzése, létesítése (K621)</t>
  </si>
  <si>
    <t>Informatikai eszközök beszerzése, létesítése (K631)</t>
  </si>
  <si>
    <t>Egyéb tárgyi eszközök beszerzése, létesítése (K641)</t>
  </si>
  <si>
    <t>Beruházási célú előzetesen felszámított általános forgalmi adó (K671)</t>
  </si>
  <si>
    <t>Beruházások (K6)</t>
  </si>
  <si>
    <t>Ingatlanok felújítása (K711)</t>
  </si>
  <si>
    <t>Egyéb tárgyi eszközök felújítása  (K731)</t>
  </si>
  <si>
    <t>Felújítási célú előzetesen felszámított általános forgalmi adó (K741)</t>
  </si>
  <si>
    <t>Felújítások (K7)</t>
  </si>
  <si>
    <t>Egyéb felhalmozási célú támogatások államháztartáson kívülre (K89)</t>
  </si>
  <si>
    <t>Egyéb felhalmozási célú kiadások (K8)</t>
  </si>
  <si>
    <t>Költségvetési kiadások (K1-K8)</t>
  </si>
  <si>
    <t>Államháztartáson belüli megelőlegezések visszafizetése (K914)</t>
  </si>
  <si>
    <t>Központi, irányító szervi támogatások folyósítása (K915)</t>
  </si>
  <si>
    <t>Belföldi finanszírozás kiadásai (K91)</t>
  </si>
  <si>
    <t>Finanszírozási kiadások (K9)</t>
  </si>
  <si>
    <t>MINDÖSSZESEN:</t>
  </si>
  <si>
    <t>Összesen</t>
  </si>
  <si>
    <t>Önkormányzat</t>
  </si>
  <si>
    <t>Hivatal</t>
  </si>
  <si>
    <t>TESZ</t>
  </si>
  <si>
    <t>Süni</t>
  </si>
  <si>
    <t>Helyi önkormányzatok működésének általános támogatása (B1111)</t>
  </si>
  <si>
    <t>Önkormányzatok működési támogatásai (B11)</t>
  </si>
  <si>
    <t>Egyéb működési célú támogatások bevételei államháztartáson belülről (B16)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</si>
  <si>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</si>
  <si>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</si>
  <si>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</si>
  <si>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</si>
  <si>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ebből: építményadó  (B34111)</t>
  </si>
  <si>
    <t>ebből: magánszemélyek kommunális adója (B34114)</t>
  </si>
  <si>
    <t>Értékesítési és forgalmi adók iparűzési adó (B351121)</t>
  </si>
  <si>
    <t>Termékek és szolgáltatások adói  (B35)</t>
  </si>
  <si>
    <t>Egyéb közhatalmi bevételek (B36)</t>
  </si>
  <si>
    <t>Közhatalmi bevételek (B3)</t>
  </si>
  <si>
    <t>Szolgáltatások (B4021)</t>
  </si>
  <si>
    <t>ebből: bérleti díj bev (B40212)</t>
  </si>
  <si>
    <t>Közvetített szolgáltatások ellenértéke  (B403)</t>
  </si>
  <si>
    <t>ebből: államháztartáson belül (B40311)</t>
  </si>
  <si>
    <t>ebből: államháztartáson kívül (B40312)</t>
  </si>
  <si>
    <t>ebből: önkormányzati vagyon vagyonkezelésbe adásából származó bevétel (B404133)</t>
  </si>
  <si>
    <t>ebből: egy önk tulajdonosi bevétel (B404139)</t>
  </si>
  <si>
    <t>Általános forgalmi adó visszatérítése (B4071)</t>
  </si>
  <si>
    <t>Biztosító által fizetett kártérítés (B4101)</t>
  </si>
  <si>
    <t>Működési bevételek (B4)</t>
  </si>
  <si>
    <t>Felhalmozási bevételek (B5)</t>
  </si>
  <si>
    <t>Felhalmozási célú visszatérítendő támogatások, kölcsönök visszatérülése államháztartáson kívülről (B74)</t>
  </si>
  <si>
    <t>ebből: háztartások (B74)</t>
  </si>
  <si>
    <t>Egyéb felhalmozási célú átvett pénzeszközök (B75)</t>
  </si>
  <si>
    <t>Felhalmozási célú átvett pénzeszközök (B7)</t>
  </si>
  <si>
    <t>Költségvetési bevételek (B1-B7)</t>
  </si>
  <si>
    <t>Államháztartáson belüli megelőlegezések (B814)</t>
  </si>
  <si>
    <t>Belföldi finanszírozás bevételei (B81)</t>
  </si>
  <si>
    <t>Finanszírozási bevételek  (B8)</t>
  </si>
  <si>
    <t xml:space="preserve">állami támogatások részletezése </t>
  </si>
  <si>
    <t>Kiadások</t>
  </si>
  <si>
    <t>Ft-ban</t>
  </si>
  <si>
    <t>1.a melléklet</t>
  </si>
  <si>
    <t>IPA alap</t>
  </si>
  <si>
    <t>elvonás</t>
  </si>
  <si>
    <t>0,55 %-nak</t>
  </si>
  <si>
    <t>1 lakosra jutó adóerőképesség</t>
  </si>
  <si>
    <t>Önkorm</t>
  </si>
  <si>
    <t>fő</t>
  </si>
  <si>
    <t>beszámítás</t>
  </si>
  <si>
    <t>Forint</t>
  </si>
  <si>
    <t xml:space="preserve">Önkormányzatok működési támogatásai      </t>
  </si>
  <si>
    <t>1.)Helyi önkormányzatok működésének általános támogatása</t>
  </si>
  <si>
    <t>Önkormányzati hivatal működésének támogatása</t>
  </si>
  <si>
    <t>Település üzemeltetés: zöldterület-gazdálkodás</t>
  </si>
  <si>
    <t xml:space="preserve">                                    közvilágítás fenntartása</t>
  </si>
  <si>
    <t xml:space="preserve">                                    köztemető fenntartással kapcs fel</t>
  </si>
  <si>
    <t xml:space="preserve">                                   közutak fenntartásának támog</t>
  </si>
  <si>
    <t>Egyéb kötelező önkormányzati feladatok</t>
  </si>
  <si>
    <t>Lakott külterülettel kapcs feladatok</t>
  </si>
  <si>
    <t>2.)Települési önkorm. Egyes köznevelési feladatainak támoga</t>
  </si>
  <si>
    <t>óvodapedagógusok bértámogatása  8 hó</t>
  </si>
  <si>
    <t>óvodaped munkáját közvetlenül segítők bértámogatása  8 hó</t>
  </si>
  <si>
    <t>óvodapedagógusok bértámogatása  4 hó</t>
  </si>
  <si>
    <t>óvodaped munkáját közvetlenül segítők bértámogatása  4 hó</t>
  </si>
  <si>
    <t>Óvoda működtetési támogatás 8 hó</t>
  </si>
  <si>
    <t>Óvoda működtetési támogatás 4 hó</t>
  </si>
  <si>
    <t xml:space="preserve">                                                        Mesterped kategóriába sorolt</t>
  </si>
  <si>
    <t>3.) Tel önk szociális, gyermekjóléti és gyermekétk fel tám</t>
  </si>
  <si>
    <t>gyermekétkeztetés szempontjából elismert dolgozók bértámog</t>
  </si>
  <si>
    <t xml:space="preserve">gyermekétkeztetés üzemeltetési támogatása  </t>
  </si>
  <si>
    <t>szünidei gyermekétkeztetés</t>
  </si>
  <si>
    <t xml:space="preserve">Hozzájárulás pénzbeli szociális ellátásokhoz </t>
  </si>
  <si>
    <t>szociális étkeztetés</t>
  </si>
  <si>
    <t>időskorúak nappali ellátása</t>
  </si>
  <si>
    <t>4.) Tel önk kulturális feladatainak támogatása</t>
  </si>
  <si>
    <t xml:space="preserve">Költségvetési szervek engedélyezett létszám kerete </t>
  </si>
  <si>
    <t>A</t>
  </si>
  <si>
    <t>B</t>
  </si>
  <si>
    <t>C</t>
  </si>
  <si>
    <t>D</t>
  </si>
  <si>
    <t>E</t>
  </si>
  <si>
    <t>F</t>
  </si>
  <si>
    <t>G</t>
  </si>
  <si>
    <t>H</t>
  </si>
  <si>
    <t>BEVÉTELI JOGCÍMEK</t>
  </si>
  <si>
    <t>Kultúrház</t>
  </si>
  <si>
    <t>Műv.ház</t>
  </si>
  <si>
    <t>TESZ, közf.</t>
  </si>
  <si>
    <t>Köz Önk.Hiv.</t>
  </si>
  <si>
    <t>ÖSSZESEN</t>
  </si>
  <si>
    <t>Intézm.létszámkeret  fő:</t>
  </si>
  <si>
    <t xml:space="preserve"> + 6-8 órás közfoglalk létsz</t>
  </si>
  <si>
    <t>LÉTSZÁMKERET összesen:</t>
  </si>
  <si>
    <t xml:space="preserve">Önkormányzati létszámkeret </t>
  </si>
  <si>
    <t>a.) polgármester</t>
  </si>
  <si>
    <t>b.) alpolgármester</t>
  </si>
  <si>
    <t>c.) önkormányzati képviselők</t>
  </si>
  <si>
    <t>d.) védőnők</t>
  </si>
  <si>
    <t>Összesen:</t>
  </si>
  <si>
    <t>Felújítások</t>
  </si>
  <si>
    <t>Eredeti előir</t>
  </si>
  <si>
    <t>ÖH informatikai eszköz felújítás</t>
  </si>
  <si>
    <t>Beruházások</t>
  </si>
  <si>
    <t>TESZ informatikai eszközök+áfa</t>
  </si>
  <si>
    <t>ÖH informatikai eszközök + áfa</t>
  </si>
  <si>
    <t>ÖH egyéb gép, berend + áfa</t>
  </si>
  <si>
    <t>adatok Ft-ban</t>
  </si>
  <si>
    <t>ellátottak pénzbeli juttatásai</t>
  </si>
  <si>
    <t>6. melléklet</t>
  </si>
  <si>
    <t>adatok ezer Ft-ban</t>
  </si>
  <si>
    <t xml:space="preserve">B </t>
  </si>
  <si>
    <t>Szociális jogcímek</t>
  </si>
  <si>
    <t>átruházott hatáskört gyakorló</t>
  </si>
  <si>
    <t>Képvis.test.jogk.</t>
  </si>
  <si>
    <t>Jegyzői jogk.</t>
  </si>
  <si>
    <t>Összes</t>
  </si>
  <si>
    <t>polgármester</t>
  </si>
  <si>
    <t>Humán Biz.</t>
  </si>
  <si>
    <t>előirányzat</t>
  </si>
  <si>
    <t>Pénzbeli ellátások összesen</t>
  </si>
  <si>
    <t>Települési támogatás</t>
  </si>
  <si>
    <t>Gyermekvéd.támog.</t>
  </si>
  <si>
    <t>Lakhatási támog</t>
  </si>
  <si>
    <t>Temetési segély</t>
  </si>
  <si>
    <t xml:space="preserve">Átmeneti segély </t>
  </si>
  <si>
    <t>Köztemetés</t>
  </si>
  <si>
    <t>Intézményi ell., oktatásban részt  vevők</t>
  </si>
  <si>
    <t>Arany János ösztöndíj</t>
  </si>
  <si>
    <t>1. melléklet</t>
  </si>
  <si>
    <t>2. melléklet</t>
  </si>
  <si>
    <t xml:space="preserve">                                                                            BERHIDA VÁROS ÖNKORMÁNYZATA</t>
  </si>
  <si>
    <t>2/c melléklet</t>
  </si>
  <si>
    <t>I</t>
  </si>
  <si>
    <t>J</t>
  </si>
  <si>
    <t xml:space="preserve">személyi </t>
  </si>
  <si>
    <t>járulék</t>
  </si>
  <si>
    <t xml:space="preserve">                                    BERHIDA VÁROS ÖNKORMÁNYZATA</t>
  </si>
  <si>
    <t>a működési és felhalmozási célú bevételi és kiadási előirányzatokról</t>
  </si>
  <si>
    <t xml:space="preserve">A </t>
  </si>
  <si>
    <t xml:space="preserve">D </t>
  </si>
  <si>
    <t xml:space="preserve">E </t>
  </si>
  <si>
    <t>BEVÉTELI TERV</t>
  </si>
  <si>
    <t>KIADÁSI TERV</t>
  </si>
  <si>
    <t>I.</t>
  </si>
  <si>
    <t>Működési célú bevételi terv</t>
  </si>
  <si>
    <t>Működési célú kiadási terv</t>
  </si>
  <si>
    <t>a.)</t>
  </si>
  <si>
    <t>Műk c támogatások áht belülről</t>
  </si>
  <si>
    <t>Személyi juttatások</t>
  </si>
  <si>
    <t>b.)</t>
  </si>
  <si>
    <t>Közhatalmi bevételek</t>
  </si>
  <si>
    <t>Munkaadókat t járulékok</t>
  </si>
  <si>
    <t>c.)</t>
  </si>
  <si>
    <t>Működési bevételek</t>
  </si>
  <si>
    <t>Dologi kiadások</t>
  </si>
  <si>
    <t>d.)</t>
  </si>
  <si>
    <t>Működési átvett pénzeszközök</t>
  </si>
  <si>
    <t>Ellátottak pénzbeli jutt</t>
  </si>
  <si>
    <t>e.)</t>
  </si>
  <si>
    <t>Egyéb műk c kiadások</t>
  </si>
  <si>
    <t>f.)</t>
  </si>
  <si>
    <t>g.)</t>
  </si>
  <si>
    <t xml:space="preserve">          I. Bevételek:</t>
  </si>
  <si>
    <t>I. Kiadások együtt:</t>
  </si>
  <si>
    <t>Működési célú bevételek:</t>
  </si>
  <si>
    <t>Működési egyenleg:</t>
  </si>
  <si>
    <t>II.</t>
  </si>
  <si>
    <t>Felhalmozási célú bevételi terv</t>
  </si>
  <si>
    <t>Felhalmozási célú kiadások:</t>
  </si>
  <si>
    <t>1.)</t>
  </si>
  <si>
    <t>Felhalmozási c támog. Áht-n bel</t>
  </si>
  <si>
    <t>2.)</t>
  </si>
  <si>
    <t>Felhalmozási bevételek</t>
  </si>
  <si>
    <t>3.)</t>
  </si>
  <si>
    <t>Egyéb felhalmozási c átvett pe</t>
  </si>
  <si>
    <t>Egyéb felhalm c kiadások</t>
  </si>
  <si>
    <t>4.)</t>
  </si>
  <si>
    <t>5.)</t>
  </si>
  <si>
    <t xml:space="preserve">6.) </t>
  </si>
  <si>
    <t>7.)</t>
  </si>
  <si>
    <t>8.)</t>
  </si>
  <si>
    <t xml:space="preserve">        II. Bevételek:</t>
  </si>
  <si>
    <t>II. Kiadások:</t>
  </si>
  <si>
    <t>Felhalm.célú bevételek:</t>
  </si>
  <si>
    <t>Felhalm. egyenleg:</t>
  </si>
  <si>
    <t>Bevételek összesen (I+II):</t>
  </si>
  <si>
    <t>Kiadások összesen (I+II):</t>
  </si>
  <si>
    <t>iránítószervi támogatás</t>
  </si>
  <si>
    <t>Áht megelőleg visszafiz</t>
  </si>
  <si>
    <t>Össz bevétel</t>
  </si>
  <si>
    <t>Össz Kiadás</t>
  </si>
  <si>
    <t xml:space="preserve">               Közösségi szolgáltatások támogatása </t>
  </si>
  <si>
    <t>I.)   Sporttámogatás működési célú</t>
  </si>
  <si>
    <t>Sporttámogatás összesen működési célú:</t>
  </si>
  <si>
    <t>II.)  Egyéb támogatás összesen működési célú</t>
  </si>
  <si>
    <t>III.) Polgárőrség Berhida</t>
  </si>
  <si>
    <t xml:space="preserve">Támogatások összesen működési célú: </t>
  </si>
  <si>
    <t>A támogatások összege a megállapodásokban foglaltak szerint használhatók fel.</t>
  </si>
  <si>
    <t>adatok  Ft-ban</t>
  </si>
  <si>
    <t>kv-i maradvány</t>
  </si>
  <si>
    <t>céltart</t>
  </si>
  <si>
    <t>Felújítás</t>
  </si>
  <si>
    <t>dologi</t>
  </si>
  <si>
    <t>TOPOS pályázat Megyei önk díj</t>
  </si>
  <si>
    <t>Mindösszesen</t>
  </si>
  <si>
    <t>Berhida Város Önkormányzatának</t>
  </si>
  <si>
    <t>Az önkormányzat által adott közvetett támogatások, kedvezmények</t>
  </si>
  <si>
    <t>7.  melléklet</t>
  </si>
  <si>
    <t>Sorszám</t>
  </si>
  <si>
    <t xml:space="preserve">Bevételi jogcím </t>
  </si>
  <si>
    <t xml:space="preserve">Kedvezmény nélkül </t>
  </si>
  <si>
    <t xml:space="preserve">Kedvezmények </t>
  </si>
  <si>
    <t>elérhető</t>
  </si>
  <si>
    <t>összege</t>
  </si>
  <si>
    <t>1.</t>
  </si>
  <si>
    <t>2.</t>
  </si>
  <si>
    <t>3.</t>
  </si>
  <si>
    <t>4.</t>
  </si>
  <si>
    <t>házi gondozás térítési díj</t>
  </si>
  <si>
    <t>idősek nappali ell térítési díj</t>
  </si>
  <si>
    <t>szoc. étkeztetés térítési díj</t>
  </si>
  <si>
    <t>5.</t>
  </si>
  <si>
    <t>6.</t>
  </si>
  <si>
    <t>7.</t>
  </si>
  <si>
    <t>8.</t>
  </si>
  <si>
    <t>9.</t>
  </si>
  <si>
    <t>8.  melléklet</t>
  </si>
  <si>
    <t>Több éves kihatással járó döntésekből származó kötelezettségek célok szerint, évenkénti bontásban</t>
  </si>
  <si>
    <t>Lejárat és eszközök szerinti bontásban (e/Ft-ban)</t>
  </si>
  <si>
    <t>Kötelezett-</t>
  </si>
  <si>
    <t xml:space="preserve">Lejárat </t>
  </si>
  <si>
    <t xml:space="preserve">Hitel jellege </t>
  </si>
  <si>
    <t>ségváll.</t>
  </si>
  <si>
    <t>éve</t>
  </si>
  <si>
    <t xml:space="preserve">előtti </t>
  </si>
  <si>
    <t>kifizetés</t>
  </si>
  <si>
    <t>Működési célú</t>
  </si>
  <si>
    <t xml:space="preserve">Felhalmozási célú </t>
  </si>
  <si>
    <t>10.</t>
  </si>
  <si>
    <t>Összesen: (1+6)</t>
  </si>
  <si>
    <t xml:space="preserve">Az Önkormányzat saját bevételének alakulásáról </t>
  </si>
  <si>
    <t>10.  melléklet</t>
  </si>
  <si>
    <t xml:space="preserve">F </t>
  </si>
  <si>
    <t xml:space="preserve">bevételi </t>
  </si>
  <si>
    <t>építmény adó</t>
  </si>
  <si>
    <t>magánszemélyek kommunális adója</t>
  </si>
  <si>
    <t>iparűzési adó</t>
  </si>
  <si>
    <t>önk-i vagyon értékesítésből sz bev</t>
  </si>
  <si>
    <t>osztalék, hozam bevétel</t>
  </si>
  <si>
    <t>tárgyi eszköz és imm jószág értékes sz bev</t>
  </si>
  <si>
    <t>bírság, pótlék és díj bevétel</t>
  </si>
  <si>
    <t>kezességvállalással kapcsolatos megtérülés</t>
  </si>
  <si>
    <t>ELŐIRÁNYZAT FELHASZNÁLÁSI ÜTEMTERV</t>
  </si>
  <si>
    <t>MEGNEVEZÉS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</si>
  <si>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</si>
  <si>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</si>
  <si>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</si>
  <si>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</si>
  <si>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</si>
  <si>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</si>
  <si>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</si>
  <si>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</si>
  <si>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</si>
  <si>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</si>
  <si>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</si>
  <si>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</si>
  <si>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Ellenőrző sor</t>
  </si>
  <si>
    <t xml:space="preserve">Munkaadókat terhelő járulékok és szociális hozzájárulási adó, </t>
  </si>
  <si>
    <t xml:space="preserve">Dologi kiadások </t>
  </si>
  <si>
    <t>Ellátottak pénzbeli juttatásai</t>
  </si>
  <si>
    <t>Egyéb működési célú kiadások</t>
  </si>
  <si>
    <t xml:space="preserve">Beruházások </t>
  </si>
  <si>
    <t>Egyéb felhalmozási célú támogatások</t>
  </si>
  <si>
    <t>Költségvetési kiadások</t>
  </si>
  <si>
    <t xml:space="preserve">Finanszírozási kiadások </t>
  </si>
  <si>
    <t>ÁHT belüli megelőlegezések visszafiz</t>
  </si>
  <si>
    <t>Irányító szervtől finansz támogatás</t>
  </si>
  <si>
    <t>KIADÁSOK ÖSSZESEN:</t>
  </si>
  <si>
    <t>Működési célú támogatások államháztartáson belül</t>
  </si>
  <si>
    <t>Felhalmozási célú támogatások államháztartáson belülről</t>
  </si>
  <si>
    <t>Működési célú átvett pénzeszközök</t>
  </si>
  <si>
    <t>Felhalmozási célú átvett pénzeszközök</t>
  </si>
  <si>
    <t>Költségvetési bevételek</t>
  </si>
  <si>
    <t>Finanszírozási bevételek</t>
  </si>
  <si>
    <t>Költségvetési maradvány igénybevétele</t>
  </si>
  <si>
    <t>BEVÉTELEK ÖSSZESEN:</t>
  </si>
  <si>
    <t>14.  melléklet</t>
  </si>
  <si>
    <t xml:space="preserve">Az Önkormányzat és az önkormányzati költségvetési szervek európai uniós forrásból megvalósítás alatt lévő projektjei  </t>
  </si>
  <si>
    <t>Sorsz</t>
  </si>
  <si>
    <t>Uniós projekt megnevezése</t>
  </si>
  <si>
    <t>Uniós támogatás</t>
  </si>
  <si>
    <t>Önkormányzati forrás</t>
  </si>
  <si>
    <t>Összes bevétel</t>
  </si>
  <si>
    <t>2020 év</t>
  </si>
  <si>
    <t>2020.</t>
  </si>
  <si>
    <t>Felhalmozási célú</t>
  </si>
  <si>
    <t>finanszírozási célú</t>
  </si>
  <si>
    <t>Müködési célú</t>
  </si>
  <si>
    <t xml:space="preserve">Berhida Város Önkormányzata </t>
  </si>
  <si>
    <t>2018. évi eredeti költségvetés</t>
  </si>
  <si>
    <t>Eredeti előirányzat összesen</t>
  </si>
  <si>
    <t>Közös Hivatal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</si>
  <si>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</si>
  <si>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</si>
  <si>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</si>
  <si>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</si>
  <si>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</si>
  <si>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Elvonások és befizetések bevételei B12</t>
  </si>
  <si>
    <t>ebből: egyéb központi kezelésű előirányzatok (B1612</t>
  </si>
  <si>
    <t>ebből: fejezeti kezelésű EU B16</t>
  </si>
  <si>
    <t>ebből: társadalombiztosítás pénzügyi alapjai (B1614</t>
  </si>
  <si>
    <t>ebből: elkülönített állami pénzal (B1615</t>
  </si>
  <si>
    <t>ebből: önkormányzat és kv-i szerveik (B 1616</t>
  </si>
  <si>
    <t>ebből: egyéb központi felhalmozási c tám B 2119</t>
  </si>
  <si>
    <t>Egyéb felhalmozási célú tám áht belülről B 25</t>
  </si>
  <si>
    <t>ebből egyéb központi fc tám (B2512</t>
  </si>
  <si>
    <t>ebből: egyéb fejezeti kez EU fc (B25</t>
  </si>
  <si>
    <t>ebből: elkülönített állami pénzal fc (B2515</t>
  </si>
  <si>
    <t>ebből: önkorm és kv-i szervek fc tám (B2516</t>
  </si>
  <si>
    <t>Gépjárműadó (B3541)</t>
  </si>
  <si>
    <t>Egyéb áruhasználati és szolgáltatási adók, környezetterh díj, talajterhelési díj (B355)</t>
  </si>
  <si>
    <t>ebből: szabálysértési pénz- és helyszíni bírság és a közlekedési szabályszegések után kiszabott közigazgatási bírság helyi önkormányzatot megillető része (B361225 köv)</t>
  </si>
  <si>
    <t>ebből: egyéb bírság (B361229 köv)</t>
  </si>
  <si>
    <t>Készlet értékesítés előirányzata B 40111</t>
  </si>
  <si>
    <t>ebből étkeztetés - kivéve ell, hallgatók térítési díj B40211</t>
  </si>
  <si>
    <t>ebből: alkalmazottak térítési díj (B40213)</t>
  </si>
  <si>
    <t>ebből: egyéb szolgáltatás (40215)</t>
  </si>
  <si>
    <t>Tulajdonosi bevételek (B4041)</t>
  </si>
  <si>
    <t>ebből: önkormányzati vagyon üzemeltetéséből származó bevétel (B404131)</t>
  </si>
  <si>
    <t>ebből: egy önk-i bérleti- és lízing díj bevételek (404134)</t>
  </si>
  <si>
    <t>Ellátási díjak (B4051)</t>
  </si>
  <si>
    <t>Kiszámlázott általános forgalmi adó (B4061)</t>
  </si>
  <si>
    <t>Egyéb kapott (járó) kamatok és kamatjellegű bevételek ÁHK(B40811)</t>
  </si>
  <si>
    <t>Egyéb pénzügyi műveletek bevételei (B4091)</t>
  </si>
  <si>
    <t>Egyéb működési bevételek (B4111)</t>
  </si>
  <si>
    <t>Ingatlanok értékesítése (B521)</t>
  </si>
  <si>
    <t>Egyéb tárgyi eszközök értékesítése B531</t>
  </si>
  <si>
    <t>Egyéb működési célú átvett pénzeszközök (65)</t>
  </si>
  <si>
    <t>Működési célú átvett pénzeszközök (B6)</t>
  </si>
  <si>
    <t>Befektetési célú belföldi egyéb hitelviszonyt megtestesítő értékpapír beváltása, értékesítése (B 81231</t>
  </si>
  <si>
    <t>Előző év költségvetési maradványának igénybevétele (B813)</t>
  </si>
  <si>
    <t>Irányító szervi támogatás (B816</t>
  </si>
  <si>
    <t>2018 tényl</t>
  </si>
  <si>
    <t>Családs Berh</t>
  </si>
  <si>
    <t>Családs Vi</t>
  </si>
  <si>
    <t>Hétszínvirág</t>
  </si>
  <si>
    <t>Vi Óvoda</t>
  </si>
  <si>
    <t>2017. évről áthúzódó bérkompenzáció</t>
  </si>
  <si>
    <t>Polgármesterek illetményének támogatása</t>
  </si>
  <si>
    <t>Bölcsődei ellátás bértámogatás</t>
  </si>
  <si>
    <t>Bölcsődei működtetési tám</t>
  </si>
  <si>
    <t>házi segítségnyújtás szem élyi gondozás</t>
  </si>
  <si>
    <t>házi segítségnyújtás - szociális segítés</t>
  </si>
  <si>
    <t>ágazati pótlék</t>
  </si>
  <si>
    <t xml:space="preserve">könyvtári és közművelődési feladat tám Berhida: </t>
  </si>
  <si>
    <t>Kulturális pótlék</t>
  </si>
  <si>
    <t>5.)Helyi önkorm. Kiegészítő támogatásai</t>
  </si>
  <si>
    <t xml:space="preserve">Rovat megnevezése </t>
  </si>
  <si>
    <t>ebből: egyéb központi kezelésű előir (K50612)</t>
  </si>
  <si>
    <t>Egyéb működési célú támogatások államháztartáson kívülre non-profit szervezet (K51215)</t>
  </si>
  <si>
    <t>Egyházi jogi személy egyé műk célú tám( K51216</t>
  </si>
  <si>
    <t>Informatikai eszközök felújítása (K723)</t>
  </si>
  <si>
    <t>ebből:önkormányzati többségi tulajdonú nem pénzügyi vállalkozások (K89122)</t>
  </si>
  <si>
    <t>ebből: nonprofit gazdasági társaságok (K8915)</t>
  </si>
  <si>
    <t>ebből: egyéb civil szervezeteknek</t>
  </si>
  <si>
    <t>Süni egyéb tárgyi eszköz + áfa</t>
  </si>
  <si>
    <t xml:space="preserve">ÖNK védőnői szolg. Egyéb eszközbeszerzés  </t>
  </si>
  <si>
    <t>ÖNK kerékpárút kialakítás TOP 3.1.1-16 pályázat</t>
  </si>
  <si>
    <t>ÖNK szennyvíz tisztítótelep, csatornahál fejl. KEHOP pályázat</t>
  </si>
  <si>
    <t>ÖNK külterületi utak önrész céltartba</t>
  </si>
  <si>
    <t>ÖNK állami támogatás elszám. Étkeztetés</t>
  </si>
  <si>
    <t>ÖNK ingatlan havaria céltartalékba</t>
  </si>
  <si>
    <t>BEVÉTELEK</t>
  </si>
  <si>
    <t>KIADÁSOK</t>
  </si>
  <si>
    <t>érettségire jelentkezők regisztrációs díja</t>
  </si>
  <si>
    <t>közgyógy ellátás helyi megáll</t>
  </si>
  <si>
    <t>Dologi kiadás</t>
  </si>
  <si>
    <t>szociális tüzifa juttatás</t>
  </si>
  <si>
    <t>Egyéb központi kezelésű tám</t>
  </si>
  <si>
    <t>Bursa hungarica felsőoktatási pály tám</t>
  </si>
  <si>
    <t>MMINDÖSSZESEN</t>
  </si>
  <si>
    <t>bevétel  Ft</t>
  </si>
  <si>
    <t>Ft</t>
  </si>
  <si>
    <t>2021.</t>
  </si>
  <si>
    <t>2021 év</t>
  </si>
  <si>
    <t>TOP 3.1.1-16 közlekedésfejlesztés (kerékpárút)pály</t>
  </si>
  <si>
    <t>Kiadás összesen</t>
  </si>
  <si>
    <t>személyi jutt</t>
  </si>
  <si>
    <t>Beruházás</t>
  </si>
  <si>
    <t>KEHOP 2.2.1-15-00005 szennyvíztisztítótelep pály</t>
  </si>
  <si>
    <t>KÖFOP-1.2.1-VEKOP-16 ASP rendszer bevezetése</t>
  </si>
  <si>
    <t>iránytószervi támogatás</t>
  </si>
  <si>
    <t>kv-i mararvány</t>
  </si>
  <si>
    <t>ÁLLAMIGAZGATÁSI FELADATOK</t>
  </si>
  <si>
    <t>ÖNKÉNT VÁLLALT FELADATOK</t>
  </si>
  <si>
    <t>KÖTELEZŐ FELADATOK</t>
  </si>
  <si>
    <t xml:space="preserve">                               2019. évi költségvetési tervben a 2018. évi költségvetési maradvány igénybevétel részletezése</t>
  </si>
  <si>
    <t>ÖNK Téli rezsi csökkentés BM pályázat</t>
  </si>
  <si>
    <t>ÖNK konyha épület felújítás Süni</t>
  </si>
  <si>
    <t xml:space="preserve">ÖNK VP6-7.2.1.4.1.3-17 közétkeztetés fejl. Süni eszközfejl.pály.  </t>
  </si>
  <si>
    <t>ÖNK Üzletsor virág-zöldség-vegyesker. ablakcsere</t>
  </si>
  <si>
    <t>ÖNK ivóvíz bekötés felújítások Viziközmű szl-.ról</t>
  </si>
  <si>
    <t>ÖNK viziközmű alapból tervek</t>
  </si>
  <si>
    <t>ÖNK viziközmű alapból keretszerződés</t>
  </si>
  <si>
    <t>ÖNK TOP pályázat közlekedés fejlesztés, kerékpárút</t>
  </si>
  <si>
    <t>Kultúrház 2018 közműv érd növ pály</t>
  </si>
  <si>
    <t>Egyéb viziközmű alap</t>
  </si>
  <si>
    <t>Új HKA alap talajterh díj</t>
  </si>
  <si>
    <t xml:space="preserve">Kultúrház Csóry pályázat 2018 </t>
  </si>
  <si>
    <t>ÖNK 181/2 hrsz-ú közút közvilágítási hálózatra csatlakozás</t>
  </si>
  <si>
    <t>ÖNK Petőfi MŰV Ház mellékbejárati ajtó csere</t>
  </si>
  <si>
    <t>ÖNK úrnahely kialakítás</t>
  </si>
  <si>
    <t>ÖNK Kiskovácsi ravatozó bővítés</t>
  </si>
  <si>
    <t>ÖNK sportparkok térburkolat</t>
  </si>
  <si>
    <t>ÖNK sportpark közvilágítás, napelemes</t>
  </si>
  <si>
    <t>ÖNK Bakonykarszt telek kialak megállapodás törlesztés</t>
  </si>
  <si>
    <t>Felhalm.c t</t>
  </si>
  <si>
    <t>2019. évi költségvetés</t>
  </si>
  <si>
    <t xml:space="preserve">ÖNK tervek </t>
  </si>
  <si>
    <t>ÖNK Gyermekorvosi és védőnői szolg. Épület felúj pályázat 64 m</t>
  </si>
  <si>
    <t>ÖNK Petőfi Műv Ház mellékbejárat ajtócsere</t>
  </si>
  <si>
    <t>ÖNK tervek</t>
  </si>
  <si>
    <t>ÖNK Kiskovácsi temető ravatalozó bővítés Korm. Hiv hatós. Előir</t>
  </si>
  <si>
    <t xml:space="preserve">ÖNK urnahely temetkezési hely kialakítás </t>
  </si>
  <si>
    <t>ÖNK sportparkok kialakítása térburkolat</t>
  </si>
  <si>
    <t>ÖNK sportpark napelemes lámpa</t>
  </si>
  <si>
    <t xml:space="preserve">Kultúr kisértékű te. Csóri pályázat  </t>
  </si>
  <si>
    <t xml:space="preserve">ÖNK külterületi utak pályázat </t>
  </si>
  <si>
    <t xml:space="preserve">ÖNK pályázati tartalék </t>
  </si>
  <si>
    <t>2019 tényl</t>
  </si>
  <si>
    <t>Módosított összesen</t>
  </si>
  <si>
    <t>Intézményi összesen</t>
  </si>
  <si>
    <t xml:space="preserve">Kieg tám. Óv pedag minősítéséhez II. kategóriába sorolt </t>
  </si>
  <si>
    <t xml:space="preserve">Családsegítés és gyermekjóléti szolgáltatás B: 5972   Vi: 683 = 6655 fő  </t>
  </si>
  <si>
    <t>könyvtári érdekeltségnövelő tám</t>
  </si>
  <si>
    <t>2019. évi bérkompenzáció</t>
  </si>
  <si>
    <t>2018. évi állami tám. elszámolásból adódó bevétel</t>
  </si>
  <si>
    <t>Természetbeni ellátások, Erzsébet utalvány</t>
  </si>
  <si>
    <t>2019. évi eredeti költségvetés</t>
  </si>
  <si>
    <t>TESZ egyéb gép- berendezés+áfa</t>
  </si>
  <si>
    <t>TESZ egyéb gép, berendezés, jármű  felújítás</t>
  </si>
  <si>
    <t>ÖNK orvosi rendelő felúj pályázat</t>
  </si>
  <si>
    <t>Kultúrház 2018. érdekeltségnöv pályázat egyéb gép, berend</t>
  </si>
  <si>
    <t>Kultúrház egyéb tárgyi eszköz  beszerzés</t>
  </si>
  <si>
    <t>Kultúrház éven túli könyvbeszerzés</t>
  </si>
  <si>
    <t>Kultúrház immateriális javak beszerzése</t>
  </si>
  <si>
    <t>finanszírozás</t>
  </si>
  <si>
    <t>2019.évi MÉRLEGTERV</t>
  </si>
  <si>
    <t>2019 évi költségvetés</t>
  </si>
  <si>
    <t>2019. Évi költségvetéséhez</t>
  </si>
  <si>
    <t>2022.</t>
  </si>
  <si>
    <t>2022. után</t>
  </si>
  <si>
    <t>2019. év</t>
  </si>
  <si>
    <t>2022 év</t>
  </si>
  <si>
    <t>összeg</t>
  </si>
  <si>
    <t>ÖNK MTZ traktor felújítás</t>
  </si>
  <si>
    <t>Nem intézményi ell. Ebből célonként</t>
  </si>
  <si>
    <t>Pályázathoz kapcsolódó</t>
  </si>
  <si>
    <t xml:space="preserve">TESZ  város üzemeltetési feladatok </t>
  </si>
  <si>
    <t>Téli rezsicsökkentés pályázat</t>
  </si>
  <si>
    <t>ÖNK közvilágítás korszer</t>
  </si>
  <si>
    <t>ÖNK  közvilágítás korszer</t>
  </si>
  <si>
    <t>Állami megelőlegezés visszafizetése MÁK</t>
  </si>
  <si>
    <t>TESZ közfoglalkoztatotti előleg Munkaügyi Központ</t>
  </si>
  <si>
    <t>2019.</t>
  </si>
  <si>
    <t>VP Külterületi utas pályázat</t>
  </si>
  <si>
    <t>ÖNK Várpalota szennyvíztelep centrifuga, iszavíztelenítő felúj</t>
  </si>
  <si>
    <t>Egyéb működési célú támogatások államháztartáson kívülre  (K512)</t>
  </si>
  <si>
    <t>Egyéb felhalmozási célú támogatások államháztartáson belülre  (K84)</t>
  </si>
  <si>
    <t>Egyéb felhalmozási célú támogatás Áht-n kívülre (K89)</t>
  </si>
  <si>
    <t>ÖNK Süni konyha felújítás pályázat</t>
  </si>
  <si>
    <t>2/2019.(III.1.) rendelethez</t>
  </si>
  <si>
    <t>a 2/2019. (III.1 .) önkormányzati rendelethez</t>
  </si>
  <si>
    <t>2/2019.(III.1. ) rendelethez</t>
  </si>
  <si>
    <t>a 2/2019. (III.1.) önkormányzati rendelethez</t>
  </si>
  <si>
    <t>a 2/2019. (III. 1.) önkormányzati rendelethez</t>
  </si>
  <si>
    <t>11. melléklet</t>
  </si>
  <si>
    <t>12. melléklet</t>
  </si>
  <si>
    <t>25. melléklet</t>
  </si>
  <si>
    <t>Mód előirányzat összesen</t>
  </si>
  <si>
    <t>26. melléklet</t>
  </si>
  <si>
    <t>26/a. melléklet</t>
  </si>
  <si>
    <t>változás</t>
  </si>
  <si>
    <t>Mód. Előirányzat</t>
  </si>
  <si>
    <t>ÖNK Petőfi Műv ház tetőszigetelés javítása</t>
  </si>
  <si>
    <t>ÖNK Péti úti ravatalozó kültéri rav.hely és lábazat felújítás</t>
  </si>
  <si>
    <t>ÖNK Művelődési ház  érintésvédelem vill szekrény</t>
  </si>
  <si>
    <t>26/b. melléklet</t>
  </si>
  <si>
    <t>Mód előir.</t>
  </si>
  <si>
    <t>Kultúrház 2019. évi érdekeltség növ, egyéb gép, berend</t>
  </si>
  <si>
    <t>ÖNK Magyar Ifjúság-Liszt F. u. közötti járdához területvásárlás</t>
  </si>
  <si>
    <t>ÖNK Bem u. sarka terület átvétel kapcsán kerítés építés</t>
  </si>
  <si>
    <t xml:space="preserve">ÖNK védőnői szolg. informatikai eszközbeszerzés  </t>
  </si>
  <si>
    <t>ÖNK kamerák elhelyezése, cseréje</t>
  </si>
  <si>
    <t>ÖNK buszmegálló beszerzés</t>
  </si>
  <si>
    <t>ÖNK térburkolat Péti úti temetőben (urnafalnál)</t>
  </si>
  <si>
    <t>ÖNK Süni ovifoci pálya pályázat kerítés</t>
  </si>
  <si>
    <t>ÖNK rendezési terv, települési rendezési eszköz terv módosítás</t>
  </si>
  <si>
    <t>bruttó</t>
  </si>
  <si>
    <t>nettó</t>
  </si>
  <si>
    <t>áfa</t>
  </si>
  <si>
    <t>ÖNK.</t>
  </si>
  <si>
    <t>imm jav</t>
  </si>
  <si>
    <t>ingatlan</t>
  </si>
  <si>
    <t>informatikai eszk</t>
  </si>
  <si>
    <t>egyéb eszköz</t>
  </si>
  <si>
    <t>Kultúr</t>
  </si>
  <si>
    <t>ÖH</t>
  </si>
  <si>
    <t>27.  melléklet</t>
  </si>
  <si>
    <t>28. melléklet</t>
  </si>
  <si>
    <t>29. melléklet</t>
  </si>
  <si>
    <t>2019. Év</t>
  </si>
  <si>
    <t>30/a. melléklet</t>
  </si>
  <si>
    <t>30.B. melléklet</t>
  </si>
  <si>
    <t>30.c. melléklet</t>
  </si>
  <si>
    <t>31. melléklet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</si>
</sst>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F_t_-;\-* #,##0.00\ _F_t_-;_-* &quot;-&quot;??\ _F_t_-;_-@_-"/>
    <numFmt numFmtId="165" formatCode="00"/>
    <numFmt numFmtId="166" formatCode="_-* #,##0\ _F_t_-;\-* #,##0\ _F_t_-;_-* &quot;-&quot;??\ _F_t_-;_-@_-"/>
    <numFmt numFmtId="167" formatCode="_-* #,##0.0\ _F_t_-;\-* #,##0.0\ _F_t_-;_-* &quot;-&quot;??\ _F_t_-;_-@_-"/>
    <numFmt numFmtId="168" formatCode="0__"/>
  </numFmts>
  <fonts count="55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 CE"/>
      <charset val="238"/>
    </font>
    <font>
      <sz val="9"/>
      <name val="Times New Roman"/>
      <family val="1"/>
      <charset val="238"/>
    </font>
    <font>
      <sz val="14"/>
      <name val="Times New Roman"/>
      <family val="1"/>
      <charset val="238"/>
    </font>
    <font>
      <sz val="14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sz val="11"/>
      <name val="Times New Roman"/>
      <family val="1"/>
      <charset val="238"/>
    </font>
    <font>
      <sz val="9"/>
      <color indexed="8"/>
      <name val="Times New Roman"/>
      <family val="1"/>
      <charset val="238"/>
    </font>
    <font>
      <sz val="17"/>
      <color indexed="8"/>
      <name val="Calibri"/>
      <family val="2"/>
      <charset val="238"/>
    </font>
    <font>
      <sz val="8"/>
      <name val="Arial"/>
      <family val="2"/>
      <charset val="238"/>
    </font>
    <font>
      <sz val="8"/>
      <color indexed="8"/>
      <name val="Calibri"/>
      <family val="2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12"/>
      <name val="Times New Roman"/>
      <family val="1"/>
      <charset val="238"/>
    </font>
    <font>
      <sz val="11"/>
      <color indexed="8"/>
      <name val="Times New Roman"/>
      <family val="1"/>
      <charset val="238"/>
    </font>
    <font>
      <b/>
      <sz val="8"/>
      <name val="Times New Roman"/>
      <family val="1"/>
      <charset val="238"/>
    </font>
    <font>
      <sz val="8"/>
      <name val="Times New Roman"/>
      <family val="1"/>
      <charset val="238"/>
    </font>
    <font>
      <sz val="1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name val="Times New Roman"/>
      <family val="1"/>
      <charset val="238"/>
    </font>
    <font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4"/>
      <name val="Times New Roman"/>
      <family val="1"/>
      <charset val="238"/>
    </font>
    <font>
      <sz val="11"/>
      <name val="Calibri"/>
      <family val="2"/>
      <charset val="238"/>
    </font>
    <font>
      <sz val="10"/>
      <color indexed="14"/>
      <name val="Arial CE"/>
      <family val="2"/>
      <charset val="238"/>
    </font>
    <font>
      <b/>
      <sz val="11"/>
      <name val="Arial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sz val="10"/>
      <color indexed="53"/>
      <name val="Arial CE"/>
      <family val="2"/>
      <charset val="238"/>
    </font>
    <font>
      <sz val="10"/>
      <color indexed="53"/>
      <name val="Arial"/>
      <family val="2"/>
      <charset val="238"/>
    </font>
    <font>
      <sz val="10"/>
      <name val="Times New Roman CE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1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/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ashed">
        <color indexed="22"/>
      </top>
      <bottom/>
      <diagonal/>
    </border>
    <border>
      <left style="thick">
        <color indexed="64"/>
      </left>
      <right style="thin">
        <color indexed="64"/>
      </right>
      <top style="dashed">
        <color indexed="22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ashed">
        <color indexed="22"/>
      </bottom>
      <diagonal/>
    </border>
    <border>
      <left style="thick">
        <color indexed="64"/>
      </left>
      <right style="thin">
        <color indexed="64"/>
      </right>
      <top/>
      <bottom style="dashed">
        <color indexed="22"/>
      </bottom>
      <diagonal/>
    </border>
    <border>
      <left style="medium">
        <color indexed="64"/>
      </left>
      <right/>
      <top style="dashed">
        <color indexed="22"/>
      </top>
      <bottom style="dashed">
        <color indexed="22"/>
      </bottom>
      <diagonal/>
    </border>
    <border>
      <left style="thick">
        <color indexed="64"/>
      </left>
      <right style="thin">
        <color indexed="64"/>
      </right>
      <top style="dashed">
        <color indexed="22"/>
      </top>
      <bottom style="dashed">
        <color indexed="2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ck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medium">
        <color indexed="64"/>
      </top>
      <bottom style="medium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/>
      <diagonal/>
    </border>
    <border>
      <left/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 style="thin">
        <color indexed="64"/>
      </top>
      <bottom/>
      <diagonal/>
    </border>
    <border>
      <left style="thin">
        <color indexed="64"/>
      </left>
      <right style="thick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</borders>
  <cellStyleXfs count="43">
    <xf numFmtId="0" fontId="0" fillId="0" borderId="0"/>
    <xf numFmtId="164" fontId="15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1" fillId="0" borderId="0"/>
    <xf numFmtId="0" fontId="49" fillId="0" borderId="0"/>
    <xf numFmtId="0" fontId="9" fillId="0" borderId="0"/>
    <xf numFmtId="0" fontId="49" fillId="0" borderId="0"/>
    <xf numFmtId="0" fontId="49" fillId="0" borderId="0"/>
    <xf numFmtId="0" fontId="4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5" fillId="0" borderId="0"/>
    <xf numFmtId="0" fontId="45" fillId="0" borderId="0"/>
    <xf numFmtId="0" fontId="15" fillId="0" borderId="0"/>
    <xf numFmtId="0" fontId="5" fillId="0" borderId="0"/>
    <xf numFmtId="0" fontId="5" fillId="0" borderId="0"/>
    <xf numFmtId="164" fontId="6" fillId="0" borderId="0" applyFont="0" applyFill="0" applyBorder="0" applyAlignment="0" applyProtection="0"/>
    <xf numFmtId="0" fontId="11" fillId="0" borderId="0"/>
    <xf numFmtId="0" fontId="5" fillId="0" borderId="0"/>
    <xf numFmtId="164" fontId="6" fillId="0" borderId="0" applyFont="0" applyFill="0" applyBorder="0" applyAlignment="0" applyProtection="0"/>
    <xf numFmtId="0" fontId="1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18">
    <xf numFmtId="0" fontId="0" fillId="0" borderId="0" xfId="0"/>
    <xf numFmtId="165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3" fontId="8" fillId="0" borderId="1" xfId="0" applyNumberFormat="1" applyFont="1" applyBorder="1" applyAlignment="1">
      <alignment horizontal="right" vertical="top" wrapText="1"/>
    </xf>
    <xf numFmtId="0" fontId="9" fillId="0" borderId="1" xfId="0" applyFont="1" applyBorder="1" applyAlignment="1">
      <alignment horizontal="center" vertical="top" wrapText="1"/>
    </xf>
    <xf numFmtId="3" fontId="9" fillId="0" borderId="1" xfId="0" applyNumberFormat="1" applyFont="1" applyBorder="1" applyAlignment="1">
      <alignment horizontal="right" vertical="top" wrapText="1"/>
    </xf>
    <xf numFmtId="3" fontId="9" fillId="2" borderId="1" xfId="0" applyNumberFormat="1" applyFont="1" applyFill="1" applyBorder="1" applyAlignment="1">
      <alignment horizontal="right" vertical="top" wrapText="1"/>
    </xf>
    <xf numFmtId="3" fontId="9" fillId="3" borderId="1" xfId="0" applyNumberFormat="1" applyFont="1" applyFill="1" applyBorder="1" applyAlignment="1">
      <alignment horizontal="right" vertical="top" wrapText="1"/>
    </xf>
    <xf numFmtId="3" fontId="0" fillId="0" borderId="3" xfId="0" applyNumberFormat="1" applyBorder="1"/>
    <xf numFmtId="0" fontId="0" fillId="3" borderId="0" xfId="0" applyFill="1" applyBorder="1"/>
    <xf numFmtId="3" fontId="9" fillId="7" borderId="1" xfId="0" applyNumberFormat="1" applyFont="1" applyFill="1" applyBorder="1" applyAlignment="1">
      <alignment horizontal="right" vertical="top" wrapText="1"/>
    </xf>
    <xf numFmtId="3" fontId="8" fillId="7" borderId="1" xfId="0" applyNumberFormat="1" applyFont="1" applyFill="1" applyBorder="1" applyAlignment="1">
      <alignment horizontal="right" vertical="top" wrapText="1"/>
    </xf>
    <xf numFmtId="3" fontId="9" fillId="8" borderId="1" xfId="0" applyNumberFormat="1" applyFont="1" applyFill="1" applyBorder="1" applyAlignment="1">
      <alignment horizontal="right" vertical="top" wrapText="1"/>
    </xf>
    <xf numFmtId="3" fontId="8" fillId="2" borderId="1" xfId="0" applyNumberFormat="1" applyFont="1" applyFill="1" applyBorder="1" applyAlignment="1">
      <alignment horizontal="right" vertical="top" wrapText="1"/>
    </xf>
    <xf numFmtId="3" fontId="9" fillId="6" borderId="1" xfId="0" applyNumberFormat="1" applyFont="1" applyFill="1" applyBorder="1" applyAlignment="1">
      <alignment horizontal="right" vertical="top" wrapText="1"/>
    </xf>
    <xf numFmtId="3" fontId="0" fillId="6" borderId="2" xfId="0" applyNumberFormat="1" applyFill="1" applyBorder="1"/>
    <xf numFmtId="3" fontId="0" fillId="0" borderId="4" xfId="0" applyNumberFormat="1" applyBorder="1"/>
    <xf numFmtId="0" fontId="12" fillId="0" borderId="0" xfId="8" applyFont="1"/>
    <xf numFmtId="0" fontId="0" fillId="0" borderId="12" xfId="0" applyBorder="1"/>
    <xf numFmtId="166" fontId="21" fillId="6" borderId="16" xfId="2" applyNumberFormat="1" applyFont="1" applyFill="1" applyBorder="1"/>
    <xf numFmtId="0" fontId="11" fillId="6" borderId="18" xfId="8" applyFill="1" applyBorder="1"/>
    <xf numFmtId="166" fontId="21" fillId="6" borderId="18" xfId="2" applyNumberFormat="1" applyFont="1" applyFill="1" applyBorder="1"/>
    <xf numFmtId="0" fontId="24" fillId="0" borderId="0" xfId="8" applyFont="1" applyAlignment="1">
      <alignment horizontal="center"/>
    </xf>
    <xf numFmtId="0" fontId="10" fillId="0" borderId="19" xfId="24" applyFont="1" applyBorder="1"/>
    <xf numFmtId="0" fontId="22" fillId="0" borderId="0" xfId="8" applyFont="1"/>
    <xf numFmtId="0" fontId="22" fillId="0" borderId="21" xfId="8" applyFont="1" applyBorder="1"/>
    <xf numFmtId="0" fontId="11" fillId="0" borderId="23" xfId="8" applyBorder="1"/>
    <xf numFmtId="0" fontId="11" fillId="0" borderId="21" xfId="8" applyBorder="1"/>
    <xf numFmtId="0" fontId="22" fillId="0" borderId="25" xfId="8" applyFont="1" applyBorder="1"/>
    <xf numFmtId="0" fontId="27" fillId="3" borderId="7" xfId="16" applyFont="1" applyFill="1" applyBorder="1"/>
    <xf numFmtId="0" fontId="27" fillId="3" borderId="30" xfId="8" applyFont="1" applyFill="1" applyBorder="1"/>
    <xf numFmtId="166" fontId="22" fillId="11" borderId="31" xfId="3" applyNumberFormat="1" applyFont="1" applyFill="1" applyBorder="1"/>
    <xf numFmtId="166" fontId="22" fillId="5" borderId="24" xfId="3" applyNumberFormat="1" applyFont="1" applyFill="1" applyBorder="1"/>
    <xf numFmtId="166" fontId="28" fillId="4" borderId="26" xfId="3" applyNumberFormat="1" applyFont="1" applyFill="1" applyBorder="1"/>
    <xf numFmtId="0" fontId="32" fillId="0" borderId="0" xfId="10" applyFont="1"/>
    <xf numFmtId="0" fontId="20" fillId="0" borderId="0" xfId="10" applyFont="1"/>
    <xf numFmtId="0" fontId="33" fillId="0" borderId="0" xfId="10" applyFont="1"/>
    <xf numFmtId="0" fontId="9" fillId="0" borderId="0" xfId="17" applyFont="1"/>
    <xf numFmtId="0" fontId="34" fillId="0" borderId="0" xfId="10" applyFont="1"/>
    <xf numFmtId="0" fontId="9" fillId="0" borderId="0" xfId="10" applyFont="1" applyAlignment="1">
      <alignment horizontal="left"/>
    </xf>
    <xf numFmtId="0" fontId="32" fillId="0" borderId="0" xfId="17" applyFont="1"/>
    <xf numFmtId="0" fontId="34" fillId="0" borderId="40" xfId="10" applyFont="1" applyBorder="1"/>
    <xf numFmtId="0" fontId="34" fillId="0" borderId="26" xfId="10" applyFont="1" applyBorder="1"/>
    <xf numFmtId="0" fontId="34" fillId="0" borderId="26" xfId="10" applyFont="1" applyFill="1" applyBorder="1"/>
    <xf numFmtId="0" fontId="34" fillId="0" borderId="34" xfId="10" applyFont="1" applyBorder="1"/>
    <xf numFmtId="0" fontId="34" fillId="10" borderId="42" xfId="10" applyFont="1" applyFill="1" applyBorder="1"/>
    <xf numFmtId="0" fontId="34" fillId="10" borderId="22" xfId="10" applyFont="1" applyFill="1" applyBorder="1"/>
    <xf numFmtId="0" fontId="9" fillId="0" borderId="0" xfId="10"/>
    <xf numFmtId="0" fontId="9" fillId="0" borderId="0" xfId="10" applyFill="1"/>
    <xf numFmtId="0" fontId="24" fillId="0" borderId="0" xfId="18" applyFont="1"/>
    <xf numFmtId="0" fontId="15" fillId="0" borderId="0" xfId="22" applyBorder="1"/>
    <xf numFmtId="0" fontId="15" fillId="0" borderId="0" xfId="22"/>
    <xf numFmtId="0" fontId="10" fillId="0" borderId="0" xfId="22" applyFont="1"/>
    <xf numFmtId="0" fontId="10" fillId="0" borderId="0" xfId="22" applyFont="1" applyAlignment="1">
      <alignment horizontal="left"/>
    </xf>
    <xf numFmtId="0" fontId="15" fillId="0" borderId="0" xfId="22" applyFont="1"/>
    <xf numFmtId="0" fontId="10" fillId="10" borderId="2" xfId="22" applyFont="1" applyFill="1" applyBorder="1"/>
    <xf numFmtId="0" fontId="10" fillId="10" borderId="5" xfId="22" applyFont="1" applyFill="1" applyBorder="1"/>
    <xf numFmtId="0" fontId="15" fillId="8" borderId="1" xfId="22" applyFill="1" applyBorder="1"/>
    <xf numFmtId="0" fontId="10" fillId="0" borderId="1" xfId="22" applyFont="1" applyBorder="1"/>
    <xf numFmtId="0" fontId="10" fillId="0" borderId="26" xfId="22" applyFont="1" applyBorder="1"/>
    <xf numFmtId="0" fontId="15" fillId="0" borderId="26" xfId="22" applyFont="1" applyBorder="1"/>
    <xf numFmtId="0" fontId="15" fillId="0" borderId="26" xfId="22" applyBorder="1"/>
    <xf numFmtId="0" fontId="37" fillId="0" borderId="0" xfId="22" applyFont="1"/>
    <xf numFmtId="0" fontId="15" fillId="0" borderId="0" xfId="22" applyFill="1" applyBorder="1"/>
    <xf numFmtId="0" fontId="42" fillId="10" borderId="10" xfId="10" applyFont="1" applyFill="1" applyBorder="1" applyAlignment="1">
      <alignment horizontal="center"/>
    </xf>
    <xf numFmtId="0" fontId="15" fillId="0" borderId="7" xfId="22" applyFill="1" applyBorder="1"/>
    <xf numFmtId="0" fontId="15" fillId="0" borderId="7" xfId="22" applyBorder="1"/>
    <xf numFmtId="0" fontId="31" fillId="0" borderId="0" xfId="10" applyFont="1" applyAlignment="1">
      <alignment horizontal="left"/>
    </xf>
    <xf numFmtId="0" fontId="8" fillId="0" borderId="0" xfId="10" applyFont="1" applyAlignment="1">
      <alignment horizontal="left"/>
    </xf>
    <xf numFmtId="0" fontId="8" fillId="0" borderId="0" xfId="10" applyFont="1"/>
    <xf numFmtId="0" fontId="9" fillId="0" borderId="0" xfId="10" applyAlignment="1">
      <alignment horizontal="left"/>
    </xf>
    <xf numFmtId="0" fontId="32" fillId="0" borderId="0" xfId="18" applyFont="1"/>
    <xf numFmtId="0" fontId="9" fillId="0" borderId="0" xfId="14"/>
    <xf numFmtId="0" fontId="8" fillId="0" borderId="0" xfId="14" applyFont="1" applyAlignment="1">
      <alignment horizontal="left"/>
    </xf>
    <xf numFmtId="0" fontId="8" fillId="0" borderId="0" xfId="14" applyFont="1"/>
    <xf numFmtId="0" fontId="32" fillId="0" borderId="0" xfId="14" applyFont="1"/>
    <xf numFmtId="0" fontId="9" fillId="8" borderId="26" xfId="14" applyFill="1" applyBorder="1"/>
    <xf numFmtId="0" fontId="9" fillId="0" borderId="26" xfId="14" applyBorder="1"/>
    <xf numFmtId="0" fontId="9" fillId="0" borderId="26" xfId="14" applyFont="1" applyBorder="1"/>
    <xf numFmtId="0" fontId="9" fillId="0" borderId="5" xfId="14" applyBorder="1"/>
    <xf numFmtId="0" fontId="9" fillId="0" borderId="26" xfId="14" applyFill="1" applyBorder="1"/>
    <xf numFmtId="0" fontId="9" fillId="0" borderId="0" xfId="14" applyBorder="1"/>
    <xf numFmtId="0" fontId="9" fillId="0" borderId="0" xfId="14" applyFont="1" applyBorder="1"/>
    <xf numFmtId="0" fontId="8" fillId="0" borderId="0" xfId="14" applyFont="1" applyAlignment="1">
      <alignment horizontal="center"/>
    </xf>
    <xf numFmtId="0" fontId="9" fillId="0" borderId="0" xfId="19" applyFont="1"/>
    <xf numFmtId="0" fontId="32" fillId="0" borderId="0" xfId="19" applyFont="1"/>
    <xf numFmtId="0" fontId="8" fillId="10" borderId="43" xfId="14" applyFont="1" applyFill="1" applyBorder="1"/>
    <xf numFmtId="0" fontId="8" fillId="8" borderId="5" xfId="14" applyFont="1" applyFill="1" applyBorder="1"/>
    <xf numFmtId="0" fontId="8" fillId="0" borderId="22" xfId="14" applyFont="1" applyBorder="1"/>
    <xf numFmtId="0" fontId="9" fillId="14" borderId="22" xfId="14" applyFont="1" applyFill="1" applyBorder="1"/>
    <xf numFmtId="166" fontId="15" fillId="8" borderId="1" xfId="1" applyNumberFormat="1" applyFill="1" applyBorder="1"/>
    <xf numFmtId="166" fontId="15" fillId="0" borderId="1" xfId="1" applyNumberFormat="1" applyFont="1" applyBorder="1"/>
    <xf numFmtId="166" fontId="15" fillId="0" borderId="26" xfId="1" applyNumberFormat="1" applyFont="1" applyBorder="1"/>
    <xf numFmtId="166" fontId="15" fillId="0" borderId="5" xfId="1" applyNumberFormat="1" applyFont="1" applyBorder="1"/>
    <xf numFmtId="166" fontId="8" fillId="10" borderId="43" xfId="1" applyNumberFormat="1" applyFont="1" applyFill="1" applyBorder="1"/>
    <xf numFmtId="166" fontId="8" fillId="8" borderId="5" xfId="1" applyNumberFormat="1" applyFont="1" applyFill="1" applyBorder="1"/>
    <xf numFmtId="166" fontId="9" fillId="0" borderId="26" xfId="1" applyNumberFormat="1" applyFont="1" applyBorder="1"/>
    <xf numFmtId="166" fontId="8" fillId="0" borderId="22" xfId="1" applyNumberFormat="1" applyFont="1" applyBorder="1"/>
    <xf numFmtId="166" fontId="9" fillId="14" borderId="22" xfId="1" applyNumberFormat="1" applyFont="1" applyFill="1" applyBorder="1"/>
    <xf numFmtId="166" fontId="9" fillId="3" borderId="26" xfId="1" applyNumberFormat="1" applyFont="1" applyFill="1" applyBorder="1"/>
    <xf numFmtId="166" fontId="9" fillId="0" borderId="0" xfId="1" applyNumberFormat="1" applyFont="1"/>
    <xf numFmtId="166" fontId="9" fillId="0" borderId="0" xfId="1" applyNumberFormat="1" applyFont="1" applyBorder="1"/>
    <xf numFmtId="0" fontId="11" fillId="0" borderId="1" xfId="0" applyFont="1" applyBorder="1"/>
    <xf numFmtId="166" fontId="27" fillId="0" borderId="1" xfId="1" applyNumberFormat="1" applyFont="1" applyBorder="1"/>
    <xf numFmtId="0" fontId="11" fillId="0" borderId="0" xfId="0" applyFont="1"/>
    <xf numFmtId="0" fontId="28" fillId="0" borderId="0" xfId="10" applyFont="1"/>
    <xf numFmtId="0" fontId="11" fillId="0" borderId="5" xfId="0" applyFont="1" applyBorder="1"/>
    <xf numFmtId="166" fontId="22" fillId="0" borderId="5" xfId="1" applyNumberFormat="1" applyFont="1" applyBorder="1"/>
    <xf numFmtId="0" fontId="11" fillId="0" borderId="2" xfId="0" applyFont="1" applyBorder="1"/>
    <xf numFmtId="0" fontId="9" fillId="0" borderId="1" xfId="10" applyBorder="1"/>
    <xf numFmtId="0" fontId="9" fillId="0" borderId="5" xfId="10" applyBorder="1"/>
    <xf numFmtId="0" fontId="9" fillId="0" borderId="2" xfId="10" applyBorder="1"/>
    <xf numFmtId="0" fontId="22" fillId="8" borderId="42" xfId="0" applyFont="1" applyFill="1" applyBorder="1"/>
    <xf numFmtId="0" fontId="22" fillId="8" borderId="22" xfId="0" applyFont="1" applyFill="1" applyBorder="1"/>
    <xf numFmtId="0" fontId="22" fillId="8" borderId="24" xfId="0" applyFont="1" applyFill="1" applyBorder="1"/>
    <xf numFmtId="0" fontId="8" fillId="8" borderId="42" xfId="10" applyFont="1" applyFill="1" applyBorder="1"/>
    <xf numFmtId="0" fontId="8" fillId="8" borderId="31" xfId="10" applyFont="1" applyFill="1" applyBorder="1"/>
    <xf numFmtId="0" fontId="11" fillId="8" borderId="42" xfId="0" applyFont="1" applyFill="1" applyBorder="1"/>
    <xf numFmtId="166" fontId="11" fillId="0" borderId="5" xfId="1" applyNumberFormat="1" applyFont="1" applyBorder="1"/>
    <xf numFmtId="166" fontId="11" fillId="0" borderId="11" xfId="1" applyNumberFormat="1" applyFont="1" applyBorder="1"/>
    <xf numFmtId="166" fontId="9" fillId="0" borderId="5" xfId="1" applyNumberFormat="1" applyFont="1" applyBorder="1"/>
    <xf numFmtId="166" fontId="11" fillId="0" borderId="1" xfId="1" applyNumberFormat="1" applyFont="1" applyBorder="1"/>
    <xf numFmtId="166" fontId="11" fillId="0" borderId="6" xfId="1" applyNumberFormat="1" applyFont="1" applyBorder="1"/>
    <xf numFmtId="166" fontId="9" fillId="0" borderId="1" xfId="1" applyNumberFormat="1" applyFont="1" applyBorder="1"/>
    <xf numFmtId="166" fontId="27" fillId="0" borderId="6" xfId="1" applyNumberFormat="1" applyFont="1" applyBorder="1"/>
    <xf numFmtId="0" fontId="9" fillId="0" borderId="0" xfId="15"/>
    <xf numFmtId="0" fontId="8" fillId="0" borderId="0" xfId="15" applyFont="1"/>
    <xf numFmtId="0" fontId="9" fillId="0" borderId="0" xfId="15" applyAlignment="1">
      <alignment horizontal="center"/>
    </xf>
    <xf numFmtId="0" fontId="32" fillId="0" borderId="0" xfId="20" applyFont="1"/>
    <xf numFmtId="0" fontId="32" fillId="0" borderId="0" xfId="15" applyFont="1"/>
    <xf numFmtId="0" fontId="39" fillId="10" borderId="2" xfId="15" applyFont="1" applyFill="1" applyBorder="1" applyAlignment="1">
      <alignment horizontal="center"/>
    </xf>
    <xf numFmtId="0" fontId="39" fillId="10" borderId="10" xfId="15" applyFont="1" applyFill="1" applyBorder="1" applyAlignment="1">
      <alignment horizontal="center"/>
    </xf>
    <xf numFmtId="0" fontId="40" fillId="10" borderId="26" xfId="15" applyFont="1" applyFill="1" applyBorder="1"/>
    <xf numFmtId="0" fontId="40" fillId="10" borderId="28" xfId="15" applyFont="1" applyFill="1" applyBorder="1"/>
    <xf numFmtId="0" fontId="39" fillId="10" borderId="28" xfId="15" applyFont="1" applyFill="1" applyBorder="1" applyAlignment="1">
      <alignment horizontal="center"/>
    </xf>
    <xf numFmtId="0" fontId="39" fillId="10" borderId="5" xfId="15" applyFont="1" applyFill="1" applyBorder="1" applyAlignment="1">
      <alignment horizontal="center"/>
    </xf>
    <xf numFmtId="0" fontId="39" fillId="10" borderId="13" xfId="15" applyFont="1" applyFill="1" applyBorder="1" applyAlignment="1">
      <alignment horizontal="center"/>
    </xf>
    <xf numFmtId="0" fontId="41" fillId="0" borderId="1" xfId="15" applyFont="1" applyBorder="1" applyAlignment="1">
      <alignment horizontal="center"/>
    </xf>
    <xf numFmtId="0" fontId="41" fillId="0" borderId="9" xfId="15" applyFont="1" applyBorder="1"/>
    <xf numFmtId="166" fontId="41" fillId="3" borderId="9" xfId="4" applyNumberFormat="1" applyFont="1" applyFill="1" applyBorder="1" applyAlignment="1">
      <alignment horizontal="right"/>
    </xf>
    <xf numFmtId="166" fontId="41" fillId="3" borderId="1" xfId="5" applyNumberFormat="1" applyFont="1" applyFill="1" applyBorder="1" applyAlignment="1">
      <alignment horizontal="right"/>
    </xf>
    <xf numFmtId="166" fontId="41" fillId="3" borderId="9" xfId="5" applyNumberFormat="1" applyFont="1" applyFill="1" applyBorder="1" applyAlignment="1">
      <alignment horizontal="right"/>
    </xf>
    <xf numFmtId="166" fontId="41" fillId="0" borderId="9" xfId="5" applyNumberFormat="1" applyFont="1" applyBorder="1" applyAlignment="1">
      <alignment horizontal="right"/>
    </xf>
    <xf numFmtId="166" fontId="41" fillId="0" borderId="1" xfId="5" applyNumberFormat="1" applyFont="1" applyBorder="1" applyAlignment="1">
      <alignment horizontal="right"/>
    </xf>
    <xf numFmtId="0" fontId="42" fillId="10" borderId="1" xfId="15" applyFont="1" applyFill="1" applyBorder="1" applyAlignment="1">
      <alignment horizontal="center"/>
    </xf>
    <xf numFmtId="0" fontId="42" fillId="10" borderId="1" xfId="15" applyFont="1" applyFill="1" applyBorder="1"/>
    <xf numFmtId="166" fontId="42" fillId="10" borderId="1" xfId="5" applyNumberFormat="1" applyFont="1" applyFill="1" applyBorder="1" applyAlignment="1">
      <alignment horizontal="right"/>
    </xf>
    <xf numFmtId="0" fontId="9" fillId="0" borderId="0" xfId="10" applyAlignment="1"/>
    <xf numFmtId="0" fontId="33" fillId="0" borderId="0" xfId="10" applyFont="1" applyAlignment="1">
      <alignment horizontal="center"/>
    </xf>
    <xf numFmtId="0" fontId="9" fillId="0" borderId="0" xfId="17"/>
    <xf numFmtId="0" fontId="42" fillId="0" borderId="2" xfId="10" applyFont="1" applyBorder="1" applyAlignment="1">
      <alignment horizontal="center"/>
    </xf>
    <xf numFmtId="0" fontId="42" fillId="10" borderId="2" xfId="10" applyFont="1" applyFill="1" applyBorder="1" applyAlignment="1">
      <alignment horizontal="center"/>
    </xf>
    <xf numFmtId="0" fontId="42" fillId="10" borderId="8" xfId="10" applyFont="1" applyFill="1" applyBorder="1" applyAlignment="1">
      <alignment horizontal="center"/>
    </xf>
    <xf numFmtId="0" fontId="41" fillId="0" borderId="26" xfId="10" applyFont="1" applyBorder="1" applyAlignment="1">
      <alignment horizontal="center"/>
    </xf>
    <xf numFmtId="0" fontId="42" fillId="10" borderId="26" xfId="10" applyFont="1" applyFill="1" applyBorder="1" applyAlignment="1">
      <alignment horizontal="center"/>
    </xf>
    <xf numFmtId="0" fontId="42" fillId="10" borderId="28" xfId="10" applyFont="1" applyFill="1" applyBorder="1" applyAlignment="1">
      <alignment horizontal="center"/>
    </xf>
    <xf numFmtId="0" fontId="42" fillId="10" borderId="0" xfId="10" applyFont="1" applyFill="1" applyBorder="1" applyAlignment="1">
      <alignment horizontal="center"/>
    </xf>
    <xf numFmtId="0" fontId="9" fillId="10" borderId="26" xfId="10" applyFill="1" applyBorder="1"/>
    <xf numFmtId="0" fontId="41" fillId="0" borderId="5" xfId="10" applyFont="1" applyBorder="1" applyAlignment="1">
      <alignment horizontal="center"/>
    </xf>
    <xf numFmtId="0" fontId="41" fillId="10" borderId="5" xfId="10" applyFont="1" applyFill="1" applyBorder="1" applyAlignment="1">
      <alignment horizontal="center"/>
    </xf>
    <xf numFmtId="0" fontId="42" fillId="10" borderId="13" xfId="10" applyFont="1" applyFill="1" applyBorder="1" applyAlignment="1">
      <alignment horizontal="center"/>
    </xf>
    <xf numFmtId="0" fontId="41" fillId="10" borderId="13" xfId="10" applyFont="1" applyFill="1" applyBorder="1" applyAlignment="1">
      <alignment horizontal="center"/>
    </xf>
    <xf numFmtId="0" fontId="41" fillId="10" borderId="11" xfId="10" applyFont="1" applyFill="1" applyBorder="1" applyAlignment="1">
      <alignment horizontal="center"/>
    </xf>
    <xf numFmtId="0" fontId="9" fillId="10" borderId="5" xfId="10" applyFill="1" applyBorder="1"/>
    <xf numFmtId="0" fontId="42" fillId="0" borderId="44" xfId="10" applyFont="1" applyBorder="1" applyAlignment="1">
      <alignment horizontal="center"/>
    </xf>
    <xf numFmtId="0" fontId="42" fillId="0" borderId="34" xfId="10" applyFont="1" applyBorder="1" applyAlignment="1">
      <alignment horizontal="center"/>
    </xf>
    <xf numFmtId="0" fontId="42" fillId="0" borderId="45" xfId="10" applyFont="1" applyBorder="1"/>
    <xf numFmtId="0" fontId="41" fillId="0" borderId="45" xfId="10" applyFont="1" applyFill="1" applyBorder="1"/>
    <xf numFmtId="0" fontId="41" fillId="0" borderId="45" xfId="10" applyFont="1" applyBorder="1"/>
    <xf numFmtId="0" fontId="41" fillId="0" borderId="25" xfId="10" applyFont="1" applyBorder="1"/>
    <xf numFmtId="0" fontId="9" fillId="0" borderId="22" xfId="10" applyBorder="1"/>
    <xf numFmtId="0" fontId="41" fillId="0" borderId="5" xfId="10" applyFont="1" applyFill="1" applyBorder="1"/>
    <xf numFmtId="0" fontId="41" fillId="0" borderId="5" xfId="10" applyFont="1" applyBorder="1"/>
    <xf numFmtId="0" fontId="41" fillId="0" borderId="11" xfId="10" applyFont="1" applyBorder="1"/>
    <xf numFmtId="0" fontId="41" fillId="0" borderId="1" xfId="10" applyFont="1" applyFill="1" applyBorder="1"/>
    <xf numFmtId="0" fontId="41" fillId="0" borderId="1" xfId="10" applyFont="1" applyBorder="1"/>
    <xf numFmtId="0" fontId="41" fillId="0" borderId="6" xfId="10" applyFont="1" applyBorder="1"/>
    <xf numFmtId="0" fontId="41" fillId="0" borderId="2" xfId="10" applyFont="1" applyFill="1" applyBorder="1"/>
    <xf numFmtId="0" fontId="41" fillId="0" borderId="2" xfId="10" applyFont="1" applyBorder="1"/>
    <xf numFmtId="0" fontId="41" fillId="0" borderId="8" xfId="10" applyFont="1" applyBorder="1"/>
    <xf numFmtId="3" fontId="42" fillId="0" borderId="45" xfId="10" applyNumberFormat="1" applyFont="1" applyBorder="1"/>
    <xf numFmtId="3" fontId="42" fillId="0" borderId="25" xfId="10" applyNumberFormat="1" applyFont="1" applyBorder="1"/>
    <xf numFmtId="166" fontId="9" fillId="0" borderId="5" xfId="4" applyNumberFormat="1" applyFont="1" applyBorder="1"/>
    <xf numFmtId="3" fontId="43" fillId="0" borderId="2" xfId="10" applyNumberFormat="1" applyFont="1" applyBorder="1"/>
    <xf numFmtId="3" fontId="43" fillId="0" borderId="8" xfId="10" applyNumberFormat="1" applyFont="1" applyBorder="1"/>
    <xf numFmtId="0" fontId="42" fillId="10" borderId="45" xfId="10" applyFont="1" applyFill="1" applyBorder="1"/>
    <xf numFmtId="0" fontId="41" fillId="10" borderId="45" xfId="10" applyFont="1" applyFill="1" applyBorder="1"/>
    <xf numFmtId="3" fontId="42" fillId="10" borderId="45" xfId="10" applyNumberFormat="1" applyFont="1" applyFill="1" applyBorder="1"/>
    <xf numFmtId="166" fontId="9" fillId="0" borderId="0" xfId="4" applyNumberFormat="1"/>
    <xf numFmtId="166" fontId="9" fillId="0" borderId="0" xfId="4" applyNumberFormat="1" applyAlignment="1"/>
    <xf numFmtId="0" fontId="9" fillId="0" borderId="0" xfId="10" applyAlignment="1">
      <alignment horizontal="center"/>
    </xf>
    <xf numFmtId="0" fontId="39" fillId="10" borderId="2" xfId="10" applyFont="1" applyFill="1" applyBorder="1" applyAlignment="1">
      <alignment horizontal="center"/>
    </xf>
    <xf numFmtId="0" fontId="39" fillId="10" borderId="10" xfId="10" applyFont="1" applyFill="1" applyBorder="1" applyAlignment="1">
      <alignment horizontal="center"/>
    </xf>
    <xf numFmtId="0" fontId="40" fillId="10" borderId="26" xfId="10" applyFont="1" applyFill="1" applyBorder="1"/>
    <xf numFmtId="0" fontId="40" fillId="10" borderId="28" xfId="10" applyFont="1" applyFill="1" applyBorder="1"/>
    <xf numFmtId="0" fontId="39" fillId="10" borderId="28" xfId="10" applyFont="1" applyFill="1" applyBorder="1" applyAlignment="1">
      <alignment horizontal="center"/>
    </xf>
    <xf numFmtId="0" fontId="39" fillId="10" borderId="5" xfId="10" applyFont="1" applyFill="1" applyBorder="1" applyAlignment="1">
      <alignment horizontal="center"/>
    </xf>
    <xf numFmtId="0" fontId="39" fillId="10" borderId="13" xfId="10" applyFont="1" applyFill="1" applyBorder="1" applyAlignment="1">
      <alignment horizontal="center"/>
    </xf>
    <xf numFmtId="0" fontId="41" fillId="0" borderId="1" xfId="10" applyFont="1" applyBorder="1" applyAlignment="1">
      <alignment horizontal="center"/>
    </xf>
    <xf numFmtId="0" fontId="41" fillId="0" borderId="9" xfId="10" applyFont="1" applyBorder="1"/>
    <xf numFmtId="166" fontId="41" fillId="0" borderId="9" xfId="4" applyNumberFormat="1" applyFont="1" applyBorder="1" applyAlignment="1">
      <alignment horizontal="right"/>
    </xf>
    <xf numFmtId="0" fontId="42" fillId="10" borderId="1" xfId="10" applyFont="1" applyFill="1" applyBorder="1" applyAlignment="1">
      <alignment horizontal="center"/>
    </xf>
    <xf numFmtId="0" fontId="42" fillId="10" borderId="1" xfId="10" applyFont="1" applyFill="1" applyBorder="1"/>
    <xf numFmtId="166" fontId="42" fillId="10" borderId="1" xfId="4" applyNumberFormat="1" applyFont="1" applyFill="1" applyBorder="1" applyAlignment="1">
      <alignment horizontal="right"/>
    </xf>
    <xf numFmtId="0" fontId="31" fillId="0" borderId="0" xfId="10" applyFont="1"/>
    <xf numFmtId="0" fontId="28" fillId="11" borderId="26" xfId="10" applyFont="1" applyFill="1" applyBorder="1"/>
    <xf numFmtId="1" fontId="9" fillId="0" borderId="0" xfId="10" applyNumberFormat="1" applyFont="1"/>
    <xf numFmtId="1" fontId="9" fillId="0" borderId="0" xfId="10" applyNumberFormat="1"/>
    <xf numFmtId="0" fontId="15" fillId="3" borderId="0" xfId="22" applyFont="1" applyFill="1" applyBorder="1"/>
    <xf numFmtId="0" fontId="9" fillId="3" borderId="0" xfId="10" applyFont="1" applyFill="1"/>
    <xf numFmtId="0" fontId="10" fillId="0" borderId="0" xfId="22" applyFont="1" applyFill="1" applyBorder="1"/>
    <xf numFmtId="1" fontId="8" fillId="0" borderId="0" xfId="10" applyNumberFormat="1" applyFont="1"/>
    <xf numFmtId="0" fontId="15" fillId="0" borderId="0" xfId="22" applyFont="1" applyFill="1" applyBorder="1"/>
    <xf numFmtId="0" fontId="9" fillId="0" borderId="0" xfId="10" applyFont="1"/>
    <xf numFmtId="0" fontId="39" fillId="10" borderId="1" xfId="10" applyFont="1" applyFill="1" applyBorder="1" applyAlignment="1">
      <alignment horizontal="center" wrapText="1"/>
    </xf>
    <xf numFmtId="0" fontId="39" fillId="10" borderId="9" xfId="10" applyFont="1" applyFill="1" applyBorder="1" applyAlignment="1">
      <alignment horizontal="center" wrapText="1"/>
    </xf>
    <xf numFmtId="0" fontId="41" fillId="0" borderId="9" xfId="10" applyFont="1" applyBorder="1" applyAlignment="1">
      <alignment wrapText="1"/>
    </xf>
    <xf numFmtId="166" fontId="28" fillId="0" borderId="0" xfId="1" applyNumberFormat="1" applyFont="1"/>
    <xf numFmtId="166" fontId="9" fillId="0" borderId="0" xfId="1" applyNumberFormat="1" applyFont="1" applyAlignment="1">
      <alignment horizontal="center"/>
    </xf>
    <xf numFmtId="166" fontId="32" fillId="0" borderId="0" xfId="1" applyNumberFormat="1" applyFont="1"/>
    <xf numFmtId="166" fontId="11" fillId="0" borderId="0" xfId="0" applyNumberFormat="1" applyFont="1"/>
    <xf numFmtId="0" fontId="11" fillId="0" borderId="0" xfId="10" applyFont="1"/>
    <xf numFmtId="166" fontId="11" fillId="0" borderId="0" xfId="10" applyNumberFormat="1" applyFont="1"/>
    <xf numFmtId="3" fontId="0" fillId="0" borderId="0" xfId="0" applyNumberFormat="1"/>
    <xf numFmtId="3" fontId="9" fillId="15" borderId="1" xfId="0" applyNumberFormat="1" applyFont="1" applyFill="1" applyBorder="1" applyAlignment="1">
      <alignment horizontal="right" vertical="top" wrapText="1"/>
    </xf>
    <xf numFmtId="0" fontId="10" fillId="0" borderId="0" xfId="0" applyFont="1"/>
    <xf numFmtId="0" fontId="0" fillId="0" borderId="0" xfId="0" applyBorder="1"/>
    <xf numFmtId="0" fontId="10" fillId="3" borderId="0" xfId="0" applyFont="1" applyFill="1"/>
    <xf numFmtId="0" fontId="9" fillId="0" borderId="1" xfId="0" applyFont="1" applyBorder="1" applyAlignment="1">
      <alignment horizontal="left" vertical="top" wrapText="1"/>
    </xf>
    <xf numFmtId="3" fontId="9" fillId="16" borderId="1" xfId="0" applyNumberFormat="1" applyFont="1" applyFill="1" applyBorder="1" applyAlignment="1">
      <alignment horizontal="right" vertical="top" wrapText="1"/>
    </xf>
    <xf numFmtId="0" fontId="9" fillId="15" borderId="1" xfId="0" applyFont="1" applyFill="1" applyBorder="1" applyAlignment="1">
      <alignment horizontal="left" vertical="top" wrapText="1"/>
    </xf>
    <xf numFmtId="3" fontId="9" fillId="17" borderId="1" xfId="0" applyNumberFormat="1" applyFont="1" applyFill="1" applyBorder="1" applyAlignment="1">
      <alignment horizontal="right" vertical="top" wrapText="1"/>
    </xf>
    <xf numFmtId="0" fontId="0" fillId="15" borderId="0" xfId="0" applyFill="1"/>
    <xf numFmtId="0" fontId="8" fillId="2" borderId="1" xfId="0" applyFont="1" applyFill="1" applyBorder="1" applyAlignment="1">
      <alignment horizontal="left" vertical="top" wrapText="1"/>
    </xf>
    <xf numFmtId="3" fontId="8" fillId="15" borderId="1" xfId="0" applyNumberFormat="1" applyFont="1" applyFill="1" applyBorder="1" applyAlignment="1">
      <alignment horizontal="right" vertical="top" wrapText="1"/>
    </xf>
    <xf numFmtId="0" fontId="9" fillId="0" borderId="26" xfId="0" applyFont="1" applyFill="1" applyBorder="1" applyAlignment="1">
      <alignment horizontal="left" vertical="top" wrapText="1"/>
    </xf>
    <xf numFmtId="3" fontId="9" fillId="18" borderId="1" xfId="0" applyNumberFormat="1" applyFont="1" applyFill="1" applyBorder="1" applyAlignment="1">
      <alignment horizontal="right" vertical="top" wrapText="1"/>
    </xf>
    <xf numFmtId="0" fontId="9" fillId="3" borderId="1" xfId="0" applyFont="1" applyFill="1" applyBorder="1" applyAlignment="1">
      <alignment horizontal="left" vertical="top" wrapText="1"/>
    </xf>
    <xf numFmtId="0" fontId="9" fillId="15" borderId="6" xfId="25" applyFont="1" applyFill="1" applyBorder="1" applyAlignment="1">
      <alignment horizontal="left" vertical="center" wrapText="1"/>
    </xf>
    <xf numFmtId="0" fontId="7" fillId="19" borderId="6" xfId="25" applyFont="1" applyFill="1" applyBorder="1" applyAlignment="1">
      <alignment horizontal="left" vertical="center" wrapText="1"/>
    </xf>
    <xf numFmtId="0" fontId="8" fillId="6" borderId="1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left" vertical="top" wrapText="1"/>
    </xf>
    <xf numFmtId="0" fontId="0" fillId="18" borderId="47" xfId="0" applyFill="1" applyBorder="1"/>
    <xf numFmtId="3" fontId="0" fillId="18" borderId="4" xfId="0" applyNumberFormat="1" applyFill="1" applyBorder="1"/>
    <xf numFmtId="166" fontId="30" fillId="0" borderId="0" xfId="27" applyNumberFormat="1" applyFont="1"/>
    <xf numFmtId="166" fontId="50" fillId="0" borderId="1" xfId="1" applyNumberFormat="1" applyFont="1" applyBorder="1"/>
    <xf numFmtId="166" fontId="28" fillId="3" borderId="0" xfId="27" applyNumberFormat="1" applyFont="1" applyFill="1"/>
    <xf numFmtId="0" fontId="27" fillId="15" borderId="30" xfId="8" applyFont="1" applyFill="1" applyBorder="1"/>
    <xf numFmtId="166" fontId="28" fillId="20" borderId="29" xfId="3" applyNumberFormat="1" applyFont="1" applyFill="1" applyBorder="1"/>
    <xf numFmtId="166" fontId="26" fillId="5" borderId="24" xfId="1" applyNumberFormat="1" applyFont="1" applyFill="1" applyBorder="1"/>
    <xf numFmtId="166" fontId="22" fillId="11" borderId="49" xfId="3" applyNumberFormat="1" applyFont="1" applyFill="1" applyBorder="1"/>
    <xf numFmtId="166" fontId="22" fillId="11" borderId="50" xfId="3" applyNumberFormat="1" applyFont="1" applyFill="1" applyBorder="1"/>
    <xf numFmtId="166" fontId="26" fillId="11" borderId="50" xfId="1" applyNumberFormat="1" applyFont="1" applyFill="1" applyBorder="1"/>
    <xf numFmtId="166" fontId="50" fillId="0" borderId="24" xfId="1" applyNumberFormat="1" applyFont="1" applyBorder="1"/>
    <xf numFmtId="0" fontId="24" fillId="0" borderId="0" xfId="0" applyFont="1" applyAlignment="1">
      <alignment wrapText="1"/>
    </xf>
    <xf numFmtId="165" fontId="7" fillId="0" borderId="48" xfId="0" applyNumberFormat="1" applyFont="1" applyFill="1" applyBorder="1" applyAlignment="1">
      <alignment horizontal="center" vertical="center" wrapText="1"/>
    </xf>
    <xf numFmtId="0" fontId="7" fillId="0" borderId="53" xfId="0" applyFont="1" applyFill="1" applyBorder="1" applyAlignment="1">
      <alignment horizontal="center" vertical="center"/>
    </xf>
    <xf numFmtId="3" fontId="8" fillId="16" borderId="55" xfId="0" applyNumberFormat="1" applyFont="1" applyFill="1" applyBorder="1" applyAlignment="1">
      <alignment horizontal="right" vertical="top" wrapText="1"/>
    </xf>
    <xf numFmtId="3" fontId="8" fillId="0" borderId="52" xfId="0" applyNumberFormat="1" applyFont="1" applyBorder="1" applyAlignment="1">
      <alignment horizontal="right" vertical="top" wrapText="1"/>
    </xf>
    <xf numFmtId="3" fontId="8" fillId="0" borderId="51" xfId="0" applyNumberFormat="1" applyFont="1" applyBorder="1" applyAlignment="1">
      <alignment horizontal="right" vertical="top" wrapText="1"/>
    </xf>
    <xf numFmtId="0" fontId="9" fillId="0" borderId="48" xfId="0" applyFont="1" applyBorder="1" applyAlignment="1">
      <alignment horizontal="center" vertical="top" wrapText="1"/>
    </xf>
    <xf numFmtId="0" fontId="8" fillId="5" borderId="48" xfId="0" applyFont="1" applyFill="1" applyBorder="1" applyAlignment="1">
      <alignment horizontal="left" vertical="top" wrapText="1"/>
    </xf>
    <xf numFmtId="3" fontId="9" fillId="16" borderId="48" xfId="0" applyNumberFormat="1" applyFont="1" applyFill="1" applyBorder="1" applyAlignment="1">
      <alignment horizontal="right" vertical="top" wrapText="1"/>
    </xf>
    <xf numFmtId="3" fontId="9" fillId="5" borderId="48" xfId="0" applyNumberFormat="1" applyFont="1" applyFill="1" applyBorder="1" applyAlignment="1">
      <alignment horizontal="right" vertical="top" wrapText="1"/>
    </xf>
    <xf numFmtId="0" fontId="9" fillId="0" borderId="56" xfId="0" applyFont="1" applyBorder="1" applyAlignment="1">
      <alignment horizontal="left" vertical="top" wrapText="1"/>
    </xf>
    <xf numFmtId="3" fontId="9" fillId="16" borderId="14" xfId="0" applyNumberFormat="1" applyFont="1" applyFill="1" applyBorder="1" applyAlignment="1">
      <alignment horizontal="right" vertical="top" wrapText="1"/>
    </xf>
    <xf numFmtId="3" fontId="9" fillId="3" borderId="57" xfId="0" applyNumberFormat="1" applyFont="1" applyFill="1" applyBorder="1" applyAlignment="1">
      <alignment horizontal="right" vertical="top" wrapText="1"/>
    </xf>
    <xf numFmtId="3" fontId="9" fillId="3" borderId="48" xfId="0" applyNumberFormat="1" applyFont="1" applyFill="1" applyBorder="1" applyAlignment="1">
      <alignment horizontal="right" vertical="top" wrapText="1"/>
    </xf>
    <xf numFmtId="3" fontId="9" fillId="0" borderId="57" xfId="0" applyNumberFormat="1" applyFont="1" applyBorder="1" applyAlignment="1">
      <alignment horizontal="right" vertical="top" wrapText="1"/>
    </xf>
    <xf numFmtId="3" fontId="9" fillId="0" borderId="48" xfId="0" applyNumberFormat="1" applyFont="1" applyBorder="1" applyAlignment="1">
      <alignment horizontal="right" vertical="top" wrapText="1"/>
    </xf>
    <xf numFmtId="0" fontId="8" fillId="5" borderId="56" xfId="0" applyFont="1" applyFill="1" applyBorder="1" applyAlignment="1">
      <alignment horizontal="left" vertical="top" wrapText="1"/>
    </xf>
    <xf numFmtId="3" fontId="8" fillId="5" borderId="57" xfId="0" applyNumberFormat="1" applyFont="1" applyFill="1" applyBorder="1" applyAlignment="1">
      <alignment horizontal="right" vertical="top" wrapText="1"/>
    </xf>
    <xf numFmtId="3" fontId="8" fillId="5" borderId="48" xfId="0" applyNumberFormat="1" applyFont="1" applyFill="1" applyBorder="1" applyAlignment="1">
      <alignment horizontal="right" vertical="top" wrapText="1"/>
    </xf>
    <xf numFmtId="3" fontId="9" fillId="2" borderId="57" xfId="0" applyNumberFormat="1" applyFont="1" applyFill="1" applyBorder="1" applyAlignment="1">
      <alignment horizontal="right" vertical="top" wrapText="1"/>
    </xf>
    <xf numFmtId="3" fontId="9" fillId="2" borderId="48" xfId="0" applyNumberFormat="1" applyFont="1" applyFill="1" applyBorder="1" applyAlignment="1">
      <alignment horizontal="right" vertical="top" wrapText="1"/>
    </xf>
    <xf numFmtId="0" fontId="8" fillId="6" borderId="56" xfId="0" applyFont="1" applyFill="1" applyBorder="1" applyAlignment="1">
      <alignment horizontal="left" vertical="top" wrapText="1"/>
    </xf>
    <xf numFmtId="3" fontId="8" fillId="6" borderId="57" xfId="0" applyNumberFormat="1" applyFont="1" applyFill="1" applyBorder="1" applyAlignment="1">
      <alignment horizontal="right" vertical="top" wrapText="1"/>
    </xf>
    <xf numFmtId="3" fontId="8" fillId="6" borderId="48" xfId="0" applyNumberFormat="1" applyFont="1" applyFill="1" applyBorder="1" applyAlignment="1">
      <alignment horizontal="right" vertical="top" wrapText="1"/>
    </xf>
    <xf numFmtId="0" fontId="8" fillId="6" borderId="53" xfId="0" applyFont="1" applyFill="1" applyBorder="1" applyAlignment="1">
      <alignment horizontal="left" vertical="top" wrapText="1"/>
    </xf>
    <xf numFmtId="3" fontId="8" fillId="6" borderId="52" xfId="0" applyNumberFormat="1" applyFont="1" applyFill="1" applyBorder="1" applyAlignment="1">
      <alignment horizontal="right" vertical="top" wrapText="1"/>
    </xf>
    <xf numFmtId="3" fontId="8" fillId="6" borderId="51" xfId="0" applyNumberFormat="1" applyFont="1" applyFill="1" applyBorder="1" applyAlignment="1">
      <alignment horizontal="right" vertical="top" wrapText="1"/>
    </xf>
    <xf numFmtId="0" fontId="11" fillId="0" borderId="48" xfId="29" applyFont="1" applyFill="1" applyBorder="1"/>
    <xf numFmtId="166" fontId="11" fillId="0" borderId="48" xfId="30" applyNumberFormat="1" applyFont="1" applyFill="1" applyBorder="1"/>
    <xf numFmtId="0" fontId="11" fillId="0" borderId="48" xfId="29" applyFont="1" applyBorder="1"/>
    <xf numFmtId="166" fontId="11" fillId="0" borderId="48" xfId="30" applyNumberFormat="1" applyFont="1" applyBorder="1"/>
    <xf numFmtId="0" fontId="11" fillId="0" borderId="48" xfId="0" applyFont="1" applyBorder="1"/>
    <xf numFmtId="166" fontId="11" fillId="0" borderId="2" xfId="1" applyNumberFormat="1" applyFont="1" applyBorder="1"/>
    <xf numFmtId="166" fontId="11" fillId="0" borderId="8" xfId="1" applyNumberFormat="1" applyFont="1" applyBorder="1"/>
    <xf numFmtId="166" fontId="22" fillId="8" borderId="22" xfId="1" applyNumberFormat="1" applyFont="1" applyFill="1" applyBorder="1"/>
    <xf numFmtId="166" fontId="11" fillId="8" borderId="22" xfId="1" applyNumberFormat="1" applyFont="1" applyFill="1" applyBorder="1"/>
    <xf numFmtId="166" fontId="11" fillId="8" borderId="24" xfId="1" applyNumberFormat="1" applyFont="1" applyFill="1" applyBorder="1"/>
    <xf numFmtId="0" fontId="10" fillId="0" borderId="46" xfId="0" applyFont="1" applyBorder="1"/>
    <xf numFmtId="0" fontId="0" fillId="0" borderId="5" xfId="22" applyFont="1" applyBorder="1"/>
    <xf numFmtId="0" fontId="0" fillId="0" borderId="26" xfId="22" applyFont="1" applyBorder="1"/>
    <xf numFmtId="166" fontId="15" fillId="0" borderId="0" xfId="1" applyNumberFormat="1"/>
    <xf numFmtId="0" fontId="15" fillId="0" borderId="58" xfId="22" applyBorder="1"/>
    <xf numFmtId="166" fontId="15" fillId="0" borderId="52" xfId="1" applyNumberFormat="1" applyBorder="1"/>
    <xf numFmtId="0" fontId="0" fillId="0" borderId="11" xfId="22" applyFont="1" applyBorder="1"/>
    <xf numFmtId="0" fontId="15" fillId="0" borderId="59" xfId="22" applyBorder="1"/>
    <xf numFmtId="0" fontId="10" fillId="0" borderId="53" xfId="22" applyFont="1" applyBorder="1"/>
    <xf numFmtId="166" fontId="10" fillId="0" borderId="60" xfId="1" applyNumberFormat="1" applyFont="1" applyBorder="1"/>
    <xf numFmtId="0" fontId="10" fillId="22" borderId="0" xfId="22" applyFont="1" applyFill="1"/>
    <xf numFmtId="166" fontId="10" fillId="22" borderId="0" xfId="1" applyNumberFormat="1" applyFont="1" applyFill="1"/>
    <xf numFmtId="166" fontId="41" fillId="21" borderId="9" xfId="4" applyNumberFormat="1" applyFont="1" applyFill="1" applyBorder="1" applyAlignment="1">
      <alignment horizontal="right"/>
    </xf>
    <xf numFmtId="166" fontId="42" fillId="21" borderId="1" xfId="4" applyNumberFormat="1" applyFont="1" applyFill="1" applyBorder="1" applyAlignment="1">
      <alignment horizontal="right"/>
    </xf>
    <xf numFmtId="0" fontId="39" fillId="21" borderId="9" xfId="10" applyFont="1" applyFill="1" applyBorder="1" applyAlignment="1">
      <alignment horizontal="center" wrapText="1"/>
    </xf>
    <xf numFmtId="0" fontId="39" fillId="21" borderId="9" xfId="10" applyFont="1" applyFill="1" applyBorder="1" applyAlignment="1">
      <alignment horizontal="center"/>
    </xf>
    <xf numFmtId="0" fontId="9" fillId="23" borderId="1" xfId="10" applyFill="1" applyBorder="1" applyAlignment="1">
      <alignment wrapText="1"/>
    </xf>
    <xf numFmtId="0" fontId="9" fillId="23" borderId="1" xfId="10" applyFill="1" applyBorder="1"/>
    <xf numFmtId="166" fontId="9" fillId="23" borderId="1" xfId="1" applyNumberFormat="1" applyFont="1" applyFill="1" applyBorder="1"/>
    <xf numFmtId="166" fontId="51" fillId="12" borderId="0" xfId="1" applyNumberFormat="1" applyFont="1" applyFill="1"/>
    <xf numFmtId="0" fontId="8" fillId="5" borderId="5" xfId="0" applyFont="1" applyFill="1" applyBorder="1" applyAlignment="1">
      <alignment horizontal="left" vertical="top" wrapText="1"/>
    </xf>
    <xf numFmtId="3" fontId="9" fillId="16" borderId="5" xfId="0" applyNumberFormat="1" applyFont="1" applyFill="1" applyBorder="1" applyAlignment="1">
      <alignment horizontal="right" vertical="top" wrapText="1"/>
    </xf>
    <xf numFmtId="3" fontId="9" fillId="5" borderId="5" xfId="0" applyNumberFormat="1" applyFont="1" applyFill="1" applyBorder="1" applyAlignment="1">
      <alignment horizontal="right" vertical="top" wrapText="1"/>
    </xf>
    <xf numFmtId="0" fontId="0" fillId="18" borderId="64" xfId="0" applyFill="1" applyBorder="1"/>
    <xf numFmtId="3" fontId="9" fillId="16" borderId="65" xfId="0" applyNumberFormat="1" applyFont="1" applyFill="1" applyBorder="1" applyAlignment="1">
      <alignment horizontal="right" vertical="top" wrapText="1"/>
    </xf>
    <xf numFmtId="3" fontId="0" fillId="18" borderId="63" xfId="0" applyNumberFormat="1" applyFill="1" applyBorder="1"/>
    <xf numFmtId="3" fontId="0" fillId="18" borderId="66" xfId="0" applyNumberFormat="1" applyFill="1" applyBorder="1"/>
    <xf numFmtId="3" fontId="9" fillId="16" borderId="67" xfId="0" applyNumberFormat="1" applyFont="1" applyFill="1" applyBorder="1" applyAlignment="1">
      <alignment horizontal="right" vertical="top" wrapText="1"/>
    </xf>
    <xf numFmtId="166" fontId="11" fillId="0" borderId="48" xfId="1" applyNumberFormat="1" applyFont="1" applyBorder="1"/>
    <xf numFmtId="166" fontId="11" fillId="0" borderId="56" xfId="1" applyNumberFormat="1" applyFont="1" applyBorder="1"/>
    <xf numFmtId="0" fontId="9" fillId="0" borderId="48" xfId="10" applyBorder="1"/>
    <xf numFmtId="166" fontId="11" fillId="15" borderId="48" xfId="30" applyNumberFormat="1" applyFont="1" applyFill="1" applyBorder="1"/>
    <xf numFmtId="166" fontId="11" fillId="15" borderId="5" xfId="1" applyNumberFormat="1" applyFont="1" applyFill="1" applyBorder="1"/>
    <xf numFmtId="166" fontId="27" fillId="0" borderId="48" xfId="1" applyNumberFormat="1" applyFont="1" applyBorder="1"/>
    <xf numFmtId="166" fontId="27" fillId="0" borderId="56" xfId="1" applyNumberFormat="1" applyFont="1" applyBorder="1"/>
    <xf numFmtId="166" fontId="9" fillId="0" borderId="48" xfId="1" applyNumberFormat="1" applyFont="1" applyBorder="1"/>
    <xf numFmtId="0" fontId="11" fillId="0" borderId="48" xfId="31" applyFont="1" applyBorder="1"/>
    <xf numFmtId="166" fontId="28" fillId="15" borderId="48" xfId="1" applyNumberFormat="1" applyFont="1" applyFill="1" applyBorder="1"/>
    <xf numFmtId="0" fontId="24" fillId="0" borderId="5" xfId="31" applyFont="1" applyBorder="1"/>
    <xf numFmtId="0" fontId="3" fillId="0" borderId="0" xfId="35"/>
    <xf numFmtId="0" fontId="19" fillId="0" borderId="0" xfId="35" applyFont="1"/>
    <xf numFmtId="0" fontId="9" fillId="6" borderId="15" xfId="35" applyFont="1" applyFill="1" applyBorder="1" applyAlignment="1">
      <alignment horizontal="left"/>
    </xf>
    <xf numFmtId="0" fontId="3" fillId="6" borderId="16" xfId="35" applyFill="1" applyBorder="1"/>
    <xf numFmtId="0" fontId="11" fillId="6" borderId="17" xfId="8" applyFill="1" applyBorder="1"/>
    <xf numFmtId="9" fontId="9" fillId="6" borderId="0" xfId="35" applyNumberFormat="1" applyFont="1" applyFill="1" applyAlignment="1">
      <alignment horizontal="left"/>
    </xf>
    <xf numFmtId="0" fontId="3" fillId="6" borderId="0" xfId="35" applyFill="1"/>
    <xf numFmtId="166" fontId="21" fillId="6" borderId="0" xfId="2" applyNumberFormat="1" applyFont="1" applyFill="1"/>
    <xf numFmtId="0" fontId="13" fillId="3" borderId="61" xfId="35" applyFont="1" applyFill="1" applyBorder="1"/>
    <xf numFmtId="0" fontId="9" fillId="6" borderId="18" xfId="35" applyFont="1" applyFill="1" applyBorder="1" applyAlignment="1">
      <alignment horizontal="left"/>
    </xf>
    <xf numFmtId="10" fontId="17" fillId="4" borderId="18" xfId="8" applyNumberFormat="1" applyFont="1" applyFill="1" applyBorder="1"/>
    <xf numFmtId="0" fontId="3" fillId="6" borderId="18" xfId="35" applyFill="1" applyBorder="1"/>
    <xf numFmtId="0" fontId="13" fillId="3" borderId="0" xfId="35" applyFont="1" applyFill="1"/>
    <xf numFmtId="0" fontId="22" fillId="15" borderId="0" xfId="8" applyFont="1" applyFill="1"/>
    <xf numFmtId="0" fontId="23" fillId="15" borderId="0" xfId="8" applyFont="1" applyFill="1"/>
    <xf numFmtId="166" fontId="16" fillId="24" borderId="0" xfId="35" applyNumberFormat="1" applyFont="1" applyFill="1"/>
    <xf numFmtId="166" fontId="16" fillId="15" borderId="0" xfId="35" applyNumberFormat="1" applyFont="1" applyFill="1"/>
    <xf numFmtId="0" fontId="22" fillId="6" borderId="0" xfId="8" applyFont="1" applyFill="1"/>
    <xf numFmtId="0" fontId="23" fillId="6" borderId="0" xfId="8" applyFont="1" applyFill="1"/>
    <xf numFmtId="0" fontId="16" fillId="9" borderId="0" xfId="35" applyFont="1" applyFill="1"/>
    <xf numFmtId="0" fontId="10" fillId="15" borderId="19" xfId="24" applyFont="1" applyFill="1" applyBorder="1"/>
    <xf numFmtId="0" fontId="10" fillId="15" borderId="0" xfId="24" applyFont="1" applyFill="1"/>
    <xf numFmtId="0" fontId="25" fillId="15" borderId="0" xfId="35" applyFont="1" applyFill="1"/>
    <xf numFmtId="0" fontId="3" fillId="15" borderId="0" xfId="35" applyFill="1"/>
    <xf numFmtId="0" fontId="10" fillId="0" borderId="0" xfId="24" applyFont="1"/>
    <xf numFmtId="0" fontId="25" fillId="0" borderId="0" xfId="35" applyFont="1"/>
    <xf numFmtId="0" fontId="22" fillId="0" borderId="53" xfId="8" applyFont="1" applyBorder="1"/>
    <xf numFmtId="0" fontId="22" fillId="0" borderId="68" xfId="8" applyFont="1" applyBorder="1"/>
    <xf numFmtId="0" fontId="22" fillId="0" borderId="69" xfId="8" applyFont="1" applyBorder="1"/>
    <xf numFmtId="0" fontId="11" fillId="0" borderId="51" xfId="8" applyBorder="1" applyAlignment="1">
      <alignment horizontal="center"/>
    </xf>
    <xf numFmtId="0" fontId="3" fillId="0" borderId="70" xfId="35" applyBorder="1"/>
    <xf numFmtId="0" fontId="3" fillId="0" borderId="71" xfId="35" applyBorder="1" applyAlignment="1">
      <alignment wrapText="1"/>
    </xf>
    <xf numFmtId="0" fontId="3" fillId="0" borderId="69" xfId="35" applyBorder="1"/>
    <xf numFmtId="0" fontId="3" fillId="0" borderId="57" xfId="35" applyBorder="1"/>
    <xf numFmtId="0" fontId="3" fillId="0" borderId="1" xfId="35" applyBorder="1"/>
    <xf numFmtId="3" fontId="22" fillId="11" borderId="24" xfId="3" applyNumberFormat="1" applyFont="1" applyFill="1" applyBorder="1"/>
    <xf numFmtId="3" fontId="22" fillId="11" borderId="72" xfId="3" applyNumberFormat="1" applyFont="1" applyFill="1" applyBorder="1"/>
    <xf numFmtId="3" fontId="22" fillId="11" borderId="73" xfId="3" applyNumberFormat="1" applyFont="1" applyFill="1" applyBorder="1"/>
    <xf numFmtId="3" fontId="22" fillId="11" borderId="21" xfId="3" applyNumberFormat="1" applyFont="1" applyFill="1" applyBorder="1"/>
    <xf numFmtId="3" fontId="3" fillId="0" borderId="0" xfId="35" applyNumberFormat="1"/>
    <xf numFmtId="3" fontId="22" fillId="5" borderId="24" xfId="3" applyNumberFormat="1" applyFont="1" applyFill="1" applyBorder="1"/>
    <xf numFmtId="3" fontId="22" fillId="25" borderId="72" xfId="3" applyNumberFormat="1" applyFont="1" applyFill="1" applyBorder="1"/>
    <xf numFmtId="3" fontId="22" fillId="5" borderId="21" xfId="3" applyNumberFormat="1" applyFont="1" applyFill="1" applyBorder="1"/>
    <xf numFmtId="0" fontId="27" fillId="0" borderId="7" xfId="16" applyFont="1" applyBorder="1"/>
    <xf numFmtId="166" fontId="28" fillId="0" borderId="27" xfId="3" applyNumberFormat="1" applyFont="1" applyBorder="1"/>
    <xf numFmtId="164" fontId="28" fillId="3" borderId="28" xfId="3" applyFont="1" applyFill="1" applyBorder="1"/>
    <xf numFmtId="3" fontId="11" fillId="4" borderId="29" xfId="3" applyNumberFormat="1" applyFill="1" applyBorder="1"/>
    <xf numFmtId="166" fontId="18" fillId="5" borderId="0" xfId="35" applyNumberFormat="1" applyFont="1" applyFill="1"/>
    <xf numFmtId="166" fontId="18" fillId="5" borderId="74" xfId="35" applyNumberFormat="1" applyFont="1" applyFill="1" applyBorder="1"/>
    <xf numFmtId="166" fontId="50" fillId="0" borderId="57" xfId="1" applyNumberFormat="1" applyFont="1" applyBorder="1"/>
    <xf numFmtId="166" fontId="28" fillId="3" borderId="28" xfId="3" applyNumberFormat="1" applyFont="1" applyFill="1" applyBorder="1"/>
    <xf numFmtId="3" fontId="11" fillId="4" borderId="75" xfId="3" applyNumberFormat="1" applyFill="1" applyBorder="1"/>
    <xf numFmtId="3" fontId="22" fillId="11" borderId="76" xfId="3" applyNumberFormat="1" applyFont="1" applyFill="1" applyBorder="1"/>
    <xf numFmtId="166" fontId="50" fillId="0" borderId="77" xfId="1" applyNumberFormat="1" applyFont="1" applyBorder="1"/>
    <xf numFmtId="166" fontId="50" fillId="0" borderId="78" xfId="1" applyNumberFormat="1" applyFont="1" applyBorder="1"/>
    <xf numFmtId="167" fontId="28" fillId="3" borderId="28" xfId="3" applyNumberFormat="1" applyFont="1" applyFill="1" applyBorder="1"/>
    <xf numFmtId="3" fontId="11" fillId="4" borderId="79" xfId="3" applyNumberFormat="1" applyFill="1" applyBorder="1"/>
    <xf numFmtId="3" fontId="22" fillId="11" borderId="80" xfId="3" applyNumberFormat="1" applyFont="1" applyFill="1" applyBorder="1"/>
    <xf numFmtId="166" fontId="50" fillId="0" borderId="81" xfId="1" applyNumberFormat="1" applyFont="1" applyBorder="1"/>
    <xf numFmtId="166" fontId="50" fillId="0" borderId="82" xfId="1" applyNumberFormat="1" applyFont="1" applyBorder="1"/>
    <xf numFmtId="166" fontId="28" fillId="3" borderId="27" xfId="3" applyNumberFormat="1" applyFont="1" applyFill="1" applyBorder="1"/>
    <xf numFmtId="3" fontId="11" fillId="4" borderId="83" xfId="3" applyNumberFormat="1" applyFill="1" applyBorder="1"/>
    <xf numFmtId="3" fontId="22" fillId="11" borderId="84" xfId="3" applyNumberFormat="1" applyFont="1" applyFill="1" applyBorder="1"/>
    <xf numFmtId="166" fontId="50" fillId="0" borderId="85" xfId="1" applyNumberFormat="1" applyFont="1" applyBorder="1"/>
    <xf numFmtId="166" fontId="50" fillId="0" borderId="86" xfId="1" applyNumberFormat="1" applyFont="1" applyBorder="1"/>
    <xf numFmtId="166" fontId="28" fillId="0" borderId="28" xfId="3" applyNumberFormat="1" applyFont="1" applyBorder="1"/>
    <xf numFmtId="0" fontId="27" fillId="0" borderId="30" xfId="8" applyFont="1" applyBorder="1"/>
    <xf numFmtId="166" fontId="11" fillId="0" borderId="19" xfId="3" applyNumberFormat="1" applyBorder="1"/>
    <xf numFmtId="166" fontId="11" fillId="0" borderId="0" xfId="3" applyNumberFormat="1"/>
    <xf numFmtId="3" fontId="27" fillId="4" borderId="87" xfId="3" applyNumberFormat="1" applyFont="1" applyFill="1" applyBorder="1"/>
    <xf numFmtId="3" fontId="27" fillId="20" borderId="87" xfId="3" applyNumberFormat="1" applyFont="1" applyFill="1" applyBorder="1"/>
    <xf numFmtId="166" fontId="22" fillId="0" borderId="23" xfId="3" applyNumberFormat="1" applyFont="1" applyBorder="1"/>
    <xf numFmtId="166" fontId="22" fillId="0" borderId="21" xfId="3" applyNumberFormat="1" applyFont="1" applyBorder="1"/>
    <xf numFmtId="3" fontId="22" fillId="11" borderId="31" xfId="3" applyNumberFormat="1" applyFont="1" applyFill="1" applyBorder="1"/>
    <xf numFmtId="3" fontId="22" fillId="5" borderId="72" xfId="3" applyNumberFormat="1" applyFont="1" applyFill="1" applyBorder="1"/>
    <xf numFmtId="166" fontId="26" fillId="5" borderId="21" xfId="1" applyNumberFormat="1" applyFont="1" applyFill="1" applyBorder="1"/>
    <xf numFmtId="0" fontId="11" fillId="0" borderId="17" xfId="8" applyBorder="1"/>
    <xf numFmtId="166" fontId="31" fillId="3" borderId="27" xfId="3" applyNumberFormat="1" applyFont="1" applyFill="1" applyBorder="1"/>
    <xf numFmtId="167" fontId="28" fillId="20" borderId="28" xfId="3" applyNumberFormat="1" applyFont="1" applyFill="1" applyBorder="1"/>
    <xf numFmtId="167" fontId="28" fillId="15" borderId="28" xfId="3" applyNumberFormat="1" applyFont="1" applyFill="1" applyBorder="1"/>
    <xf numFmtId="166" fontId="3" fillId="0" borderId="0" xfId="35" applyNumberFormat="1"/>
    <xf numFmtId="0" fontId="11" fillId="0" borderId="32" xfId="8" applyBorder="1"/>
    <xf numFmtId="166" fontId="28" fillId="3" borderId="33" xfId="3" applyNumberFormat="1" applyFont="1" applyFill="1" applyBorder="1"/>
    <xf numFmtId="167" fontId="28" fillId="21" borderId="28" xfId="3" applyNumberFormat="1" applyFont="1" applyFill="1" applyBorder="1"/>
    <xf numFmtId="166" fontId="28" fillId="20" borderId="75" xfId="3" applyNumberFormat="1" applyFont="1" applyFill="1" applyBorder="1"/>
    <xf numFmtId="166" fontId="31" fillId="3" borderId="33" xfId="3" applyNumberFormat="1" applyFont="1" applyFill="1" applyBorder="1"/>
    <xf numFmtId="166" fontId="28" fillId="4" borderId="75" xfId="3" applyNumberFormat="1" applyFont="1" applyFill="1" applyBorder="1"/>
    <xf numFmtId="166" fontId="28" fillId="20" borderId="88" xfId="3" applyNumberFormat="1" applyFont="1" applyFill="1" applyBorder="1"/>
    <xf numFmtId="166" fontId="28" fillId="4" borderId="86" xfId="3" applyNumberFormat="1" applyFont="1" applyFill="1" applyBorder="1"/>
    <xf numFmtId="166" fontId="31" fillId="0" borderId="35" xfId="3" applyNumberFormat="1" applyFont="1" applyBorder="1"/>
    <xf numFmtId="166" fontId="31" fillId="0" borderId="21" xfId="3" applyNumberFormat="1" applyFont="1" applyBorder="1"/>
    <xf numFmtId="166" fontId="22" fillId="5" borderId="72" xfId="3" applyNumberFormat="1" applyFont="1" applyFill="1" applyBorder="1"/>
    <xf numFmtId="0" fontId="11" fillId="0" borderId="36" xfId="8" applyBorder="1"/>
    <xf numFmtId="166" fontId="28" fillId="0" borderId="37" xfId="3" applyNumberFormat="1" applyFont="1" applyBorder="1"/>
    <xf numFmtId="0" fontId="3" fillId="5" borderId="0" xfId="35" applyFill="1"/>
    <xf numFmtId="0" fontId="3" fillId="5" borderId="74" xfId="35" applyFill="1" applyBorder="1"/>
    <xf numFmtId="0" fontId="11" fillId="0" borderId="38" xfId="8" applyBorder="1"/>
    <xf numFmtId="166" fontId="28" fillId="0" borderId="39" xfId="3" applyNumberFormat="1" applyFont="1" applyBorder="1"/>
    <xf numFmtId="164" fontId="28" fillId="21" borderId="28" xfId="3" applyFont="1" applyFill="1" applyBorder="1"/>
    <xf numFmtId="164" fontId="28" fillId="15" borderId="28" xfId="3" applyFont="1" applyFill="1" applyBorder="1"/>
    <xf numFmtId="166" fontId="28" fillId="4" borderId="89" xfId="3" applyNumberFormat="1" applyFont="1" applyFill="1" applyBorder="1"/>
    <xf numFmtId="166" fontId="28" fillId="15" borderId="28" xfId="3" applyNumberFormat="1" applyFont="1" applyFill="1" applyBorder="1"/>
    <xf numFmtId="166" fontId="28" fillId="25" borderId="89" xfId="3" applyNumberFormat="1" applyFont="1" applyFill="1" applyBorder="1"/>
    <xf numFmtId="3" fontId="22" fillId="11" borderId="90" xfId="3" applyNumberFormat="1" applyFont="1" applyFill="1" applyBorder="1"/>
    <xf numFmtId="166" fontId="50" fillId="0" borderId="91" xfId="1" applyNumberFormat="1" applyFont="1" applyBorder="1"/>
    <xf numFmtId="166" fontId="50" fillId="0" borderId="92" xfId="1" applyNumberFormat="1" applyFont="1" applyBorder="1"/>
    <xf numFmtId="166" fontId="28" fillId="21" borderId="0" xfId="3" applyNumberFormat="1" applyFont="1" applyFill="1"/>
    <xf numFmtId="166" fontId="28" fillId="4" borderId="93" xfId="3" applyNumberFormat="1" applyFont="1" applyFill="1" applyBorder="1"/>
    <xf numFmtId="166" fontId="28" fillId="15" borderId="0" xfId="3" applyNumberFormat="1" applyFont="1" applyFill="1"/>
    <xf numFmtId="0" fontId="11" fillId="3" borderId="38" xfId="8" applyFill="1" applyBorder="1"/>
    <xf numFmtId="166" fontId="28" fillId="0" borderId="0" xfId="3" applyNumberFormat="1" applyFont="1"/>
    <xf numFmtId="166" fontId="28" fillId="21" borderId="28" xfId="3" applyNumberFormat="1" applyFont="1" applyFill="1" applyBorder="1"/>
    <xf numFmtId="166" fontId="28" fillId="20" borderId="93" xfId="3" applyNumberFormat="1" applyFont="1" applyFill="1" applyBorder="1"/>
    <xf numFmtId="166" fontId="28" fillId="20" borderId="28" xfId="3" applyNumberFormat="1" applyFont="1" applyFill="1" applyBorder="1"/>
    <xf numFmtId="166" fontId="28" fillId="25" borderId="93" xfId="3" applyNumberFormat="1" applyFont="1" applyFill="1" applyBorder="1"/>
    <xf numFmtId="166" fontId="28" fillId="6" borderId="39" xfId="3" applyNumberFormat="1" applyFont="1" applyFill="1" applyBorder="1"/>
    <xf numFmtId="166" fontId="28" fillId="15" borderId="33" xfId="3" applyNumberFormat="1" applyFont="1" applyFill="1" applyBorder="1"/>
    <xf numFmtId="166" fontId="28" fillId="20" borderId="94" xfId="3" applyNumberFormat="1" applyFont="1" applyFill="1" applyBorder="1"/>
    <xf numFmtId="3" fontId="22" fillId="11" borderId="95" xfId="3" applyNumberFormat="1" applyFont="1" applyFill="1" applyBorder="1"/>
    <xf numFmtId="166" fontId="50" fillId="0" borderId="96" xfId="1" applyNumberFormat="1" applyFont="1" applyBorder="1"/>
    <xf numFmtId="166" fontId="50" fillId="0" borderId="97" xfId="1" applyNumberFormat="1" applyFont="1" applyBorder="1"/>
    <xf numFmtId="166" fontId="28" fillId="0" borderId="33" xfId="3" applyNumberFormat="1" applyFont="1" applyBorder="1"/>
    <xf numFmtId="166" fontId="28" fillId="6" borderId="33" xfId="3" applyNumberFormat="1" applyFont="1" applyFill="1" applyBorder="1"/>
    <xf numFmtId="166" fontId="28" fillId="4" borderId="94" xfId="3" applyNumberFormat="1" applyFont="1" applyFill="1" applyBorder="1"/>
    <xf numFmtId="0" fontId="22" fillId="0" borderId="15" xfId="8" applyFont="1" applyBorder="1"/>
    <xf numFmtId="166" fontId="31" fillId="0" borderId="41" xfId="3" applyNumberFormat="1" applyFont="1" applyBorder="1"/>
    <xf numFmtId="166" fontId="31" fillId="0" borderId="16" xfId="3" applyNumberFormat="1" applyFont="1" applyBorder="1"/>
    <xf numFmtId="166" fontId="22" fillId="11" borderId="98" xfId="3" applyNumberFormat="1" applyFont="1" applyFill="1" applyBorder="1"/>
    <xf numFmtId="166" fontId="26" fillId="11" borderId="16" xfId="1" applyNumberFormat="1" applyFont="1" applyFill="1" applyBorder="1"/>
    <xf numFmtId="0" fontId="11" fillId="0" borderId="62" xfId="8" applyBorder="1"/>
    <xf numFmtId="166" fontId="28" fillId="0" borderId="99" xfId="3" applyNumberFormat="1" applyFont="1" applyBorder="1"/>
    <xf numFmtId="166" fontId="28" fillId="0" borderId="62" xfId="3" applyNumberFormat="1" applyFont="1" applyBorder="1"/>
    <xf numFmtId="166" fontId="28" fillId="4" borderId="62" xfId="3" applyNumberFormat="1" applyFont="1" applyFill="1" applyBorder="1"/>
    <xf numFmtId="166" fontId="18" fillId="5" borderId="100" xfId="35" applyNumberFormat="1" applyFont="1" applyFill="1" applyBorder="1"/>
    <xf numFmtId="166" fontId="18" fillId="5" borderId="101" xfId="35" applyNumberFormat="1" applyFont="1" applyFill="1" applyBorder="1"/>
    <xf numFmtId="166" fontId="28" fillId="0" borderId="26" xfId="3" applyNumberFormat="1" applyFont="1" applyBorder="1"/>
    <xf numFmtId="166" fontId="18" fillId="5" borderId="7" xfId="35" applyNumberFormat="1" applyFont="1" applyFill="1" applyBorder="1"/>
    <xf numFmtId="0" fontId="11" fillId="0" borderId="43" xfId="8" applyBorder="1"/>
    <xf numFmtId="0" fontId="3" fillId="0" borderId="28" xfId="35" applyBorder="1"/>
    <xf numFmtId="0" fontId="3" fillId="0" borderId="26" xfId="35" applyBorder="1"/>
    <xf numFmtId="0" fontId="3" fillId="0" borderId="7" xfId="35" applyBorder="1"/>
    <xf numFmtId="166" fontId="3" fillId="0" borderId="102" xfId="1" applyNumberFormat="1" applyFont="1" applyBorder="1"/>
    <xf numFmtId="0" fontId="22" fillId="0" borderId="42" xfId="28" applyFont="1" applyBorder="1"/>
    <xf numFmtId="0" fontId="3" fillId="0" borderId="54" xfId="35" applyBorder="1"/>
    <xf numFmtId="0" fontId="3" fillId="0" borderId="22" xfId="35" applyBorder="1"/>
    <xf numFmtId="0" fontId="3" fillId="0" borderId="24" xfId="35" applyBorder="1"/>
    <xf numFmtId="166" fontId="3" fillId="0" borderId="22" xfId="1" applyNumberFormat="1" applyFont="1" applyBorder="1"/>
    <xf numFmtId="166" fontId="50" fillId="0" borderId="21" xfId="1" applyNumberFormat="1" applyFont="1" applyBorder="1"/>
    <xf numFmtId="0" fontId="11" fillId="0" borderId="26" xfId="28" applyBorder="1"/>
    <xf numFmtId="0" fontId="3" fillId="0" borderId="5" xfId="35" applyBorder="1"/>
    <xf numFmtId="166" fontId="50" fillId="0" borderId="99" xfId="1" applyNumberFormat="1" applyFont="1" applyBorder="1"/>
    <xf numFmtId="166" fontId="50" fillId="0" borderId="62" xfId="1" applyNumberFormat="1" applyFont="1" applyBorder="1"/>
    <xf numFmtId="166" fontId="50" fillId="0" borderId="28" xfId="1" applyNumberFormat="1" applyFont="1" applyBorder="1"/>
    <xf numFmtId="166" fontId="50" fillId="0" borderId="26" xfId="1" applyNumberFormat="1" applyFont="1" applyBorder="1"/>
    <xf numFmtId="0" fontId="11" fillId="0" borderId="103" xfId="28" applyBorder="1"/>
    <xf numFmtId="0" fontId="3" fillId="0" borderId="103" xfId="35" applyBorder="1"/>
    <xf numFmtId="166" fontId="3" fillId="0" borderId="7" xfId="1" applyNumberFormat="1" applyFont="1" applyBorder="1"/>
    <xf numFmtId="166" fontId="50" fillId="0" borderId="104" xfId="1" applyNumberFormat="1" applyFont="1" applyBorder="1"/>
    <xf numFmtId="166" fontId="50" fillId="0" borderId="103" xfId="1" applyNumberFormat="1" applyFont="1" applyBorder="1"/>
    <xf numFmtId="166" fontId="3" fillId="0" borderId="0" xfId="1" applyNumberFormat="1" applyFont="1"/>
    <xf numFmtId="166" fontId="3" fillId="0" borderId="74" xfId="1" applyNumberFormat="1" applyFont="1" applyBorder="1"/>
    <xf numFmtId="166" fontId="0" fillId="0" borderId="0" xfId="1" applyNumberFormat="1" applyFont="1"/>
    <xf numFmtId="166" fontId="11" fillId="0" borderId="105" xfId="1" applyNumberFormat="1" applyFont="1" applyBorder="1"/>
    <xf numFmtId="166" fontId="11" fillId="15" borderId="105" xfId="30" applyNumberFormat="1" applyFont="1" applyFill="1" applyBorder="1"/>
    <xf numFmtId="166" fontId="11" fillId="0" borderId="106" xfId="1" applyNumberFormat="1" applyFont="1" applyBorder="1"/>
    <xf numFmtId="0" fontId="33" fillId="0" borderId="0" xfId="10" applyFont="1" applyAlignment="1">
      <alignment horizontal="center"/>
    </xf>
    <xf numFmtId="0" fontId="11" fillId="0" borderId="86" xfId="0" applyFont="1" applyBorder="1"/>
    <xf numFmtId="166" fontId="27" fillId="0" borderId="86" xfId="1" applyNumberFormat="1" applyFont="1" applyBorder="1"/>
    <xf numFmtId="166" fontId="9" fillId="0" borderId="86" xfId="1" applyNumberFormat="1" applyFont="1" applyBorder="1"/>
    <xf numFmtId="0" fontId="24" fillId="0" borderId="5" xfId="21" applyFont="1" applyBorder="1"/>
    <xf numFmtId="0" fontId="0" fillId="3" borderId="0" xfId="0" applyFill="1"/>
    <xf numFmtId="0" fontId="10" fillId="0" borderId="107" xfId="0" applyFont="1" applyBorder="1"/>
    <xf numFmtId="165" fontId="7" fillId="0" borderId="86" xfId="0" applyNumberFormat="1" applyFont="1" applyBorder="1" applyAlignment="1">
      <alignment horizontal="center" vertical="center" wrapText="1"/>
    </xf>
    <xf numFmtId="0" fontId="7" fillId="0" borderId="86" xfId="0" applyFont="1" applyBorder="1" applyAlignment="1">
      <alignment horizontal="center" vertical="center"/>
    </xf>
    <xf numFmtId="3" fontId="8" fillId="0" borderId="86" xfId="0" applyNumberFormat="1" applyFont="1" applyBorder="1" applyAlignment="1">
      <alignment horizontal="right" vertical="top" wrapText="1"/>
    </xf>
    <xf numFmtId="0" fontId="9" fillId="0" borderId="86" xfId="0" applyFont="1" applyBorder="1" applyAlignment="1">
      <alignment horizontal="center" vertical="top" wrapText="1"/>
    </xf>
    <xf numFmtId="0" fontId="9" fillId="0" borderId="86" xfId="0" applyFont="1" applyBorder="1" applyAlignment="1">
      <alignment horizontal="left" vertical="top" wrapText="1"/>
    </xf>
    <xf numFmtId="3" fontId="9" fillId="16" borderId="86" xfId="0" applyNumberFormat="1" applyFont="1" applyFill="1" applyBorder="1" applyAlignment="1">
      <alignment horizontal="right" vertical="top" wrapText="1"/>
    </xf>
    <xf numFmtId="3" fontId="9" fillId="0" borderId="86" xfId="0" applyNumberFormat="1" applyFont="1" applyBorder="1" applyAlignment="1">
      <alignment horizontal="right" vertical="top" wrapText="1"/>
    </xf>
    <xf numFmtId="3" fontId="9" fillId="7" borderId="86" xfId="0" applyNumberFormat="1" applyFont="1" applyFill="1" applyBorder="1" applyAlignment="1">
      <alignment horizontal="right" vertical="top" wrapText="1"/>
    </xf>
    <xf numFmtId="0" fontId="9" fillId="15" borderId="86" xfId="0" applyFont="1" applyFill="1" applyBorder="1" applyAlignment="1">
      <alignment horizontal="left" vertical="top" wrapText="1"/>
    </xf>
    <xf numFmtId="3" fontId="9" fillId="17" borderId="86" xfId="0" applyNumberFormat="1" applyFont="1" applyFill="1" applyBorder="1" applyAlignment="1">
      <alignment horizontal="right" vertical="top" wrapText="1"/>
    </xf>
    <xf numFmtId="0" fontId="8" fillId="2" borderId="86" xfId="0" applyFont="1" applyFill="1" applyBorder="1" applyAlignment="1">
      <alignment horizontal="left" vertical="top" wrapText="1"/>
    </xf>
    <xf numFmtId="3" fontId="9" fillId="2" borderId="86" xfId="0" applyNumberFormat="1" applyFont="1" applyFill="1" applyBorder="1" applyAlignment="1">
      <alignment horizontal="right" vertical="top" wrapText="1"/>
    </xf>
    <xf numFmtId="3" fontId="8" fillId="7" borderId="86" xfId="0" applyNumberFormat="1" applyFont="1" applyFill="1" applyBorder="1" applyAlignment="1">
      <alignment horizontal="right" vertical="top" wrapText="1"/>
    </xf>
    <xf numFmtId="3" fontId="8" fillId="15" borderId="86" xfId="0" applyNumberFormat="1" applyFont="1" applyFill="1" applyBorder="1" applyAlignment="1">
      <alignment horizontal="right" vertical="top" wrapText="1"/>
    </xf>
    <xf numFmtId="0" fontId="9" fillId="0" borderId="26" xfId="0" applyFont="1" applyBorder="1" applyAlignment="1">
      <alignment horizontal="left" vertical="top" wrapText="1"/>
    </xf>
    <xf numFmtId="3" fontId="9" fillId="18" borderId="86" xfId="0" applyNumberFormat="1" applyFont="1" applyFill="1" applyBorder="1" applyAlignment="1">
      <alignment horizontal="right" vertical="top" wrapText="1"/>
    </xf>
    <xf numFmtId="0" fontId="9" fillId="3" borderId="86" xfId="0" applyFont="1" applyFill="1" applyBorder="1" applyAlignment="1">
      <alignment horizontal="left" vertical="top" wrapText="1"/>
    </xf>
    <xf numFmtId="3" fontId="9" fillId="8" borderId="86" xfId="0" applyNumberFormat="1" applyFont="1" applyFill="1" applyBorder="1" applyAlignment="1">
      <alignment horizontal="right" vertical="top" wrapText="1"/>
    </xf>
    <xf numFmtId="3" fontId="9" fillId="15" borderId="86" xfId="0" applyNumberFormat="1" applyFont="1" applyFill="1" applyBorder="1" applyAlignment="1">
      <alignment horizontal="right" vertical="top" wrapText="1"/>
    </xf>
    <xf numFmtId="3" fontId="9" fillId="3" borderId="86" xfId="0" applyNumberFormat="1" applyFont="1" applyFill="1" applyBorder="1" applyAlignment="1">
      <alignment horizontal="right" vertical="top" wrapText="1"/>
    </xf>
    <xf numFmtId="3" fontId="9" fillId="4" borderId="86" xfId="0" applyNumberFormat="1" applyFont="1" applyFill="1" applyBorder="1" applyAlignment="1">
      <alignment horizontal="right" vertical="top" wrapText="1"/>
    </xf>
    <xf numFmtId="0" fontId="9" fillId="15" borderId="56" xfId="36" applyFont="1" applyFill="1" applyBorder="1" applyAlignment="1">
      <alignment horizontal="left" vertical="center" wrapText="1"/>
    </xf>
    <xf numFmtId="0" fontId="7" fillId="19" borderId="56" xfId="36" applyFont="1" applyFill="1" applyBorder="1" applyAlignment="1">
      <alignment horizontal="left" vertical="center" wrapText="1"/>
    </xf>
    <xf numFmtId="3" fontId="8" fillId="2" borderId="86" xfId="0" applyNumberFormat="1" applyFont="1" applyFill="1" applyBorder="1" applyAlignment="1">
      <alignment horizontal="right" vertical="top" wrapText="1"/>
    </xf>
    <xf numFmtId="0" fontId="8" fillId="6" borderId="86" xfId="0" applyFont="1" applyFill="1" applyBorder="1" applyAlignment="1">
      <alignment horizontal="left" vertical="top" wrapText="1"/>
    </xf>
    <xf numFmtId="3" fontId="9" fillId="6" borderId="86" xfId="0" applyNumberFormat="1" applyFont="1" applyFill="1" applyBorder="1" applyAlignment="1">
      <alignment horizontal="right" vertical="top" wrapText="1"/>
    </xf>
    <xf numFmtId="0" fontId="8" fillId="6" borderId="51" xfId="0" applyFont="1" applyFill="1" applyBorder="1" applyAlignment="1">
      <alignment horizontal="left" vertical="top" wrapText="1"/>
    </xf>
    <xf numFmtId="3" fontId="0" fillId="6" borderId="51" xfId="0" applyNumberFormat="1" applyFill="1" applyBorder="1"/>
    <xf numFmtId="0" fontId="7" fillId="0" borderId="53" xfId="0" applyFont="1" applyBorder="1" applyAlignment="1">
      <alignment horizontal="center" vertical="center"/>
    </xf>
    <xf numFmtId="0" fontId="8" fillId="5" borderId="86" xfId="0" applyFont="1" applyFill="1" applyBorder="1" applyAlignment="1">
      <alignment horizontal="left" vertical="top" wrapText="1"/>
    </xf>
    <xf numFmtId="3" fontId="9" fillId="5" borderId="86" xfId="0" applyNumberFormat="1" applyFont="1" applyFill="1" applyBorder="1" applyAlignment="1">
      <alignment horizontal="right" vertical="top" wrapText="1"/>
    </xf>
    <xf numFmtId="3" fontId="9" fillId="3" borderId="85" xfId="0" applyNumberFormat="1" applyFont="1" applyFill="1" applyBorder="1" applyAlignment="1">
      <alignment horizontal="right" vertical="top" wrapText="1"/>
    </xf>
    <xf numFmtId="3" fontId="9" fillId="0" borderId="85" xfId="0" applyNumberFormat="1" applyFont="1" applyBorder="1" applyAlignment="1">
      <alignment horizontal="right" vertical="top" wrapText="1"/>
    </xf>
    <xf numFmtId="3" fontId="8" fillId="5" borderId="85" xfId="0" applyNumberFormat="1" applyFont="1" applyFill="1" applyBorder="1" applyAlignment="1">
      <alignment horizontal="right" vertical="top" wrapText="1"/>
    </xf>
    <xf numFmtId="3" fontId="8" fillId="5" borderId="86" xfId="0" applyNumberFormat="1" applyFont="1" applyFill="1" applyBorder="1" applyAlignment="1">
      <alignment horizontal="right" vertical="top" wrapText="1"/>
    </xf>
    <xf numFmtId="3" fontId="9" fillId="2" borderId="85" xfId="0" applyNumberFormat="1" applyFont="1" applyFill="1" applyBorder="1" applyAlignment="1">
      <alignment horizontal="right" vertical="top" wrapText="1"/>
    </xf>
    <xf numFmtId="3" fontId="8" fillId="6" borderId="85" xfId="0" applyNumberFormat="1" applyFont="1" applyFill="1" applyBorder="1" applyAlignment="1">
      <alignment horizontal="right" vertical="top" wrapText="1"/>
    </xf>
    <xf numFmtId="3" fontId="8" fillId="6" borderId="86" xfId="0" applyNumberFormat="1" applyFont="1" applyFill="1" applyBorder="1" applyAlignment="1">
      <alignment horizontal="right" vertical="top" wrapText="1"/>
    </xf>
    <xf numFmtId="0" fontId="42" fillId="10" borderId="53" xfId="10" applyFont="1" applyFill="1" applyBorder="1" applyAlignment="1">
      <alignment horizontal="center"/>
    </xf>
    <xf numFmtId="0" fontId="41" fillId="0" borderId="86" xfId="10" applyFont="1" applyFill="1" applyBorder="1"/>
    <xf numFmtId="0" fontId="41" fillId="0" borderId="51" xfId="10" applyFont="1" applyFill="1" applyBorder="1"/>
    <xf numFmtId="166" fontId="41" fillId="0" borderId="86" xfId="1" applyNumberFormat="1" applyFont="1" applyFill="1" applyBorder="1"/>
    <xf numFmtId="166" fontId="41" fillId="0" borderId="86" xfId="1" applyNumberFormat="1" applyFont="1" applyBorder="1"/>
    <xf numFmtId="166" fontId="43" fillId="0" borderId="86" xfId="1" applyNumberFormat="1" applyFont="1" applyBorder="1"/>
    <xf numFmtId="0" fontId="11" fillId="0" borderId="48" xfId="0" applyFont="1" applyBorder="1" applyAlignment="1">
      <alignment wrapText="1"/>
    </xf>
    <xf numFmtId="0" fontId="42" fillId="0" borderId="108" xfId="10" applyFont="1" applyBorder="1" applyAlignment="1">
      <alignment horizontal="center"/>
    </xf>
    <xf numFmtId="0" fontId="42" fillId="0" borderId="109" xfId="10" applyFont="1" applyBorder="1" applyAlignment="1">
      <alignment horizontal="center"/>
    </xf>
    <xf numFmtId="0" fontId="42" fillId="0" borderId="110" xfId="10" applyFont="1" applyBorder="1" applyAlignment="1">
      <alignment horizontal="center"/>
    </xf>
    <xf numFmtId="0" fontId="41" fillId="0" borderId="111" xfId="10" applyFont="1" applyFill="1" applyBorder="1"/>
    <xf numFmtId="166" fontId="41" fillId="0" borderId="111" xfId="1" applyNumberFormat="1" applyFont="1" applyFill="1" applyBorder="1"/>
    <xf numFmtId="166" fontId="41" fillId="0" borderId="111" xfId="1" applyNumberFormat="1" applyFont="1" applyBorder="1"/>
    <xf numFmtId="166" fontId="9" fillId="0" borderId="111" xfId="4" applyNumberFormat="1" applyFont="1" applyBorder="1"/>
    <xf numFmtId="166" fontId="9" fillId="0" borderId="86" xfId="4" applyNumberFormat="1" applyFont="1" applyBorder="1"/>
    <xf numFmtId="166" fontId="44" fillId="0" borderId="86" xfId="1" applyNumberFormat="1" applyFont="1" applyBorder="1"/>
    <xf numFmtId="3" fontId="43" fillId="0" borderId="86" xfId="10" applyNumberFormat="1" applyFont="1" applyBorder="1"/>
    <xf numFmtId="3" fontId="41" fillId="0" borderId="86" xfId="10" applyNumberFormat="1" applyFont="1" applyBorder="1"/>
    <xf numFmtId="0" fontId="28" fillId="0" borderId="2" xfId="10" applyFont="1" applyBorder="1"/>
    <xf numFmtId="166" fontId="9" fillId="0" borderId="0" xfId="14" applyNumberFormat="1"/>
    <xf numFmtId="166" fontId="9" fillId="0" borderId="112" xfId="14" applyNumberFormat="1" applyBorder="1"/>
    <xf numFmtId="166" fontId="9" fillId="0" borderId="0" xfId="10" applyNumberFormat="1"/>
    <xf numFmtId="166" fontId="15" fillId="0" borderId="28" xfId="1" applyNumberFormat="1" applyBorder="1"/>
    <xf numFmtId="0" fontId="15" fillId="0" borderId="7" xfId="22" applyFont="1" applyBorder="1"/>
    <xf numFmtId="166" fontId="10" fillId="0" borderId="52" xfId="1" applyNumberFormat="1" applyFont="1" applyBorder="1"/>
    <xf numFmtId="166" fontId="15" fillId="0" borderId="60" xfId="1" applyNumberFormat="1" applyFont="1" applyBorder="1"/>
    <xf numFmtId="0" fontId="33" fillId="0" borderId="0" xfId="10" applyFont="1" applyAlignment="1">
      <alignment horizontal="center"/>
    </xf>
    <xf numFmtId="0" fontId="28" fillId="0" borderId="48" xfId="0" applyFont="1" applyBorder="1"/>
    <xf numFmtId="0" fontId="28" fillId="0" borderId="105" xfId="0" applyFont="1" applyBorder="1"/>
    <xf numFmtId="0" fontId="28" fillId="15" borderId="105" xfId="0" applyFont="1" applyFill="1" applyBorder="1"/>
    <xf numFmtId="0" fontId="41" fillId="10" borderId="107" xfId="10" applyFont="1" applyFill="1" applyBorder="1" applyAlignment="1">
      <alignment horizontal="center"/>
    </xf>
    <xf numFmtId="0" fontId="42" fillId="0" borderId="28" xfId="10" applyFont="1" applyBorder="1" applyAlignment="1">
      <alignment horizontal="center"/>
    </xf>
    <xf numFmtId="0" fontId="41" fillId="0" borderId="106" xfId="10" applyFont="1" applyBorder="1"/>
    <xf numFmtId="0" fontId="41" fillId="0" borderId="100" xfId="10" applyFont="1" applyBorder="1"/>
    <xf numFmtId="166" fontId="43" fillId="0" borderId="105" xfId="1" applyNumberFormat="1" applyFont="1" applyBorder="1"/>
    <xf numFmtId="3" fontId="41" fillId="0" borderId="105" xfId="10" applyNumberFormat="1" applyFont="1" applyBorder="1"/>
    <xf numFmtId="3" fontId="43" fillId="0" borderId="100" xfId="10" applyNumberFormat="1" applyFont="1" applyBorder="1"/>
    <xf numFmtId="0" fontId="41" fillId="0" borderId="105" xfId="10" applyFont="1" applyBorder="1" applyAlignment="1">
      <alignment horizontal="center"/>
    </xf>
    <xf numFmtId="166" fontId="41" fillId="0" borderId="96" xfId="4" applyNumberFormat="1" applyFont="1" applyBorder="1" applyAlignment="1">
      <alignment horizontal="right"/>
    </xf>
    <xf numFmtId="166" fontId="9" fillId="0" borderId="105" xfId="1" applyNumberFormat="1" applyFont="1" applyBorder="1"/>
    <xf numFmtId="0" fontId="10" fillId="10" borderId="8" xfId="22" applyFont="1" applyFill="1" applyBorder="1" applyAlignment="1">
      <alignment horizontal="center"/>
    </xf>
    <xf numFmtId="0" fontId="10" fillId="10" borderId="10" xfId="22" applyFont="1" applyFill="1" applyBorder="1" applyAlignment="1">
      <alignment horizontal="center"/>
    </xf>
    <xf numFmtId="0" fontId="38" fillId="0" borderId="0" xfId="15" applyFont="1" applyAlignment="1">
      <alignment horizontal="center"/>
    </xf>
    <xf numFmtId="0" fontId="33" fillId="0" borderId="0" xfId="10" applyFont="1" applyAlignment="1">
      <alignment horizontal="center"/>
    </xf>
    <xf numFmtId="0" fontId="42" fillId="10" borderId="8" xfId="10" applyFont="1" applyFill="1" applyBorder="1" applyAlignment="1">
      <alignment horizontal="center"/>
    </xf>
    <xf numFmtId="0" fontId="42" fillId="10" borderId="20" xfId="10" applyFont="1" applyFill="1" applyBorder="1" applyAlignment="1">
      <alignment horizontal="center"/>
    </xf>
    <xf numFmtId="0" fontId="42" fillId="10" borderId="113" xfId="10" applyFont="1" applyFill="1" applyBorder="1" applyAlignment="1">
      <alignment horizontal="center"/>
    </xf>
    <xf numFmtId="0" fontId="42" fillId="10" borderId="10" xfId="10" applyFont="1" applyFill="1" applyBorder="1" applyAlignment="1">
      <alignment horizontal="center"/>
    </xf>
    <xf numFmtId="0" fontId="38" fillId="0" borderId="0" xfId="10" applyFont="1" applyAlignment="1">
      <alignment horizontal="center"/>
    </xf>
    <xf numFmtId="0" fontId="38" fillId="0" borderId="0" xfId="10" applyFont="1" applyAlignment="1">
      <alignment horizontal="center" wrapText="1"/>
    </xf>
    <xf numFmtId="165" fontId="7" fillId="0" borderId="105" xfId="0" applyNumberFormat="1" applyFont="1" applyFill="1" applyBorder="1" applyAlignment="1">
      <alignment horizontal="center" vertical="center" wrapText="1"/>
    </xf>
    <xf numFmtId="0" fontId="7" fillId="0" borderId="105" xfId="0" applyFont="1" applyFill="1" applyBorder="1" applyAlignment="1">
      <alignment horizontal="center" vertical="center"/>
    </xf>
    <xf numFmtId="3" fontId="8" fillId="0" borderId="105" xfId="0" applyNumberFormat="1" applyFont="1" applyBorder="1" applyAlignment="1">
      <alignment horizontal="right" vertical="top" wrapText="1"/>
    </xf>
    <xf numFmtId="0" fontId="9" fillId="0" borderId="105" xfId="0" applyFont="1" applyBorder="1" applyAlignment="1">
      <alignment horizontal="center" vertical="top" wrapText="1"/>
    </xf>
    <xf numFmtId="0" fontId="9" fillId="0" borderId="105" xfId="0" applyFont="1" applyBorder="1" applyAlignment="1">
      <alignment horizontal="left" vertical="top" wrapText="1"/>
    </xf>
    <xf numFmtId="3" fontId="9" fillId="16" borderId="105" xfId="0" applyNumberFormat="1" applyFont="1" applyFill="1" applyBorder="1" applyAlignment="1">
      <alignment horizontal="right" vertical="top" wrapText="1"/>
    </xf>
    <xf numFmtId="3" fontId="9" fillId="0" borderId="105" xfId="0" applyNumberFormat="1" applyFont="1" applyBorder="1" applyAlignment="1">
      <alignment horizontal="right" vertical="top" wrapText="1"/>
    </xf>
    <xf numFmtId="3" fontId="9" fillId="7" borderId="105" xfId="0" applyNumberFormat="1" applyFont="1" applyFill="1" applyBorder="1" applyAlignment="1">
      <alignment horizontal="right" vertical="top" wrapText="1"/>
    </xf>
    <xf numFmtId="0" fontId="9" fillId="15" borderId="105" xfId="0" applyFont="1" applyFill="1" applyBorder="1" applyAlignment="1">
      <alignment horizontal="left" vertical="top" wrapText="1"/>
    </xf>
    <xf numFmtId="3" fontId="9" fillId="17" borderId="105" xfId="0" applyNumberFormat="1" applyFont="1" applyFill="1" applyBorder="1" applyAlignment="1">
      <alignment horizontal="right" vertical="top" wrapText="1"/>
    </xf>
    <xf numFmtId="0" fontId="8" fillId="2" borderId="105" xfId="0" applyFont="1" applyFill="1" applyBorder="1" applyAlignment="1">
      <alignment horizontal="left" vertical="top" wrapText="1"/>
    </xf>
    <xf numFmtId="3" fontId="9" fillId="2" borderId="105" xfId="0" applyNumberFormat="1" applyFont="1" applyFill="1" applyBorder="1" applyAlignment="1">
      <alignment horizontal="right" vertical="top" wrapText="1"/>
    </xf>
    <xf numFmtId="3" fontId="8" fillId="7" borderId="105" xfId="0" applyNumberFormat="1" applyFont="1" applyFill="1" applyBorder="1" applyAlignment="1">
      <alignment horizontal="right" vertical="top" wrapText="1"/>
    </xf>
    <xf numFmtId="3" fontId="8" fillId="15" borderId="105" xfId="0" applyNumberFormat="1" applyFont="1" applyFill="1" applyBorder="1" applyAlignment="1">
      <alignment horizontal="right" vertical="top" wrapText="1"/>
    </xf>
    <xf numFmtId="3" fontId="9" fillId="18" borderId="105" xfId="0" applyNumberFormat="1" applyFont="1" applyFill="1" applyBorder="1" applyAlignment="1">
      <alignment horizontal="right" vertical="top" wrapText="1"/>
    </xf>
    <xf numFmtId="0" fontId="9" fillId="3" borderId="105" xfId="0" applyFont="1" applyFill="1" applyBorder="1" applyAlignment="1">
      <alignment horizontal="left" vertical="top" wrapText="1"/>
    </xf>
    <xf numFmtId="3" fontId="9" fillId="8" borderId="105" xfId="0" applyNumberFormat="1" applyFont="1" applyFill="1" applyBorder="1" applyAlignment="1">
      <alignment horizontal="right" vertical="top" wrapText="1"/>
    </xf>
    <xf numFmtId="3" fontId="9" fillId="15" borderId="105" xfId="0" applyNumberFormat="1" applyFont="1" applyFill="1" applyBorder="1" applyAlignment="1">
      <alignment horizontal="right" vertical="top" wrapText="1"/>
    </xf>
    <xf numFmtId="3" fontId="9" fillId="3" borderId="105" xfId="0" applyNumberFormat="1" applyFont="1" applyFill="1" applyBorder="1" applyAlignment="1">
      <alignment horizontal="right" vertical="top" wrapText="1"/>
    </xf>
    <xf numFmtId="0" fontId="9" fillId="15" borderId="106" xfId="37" applyFont="1" applyFill="1" applyBorder="1" applyAlignment="1">
      <alignment horizontal="left" vertical="center" wrapText="1"/>
    </xf>
    <xf numFmtId="0" fontId="7" fillId="19" borderId="106" xfId="37" applyFont="1" applyFill="1" applyBorder="1" applyAlignment="1">
      <alignment horizontal="left" vertical="center" wrapText="1"/>
    </xf>
    <xf numFmtId="3" fontId="8" fillId="2" borderId="105" xfId="0" applyNumberFormat="1" applyFont="1" applyFill="1" applyBorder="1" applyAlignment="1">
      <alignment horizontal="right" vertical="top" wrapText="1"/>
    </xf>
    <xf numFmtId="0" fontId="8" fillId="6" borderId="105" xfId="0" applyFont="1" applyFill="1" applyBorder="1" applyAlignment="1">
      <alignment horizontal="left" vertical="top" wrapText="1"/>
    </xf>
    <xf numFmtId="3" fontId="9" fillId="6" borderId="105" xfId="0" applyNumberFormat="1" applyFont="1" applyFill="1" applyBorder="1" applyAlignment="1">
      <alignment horizontal="right" vertical="top" wrapText="1"/>
    </xf>
    <xf numFmtId="0" fontId="8" fillId="6" borderId="114" xfId="0" applyFont="1" applyFill="1" applyBorder="1" applyAlignment="1">
      <alignment horizontal="left" vertical="top" wrapText="1"/>
    </xf>
    <xf numFmtId="3" fontId="0" fillId="6" borderId="114" xfId="0" applyNumberFormat="1" applyFill="1" applyBorder="1"/>
    <xf numFmtId="0" fontId="7" fillId="0" borderId="100" xfId="0" applyFont="1" applyFill="1" applyBorder="1" applyAlignment="1">
      <alignment horizontal="center" vertical="center"/>
    </xf>
    <xf numFmtId="3" fontId="8" fillId="0" borderId="99" xfId="0" applyNumberFormat="1" applyFont="1" applyBorder="1" applyAlignment="1">
      <alignment horizontal="right" vertical="top" wrapText="1"/>
    </xf>
    <xf numFmtId="3" fontId="8" fillId="0" borderId="114" xfId="0" applyNumberFormat="1" applyFont="1" applyBorder="1" applyAlignment="1">
      <alignment horizontal="right" vertical="top" wrapText="1"/>
    </xf>
    <xf numFmtId="0" fontId="8" fillId="5" borderId="105" xfId="0" applyFont="1" applyFill="1" applyBorder="1" applyAlignment="1">
      <alignment horizontal="left" vertical="top" wrapText="1"/>
    </xf>
    <xf numFmtId="3" fontId="9" fillId="5" borderId="105" xfId="0" applyNumberFormat="1" applyFont="1" applyFill="1" applyBorder="1" applyAlignment="1">
      <alignment horizontal="right" vertical="top" wrapText="1"/>
    </xf>
    <xf numFmtId="0" fontId="9" fillId="0" borderId="106" xfId="0" applyFont="1" applyBorder="1" applyAlignment="1">
      <alignment horizontal="left" vertical="top" wrapText="1"/>
    </xf>
    <xf numFmtId="3" fontId="9" fillId="3" borderId="96" xfId="0" applyNumberFormat="1" applyFont="1" applyFill="1" applyBorder="1" applyAlignment="1">
      <alignment horizontal="right" vertical="top" wrapText="1"/>
    </xf>
    <xf numFmtId="3" fontId="9" fillId="0" borderId="96" xfId="0" applyNumberFormat="1" applyFont="1" applyBorder="1" applyAlignment="1">
      <alignment horizontal="right" vertical="top" wrapText="1"/>
    </xf>
    <xf numFmtId="0" fontId="8" fillId="5" borderId="106" xfId="0" applyFont="1" applyFill="1" applyBorder="1" applyAlignment="1">
      <alignment horizontal="left" vertical="top" wrapText="1"/>
    </xf>
    <xf numFmtId="3" fontId="8" fillId="5" borderId="96" xfId="0" applyNumberFormat="1" applyFont="1" applyFill="1" applyBorder="1" applyAlignment="1">
      <alignment horizontal="right" vertical="top" wrapText="1"/>
    </xf>
    <xf numFmtId="3" fontId="8" fillId="5" borderId="105" xfId="0" applyNumberFormat="1" applyFont="1" applyFill="1" applyBorder="1" applyAlignment="1">
      <alignment horizontal="right" vertical="top" wrapText="1"/>
    </xf>
    <xf numFmtId="3" fontId="9" fillId="2" borderId="96" xfId="0" applyNumberFormat="1" applyFont="1" applyFill="1" applyBorder="1" applyAlignment="1">
      <alignment horizontal="right" vertical="top" wrapText="1"/>
    </xf>
    <xf numFmtId="0" fontId="8" fillId="6" borderId="106" xfId="0" applyFont="1" applyFill="1" applyBorder="1" applyAlignment="1">
      <alignment horizontal="left" vertical="top" wrapText="1"/>
    </xf>
    <xf numFmtId="3" fontId="8" fillId="6" borderId="96" xfId="0" applyNumberFormat="1" applyFont="1" applyFill="1" applyBorder="1" applyAlignment="1">
      <alignment horizontal="right" vertical="top" wrapText="1"/>
    </xf>
    <xf numFmtId="3" fontId="8" fillId="6" borderId="105" xfId="0" applyNumberFormat="1" applyFont="1" applyFill="1" applyBorder="1" applyAlignment="1">
      <alignment horizontal="right" vertical="top" wrapText="1"/>
    </xf>
    <xf numFmtId="0" fontId="8" fillId="6" borderId="100" xfId="0" applyFont="1" applyFill="1" applyBorder="1" applyAlignment="1">
      <alignment horizontal="left" vertical="top" wrapText="1"/>
    </xf>
    <xf numFmtId="3" fontId="8" fillId="6" borderId="99" xfId="0" applyNumberFormat="1" applyFont="1" applyFill="1" applyBorder="1" applyAlignment="1">
      <alignment horizontal="right" vertical="top" wrapText="1"/>
    </xf>
    <xf numFmtId="3" fontId="8" fillId="6" borderId="114" xfId="0" applyNumberFormat="1" applyFont="1" applyFill="1" applyBorder="1" applyAlignment="1">
      <alignment horizontal="right" vertical="top" wrapText="1"/>
    </xf>
    <xf numFmtId="0" fontId="24" fillId="0" borderId="0" xfId="38" applyFont="1"/>
    <xf numFmtId="0" fontId="35" fillId="0" borderId="0" xfId="38" applyFont="1"/>
    <xf numFmtId="0" fontId="1" fillId="0" borderId="0" xfId="38"/>
    <xf numFmtId="0" fontId="12" fillId="3" borderId="0" xfId="38" applyFont="1" applyFill="1"/>
    <xf numFmtId="0" fontId="14" fillId="11" borderId="105" xfId="38" applyFont="1" applyFill="1" applyBorder="1"/>
    <xf numFmtId="0" fontId="24" fillId="11" borderId="105" xfId="38" applyFont="1" applyFill="1" applyBorder="1"/>
    <xf numFmtId="0" fontId="24" fillId="0" borderId="105" xfId="38" applyFont="1" applyBorder="1"/>
    <xf numFmtId="166" fontId="24" fillId="0" borderId="105" xfId="30" applyNumberFormat="1" applyFont="1" applyBorder="1"/>
    <xf numFmtId="0" fontId="24" fillId="0" borderId="105" xfId="0" applyFont="1" applyBorder="1"/>
    <xf numFmtId="0" fontId="24" fillId="0" borderId="105" xfId="31" applyFont="1" applyBorder="1"/>
    <xf numFmtId="0" fontId="17" fillId="0" borderId="105" xfId="0" applyFont="1" applyBorder="1"/>
    <xf numFmtId="166" fontId="24" fillId="15" borderId="105" xfId="30" applyNumberFormat="1" applyFont="1" applyFill="1" applyBorder="1"/>
    <xf numFmtId="0" fontId="24" fillId="0" borderId="110" xfId="31" applyFont="1" applyBorder="1"/>
    <xf numFmtId="0" fontId="24" fillId="0" borderId="26" xfId="31" applyFont="1" applyBorder="1"/>
    <xf numFmtId="166" fontId="14" fillId="11" borderId="105" xfId="30" applyNumberFormat="1" applyFont="1" applyFill="1" applyBorder="1"/>
    <xf numFmtId="0" fontId="24" fillId="0" borderId="105" xfId="21" applyFont="1" applyBorder="1"/>
    <xf numFmtId="0" fontId="24" fillId="0" borderId="5" xfId="38" applyFont="1" applyBorder="1"/>
    <xf numFmtId="0" fontId="25" fillId="3" borderId="105" xfId="31" applyFont="1" applyFill="1" applyBorder="1"/>
    <xf numFmtId="0" fontId="17" fillId="15" borderId="105" xfId="0" applyFont="1" applyFill="1" applyBorder="1"/>
    <xf numFmtId="0" fontId="17" fillId="0" borderId="105" xfId="39" applyFont="1" applyBorder="1"/>
    <xf numFmtId="0" fontId="17" fillId="0" borderId="105" xfId="31" applyFont="1" applyBorder="1"/>
    <xf numFmtId="0" fontId="24" fillId="0" borderId="114" xfId="0" applyFont="1" applyBorder="1"/>
    <xf numFmtId="0" fontId="24" fillId="0" borderId="0" xfId="0" applyFont="1"/>
    <xf numFmtId="0" fontId="17" fillId="15" borderId="105" xfId="40" applyFont="1" applyFill="1" applyBorder="1"/>
    <xf numFmtId="0" fontId="36" fillId="0" borderId="0" xfId="38" applyFont="1"/>
    <xf numFmtId="0" fontId="24" fillId="15" borderId="0" xfId="41" applyFont="1" applyFill="1"/>
    <xf numFmtId="0" fontId="14" fillId="15" borderId="0" xfId="41" applyFont="1" applyFill="1"/>
    <xf numFmtId="166" fontId="17" fillId="15" borderId="0" xfId="30" applyNumberFormat="1" applyFont="1" applyFill="1"/>
    <xf numFmtId="0" fontId="1" fillId="15" borderId="0" xfId="41" applyFill="1"/>
    <xf numFmtId="0" fontId="1" fillId="15" borderId="0" xfId="41" applyFont="1" applyFill="1"/>
    <xf numFmtId="0" fontId="52" fillId="15" borderId="0" xfId="41" applyFont="1" applyFill="1"/>
    <xf numFmtId="0" fontId="36" fillId="26" borderId="0" xfId="41" applyFont="1" applyFill="1"/>
    <xf numFmtId="0" fontId="17" fillId="0" borderId="0" xfId="41" applyFont="1"/>
    <xf numFmtId="166" fontId="51" fillId="0" borderId="0" xfId="41" applyNumberFormat="1" applyFont="1"/>
    <xf numFmtId="0" fontId="1" fillId="0" borderId="0" xfId="41"/>
    <xf numFmtId="0" fontId="52" fillId="0" borderId="0" xfId="41" applyFont="1"/>
    <xf numFmtId="166" fontId="53" fillId="27" borderId="0" xfId="41" applyNumberFormat="1" applyFont="1" applyFill="1"/>
    <xf numFmtId="0" fontId="1" fillId="0" borderId="0" xfId="38" applyFont="1"/>
    <xf numFmtId="166" fontId="54" fillId="0" borderId="0" xfId="38" applyNumberFormat="1" applyFont="1"/>
    <xf numFmtId="166" fontId="1" fillId="0" borderId="0" xfId="38" applyNumberFormat="1"/>
    <xf numFmtId="0" fontId="34" fillId="10" borderId="105" xfId="10" applyFont="1" applyFill="1" applyBorder="1"/>
    <xf numFmtId="0" fontId="9" fillId="10" borderId="105" xfId="14" applyFill="1" applyBorder="1" applyAlignment="1">
      <alignment horizontal="center"/>
    </xf>
    <xf numFmtId="0" fontId="9" fillId="8" borderId="105" xfId="14" applyFill="1" applyBorder="1"/>
    <xf numFmtId="166" fontId="9" fillId="8" borderId="105" xfId="1" applyNumberFormat="1" applyFont="1" applyFill="1" applyBorder="1"/>
    <xf numFmtId="0" fontId="9" fillId="10" borderId="105" xfId="14" applyFill="1" applyBorder="1"/>
    <xf numFmtId="166" fontId="9" fillId="10" borderId="105" xfId="1" applyNumberFormat="1" applyFont="1" applyFill="1" applyBorder="1"/>
    <xf numFmtId="0" fontId="9" fillId="10" borderId="105" xfId="14" applyFont="1" applyFill="1" applyBorder="1"/>
    <xf numFmtId="0" fontId="9" fillId="15" borderId="106" xfId="42" applyFont="1" applyFill="1" applyBorder="1" applyAlignment="1">
      <alignment horizontal="left" vertical="center" wrapText="1"/>
    </xf>
    <xf numFmtId="0" fontId="7" fillId="19" borderId="106" xfId="42" applyFont="1" applyFill="1" applyBorder="1" applyAlignment="1">
      <alignment horizontal="left" vertical="center" wrapText="1"/>
    </xf>
    <xf numFmtId="3" fontId="9" fillId="16" borderId="115" xfId="0" applyNumberFormat="1" applyFont="1" applyFill="1" applyBorder="1" applyAlignment="1">
      <alignment horizontal="right" vertical="top" wrapText="1"/>
    </xf>
    <xf numFmtId="3" fontId="9" fillId="4" borderId="105" xfId="0" applyNumberFormat="1" applyFont="1" applyFill="1" applyBorder="1" applyAlignment="1">
      <alignment horizontal="right" vertical="top" wrapText="1"/>
    </xf>
    <xf numFmtId="3" fontId="9" fillId="16" borderId="114" xfId="0" applyNumberFormat="1" applyFont="1" applyFill="1" applyBorder="1" applyAlignment="1">
      <alignment horizontal="right" vertical="top" wrapText="1"/>
    </xf>
    <xf numFmtId="0" fontId="31" fillId="11" borderId="105" xfId="10" applyFont="1" applyFill="1" applyBorder="1"/>
    <xf numFmtId="166" fontId="28" fillId="11" borderId="105" xfId="1" applyNumberFormat="1" applyFont="1" applyFill="1" applyBorder="1"/>
    <xf numFmtId="0" fontId="28" fillId="0" borderId="105" xfId="10" applyFont="1" applyBorder="1" applyAlignment="1">
      <alignment horizontal="justify" wrapText="1"/>
    </xf>
    <xf numFmtId="166" fontId="28" fillId="0" borderId="105" xfId="4" applyNumberFormat="1" applyFont="1" applyBorder="1" applyAlignment="1">
      <alignment horizontal="right" wrapText="1"/>
    </xf>
    <xf numFmtId="166" fontId="28" fillId="0" borderId="105" xfId="1" applyNumberFormat="1" applyFont="1" applyBorder="1"/>
    <xf numFmtId="0" fontId="28" fillId="0" borderId="105" xfId="10" applyFont="1" applyFill="1" applyBorder="1" applyAlignment="1">
      <alignment horizontal="justify" wrapText="1"/>
    </xf>
    <xf numFmtId="166" fontId="28" fillId="0" borderId="105" xfId="4" applyNumberFormat="1" applyFont="1" applyFill="1" applyBorder="1" applyAlignment="1">
      <alignment horizontal="right" wrapText="1"/>
    </xf>
    <xf numFmtId="0" fontId="31" fillId="13" borderId="105" xfId="10" applyFont="1" applyFill="1" applyBorder="1" applyAlignment="1">
      <alignment horizontal="justify" wrapText="1"/>
    </xf>
    <xf numFmtId="166" fontId="28" fillId="13" borderId="105" xfId="4" applyNumberFormat="1" applyFont="1" applyFill="1" applyBorder="1" applyAlignment="1">
      <alignment horizontal="right" wrapText="1"/>
    </xf>
    <xf numFmtId="166" fontId="28" fillId="13" borderId="105" xfId="1" applyNumberFormat="1" applyFont="1" applyFill="1" applyBorder="1" applyAlignment="1">
      <alignment horizontal="right" wrapText="1"/>
    </xf>
    <xf numFmtId="0" fontId="31" fillId="13" borderId="105" xfId="10" applyFont="1" applyFill="1" applyBorder="1" applyAlignment="1">
      <alignment wrapText="1"/>
    </xf>
    <xf numFmtId="166" fontId="31" fillId="13" borderId="105" xfId="4" applyNumberFormat="1" applyFont="1" applyFill="1" applyBorder="1" applyAlignment="1">
      <alignment horizontal="right" wrapText="1"/>
    </xf>
    <xf numFmtId="166" fontId="31" fillId="13" borderId="105" xfId="1" applyNumberFormat="1" applyFont="1" applyFill="1" applyBorder="1" applyAlignment="1">
      <alignment horizontal="right" wrapText="1"/>
    </xf>
    <xf numFmtId="0" fontId="28" fillId="3" borderId="105" xfId="10" applyFont="1" applyFill="1" applyBorder="1" applyAlignment="1">
      <alignment wrapText="1"/>
    </xf>
    <xf numFmtId="166" fontId="28" fillId="3" borderId="105" xfId="4" applyNumberFormat="1" applyFont="1" applyFill="1" applyBorder="1" applyAlignment="1">
      <alignment horizontal="right" wrapText="1"/>
    </xf>
    <xf numFmtId="166" fontId="28" fillId="3" borderId="105" xfId="1" applyNumberFormat="1" applyFont="1" applyFill="1" applyBorder="1" applyAlignment="1">
      <alignment horizontal="right" wrapText="1"/>
    </xf>
    <xf numFmtId="0" fontId="28" fillId="0" borderId="105" xfId="10" applyFont="1" applyBorder="1" applyAlignment="1">
      <alignment wrapText="1"/>
    </xf>
    <xf numFmtId="166" fontId="31" fillId="0" borderId="105" xfId="4" applyNumberFormat="1" applyFont="1" applyBorder="1" applyAlignment="1">
      <alignment horizontal="right" wrapText="1"/>
    </xf>
    <xf numFmtId="0" fontId="31" fillId="11" borderId="105" xfId="10" applyFont="1" applyFill="1" applyBorder="1" applyAlignment="1">
      <alignment wrapText="1"/>
    </xf>
    <xf numFmtId="166" fontId="31" fillId="11" borderId="105" xfId="4" applyNumberFormat="1" applyFont="1" applyFill="1" applyBorder="1" applyAlignment="1">
      <alignment horizontal="right" wrapText="1"/>
    </xf>
    <xf numFmtId="166" fontId="31" fillId="11" borderId="105" xfId="1" applyNumberFormat="1" applyFont="1" applyFill="1" applyBorder="1" applyAlignment="1">
      <alignment horizontal="right" wrapText="1"/>
    </xf>
    <xf numFmtId="0" fontId="28" fillId="0" borderId="105" xfId="10" applyFont="1" applyFill="1" applyBorder="1" applyAlignment="1">
      <alignment wrapText="1"/>
    </xf>
    <xf numFmtId="168" fontId="46" fillId="0" borderId="105" xfId="23" applyNumberFormat="1" applyFont="1" applyFill="1" applyBorder="1" applyAlignment="1">
      <alignment horizontal="left" vertical="center" wrapText="1"/>
    </xf>
    <xf numFmtId="166" fontId="46" fillId="0" borderId="105" xfId="4" applyNumberFormat="1" applyFont="1" applyFill="1" applyBorder="1" applyAlignment="1">
      <alignment horizontal="right" vertical="center" wrapText="1"/>
    </xf>
    <xf numFmtId="168" fontId="47" fillId="13" borderId="105" xfId="23" applyNumberFormat="1" applyFont="1" applyFill="1" applyBorder="1" applyAlignment="1">
      <alignment horizontal="left" vertical="center" wrapText="1"/>
    </xf>
    <xf numFmtId="166" fontId="47" fillId="13" borderId="105" xfId="4" applyNumberFormat="1" applyFont="1" applyFill="1" applyBorder="1" applyAlignment="1">
      <alignment horizontal="right" vertical="center" wrapText="1"/>
    </xf>
    <xf numFmtId="166" fontId="47" fillId="13" borderId="105" xfId="1" applyNumberFormat="1" applyFont="1" applyFill="1" applyBorder="1" applyAlignment="1">
      <alignment horizontal="right" vertical="center" wrapText="1"/>
    </xf>
    <xf numFmtId="166" fontId="47" fillId="0" borderId="105" xfId="4" applyNumberFormat="1" applyFont="1" applyFill="1" applyBorder="1" applyAlignment="1">
      <alignment horizontal="right" vertical="center" wrapText="1"/>
    </xf>
    <xf numFmtId="168" fontId="47" fillId="11" borderId="105" xfId="23" applyNumberFormat="1" applyFont="1" applyFill="1" applyBorder="1" applyAlignment="1">
      <alignment horizontal="left" vertical="center" wrapText="1"/>
    </xf>
    <xf numFmtId="166" fontId="47" fillId="11" borderId="105" xfId="4" applyNumberFormat="1" applyFont="1" applyFill="1" applyBorder="1" applyAlignment="1">
      <alignment horizontal="right" vertical="center" wrapText="1"/>
    </xf>
    <xf numFmtId="166" fontId="47" fillId="11" borderId="105" xfId="1" applyNumberFormat="1" applyFont="1" applyFill="1" applyBorder="1" applyAlignment="1">
      <alignment horizontal="right" vertical="center" wrapText="1"/>
    </xf>
    <xf numFmtId="166" fontId="28" fillId="0" borderId="0" xfId="10" applyNumberFormat="1" applyFont="1"/>
  </cellXfs>
  <cellStyles count="43">
    <cellStyle name="Ezres" xfId="1" builtinId="3"/>
    <cellStyle name="Ezres 2" xfId="2" xr:uid="{00000000-0005-0000-0000-000001000000}"/>
    <cellStyle name="Ezres 2 2" xfId="3" xr:uid="{00000000-0005-0000-0000-000002000000}"/>
    <cellStyle name="Ezres 3" xfId="4" xr:uid="{00000000-0005-0000-0000-000003000000}"/>
    <cellStyle name="Ezres 4 2" xfId="5" xr:uid="{00000000-0005-0000-0000-000004000000}"/>
    <cellStyle name="Ezres 6" xfId="6" xr:uid="{00000000-0005-0000-0000-000005000000}"/>
    <cellStyle name="Ezres 6 2" xfId="27" xr:uid="{353EBE03-5D61-4C83-A19A-02CC954E2960}"/>
    <cellStyle name="Ezres 7 2" xfId="7" xr:uid="{00000000-0005-0000-0000-000006000000}"/>
    <cellStyle name="Ezres 7 2 2" xfId="30" xr:uid="{EBC9DC84-27AE-46C5-B7DB-4DBE225182E7}"/>
    <cellStyle name="Normál" xfId="0" builtinId="0"/>
    <cellStyle name="Normál 2" xfId="8" xr:uid="{00000000-0005-0000-0000-000008000000}"/>
    <cellStyle name="Normál 2 3" xfId="28" xr:uid="{CCBFC376-EF75-4D7E-AC89-3457359E1006}"/>
    <cellStyle name="Normál 3" xfId="9" xr:uid="{00000000-0005-0000-0000-000009000000}"/>
    <cellStyle name="Normál 3 2" xfId="10" xr:uid="{00000000-0005-0000-0000-00000A000000}"/>
    <cellStyle name="Normál 3 3 2" xfId="32" xr:uid="{5B66C2ED-50DE-469E-A7EC-330977BB2178}"/>
    <cellStyle name="Normál 3 4 2 2" xfId="29" xr:uid="{C07E9D29-8018-44C5-8469-92F521DC3BF3}"/>
    <cellStyle name="Normál 3 4 2 2 3 2 2" xfId="33" xr:uid="{A2304009-8A19-46DE-9A29-0741D0CA80D7}"/>
    <cellStyle name="Normál 3 4 2 2 3 2 2 2" xfId="41" xr:uid="{84027DF9-0509-44BA-9CDC-8855A2A1F74B}"/>
    <cellStyle name="Normál 3 4 2 2 3 2 2 3" xfId="38" xr:uid="{76A8F65D-A722-4CA1-BC22-64D647BF838F}"/>
    <cellStyle name="Normál 3 5 2" xfId="26" xr:uid="{CBD175B8-9C84-4F11-BA56-663185D9D2EC}"/>
    <cellStyle name="Normál 3 5 2 3" xfId="35" xr:uid="{EBE5B9A1-62CE-4396-90CC-7FB936611665}"/>
    <cellStyle name="Normál 4" xfId="11" xr:uid="{00000000-0005-0000-0000-00000B000000}"/>
    <cellStyle name="Normál 4 2" xfId="12" xr:uid="{00000000-0005-0000-0000-00000C000000}"/>
    <cellStyle name="Normál 4 2 2" xfId="13" xr:uid="{00000000-0005-0000-0000-00000D000000}"/>
    <cellStyle name="Normál 4 3" xfId="14" xr:uid="{00000000-0005-0000-0000-00000E000000}"/>
    <cellStyle name="Normál 5" xfId="25" xr:uid="{56E2085F-D386-45D2-A480-E54EEC38179F}"/>
    <cellStyle name="Normál 5 2" xfId="15" xr:uid="{00000000-0005-0000-0000-00000F000000}"/>
    <cellStyle name="Normál 5 3" xfId="36" xr:uid="{09E402A6-13F6-4BA3-AFDF-F1164AF5CFD4}"/>
    <cellStyle name="Normál 5 4 2 2" xfId="34" xr:uid="{A7897190-CCAB-4C09-A5A5-53ACC7B33F97}"/>
    <cellStyle name="Normál 5 4 2 2 3" xfId="39" xr:uid="{7BCD2FFF-3284-4445-9214-6A794887A855}"/>
    <cellStyle name="Normál 5 4 3" xfId="40" xr:uid="{6CD1ED68-E444-467F-971D-1CBBFAC329D6}"/>
    <cellStyle name="Normál 5 4 3 2" xfId="42" xr:uid="{EBD92A7B-6FF0-44CA-BDB6-5FED488B1F30}"/>
    <cellStyle name="Normál 5 8" xfId="37" xr:uid="{F17DB70D-4CAB-4952-A30C-482F60D0DF58}"/>
    <cellStyle name="Normál 6 2" xfId="31" xr:uid="{617BA4B9-01D7-4786-AB87-989A89EB356E}"/>
    <cellStyle name="Normál_2006. július felülv." xfId="16" xr:uid="{00000000-0005-0000-0000-000010000000}"/>
    <cellStyle name="Normál_2007.költségv.táblák 2" xfId="17" xr:uid="{00000000-0005-0000-0000-000011000000}"/>
    <cellStyle name="Normál_2007.költségv.táblák 3" xfId="18" xr:uid="{00000000-0005-0000-0000-000012000000}"/>
    <cellStyle name="Normál_2007.költségv.táblák 3 2" xfId="19" xr:uid="{00000000-0005-0000-0000-000013000000}"/>
    <cellStyle name="Normál_2007.költségv.táblák 4" xfId="20" xr:uid="{00000000-0005-0000-0000-000014000000}"/>
    <cellStyle name="Normál_2-1, 2-2 melléklet 2006" xfId="21" xr:uid="{00000000-0005-0000-0000-000015000000}"/>
    <cellStyle name="Normál_6.MELL.szoc.tábla" xfId="22" xr:uid="{00000000-0005-0000-0000-000016000000}"/>
    <cellStyle name="Normál_97ûrlap" xfId="23" xr:uid="{00000000-0005-0000-0000-000017000000}"/>
    <cellStyle name="Normál_Intézményi kiadás 2008" xfId="24" xr:uid="{00000000-0005-0000-0000-000018000000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8%20z&#225;rsz&#225;mad&#225;s%20t&#225;bl&#225;k%20m&#225;solat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Hivatali%20z&#225;rsz&#225;mad&#225;s\2018%20z&#225;rsz&#225;mad&#225;s\2019%20k&#246;lts&#233;gv%20t&#225;bl&#225;k%20m&#225;sol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1b"/>
      <sheetName val="1c"/>
      <sheetName val="2"/>
      <sheetName val="2a"/>
      <sheetName val="2b"/>
      <sheetName val="2d"/>
      <sheetName val="2e"/>
      <sheetName val="3a"/>
      <sheetName val="3b"/>
      <sheetName val="3c"/>
      <sheetName val="3d"/>
      <sheetName val="4a"/>
      <sheetName val="4.b"/>
      <sheetName val="5"/>
      <sheetName val="6.mell."/>
      <sheetName val="7"/>
      <sheetName val="8"/>
      <sheetName val="9"/>
      <sheetName val="10"/>
      <sheetName val="11"/>
      <sheetName val="12a"/>
      <sheetName val="12b"/>
      <sheetName val="13"/>
      <sheetName val="14"/>
      <sheetName val="15"/>
      <sheetName val="16"/>
      <sheetName val="17a"/>
      <sheetName val="17b"/>
      <sheetName val="17c"/>
      <sheetName val="18"/>
      <sheetName val="19"/>
      <sheetName val="20"/>
      <sheetName val="21"/>
      <sheetName val="22"/>
      <sheetName val="23"/>
      <sheetName val="24"/>
      <sheetName val="25"/>
      <sheetName val="26"/>
      <sheetName val="26a"/>
      <sheetName val="26b"/>
      <sheetName val="27"/>
      <sheetName val="28"/>
      <sheetName val="29"/>
      <sheetName val="30a"/>
      <sheetName val="30b"/>
      <sheetName val="30.c"/>
      <sheetName val="3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F7">
            <v>727295</v>
          </cell>
        </row>
        <row r="17">
          <cell r="F17">
            <v>727984</v>
          </cell>
        </row>
        <row r="29">
          <cell r="D29">
            <v>6802000</v>
          </cell>
          <cell r="E29">
            <v>1326390</v>
          </cell>
          <cell r="F29">
            <v>4459872</v>
          </cell>
        </row>
        <row r="50">
          <cell r="D50">
            <v>8950000</v>
          </cell>
          <cell r="E50">
            <v>1745250</v>
          </cell>
          <cell r="F50">
            <v>3151464</v>
          </cell>
        </row>
        <row r="117">
          <cell r="N117">
            <v>185000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>
        <row r="6">
          <cell r="C6">
            <v>121805723</v>
          </cell>
          <cell r="D6">
            <v>121805723</v>
          </cell>
        </row>
        <row r="7">
          <cell r="C7">
            <v>146632166</v>
          </cell>
          <cell r="D7">
            <v>146632166</v>
          </cell>
        </row>
        <row r="8">
          <cell r="C8">
            <v>110689107</v>
          </cell>
          <cell r="D8">
            <v>110689107</v>
          </cell>
        </row>
        <row r="9">
          <cell r="C9">
            <v>7226120</v>
          </cell>
          <cell r="D9">
            <v>7226120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386353116</v>
          </cell>
          <cell r="D12">
            <v>386353116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301800579</v>
          </cell>
          <cell r="D14">
            <v>262817611</v>
          </cell>
          <cell r="E14">
            <v>0</v>
          </cell>
          <cell r="F14">
            <v>38982968</v>
          </cell>
          <cell r="G14">
            <v>0</v>
          </cell>
          <cell r="H14">
            <v>0</v>
          </cell>
        </row>
        <row r="15">
          <cell r="C15">
            <v>20462596</v>
          </cell>
          <cell r="D15">
            <v>20462596</v>
          </cell>
        </row>
        <row r="16">
          <cell r="C16">
            <v>214984215</v>
          </cell>
          <cell r="D16">
            <v>214984215</v>
          </cell>
        </row>
        <row r="17">
          <cell r="C17">
            <v>27370800</v>
          </cell>
          <cell r="D17">
            <v>27370800</v>
          </cell>
        </row>
        <row r="18">
          <cell r="C18">
            <v>38982968</v>
          </cell>
          <cell r="F18">
            <v>38982968</v>
          </cell>
        </row>
        <row r="19">
          <cell r="C19">
            <v>0</v>
          </cell>
        </row>
        <row r="20">
          <cell r="C20">
            <v>688153695</v>
          </cell>
          <cell r="D20">
            <v>649170727</v>
          </cell>
          <cell r="E20">
            <v>0</v>
          </cell>
          <cell r="F20">
            <v>38982968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432801693</v>
          </cell>
          <cell r="D23">
            <v>432801693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432801693</v>
          </cell>
          <cell r="D25">
            <v>432801693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432801693</v>
          </cell>
          <cell r="D28">
            <v>432801693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108243000</v>
          </cell>
          <cell r="D29">
            <v>108243000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108243000</v>
          </cell>
          <cell r="D30">
            <v>108243000</v>
          </cell>
        </row>
        <row r="31">
          <cell r="C31">
            <v>0</v>
          </cell>
        </row>
        <row r="32">
          <cell r="C32">
            <v>225000000</v>
          </cell>
          <cell r="D32">
            <v>225000000</v>
          </cell>
        </row>
        <row r="33">
          <cell r="C33">
            <v>11900000</v>
          </cell>
          <cell r="D33">
            <v>11900000</v>
          </cell>
        </row>
        <row r="34">
          <cell r="C34">
            <v>0</v>
          </cell>
        </row>
        <row r="35">
          <cell r="C35">
            <v>236900000</v>
          </cell>
          <cell r="D35">
            <v>236900000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400000</v>
          </cell>
          <cell r="D36">
            <v>400000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50000</v>
          </cell>
          <cell r="D37">
            <v>50000</v>
          </cell>
        </row>
        <row r="38">
          <cell r="C38">
            <v>350000</v>
          </cell>
          <cell r="D38">
            <v>350000</v>
          </cell>
        </row>
        <row r="39">
          <cell r="C39">
            <v>345543000</v>
          </cell>
          <cell r="D39">
            <v>345543000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10922980</v>
          </cell>
          <cell r="D41">
            <v>0</v>
          </cell>
          <cell r="E41">
            <v>370000</v>
          </cell>
          <cell r="F41">
            <v>700000</v>
          </cell>
          <cell r="G41">
            <v>1360000</v>
          </cell>
          <cell r="H41">
            <v>8492980</v>
          </cell>
        </row>
        <row r="42">
          <cell r="C42">
            <v>1146420</v>
          </cell>
          <cell r="H42">
            <v>1146420</v>
          </cell>
        </row>
        <row r="43">
          <cell r="C43">
            <v>2070000</v>
          </cell>
          <cell r="E43">
            <v>70000</v>
          </cell>
          <cell r="F43">
            <v>700000</v>
          </cell>
          <cell r="G43">
            <v>1300000</v>
          </cell>
        </row>
        <row r="44">
          <cell r="C44">
            <v>7346560</v>
          </cell>
          <cell r="H44">
            <v>7346560</v>
          </cell>
        </row>
        <row r="45">
          <cell r="C45">
            <v>360000</v>
          </cell>
          <cell r="E45">
            <v>300000</v>
          </cell>
          <cell r="G45">
            <v>60000</v>
          </cell>
        </row>
        <row r="46">
          <cell r="C46">
            <v>3575000</v>
          </cell>
          <cell r="D46">
            <v>130000</v>
          </cell>
          <cell r="E46">
            <v>1300000</v>
          </cell>
          <cell r="F46">
            <v>2145000</v>
          </cell>
          <cell r="G46">
            <v>0</v>
          </cell>
          <cell r="H46">
            <v>0</v>
          </cell>
        </row>
        <row r="47">
          <cell r="C47">
            <v>1855000</v>
          </cell>
          <cell r="D47">
            <v>130000</v>
          </cell>
          <cell r="E47">
            <v>1300000</v>
          </cell>
          <cell r="F47">
            <v>425000</v>
          </cell>
        </row>
        <row r="48">
          <cell r="C48">
            <v>1720000</v>
          </cell>
          <cell r="F48">
            <v>1720000</v>
          </cell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1365455</v>
          </cell>
          <cell r="H54">
            <v>1365455</v>
          </cell>
        </row>
        <row r="55">
          <cell r="C55">
            <v>9650810</v>
          </cell>
          <cell r="D55">
            <v>5769983</v>
          </cell>
          <cell r="E55">
            <v>450900</v>
          </cell>
          <cell r="F55">
            <v>768150</v>
          </cell>
          <cell r="H55">
            <v>2661777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1000</v>
          </cell>
          <cell r="F58">
            <v>1000</v>
          </cell>
        </row>
        <row r="59">
          <cell r="C59">
            <v>0</v>
          </cell>
        </row>
        <row r="60">
          <cell r="C60">
            <v>1470500</v>
          </cell>
          <cell r="D60">
            <v>1460500</v>
          </cell>
          <cell r="F60">
            <v>10000</v>
          </cell>
        </row>
        <row r="61">
          <cell r="C61">
            <v>36595745</v>
          </cell>
          <cell r="D61">
            <v>16970483</v>
          </cell>
          <cell r="E61">
            <v>2120900</v>
          </cell>
          <cell r="F61">
            <v>3624150</v>
          </cell>
          <cell r="G61">
            <v>1360000</v>
          </cell>
          <cell r="H61">
            <v>12520212</v>
          </cell>
        </row>
        <row r="62">
          <cell r="C62">
            <v>11630306</v>
          </cell>
          <cell r="D62">
            <v>11630306</v>
          </cell>
        </row>
        <row r="63">
          <cell r="C63">
            <v>0</v>
          </cell>
        </row>
        <row r="64">
          <cell r="C64">
            <v>11630306</v>
          </cell>
          <cell r="D64">
            <v>11630306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120000</v>
          </cell>
          <cell r="D69">
            <v>120000</v>
          </cell>
        </row>
        <row r="70">
          <cell r="C70">
            <v>120000</v>
          </cell>
          <cell r="D70">
            <v>120000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1514844439</v>
          </cell>
          <cell r="D71">
            <v>1456236209</v>
          </cell>
          <cell r="E71">
            <v>2120900</v>
          </cell>
          <cell r="F71">
            <v>42607118</v>
          </cell>
          <cell r="G71">
            <v>1360000</v>
          </cell>
          <cell r="H71">
            <v>12520212</v>
          </cell>
        </row>
        <row r="72">
          <cell r="C72">
            <v>0</v>
          </cell>
        </row>
        <row r="73">
          <cell r="C73">
            <v>1100474741</v>
          </cell>
          <cell r="D73">
            <v>1045989369</v>
          </cell>
          <cell r="E73">
            <v>13846714</v>
          </cell>
          <cell r="F73">
            <v>22277262</v>
          </cell>
          <cell r="G73">
            <v>11553464</v>
          </cell>
          <cell r="H73">
            <v>6807932</v>
          </cell>
        </row>
        <row r="74">
          <cell r="C74">
            <v>0</v>
          </cell>
        </row>
        <row r="75">
          <cell r="C75">
            <v>544902028</v>
          </cell>
          <cell r="E75">
            <v>207178554</v>
          </cell>
          <cell r="F75">
            <v>126410626</v>
          </cell>
          <cell r="G75">
            <v>69304591</v>
          </cell>
          <cell r="H75">
            <v>142008257</v>
          </cell>
        </row>
        <row r="76">
          <cell r="C76">
            <v>1645376769</v>
          </cell>
          <cell r="D76">
            <v>1045989369</v>
          </cell>
          <cell r="E76">
            <v>221025268</v>
          </cell>
          <cell r="F76">
            <v>148687888</v>
          </cell>
          <cell r="G76">
            <v>80858055</v>
          </cell>
          <cell r="H76">
            <v>148816189</v>
          </cell>
        </row>
        <row r="77">
          <cell r="C77">
            <v>1645376769</v>
          </cell>
          <cell r="D77">
            <v>1045989369</v>
          </cell>
          <cell r="E77">
            <v>221025268</v>
          </cell>
          <cell r="F77">
            <v>148687888</v>
          </cell>
          <cell r="G77">
            <v>80858055</v>
          </cell>
          <cell r="H77">
            <v>148816189</v>
          </cell>
        </row>
        <row r="78">
          <cell r="C78">
            <v>3160221208</v>
          </cell>
          <cell r="D78">
            <v>2502225578</v>
          </cell>
          <cell r="E78">
            <v>223146168</v>
          </cell>
          <cell r="F78">
            <v>191295006</v>
          </cell>
          <cell r="G78">
            <v>82218055</v>
          </cell>
          <cell r="H78">
            <v>161336401</v>
          </cell>
        </row>
      </sheetData>
      <sheetData sheetId="39">
        <row r="6">
          <cell r="C6">
            <v>415640146</v>
          </cell>
          <cell r="D6">
            <v>41882056</v>
          </cell>
          <cell r="E6">
            <v>150120324</v>
          </cell>
          <cell r="F6">
            <v>97236440</v>
          </cell>
          <cell r="G6">
            <v>28848552</v>
          </cell>
          <cell r="H6">
            <v>97552774</v>
          </cell>
        </row>
        <row r="7">
          <cell r="C7">
            <v>80216669</v>
          </cell>
          <cell r="D7">
            <v>8961021</v>
          </cell>
          <cell r="E7">
            <v>30149534</v>
          </cell>
          <cell r="F7">
            <v>14501384</v>
          </cell>
          <cell r="G7">
            <v>5691919</v>
          </cell>
          <cell r="H7">
            <v>20912811</v>
          </cell>
        </row>
        <row r="8">
          <cell r="C8">
            <v>476247898</v>
          </cell>
          <cell r="D8">
            <v>286305127</v>
          </cell>
          <cell r="E8">
            <v>37542310</v>
          </cell>
          <cell r="F8">
            <v>73379582</v>
          </cell>
          <cell r="G8">
            <v>37154160</v>
          </cell>
          <cell r="H8">
            <v>41866719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</row>
        <row r="10">
          <cell r="C10">
            <v>0</v>
          </cell>
        </row>
        <row r="11">
          <cell r="C11">
            <v>800000</v>
          </cell>
          <cell r="D11">
            <v>800000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  <row r="12">
          <cell r="C12">
            <v>800000</v>
          </cell>
          <cell r="D12">
            <v>800000</v>
          </cell>
        </row>
        <row r="13">
          <cell r="C13">
            <v>11000000</v>
          </cell>
          <cell r="D13">
            <v>11000000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</row>
        <row r="14">
          <cell r="C14">
            <v>1000000</v>
          </cell>
          <cell r="D14">
            <v>1000000</v>
          </cell>
        </row>
        <row r="15">
          <cell r="C15">
            <v>10000000</v>
          </cell>
          <cell r="D15">
            <v>10000000</v>
          </cell>
        </row>
        <row r="16">
          <cell r="C16">
            <v>11800000</v>
          </cell>
          <cell r="D16">
            <v>11800000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C17">
            <v>0</v>
          </cell>
        </row>
        <row r="18">
          <cell r="C18">
            <v>189775876</v>
          </cell>
          <cell r="D18">
            <v>189775876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C19">
            <v>4500000</v>
          </cell>
          <cell r="D19">
            <v>4500000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185275876</v>
          </cell>
          <cell r="D22">
            <v>185275876</v>
          </cell>
        </row>
        <row r="23">
          <cell r="C23">
            <v>20119600</v>
          </cell>
          <cell r="D23">
            <v>20119600</v>
          </cell>
        </row>
        <row r="24">
          <cell r="C24">
            <v>0</v>
          </cell>
        </row>
        <row r="25">
          <cell r="C25">
            <v>124648944</v>
          </cell>
          <cell r="D25">
            <v>124648944</v>
          </cell>
        </row>
        <row r="26">
          <cell r="C26">
            <v>334544420</v>
          </cell>
          <cell r="D26">
            <v>334544420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C27">
            <v>906200</v>
          </cell>
          <cell r="D27">
            <v>900000</v>
          </cell>
          <cell r="G27">
            <v>6200</v>
          </cell>
        </row>
        <row r="28">
          <cell r="C28">
            <v>989159481</v>
          </cell>
          <cell r="D28">
            <v>989159481</v>
          </cell>
        </row>
        <row r="29">
          <cell r="C29">
            <v>1067244</v>
          </cell>
          <cell r="D29">
            <v>47244</v>
          </cell>
          <cell r="E29">
            <v>1000000</v>
          </cell>
          <cell r="F29">
            <v>20000</v>
          </cell>
        </row>
        <row r="30">
          <cell r="C30">
            <v>34285918</v>
          </cell>
          <cell r="D30">
            <v>18538180</v>
          </cell>
          <cell r="E30">
            <v>3000000</v>
          </cell>
          <cell r="F30">
            <v>3568189</v>
          </cell>
          <cell r="G30">
            <v>8388921</v>
          </cell>
          <cell r="H30">
            <v>790628</v>
          </cell>
        </row>
        <row r="31">
          <cell r="C31">
            <v>66991257</v>
          </cell>
          <cell r="D31">
            <v>62600674</v>
          </cell>
          <cell r="E31">
            <v>1080000</v>
          </cell>
          <cell r="F31">
            <v>968811</v>
          </cell>
          <cell r="G31">
            <v>2128303</v>
          </cell>
          <cell r="H31">
            <v>213469</v>
          </cell>
        </row>
        <row r="32">
          <cell r="C32">
            <v>1092410100</v>
          </cell>
          <cell r="D32">
            <v>1071245579</v>
          </cell>
          <cell r="E32">
            <v>5080000</v>
          </cell>
          <cell r="F32">
            <v>4557000</v>
          </cell>
          <cell r="G32">
            <v>10523424</v>
          </cell>
          <cell r="H32">
            <v>1004097</v>
          </cell>
        </row>
        <row r="33">
          <cell r="C33">
            <v>129093205</v>
          </cell>
          <cell r="D33">
            <v>129093205</v>
          </cell>
        </row>
        <row r="34">
          <cell r="C34">
            <v>200000</v>
          </cell>
          <cell r="E34">
            <v>200000</v>
          </cell>
        </row>
        <row r="35">
          <cell r="C35">
            <v>2235723</v>
          </cell>
          <cell r="D35">
            <v>959660</v>
          </cell>
          <cell r="F35">
            <v>1276063</v>
          </cell>
        </row>
        <row r="36">
          <cell r="C36">
            <v>35512809</v>
          </cell>
          <cell r="D36">
            <v>35114272</v>
          </cell>
          <cell r="E36">
            <v>54000</v>
          </cell>
          <cell r="F36">
            <v>344537</v>
          </cell>
        </row>
        <row r="37">
          <cell r="C37">
            <v>167041737</v>
          </cell>
          <cell r="D37">
            <v>165167137</v>
          </cell>
          <cell r="E37">
            <v>254000</v>
          </cell>
          <cell r="F37">
            <v>1620600</v>
          </cell>
          <cell r="G37">
            <v>0</v>
          </cell>
          <cell r="H37">
            <v>0</v>
          </cell>
        </row>
        <row r="38">
          <cell r="C38">
            <v>7516495</v>
          </cell>
          <cell r="D38">
            <v>7516495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</row>
        <row r="39">
          <cell r="C39">
            <v>16500000</v>
          </cell>
          <cell r="D39">
            <v>16500000</v>
          </cell>
        </row>
        <row r="40">
          <cell r="C40">
            <v>7500000</v>
          </cell>
          <cell r="D40">
            <v>7500000</v>
          </cell>
        </row>
        <row r="41">
          <cell r="C41">
            <v>9000000</v>
          </cell>
          <cell r="D41">
            <v>9000000</v>
          </cell>
        </row>
        <row r="42">
          <cell r="C42">
            <v>24016495</v>
          </cell>
          <cell r="D42">
            <v>24016495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C43">
            <v>2601917465</v>
          </cell>
          <cell r="D43">
            <v>1943921835</v>
          </cell>
          <cell r="E43">
            <v>223146168</v>
          </cell>
          <cell r="F43">
            <v>191295006</v>
          </cell>
          <cell r="G43">
            <v>82218055</v>
          </cell>
          <cell r="H43">
            <v>161336401</v>
          </cell>
        </row>
        <row r="44">
          <cell r="C44">
            <v>13401715</v>
          </cell>
          <cell r="D44">
            <v>13401715</v>
          </cell>
        </row>
        <row r="45">
          <cell r="C45">
            <v>544902028</v>
          </cell>
          <cell r="D45">
            <v>544902028</v>
          </cell>
        </row>
        <row r="46">
          <cell r="C46">
            <v>558303743</v>
          </cell>
          <cell r="D46">
            <v>558303743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558303743</v>
          </cell>
          <cell r="D47">
            <v>558303743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C48">
            <v>3160221208</v>
          </cell>
          <cell r="D48">
            <v>2502225578</v>
          </cell>
          <cell r="E48">
            <v>223146168</v>
          </cell>
          <cell r="F48">
            <v>191295006</v>
          </cell>
          <cell r="G48">
            <v>82218055</v>
          </cell>
          <cell r="H48">
            <v>161336401</v>
          </cell>
        </row>
      </sheetData>
      <sheetData sheetId="40"/>
      <sheetData sheetId="41"/>
      <sheetData sheetId="42"/>
      <sheetData sheetId="43"/>
      <sheetData sheetId="44"/>
      <sheetData sheetId="45"/>
      <sheetData sheetId="46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2960686</v>
          </cell>
          <cell r="D29">
            <v>2960686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2960686</v>
          </cell>
          <cell r="D30">
            <v>2960686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2960686</v>
          </cell>
          <cell r="D39">
            <v>2960686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1550000</v>
          </cell>
          <cell r="D46">
            <v>0</v>
          </cell>
          <cell r="E46">
            <v>0</v>
          </cell>
          <cell r="F46">
            <v>1550000</v>
          </cell>
          <cell r="G46">
            <v>0</v>
          </cell>
          <cell r="H46">
            <v>0</v>
          </cell>
        </row>
        <row r="47">
          <cell r="C47">
            <v>50000</v>
          </cell>
          <cell r="F47">
            <v>50000</v>
          </cell>
        </row>
        <row r="48">
          <cell r="C48">
            <v>1500000</v>
          </cell>
          <cell r="F48">
            <v>1500000</v>
          </cell>
        </row>
        <row r="49">
          <cell r="C49">
            <v>9610000</v>
          </cell>
          <cell r="D49">
            <v>9610000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9100000</v>
          </cell>
          <cell r="D52">
            <v>9100000</v>
          </cell>
        </row>
        <row r="53">
          <cell r="C53">
            <v>510000</v>
          </cell>
          <cell r="D53">
            <v>510000</v>
          </cell>
        </row>
        <row r="54">
          <cell r="C54">
            <v>0</v>
          </cell>
        </row>
        <row r="55">
          <cell r="C55">
            <v>6153383</v>
          </cell>
          <cell r="D55">
            <v>5734883</v>
          </cell>
          <cell r="F55">
            <v>418500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1460500</v>
          </cell>
          <cell r="D60">
            <v>1460500</v>
          </cell>
        </row>
        <row r="61">
          <cell r="C61">
            <v>18773883</v>
          </cell>
          <cell r="D61">
            <v>16805383</v>
          </cell>
          <cell r="E61">
            <v>0</v>
          </cell>
          <cell r="F61">
            <v>1968500</v>
          </cell>
          <cell r="G61">
            <v>0</v>
          </cell>
          <cell r="H61">
            <v>0</v>
          </cell>
        </row>
        <row r="62">
          <cell r="C62">
            <v>11630306</v>
          </cell>
          <cell r="D62">
            <v>11630306</v>
          </cell>
        </row>
        <row r="63">
          <cell r="C63">
            <v>0</v>
          </cell>
        </row>
        <row r="64">
          <cell r="C64">
            <v>11630306</v>
          </cell>
          <cell r="D64">
            <v>11630306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120000</v>
          </cell>
          <cell r="D68">
            <v>120000</v>
          </cell>
        </row>
        <row r="69">
          <cell r="C69">
            <v>0</v>
          </cell>
        </row>
        <row r="70">
          <cell r="C70">
            <v>120000</v>
          </cell>
          <cell r="D70">
            <v>120000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33484875</v>
          </cell>
          <cell r="D71">
            <v>31516375</v>
          </cell>
          <cell r="E71">
            <v>0</v>
          </cell>
          <cell r="F71">
            <v>1968500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6585175</v>
          </cell>
          <cell r="F75">
            <v>2534600</v>
          </cell>
          <cell r="G75">
            <v>4050575</v>
          </cell>
        </row>
        <row r="76">
          <cell r="C76">
            <v>6585175</v>
          </cell>
          <cell r="D76">
            <v>0</v>
          </cell>
          <cell r="E76">
            <v>0</v>
          </cell>
          <cell r="F76">
            <v>2534600</v>
          </cell>
          <cell r="G76">
            <v>4050575</v>
          </cell>
          <cell r="H76">
            <v>0</v>
          </cell>
        </row>
        <row r="77">
          <cell r="C77">
            <v>6585175</v>
          </cell>
          <cell r="D77">
            <v>0</v>
          </cell>
          <cell r="E77">
            <v>0</v>
          </cell>
          <cell r="F77">
            <v>2534600</v>
          </cell>
          <cell r="G77">
            <v>4050575</v>
          </cell>
          <cell r="H77">
            <v>0</v>
          </cell>
        </row>
        <row r="78">
          <cell r="C78">
            <v>40070050</v>
          </cell>
          <cell r="D78">
            <v>31516375</v>
          </cell>
          <cell r="E78">
            <v>0</v>
          </cell>
          <cell r="F78">
            <v>4503100</v>
          </cell>
          <cell r="G78">
            <v>4050575</v>
          </cell>
          <cell r="H78">
            <v>0</v>
          </cell>
        </row>
        <row r="79">
          <cell r="C79">
            <v>2913100</v>
          </cell>
          <cell r="G79">
            <v>2913100</v>
          </cell>
        </row>
        <row r="80">
          <cell r="C80">
            <v>571055</v>
          </cell>
          <cell r="G80">
            <v>571055</v>
          </cell>
        </row>
        <row r="81">
          <cell r="C81">
            <v>19700720</v>
          </cell>
          <cell r="D81">
            <v>14631200</v>
          </cell>
          <cell r="F81">
            <v>4503100</v>
          </cell>
          <cell r="G81">
            <v>566420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6300000</v>
          </cell>
          <cell r="D96">
            <v>6300000</v>
          </cell>
        </row>
        <row r="97">
          <cell r="C97">
            <v>0</v>
          </cell>
        </row>
        <row r="98">
          <cell r="C98">
            <v>4000000</v>
          </cell>
          <cell r="D98">
            <v>4000000</v>
          </cell>
        </row>
        <row r="99">
          <cell r="C99">
            <v>10300000</v>
          </cell>
          <cell r="D99">
            <v>10300000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33484875</v>
          </cell>
          <cell r="D116">
            <v>24931200</v>
          </cell>
          <cell r="E116">
            <v>0</v>
          </cell>
          <cell r="F116">
            <v>4503100</v>
          </cell>
          <cell r="G116">
            <v>4050575</v>
          </cell>
          <cell r="H116">
            <v>0</v>
          </cell>
        </row>
        <row r="117">
          <cell r="C117">
            <v>0</v>
          </cell>
        </row>
        <row r="118">
          <cell r="C118">
            <v>6585175</v>
          </cell>
          <cell r="D118">
            <v>6585175</v>
          </cell>
        </row>
        <row r="119">
          <cell r="C119">
            <v>6585175</v>
          </cell>
          <cell r="D119">
            <v>6585175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6585175</v>
          </cell>
          <cell r="D120">
            <v>6585175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40070050</v>
          </cell>
          <cell r="D121">
            <v>31516375</v>
          </cell>
          <cell r="E121">
            <v>0</v>
          </cell>
          <cell r="F121">
            <v>4503100</v>
          </cell>
          <cell r="G121">
            <v>4050575</v>
          </cell>
          <cell r="H121">
            <v>0</v>
          </cell>
        </row>
      </sheetData>
      <sheetData sheetId="47"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</row>
        <row r="13">
          <cell r="C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C22">
            <v>0</v>
          </cell>
        </row>
        <row r="23"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C29">
            <v>8172039</v>
          </cell>
          <cell r="D29">
            <v>8172039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C30">
            <v>8172039</v>
          </cell>
          <cell r="D30">
            <v>8172039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  <row r="36"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8172039</v>
          </cell>
          <cell r="D39">
            <v>8172039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C40">
            <v>0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</row>
        <row r="42">
          <cell r="C42">
            <v>0</v>
          </cell>
        </row>
        <row r="43">
          <cell r="C43">
            <v>0</v>
          </cell>
        </row>
        <row r="44">
          <cell r="C44">
            <v>0</v>
          </cell>
        </row>
        <row r="45">
          <cell r="C45">
            <v>0</v>
          </cell>
        </row>
        <row r="46"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</row>
        <row r="47">
          <cell r="C47">
            <v>0</v>
          </cell>
        </row>
        <row r="48">
          <cell r="C48">
            <v>0</v>
          </cell>
        </row>
        <row r="49"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C50">
            <v>0</v>
          </cell>
        </row>
        <row r="51">
          <cell r="C51">
            <v>0</v>
          </cell>
        </row>
        <row r="52">
          <cell r="C52">
            <v>0</v>
          </cell>
        </row>
        <row r="53">
          <cell r="C53">
            <v>0</v>
          </cell>
        </row>
        <row r="54">
          <cell r="C54">
            <v>0</v>
          </cell>
        </row>
        <row r="55">
          <cell r="C55">
            <v>0</v>
          </cell>
        </row>
        <row r="56">
          <cell r="C56">
            <v>0</v>
          </cell>
        </row>
        <row r="57">
          <cell r="C57">
            <v>0</v>
          </cell>
        </row>
        <row r="58">
          <cell r="C58">
            <v>0</v>
          </cell>
        </row>
        <row r="59">
          <cell r="C59">
            <v>0</v>
          </cell>
        </row>
        <row r="60">
          <cell r="C60">
            <v>0</v>
          </cell>
        </row>
        <row r="61"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C62">
            <v>0</v>
          </cell>
        </row>
        <row r="63">
          <cell r="C63">
            <v>0</v>
          </cell>
        </row>
        <row r="64"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</row>
        <row r="65">
          <cell r="C65">
            <v>0</v>
          </cell>
        </row>
        <row r="66"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C67">
            <v>0</v>
          </cell>
        </row>
        <row r="68">
          <cell r="C68">
            <v>0</v>
          </cell>
        </row>
        <row r="69">
          <cell r="C69">
            <v>0</v>
          </cell>
        </row>
        <row r="70"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C71">
            <v>8172039</v>
          </cell>
          <cell r="D71">
            <v>8172039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</row>
        <row r="72">
          <cell r="C72">
            <v>0</v>
          </cell>
        </row>
        <row r="73">
          <cell r="C73">
            <v>0</v>
          </cell>
        </row>
        <row r="74">
          <cell r="C74">
            <v>0</v>
          </cell>
        </row>
        <row r="75">
          <cell r="C75">
            <v>8172039</v>
          </cell>
          <cell r="E75">
            <v>8172039</v>
          </cell>
        </row>
        <row r="76">
          <cell r="C76">
            <v>8172039</v>
          </cell>
          <cell r="D76">
            <v>0</v>
          </cell>
          <cell r="E76">
            <v>8172039</v>
          </cell>
          <cell r="F76">
            <v>0</v>
          </cell>
          <cell r="G76">
            <v>0</v>
          </cell>
          <cell r="H76">
            <v>0</v>
          </cell>
        </row>
        <row r="77">
          <cell r="C77">
            <v>8172039</v>
          </cell>
          <cell r="D77">
            <v>0</v>
          </cell>
          <cell r="E77">
            <v>8172039</v>
          </cell>
          <cell r="F77">
            <v>0</v>
          </cell>
          <cell r="G77">
            <v>0</v>
          </cell>
          <cell r="H77">
            <v>0</v>
          </cell>
        </row>
        <row r="78">
          <cell r="C78">
            <v>16344078</v>
          </cell>
          <cell r="D78">
            <v>8172039</v>
          </cell>
          <cell r="E78">
            <v>8172039</v>
          </cell>
          <cell r="F78">
            <v>0</v>
          </cell>
          <cell r="G78">
            <v>0</v>
          </cell>
          <cell r="H78">
            <v>0</v>
          </cell>
        </row>
        <row r="79">
          <cell r="C79">
            <v>6801196</v>
          </cell>
          <cell r="E79">
            <v>6801196</v>
          </cell>
        </row>
        <row r="80">
          <cell r="C80">
            <v>1370843</v>
          </cell>
          <cell r="E80">
            <v>1370843</v>
          </cell>
        </row>
        <row r="81">
          <cell r="C81">
            <v>0</v>
          </cell>
        </row>
        <row r="82"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C83">
            <v>0</v>
          </cell>
        </row>
        <row r="84"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C85">
            <v>0</v>
          </cell>
        </row>
        <row r="86"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C87">
            <v>0</v>
          </cell>
        </row>
        <row r="88">
          <cell r="C88">
            <v>0</v>
          </cell>
        </row>
        <row r="89"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</row>
        <row r="90">
          <cell r="C90">
            <v>0</v>
          </cell>
        </row>
        <row r="91"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C92">
            <v>0</v>
          </cell>
        </row>
        <row r="93">
          <cell r="C93">
            <v>0</v>
          </cell>
        </row>
        <row r="94">
          <cell r="C94">
            <v>0</v>
          </cell>
        </row>
        <row r="95">
          <cell r="C95">
            <v>0</v>
          </cell>
        </row>
        <row r="96">
          <cell r="C96">
            <v>0</v>
          </cell>
        </row>
        <row r="97">
          <cell r="C97">
            <v>0</v>
          </cell>
        </row>
        <row r="98">
          <cell r="C98">
            <v>0</v>
          </cell>
        </row>
        <row r="99"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C100">
            <v>0</v>
          </cell>
        </row>
        <row r="101">
          <cell r="C101">
            <v>0</v>
          </cell>
        </row>
        <row r="102">
          <cell r="C102">
            <v>0</v>
          </cell>
        </row>
        <row r="103">
          <cell r="C103">
            <v>0</v>
          </cell>
        </row>
        <row r="104">
          <cell r="C104">
            <v>0</v>
          </cell>
        </row>
        <row r="105"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C106">
            <v>0</v>
          </cell>
        </row>
        <row r="107">
          <cell r="C107">
            <v>0</v>
          </cell>
        </row>
        <row r="108">
          <cell r="C108">
            <v>0</v>
          </cell>
        </row>
        <row r="109">
          <cell r="C109">
            <v>0</v>
          </cell>
        </row>
        <row r="110"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C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C112">
            <v>0</v>
          </cell>
        </row>
        <row r="113">
          <cell r="C113">
            <v>0</v>
          </cell>
        </row>
        <row r="114">
          <cell r="C114">
            <v>0</v>
          </cell>
        </row>
        <row r="115"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C116">
            <v>8172039</v>
          </cell>
          <cell r="D116">
            <v>0</v>
          </cell>
          <cell r="E116">
            <v>8172039</v>
          </cell>
          <cell r="F116">
            <v>0</v>
          </cell>
          <cell r="G116">
            <v>0</v>
          </cell>
          <cell r="H116">
            <v>0</v>
          </cell>
        </row>
        <row r="117">
          <cell r="C117">
            <v>0</v>
          </cell>
        </row>
        <row r="118">
          <cell r="C118">
            <v>8172039</v>
          </cell>
          <cell r="D118">
            <v>8172039</v>
          </cell>
        </row>
        <row r="119">
          <cell r="C119">
            <v>8172039</v>
          </cell>
          <cell r="D119">
            <v>8172039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C120">
            <v>8172039</v>
          </cell>
          <cell r="D120">
            <v>8172039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</row>
        <row r="121">
          <cell r="C121">
            <v>16344078</v>
          </cell>
          <cell r="D121">
            <v>8172039</v>
          </cell>
          <cell r="E121">
            <v>8172039</v>
          </cell>
          <cell r="F121">
            <v>0</v>
          </cell>
          <cell r="G121">
            <v>0</v>
          </cell>
          <cell r="H121">
            <v>0</v>
          </cell>
        </row>
      </sheetData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1a"/>
      <sheetName val="2"/>
      <sheetName val="2a"/>
      <sheetName val="2b"/>
      <sheetName val="2-c"/>
      <sheetName val="3"/>
      <sheetName val="4.mell"/>
      <sheetName val="5.mell."/>
      <sheetName val="6.mell."/>
      <sheetName val="7 mell"/>
      <sheetName val="8.sz.mell"/>
      <sheetName val="9a"/>
      <sheetName val="9b"/>
      <sheetName val="9c"/>
      <sheetName val="10 mell"/>
      <sheetName val="11 mell"/>
      <sheetName val="12 mell"/>
      <sheetName val="13. mell"/>
      <sheetName val="14 mell"/>
    </sheetNames>
    <sheetDataSet>
      <sheetData sheetId="0" refreshError="1">
        <row r="66">
          <cell r="C66">
            <v>0</v>
          </cell>
        </row>
      </sheetData>
      <sheetData sheetId="1" refreshError="1"/>
      <sheetData sheetId="2" refreshError="1">
        <row r="44">
          <cell r="D44">
            <v>13401715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E54BB-B4E1-4A49-BED0-1AEF0D5D629C}">
  <dimension ref="A1:H79"/>
  <sheetViews>
    <sheetView workbookViewId="0">
      <pane ySplit="6" topLeftCell="A7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225" t="s">
        <v>336</v>
      </c>
      <c r="F1" t="s">
        <v>166</v>
      </c>
    </row>
    <row r="2" spans="1:8" x14ac:dyDescent="0.2">
      <c r="B2" s="225" t="s">
        <v>476</v>
      </c>
      <c r="C2" s="226"/>
      <c r="F2" t="s">
        <v>509</v>
      </c>
    </row>
    <row r="3" spans="1:8" x14ac:dyDescent="0.2">
      <c r="C3" s="9"/>
      <c r="F3" t="s">
        <v>78</v>
      </c>
    </row>
    <row r="4" spans="1:8" x14ac:dyDescent="0.2">
      <c r="B4" s="227"/>
      <c r="C4" s="291" t="s">
        <v>410</v>
      </c>
    </row>
    <row r="5" spans="1:8" ht="38.25" x14ac:dyDescent="0.2">
      <c r="A5" s="1" t="s">
        <v>1</v>
      </c>
      <c r="B5" s="2" t="s">
        <v>2</v>
      </c>
      <c r="C5" s="3" t="s">
        <v>338</v>
      </c>
      <c r="D5" s="3" t="s">
        <v>40</v>
      </c>
      <c r="E5" s="3" t="s">
        <v>339</v>
      </c>
      <c r="F5" s="3" t="s">
        <v>42</v>
      </c>
      <c r="G5" s="3" t="s">
        <v>123</v>
      </c>
      <c r="H5" s="3" t="s">
        <v>43</v>
      </c>
    </row>
    <row r="6" spans="1:8" ht="25.5" x14ac:dyDescent="0.2">
      <c r="A6" s="4">
        <v>1</v>
      </c>
      <c r="B6" s="228" t="s">
        <v>44</v>
      </c>
      <c r="C6" s="229">
        <f>SUM(D6:H6)</f>
        <v>121805723</v>
      </c>
      <c r="D6" s="5">
        <v>121805723</v>
      </c>
      <c r="E6" s="5"/>
      <c r="F6" s="5"/>
      <c r="G6" s="5"/>
      <c r="H6" s="5"/>
    </row>
    <row r="7" spans="1:8" ht="25.5" x14ac:dyDescent="0.2">
      <c r="A7" s="4">
        <v>2</v>
      </c>
      <c r="B7" s="228" t="s">
        <v>340</v>
      </c>
      <c r="C7" s="229">
        <f t="shared" ref="C7:C70" si="0">SUM(D7:H7)</f>
        <v>146632166</v>
      </c>
      <c r="D7" s="5">
        <v>146632166</v>
      </c>
      <c r="E7" s="5"/>
      <c r="F7" s="5"/>
      <c r="G7" s="5"/>
      <c r="H7" s="5"/>
    </row>
    <row r="8" spans="1:8" ht="25.5" x14ac:dyDescent="0.2">
      <c r="A8" s="4">
        <v>3</v>
      </c>
      <c r="B8" s="228" t="s">
        <v>341</v>
      </c>
      <c r="C8" s="229">
        <f t="shared" si="0"/>
        <v>110689107</v>
      </c>
      <c r="D8" s="5">
        <v>110689107</v>
      </c>
      <c r="E8" s="5"/>
      <c r="F8" s="5"/>
      <c r="G8" s="5"/>
      <c r="H8" s="5"/>
    </row>
    <row r="9" spans="1:8" ht="25.5" x14ac:dyDescent="0.2">
      <c r="A9" s="4">
        <v>4</v>
      </c>
      <c r="B9" s="228" t="s">
        <v>342</v>
      </c>
      <c r="C9" s="229">
        <f t="shared" si="0"/>
        <v>7226120</v>
      </c>
      <c r="D9" s="5">
        <v>7226120</v>
      </c>
      <c r="E9" s="5"/>
      <c r="F9" s="5"/>
      <c r="G9" s="5"/>
      <c r="H9" s="5"/>
    </row>
    <row r="10" spans="1:8" ht="25.5" x14ac:dyDescent="0.2">
      <c r="A10" s="4">
        <v>5</v>
      </c>
      <c r="B10" s="228" t="s">
        <v>343</v>
      </c>
      <c r="C10" s="229">
        <f t="shared" si="0"/>
        <v>0</v>
      </c>
      <c r="D10" s="5"/>
      <c r="E10" s="5"/>
      <c r="F10" s="5"/>
      <c r="G10" s="5"/>
      <c r="H10" s="5"/>
    </row>
    <row r="11" spans="1:8" x14ac:dyDescent="0.2">
      <c r="A11" s="4">
        <v>6</v>
      </c>
      <c r="B11" s="228" t="s">
        <v>344</v>
      </c>
      <c r="C11" s="229">
        <f t="shared" si="0"/>
        <v>0</v>
      </c>
      <c r="D11" s="5"/>
      <c r="E11" s="5"/>
      <c r="F11" s="5"/>
      <c r="G11" s="5"/>
      <c r="H11" s="5"/>
    </row>
    <row r="12" spans="1:8" x14ac:dyDescent="0.2">
      <c r="A12" s="4">
        <v>7</v>
      </c>
      <c r="B12" s="228" t="s">
        <v>45</v>
      </c>
      <c r="C12" s="229">
        <f t="shared" si="0"/>
        <v>386353116</v>
      </c>
      <c r="D12" s="10">
        <f>SUM(D6:D11)</f>
        <v>386353116</v>
      </c>
      <c r="E12" s="10">
        <f>SUM(E6:E11)</f>
        <v>0</v>
      </c>
      <c r="F12" s="10">
        <f>SUM(F6:F11)</f>
        <v>0</v>
      </c>
      <c r="G12" s="10">
        <f>SUM(G6:G11)</f>
        <v>0</v>
      </c>
      <c r="H12" s="10">
        <f>SUM(H6:H11)</f>
        <v>0</v>
      </c>
    </row>
    <row r="13" spans="1:8" s="232" customFormat="1" x14ac:dyDescent="0.2">
      <c r="A13" s="4">
        <v>8</v>
      </c>
      <c r="B13" s="230" t="s">
        <v>345</v>
      </c>
      <c r="C13" s="229">
        <f t="shared" si="0"/>
        <v>0</v>
      </c>
      <c r="D13" s="231"/>
      <c r="E13" s="231"/>
      <c r="F13" s="231"/>
      <c r="G13" s="231"/>
      <c r="H13" s="231"/>
    </row>
    <row r="14" spans="1:8" ht="25.5" x14ac:dyDescent="0.2">
      <c r="A14" s="4">
        <v>9</v>
      </c>
      <c r="B14" s="228" t="s">
        <v>46</v>
      </c>
      <c r="C14" s="229">
        <f t="shared" si="0"/>
        <v>301800579</v>
      </c>
      <c r="D14" s="10">
        <f>SUM(D15:D19)</f>
        <v>262817611</v>
      </c>
      <c r="E14" s="10">
        <f>SUM(E15:E19)</f>
        <v>0</v>
      </c>
      <c r="F14" s="10">
        <f>SUM(F15:F19)</f>
        <v>38982968</v>
      </c>
      <c r="G14" s="10">
        <f>SUM(G15:G19)</f>
        <v>0</v>
      </c>
      <c r="H14" s="10">
        <f>SUM(H15:H19)</f>
        <v>0</v>
      </c>
    </row>
    <row r="15" spans="1:8" x14ac:dyDescent="0.2">
      <c r="A15" s="4">
        <v>10</v>
      </c>
      <c r="B15" s="228" t="s">
        <v>346</v>
      </c>
      <c r="C15" s="229">
        <f t="shared" si="0"/>
        <v>20462596</v>
      </c>
      <c r="D15" s="5">
        <v>20462596</v>
      </c>
      <c r="E15" s="5"/>
      <c r="F15" s="5"/>
      <c r="G15" s="5"/>
      <c r="H15" s="5"/>
    </row>
    <row r="16" spans="1:8" x14ac:dyDescent="0.2">
      <c r="A16" s="4">
        <v>11</v>
      </c>
      <c r="B16" s="228" t="s">
        <v>347</v>
      </c>
      <c r="C16" s="229">
        <f t="shared" si="0"/>
        <v>214984215</v>
      </c>
      <c r="D16" s="5">
        <v>214984215</v>
      </c>
      <c r="E16" s="5"/>
      <c r="F16" s="5"/>
      <c r="G16" s="5"/>
      <c r="H16" s="5"/>
    </row>
    <row r="17" spans="1:8" x14ac:dyDescent="0.2">
      <c r="A17" s="4">
        <v>12</v>
      </c>
      <c r="B17" s="228" t="s">
        <v>348</v>
      </c>
      <c r="C17" s="229">
        <f t="shared" si="0"/>
        <v>27370800</v>
      </c>
      <c r="D17" s="5">
        <v>27370800</v>
      </c>
      <c r="E17" s="5"/>
      <c r="F17" s="5"/>
      <c r="G17" s="5"/>
      <c r="H17" s="5"/>
    </row>
    <row r="18" spans="1:8" x14ac:dyDescent="0.2">
      <c r="A18" s="4">
        <v>13</v>
      </c>
      <c r="B18" s="228" t="s">
        <v>349</v>
      </c>
      <c r="C18" s="229">
        <f t="shared" si="0"/>
        <v>38982968</v>
      </c>
      <c r="D18" s="5"/>
      <c r="E18" s="5"/>
      <c r="F18" s="5">
        <v>38982968</v>
      </c>
      <c r="G18" s="5"/>
      <c r="H18" s="5"/>
    </row>
    <row r="19" spans="1:8" x14ac:dyDescent="0.2">
      <c r="A19" s="4">
        <v>14</v>
      </c>
      <c r="B19" s="228" t="s">
        <v>350</v>
      </c>
      <c r="C19" s="229">
        <f t="shared" si="0"/>
        <v>0</v>
      </c>
      <c r="D19" s="5"/>
      <c r="E19" s="5"/>
      <c r="F19" s="5"/>
      <c r="G19" s="5"/>
      <c r="H19" s="5"/>
    </row>
    <row r="20" spans="1:8" ht="25.5" x14ac:dyDescent="0.2">
      <c r="A20" s="4">
        <v>15</v>
      </c>
      <c r="B20" s="233" t="s">
        <v>47</v>
      </c>
      <c r="C20" s="229">
        <f t="shared" si="0"/>
        <v>688153695</v>
      </c>
      <c r="D20" s="6">
        <f>D12+D14</f>
        <v>649170727</v>
      </c>
      <c r="E20" s="6">
        <f>E12+E14</f>
        <v>0</v>
      </c>
      <c r="F20" s="6">
        <f>F12+F14</f>
        <v>38982968</v>
      </c>
      <c r="G20" s="6">
        <f>G12+G14</f>
        <v>0</v>
      </c>
      <c r="H20" s="6">
        <f>H12+H14</f>
        <v>0</v>
      </c>
    </row>
    <row r="21" spans="1:8" x14ac:dyDescent="0.2">
      <c r="A21" s="4">
        <v>16</v>
      </c>
      <c r="B21" s="228" t="s">
        <v>48</v>
      </c>
      <c r="C21" s="229">
        <f t="shared" si="0"/>
        <v>0</v>
      </c>
      <c r="D21" s="11">
        <f>D22</f>
        <v>0</v>
      </c>
      <c r="E21" s="11">
        <f>E22</f>
        <v>0</v>
      </c>
      <c r="F21" s="11">
        <f>F22</f>
        <v>0</v>
      </c>
      <c r="G21" s="11">
        <f>G22</f>
        <v>0</v>
      </c>
      <c r="H21" s="11">
        <f>H22</f>
        <v>0</v>
      </c>
    </row>
    <row r="22" spans="1:8" x14ac:dyDescent="0.2">
      <c r="A22" s="4">
        <v>17</v>
      </c>
      <c r="B22" s="228" t="s">
        <v>351</v>
      </c>
      <c r="C22" s="229">
        <f t="shared" si="0"/>
        <v>0</v>
      </c>
      <c r="D22" s="234"/>
      <c r="E22" s="234"/>
      <c r="F22" s="234"/>
      <c r="G22" s="234"/>
      <c r="H22" s="234"/>
    </row>
    <row r="23" spans="1:8" x14ac:dyDescent="0.2">
      <c r="A23" s="4">
        <v>18</v>
      </c>
      <c r="B23" s="228" t="s">
        <v>352</v>
      </c>
      <c r="C23" s="229">
        <f t="shared" si="0"/>
        <v>821196970</v>
      </c>
      <c r="D23" s="11">
        <f>SUM(D24:D27)</f>
        <v>821196970</v>
      </c>
      <c r="E23" s="11">
        <f>SUM(E24:E27)</f>
        <v>0</v>
      </c>
      <c r="F23" s="11">
        <f>SUM(F24:F27)</f>
        <v>0</v>
      </c>
      <c r="G23" s="11">
        <f>SUM(G24:G27)</f>
        <v>0</v>
      </c>
      <c r="H23" s="11">
        <f>SUM(H24:H27)</f>
        <v>0</v>
      </c>
    </row>
    <row r="24" spans="1:8" x14ac:dyDescent="0.2">
      <c r="A24" s="4">
        <v>19</v>
      </c>
      <c r="B24" s="228" t="s">
        <v>353</v>
      </c>
      <c r="C24" s="229">
        <f t="shared" si="0"/>
        <v>0</v>
      </c>
      <c r="D24" s="3"/>
      <c r="E24" s="3"/>
      <c r="F24" s="3"/>
      <c r="G24" s="3"/>
      <c r="H24" s="3"/>
    </row>
    <row r="25" spans="1:8" x14ac:dyDescent="0.2">
      <c r="A25" s="4">
        <v>20</v>
      </c>
      <c r="B25" s="228" t="s">
        <v>354</v>
      </c>
      <c r="C25" s="229">
        <f t="shared" si="0"/>
        <v>821196970</v>
      </c>
      <c r="D25" s="5">
        <v>821196970</v>
      </c>
      <c r="E25" s="3"/>
      <c r="F25" s="3"/>
      <c r="G25" s="3"/>
      <c r="H25" s="3"/>
    </row>
    <row r="26" spans="1:8" x14ac:dyDescent="0.2">
      <c r="A26" s="4">
        <v>21</v>
      </c>
      <c r="B26" s="228" t="s">
        <v>355</v>
      </c>
      <c r="C26" s="229">
        <f t="shared" si="0"/>
        <v>0</v>
      </c>
      <c r="D26" s="3"/>
      <c r="E26" s="3"/>
      <c r="F26" s="3"/>
      <c r="G26" s="3"/>
      <c r="H26" s="3"/>
    </row>
    <row r="27" spans="1:8" x14ac:dyDescent="0.2">
      <c r="A27" s="4">
        <v>22</v>
      </c>
      <c r="B27" s="235" t="s">
        <v>356</v>
      </c>
      <c r="C27" s="229">
        <f t="shared" si="0"/>
        <v>0</v>
      </c>
      <c r="D27" s="3"/>
      <c r="E27" s="3"/>
      <c r="F27" s="3"/>
      <c r="G27" s="3"/>
      <c r="H27" s="3"/>
    </row>
    <row r="28" spans="1:8" ht="25.5" x14ac:dyDescent="0.2">
      <c r="A28" s="4">
        <v>23</v>
      </c>
      <c r="B28" s="233" t="s">
        <v>49</v>
      </c>
      <c r="C28" s="229">
        <f t="shared" si="0"/>
        <v>821196970</v>
      </c>
      <c r="D28" s="6">
        <f>D21+D23</f>
        <v>821196970</v>
      </c>
      <c r="E28" s="6">
        <f>E21+E23</f>
        <v>0</v>
      </c>
      <c r="F28" s="6">
        <f>F21+F23</f>
        <v>0</v>
      </c>
      <c r="G28" s="6">
        <f>G21+G23</f>
        <v>0</v>
      </c>
      <c r="H28" s="6">
        <f>H21+H23</f>
        <v>0</v>
      </c>
    </row>
    <row r="29" spans="1:8" x14ac:dyDescent="0.2">
      <c r="A29" s="4">
        <v>24</v>
      </c>
      <c r="B29" s="228" t="s">
        <v>50</v>
      </c>
      <c r="C29" s="229">
        <f t="shared" si="0"/>
        <v>108243000</v>
      </c>
      <c r="D29" s="10">
        <f>SUM(D30:D31)</f>
        <v>108243000</v>
      </c>
      <c r="E29" s="10">
        <f>SUM(E30:E31)</f>
        <v>0</v>
      </c>
      <c r="F29" s="10">
        <f>SUM(F30:F31)</f>
        <v>0</v>
      </c>
      <c r="G29" s="10">
        <f>SUM(G30:G31)</f>
        <v>0</v>
      </c>
      <c r="H29" s="10">
        <f>SUM(H30:H31)</f>
        <v>0</v>
      </c>
    </row>
    <row r="30" spans="1:8" x14ac:dyDescent="0.2">
      <c r="A30" s="4">
        <v>25</v>
      </c>
      <c r="B30" s="228" t="s">
        <v>51</v>
      </c>
      <c r="C30" s="229">
        <f t="shared" si="0"/>
        <v>108243000</v>
      </c>
      <c r="D30" s="5">
        <v>108243000</v>
      </c>
      <c r="E30" s="5"/>
      <c r="F30" s="5"/>
      <c r="G30" s="5"/>
      <c r="H30" s="5"/>
    </row>
    <row r="31" spans="1:8" ht="16.5" customHeight="1" x14ac:dyDescent="0.2">
      <c r="A31" s="4">
        <v>26</v>
      </c>
      <c r="B31" s="228" t="s">
        <v>52</v>
      </c>
      <c r="C31" s="229">
        <f t="shared" si="0"/>
        <v>0</v>
      </c>
      <c r="D31" s="5"/>
      <c r="E31" s="5"/>
      <c r="F31" s="5"/>
      <c r="G31" s="5"/>
      <c r="H31" s="5"/>
    </row>
    <row r="32" spans="1:8" ht="18.75" customHeight="1" x14ac:dyDescent="0.2">
      <c r="A32" s="4">
        <v>27</v>
      </c>
      <c r="B32" s="228" t="s">
        <v>53</v>
      </c>
      <c r="C32" s="229">
        <f t="shared" si="0"/>
        <v>225000000</v>
      </c>
      <c r="D32" s="5">
        <v>225000000</v>
      </c>
      <c r="E32" s="5"/>
      <c r="F32" s="5"/>
      <c r="G32" s="5"/>
      <c r="H32" s="5"/>
    </row>
    <row r="33" spans="1:8" x14ac:dyDescent="0.2">
      <c r="A33" s="4">
        <v>28</v>
      </c>
      <c r="B33" s="228" t="s">
        <v>357</v>
      </c>
      <c r="C33" s="229">
        <f t="shared" si="0"/>
        <v>11900000</v>
      </c>
      <c r="D33" s="5">
        <v>11900000</v>
      </c>
      <c r="E33" s="5"/>
      <c r="F33" s="5"/>
      <c r="G33" s="5"/>
      <c r="H33" s="5"/>
    </row>
    <row r="34" spans="1:8" ht="25.5" x14ac:dyDescent="0.2">
      <c r="A34" s="4">
        <v>29</v>
      </c>
      <c r="B34" s="228" t="s">
        <v>358</v>
      </c>
      <c r="C34" s="229">
        <f t="shared" si="0"/>
        <v>0</v>
      </c>
      <c r="D34" s="5"/>
      <c r="E34" s="5"/>
      <c r="F34" s="5"/>
      <c r="G34" s="5"/>
      <c r="H34" s="5"/>
    </row>
    <row r="35" spans="1:8" x14ac:dyDescent="0.2">
      <c r="A35" s="4">
        <v>30</v>
      </c>
      <c r="B35" s="228" t="s">
        <v>54</v>
      </c>
      <c r="C35" s="229">
        <f t="shared" si="0"/>
        <v>236900000</v>
      </c>
      <c r="D35" s="10">
        <f>SUM(D32:D34)</f>
        <v>236900000</v>
      </c>
      <c r="E35" s="10">
        <f>SUM(E32:E34)</f>
        <v>0</v>
      </c>
      <c r="F35" s="10">
        <f>SUM(F32:F34)</f>
        <v>0</v>
      </c>
      <c r="G35" s="10">
        <f>SUM(G32:G34)</f>
        <v>0</v>
      </c>
      <c r="H35" s="10">
        <f>SUM(H32:H34)</f>
        <v>0</v>
      </c>
    </row>
    <row r="36" spans="1:8" x14ac:dyDescent="0.2">
      <c r="A36" s="4">
        <v>31</v>
      </c>
      <c r="B36" s="228" t="s">
        <v>55</v>
      </c>
      <c r="C36" s="229">
        <f t="shared" si="0"/>
        <v>400000</v>
      </c>
      <c r="D36" s="10">
        <v>400000</v>
      </c>
      <c r="E36" s="10">
        <f>SUM(E37:E38)</f>
        <v>0</v>
      </c>
      <c r="F36" s="10">
        <f>SUM(F37:F38)</f>
        <v>0</v>
      </c>
      <c r="G36" s="10">
        <f>SUM(G37:G38)</f>
        <v>0</v>
      </c>
      <c r="H36" s="10">
        <f>SUM(H37:H38)</f>
        <v>0</v>
      </c>
    </row>
    <row r="37" spans="1:8" ht="51" x14ac:dyDescent="0.2">
      <c r="A37" s="4">
        <v>32</v>
      </c>
      <c r="B37" s="228" t="s">
        <v>359</v>
      </c>
      <c r="C37" s="229">
        <f t="shared" si="0"/>
        <v>50000</v>
      </c>
      <c r="D37" s="5">
        <v>50000</v>
      </c>
      <c r="E37" s="5"/>
      <c r="F37" s="5"/>
      <c r="G37" s="5"/>
      <c r="H37" s="5"/>
    </row>
    <row r="38" spans="1:8" x14ac:dyDescent="0.2">
      <c r="A38" s="4">
        <v>33</v>
      </c>
      <c r="B38" s="228" t="s">
        <v>360</v>
      </c>
      <c r="C38" s="229">
        <f t="shared" si="0"/>
        <v>350000</v>
      </c>
      <c r="D38" s="5">
        <v>350000</v>
      </c>
      <c r="E38" s="5"/>
      <c r="F38" s="5"/>
      <c r="G38" s="5"/>
      <c r="H38" s="5"/>
    </row>
    <row r="39" spans="1:8" x14ac:dyDescent="0.2">
      <c r="A39" s="4">
        <v>34</v>
      </c>
      <c r="B39" s="233" t="s">
        <v>56</v>
      </c>
      <c r="C39" s="229">
        <f t="shared" si="0"/>
        <v>345543000</v>
      </c>
      <c r="D39" s="6">
        <f>D29+D35+D36</f>
        <v>345543000</v>
      </c>
      <c r="E39" s="6">
        <f>E29+E35+E36</f>
        <v>0</v>
      </c>
      <c r="F39" s="6">
        <f>F29+F35+F36</f>
        <v>0</v>
      </c>
      <c r="G39" s="6">
        <f>G29+G35+G36</f>
        <v>0</v>
      </c>
      <c r="H39" s="6">
        <f>H29+H35+H36</f>
        <v>0</v>
      </c>
    </row>
    <row r="40" spans="1:8" x14ac:dyDescent="0.2">
      <c r="A40" s="4">
        <v>35</v>
      </c>
      <c r="B40" s="230" t="s">
        <v>361</v>
      </c>
      <c r="C40" s="229">
        <f t="shared" si="0"/>
        <v>0</v>
      </c>
      <c r="D40" s="236"/>
      <c r="E40" s="236"/>
      <c r="F40" s="236"/>
      <c r="G40" s="236"/>
      <c r="H40" s="236"/>
    </row>
    <row r="41" spans="1:8" x14ac:dyDescent="0.2">
      <c r="A41" s="4">
        <v>36</v>
      </c>
      <c r="B41" s="237" t="s">
        <v>57</v>
      </c>
      <c r="C41" s="229">
        <f t="shared" si="0"/>
        <v>10922980</v>
      </c>
      <c r="D41" s="12">
        <f>SUM(D42:D45)</f>
        <v>0</v>
      </c>
      <c r="E41" s="12">
        <f>SUM(E42:E45)</f>
        <v>370000</v>
      </c>
      <c r="F41" s="12">
        <f>SUM(F42:F45)</f>
        <v>700000</v>
      </c>
      <c r="G41" s="12">
        <f>SUM(G42:G45)</f>
        <v>1360000</v>
      </c>
      <c r="H41" s="12">
        <f>SUM(H42:H45)</f>
        <v>8492980</v>
      </c>
    </row>
    <row r="42" spans="1:8" x14ac:dyDescent="0.2">
      <c r="A42" s="4">
        <v>37</v>
      </c>
      <c r="B42" s="237" t="s">
        <v>362</v>
      </c>
      <c r="C42" s="229">
        <f t="shared" si="0"/>
        <v>1146420</v>
      </c>
      <c r="D42" s="224"/>
      <c r="E42" s="224"/>
      <c r="F42" s="224"/>
      <c r="G42" s="224"/>
      <c r="H42" s="224">
        <v>1146420</v>
      </c>
    </row>
    <row r="43" spans="1:8" x14ac:dyDescent="0.2">
      <c r="A43" s="4">
        <v>38</v>
      </c>
      <c r="B43" s="237" t="s">
        <v>58</v>
      </c>
      <c r="C43" s="229">
        <f t="shared" si="0"/>
        <v>2070000</v>
      </c>
      <c r="D43" s="7"/>
      <c r="E43" s="7">
        <v>70000</v>
      </c>
      <c r="F43" s="7">
        <v>700000</v>
      </c>
      <c r="G43" s="7">
        <v>1300000</v>
      </c>
      <c r="H43" s="7"/>
    </row>
    <row r="44" spans="1:8" x14ac:dyDescent="0.2">
      <c r="A44" s="4">
        <v>39</v>
      </c>
      <c r="B44" s="237" t="s">
        <v>363</v>
      </c>
      <c r="C44" s="229">
        <f t="shared" si="0"/>
        <v>7346560</v>
      </c>
      <c r="D44" s="7"/>
      <c r="E44" s="7"/>
      <c r="F44" s="7"/>
      <c r="G44" s="7"/>
      <c r="H44" s="7">
        <v>7346560</v>
      </c>
    </row>
    <row r="45" spans="1:8" x14ac:dyDescent="0.2">
      <c r="A45" s="4">
        <v>40</v>
      </c>
      <c r="B45" s="237" t="s">
        <v>364</v>
      </c>
      <c r="C45" s="229">
        <f t="shared" si="0"/>
        <v>360000</v>
      </c>
      <c r="D45" s="7"/>
      <c r="E45" s="7">
        <v>300000</v>
      </c>
      <c r="F45" s="7"/>
      <c r="G45" s="7">
        <v>60000</v>
      </c>
      <c r="H45" s="7"/>
    </row>
    <row r="46" spans="1:8" x14ac:dyDescent="0.2">
      <c r="A46" s="4">
        <v>41</v>
      </c>
      <c r="B46" s="228" t="s">
        <v>59</v>
      </c>
      <c r="C46" s="229">
        <f t="shared" si="0"/>
        <v>3575000</v>
      </c>
      <c r="D46" s="12">
        <f>SUM(D47:D48)</f>
        <v>130000</v>
      </c>
      <c r="E46" s="12">
        <f>SUM(E47:E48)</f>
        <v>1300000</v>
      </c>
      <c r="F46" s="12">
        <f>SUM(F47:F48)</f>
        <v>2145000</v>
      </c>
      <c r="G46" s="12">
        <f>SUM(G47:G48)</f>
        <v>0</v>
      </c>
      <c r="H46" s="12">
        <f>SUM(H47:H48)</f>
        <v>0</v>
      </c>
    </row>
    <row r="47" spans="1:8" x14ac:dyDescent="0.2">
      <c r="A47" s="4">
        <v>42</v>
      </c>
      <c r="B47" s="228" t="s">
        <v>60</v>
      </c>
      <c r="C47" s="229">
        <f t="shared" si="0"/>
        <v>1855000</v>
      </c>
      <c r="D47" s="5">
        <v>130000</v>
      </c>
      <c r="E47" s="5">
        <v>1300000</v>
      </c>
      <c r="F47" s="5">
        <v>425000</v>
      </c>
      <c r="G47" s="5"/>
      <c r="H47" s="5"/>
    </row>
    <row r="48" spans="1:8" x14ac:dyDescent="0.2">
      <c r="A48" s="4">
        <v>43</v>
      </c>
      <c r="B48" s="228" t="s">
        <v>61</v>
      </c>
      <c r="C48" s="229">
        <f t="shared" si="0"/>
        <v>1720000</v>
      </c>
      <c r="D48" s="5"/>
      <c r="E48" s="5"/>
      <c r="F48" s="5">
        <v>1720000</v>
      </c>
      <c r="G48" s="5"/>
      <c r="H48" s="5"/>
    </row>
    <row r="49" spans="1:8" x14ac:dyDescent="0.2">
      <c r="A49" s="4">
        <v>44</v>
      </c>
      <c r="B49" s="228" t="s">
        <v>365</v>
      </c>
      <c r="C49" s="229">
        <f t="shared" si="0"/>
        <v>9610000</v>
      </c>
      <c r="D49" s="12">
        <f>SUM(D50:D53)</f>
        <v>9610000</v>
      </c>
      <c r="E49" s="12">
        <f>SUM(E50:E53)</f>
        <v>0</v>
      </c>
      <c r="F49" s="12">
        <f>SUM(F50:F53)</f>
        <v>0</v>
      </c>
      <c r="G49" s="12">
        <f>SUM(G50:G53)</f>
        <v>0</v>
      </c>
      <c r="H49" s="12">
        <f>SUM(H50:H53)</f>
        <v>0</v>
      </c>
    </row>
    <row r="50" spans="1:8" ht="25.5" x14ac:dyDescent="0.2">
      <c r="A50" s="4">
        <v>45</v>
      </c>
      <c r="B50" s="228" t="s">
        <v>366</v>
      </c>
      <c r="C50" s="229">
        <f t="shared" si="0"/>
        <v>0</v>
      </c>
      <c r="D50" s="5"/>
      <c r="E50" s="5"/>
      <c r="F50" s="5"/>
      <c r="G50" s="5"/>
      <c r="H50" s="5"/>
    </row>
    <row r="51" spans="1:8" ht="25.5" x14ac:dyDescent="0.2">
      <c r="A51" s="4">
        <v>46</v>
      </c>
      <c r="B51" s="228" t="s">
        <v>62</v>
      </c>
      <c r="C51" s="229">
        <f t="shared" si="0"/>
        <v>0</v>
      </c>
      <c r="D51" s="5"/>
      <c r="E51" s="5"/>
      <c r="F51" s="5"/>
      <c r="G51" s="5"/>
      <c r="H51" s="5"/>
    </row>
    <row r="52" spans="1:8" x14ac:dyDescent="0.2">
      <c r="A52" s="4">
        <v>47</v>
      </c>
      <c r="B52" s="228" t="s">
        <v>367</v>
      </c>
      <c r="C52" s="229">
        <f t="shared" si="0"/>
        <v>9100000</v>
      </c>
      <c r="D52" s="5">
        <v>9100000</v>
      </c>
      <c r="E52" s="5"/>
      <c r="F52" s="5"/>
      <c r="G52" s="5"/>
      <c r="H52" s="5"/>
    </row>
    <row r="53" spans="1:8" x14ac:dyDescent="0.2">
      <c r="A53" s="4">
        <v>49</v>
      </c>
      <c r="B53" s="228" t="s">
        <v>63</v>
      </c>
      <c r="C53" s="229">
        <f t="shared" si="0"/>
        <v>510000</v>
      </c>
      <c r="D53" s="5">
        <v>510000</v>
      </c>
      <c r="E53" s="5"/>
      <c r="F53" s="5"/>
      <c r="G53" s="5"/>
      <c r="H53" s="5"/>
    </row>
    <row r="54" spans="1:8" x14ac:dyDescent="0.2">
      <c r="A54" s="4">
        <v>50</v>
      </c>
      <c r="B54" s="228" t="s">
        <v>368</v>
      </c>
      <c r="C54" s="229">
        <f t="shared" si="0"/>
        <v>1365455</v>
      </c>
      <c r="D54" s="5"/>
      <c r="E54" s="5"/>
      <c r="F54" s="5"/>
      <c r="G54" s="5"/>
      <c r="H54" s="5">
        <v>1365455</v>
      </c>
    </row>
    <row r="55" spans="1:8" x14ac:dyDescent="0.2">
      <c r="A55" s="4">
        <v>51</v>
      </c>
      <c r="B55" s="228" t="s">
        <v>369</v>
      </c>
      <c r="C55" s="229">
        <f t="shared" si="0"/>
        <v>9650810</v>
      </c>
      <c r="D55" s="224">
        <v>5769983</v>
      </c>
      <c r="E55" s="224">
        <v>450900</v>
      </c>
      <c r="F55" s="224">
        <v>768150</v>
      </c>
      <c r="G55" s="224"/>
      <c r="H55" s="224">
        <v>2661777</v>
      </c>
    </row>
    <row r="56" spans="1:8" x14ac:dyDescent="0.2">
      <c r="A56" s="4">
        <v>52</v>
      </c>
      <c r="B56" s="228" t="s">
        <v>64</v>
      </c>
      <c r="C56" s="229">
        <f t="shared" si="0"/>
        <v>0</v>
      </c>
      <c r="D56" s="5"/>
      <c r="E56" s="5"/>
      <c r="F56" s="5"/>
      <c r="G56" s="5"/>
      <c r="H56" s="5"/>
    </row>
    <row r="57" spans="1:8" ht="25.5" x14ac:dyDescent="0.2">
      <c r="A57" s="4">
        <v>53</v>
      </c>
      <c r="B57" s="228" t="s">
        <v>370</v>
      </c>
      <c r="C57" s="229">
        <f t="shared" si="0"/>
        <v>0</v>
      </c>
      <c r="D57" s="5"/>
      <c r="E57" s="5"/>
      <c r="F57" s="5"/>
      <c r="G57" s="5"/>
      <c r="H57" s="5"/>
    </row>
    <row r="58" spans="1:8" x14ac:dyDescent="0.2">
      <c r="A58" s="4">
        <v>54</v>
      </c>
      <c r="B58" s="228" t="s">
        <v>371</v>
      </c>
      <c r="C58" s="229">
        <f t="shared" si="0"/>
        <v>1000</v>
      </c>
      <c r="D58" s="5"/>
      <c r="E58" s="5"/>
      <c r="F58" s="5">
        <v>1000</v>
      </c>
      <c r="G58" s="5"/>
      <c r="H58" s="5"/>
    </row>
    <row r="59" spans="1:8" x14ac:dyDescent="0.2">
      <c r="A59" s="4">
        <v>55</v>
      </c>
      <c r="B59" s="228" t="s">
        <v>65</v>
      </c>
      <c r="C59" s="229">
        <f t="shared" si="0"/>
        <v>0</v>
      </c>
      <c r="D59" s="5"/>
      <c r="E59" s="5"/>
      <c r="F59" s="5"/>
      <c r="G59" s="5"/>
      <c r="H59" s="5"/>
    </row>
    <row r="60" spans="1:8" x14ac:dyDescent="0.2">
      <c r="A60" s="4">
        <v>56</v>
      </c>
      <c r="B60" s="228" t="s">
        <v>372</v>
      </c>
      <c r="C60" s="229">
        <f t="shared" si="0"/>
        <v>1470500</v>
      </c>
      <c r="D60" s="5">
        <v>1460500</v>
      </c>
      <c r="E60" s="3"/>
      <c r="F60" s="5">
        <v>10000</v>
      </c>
      <c r="G60" s="3"/>
      <c r="H60" s="3"/>
    </row>
    <row r="61" spans="1:8" x14ac:dyDescent="0.2">
      <c r="A61" s="4">
        <v>57</v>
      </c>
      <c r="B61" s="233" t="s">
        <v>66</v>
      </c>
      <c r="C61" s="229">
        <f t="shared" si="0"/>
        <v>36595745</v>
      </c>
      <c r="D61" s="6">
        <f>D40+D41+D46+D49+D54+D55+D56+D57+D58+D59+D60</f>
        <v>16970483</v>
      </c>
      <c r="E61" s="6">
        <f>E40+E41+E46+E49+E54+E55+E56+E57+E58+E59+E60</f>
        <v>2120900</v>
      </c>
      <c r="F61" s="6">
        <f>F40+F41+F46+F49+F54+F55+F56+F57+F58+F59+F60</f>
        <v>3624150</v>
      </c>
      <c r="G61" s="6">
        <f>G40+G41+G46+G49+G54+G55+G56+G57+G58+G59+G60</f>
        <v>1360000</v>
      </c>
      <c r="H61" s="6">
        <f>H40+H41+H46+H49+H54+H55+H56+H57+H58+H59+H60</f>
        <v>12520212</v>
      </c>
    </row>
    <row r="62" spans="1:8" x14ac:dyDescent="0.2">
      <c r="A62" s="4">
        <v>58</v>
      </c>
      <c r="B62" s="228" t="s">
        <v>373</v>
      </c>
      <c r="C62" s="229">
        <f t="shared" si="0"/>
        <v>11630306</v>
      </c>
      <c r="D62" s="5">
        <v>11630306</v>
      </c>
      <c r="E62" s="5"/>
      <c r="F62" s="5"/>
      <c r="G62" s="3"/>
      <c r="H62" s="3"/>
    </row>
    <row r="63" spans="1:8" x14ac:dyDescent="0.2">
      <c r="A63" s="4">
        <v>59</v>
      </c>
      <c r="B63" s="228" t="s">
        <v>374</v>
      </c>
      <c r="C63" s="229">
        <f t="shared" si="0"/>
        <v>0</v>
      </c>
      <c r="D63" s="5"/>
      <c r="E63" s="5"/>
      <c r="F63" s="5"/>
      <c r="G63" s="3"/>
      <c r="H63" s="3"/>
    </row>
    <row r="64" spans="1:8" x14ac:dyDescent="0.2">
      <c r="A64" s="4">
        <v>60</v>
      </c>
      <c r="B64" s="233" t="s">
        <v>67</v>
      </c>
      <c r="C64" s="229">
        <f t="shared" si="0"/>
        <v>11630306</v>
      </c>
      <c r="D64" s="6">
        <f>SUM(D62:D63)</f>
        <v>11630306</v>
      </c>
      <c r="E64" s="6">
        <f>SUM(E62:E63)</f>
        <v>0</v>
      </c>
      <c r="F64" s="6">
        <f>SUM(F62:F63)</f>
        <v>0</v>
      </c>
      <c r="G64" s="6">
        <f>SUM(G62:G63)</f>
        <v>0</v>
      </c>
      <c r="H64" s="6">
        <f>SUM(H62:H63)</f>
        <v>0</v>
      </c>
    </row>
    <row r="65" spans="1:8" x14ac:dyDescent="0.2">
      <c r="A65" s="4">
        <v>61</v>
      </c>
      <c r="B65" s="238" t="s">
        <v>375</v>
      </c>
      <c r="C65" s="229">
        <f t="shared" si="0"/>
        <v>0</v>
      </c>
      <c r="D65" s="224"/>
      <c r="E65" s="224"/>
      <c r="F65" s="224"/>
      <c r="G65" s="224"/>
      <c r="H65" s="224"/>
    </row>
    <row r="66" spans="1:8" x14ac:dyDescent="0.2">
      <c r="A66" s="4">
        <v>62</v>
      </c>
      <c r="B66" s="239" t="s">
        <v>376</v>
      </c>
      <c r="C66" s="229">
        <f t="shared" si="0"/>
        <v>0</v>
      </c>
      <c r="D66" s="6">
        <f>D65</f>
        <v>0</v>
      </c>
      <c r="E66" s="6">
        <f>E65</f>
        <v>0</v>
      </c>
      <c r="F66" s="6">
        <f>F65</f>
        <v>0</v>
      </c>
      <c r="G66" s="6">
        <f>G65</f>
        <v>0</v>
      </c>
      <c r="H66" s="6">
        <f>H65</f>
        <v>0</v>
      </c>
    </row>
    <row r="67" spans="1:8" ht="25.5" x14ac:dyDescent="0.2">
      <c r="A67" s="4">
        <v>63</v>
      </c>
      <c r="B67" s="228" t="s">
        <v>68</v>
      </c>
      <c r="C67" s="229">
        <f t="shared" si="0"/>
        <v>0</v>
      </c>
      <c r="D67" s="5"/>
      <c r="E67" s="5"/>
      <c r="F67" s="5"/>
      <c r="G67" s="5"/>
      <c r="H67" s="5"/>
    </row>
    <row r="68" spans="1:8" x14ac:dyDescent="0.2">
      <c r="A68" s="4">
        <v>64</v>
      </c>
      <c r="B68" s="228" t="s">
        <v>69</v>
      </c>
      <c r="C68" s="229">
        <f t="shared" si="0"/>
        <v>0</v>
      </c>
      <c r="D68" s="5"/>
      <c r="E68" s="5"/>
      <c r="F68" s="5"/>
      <c r="G68" s="5"/>
      <c r="H68" s="5"/>
    </row>
    <row r="69" spans="1:8" x14ac:dyDescent="0.2">
      <c r="A69" s="4">
        <v>65</v>
      </c>
      <c r="B69" s="228" t="s">
        <v>70</v>
      </c>
      <c r="C69" s="229">
        <f t="shared" si="0"/>
        <v>120000</v>
      </c>
      <c r="D69" s="5">
        <v>120000</v>
      </c>
      <c r="E69" s="3"/>
      <c r="F69" s="3"/>
      <c r="G69" s="3"/>
      <c r="H69" s="3"/>
    </row>
    <row r="70" spans="1:8" x14ac:dyDescent="0.2">
      <c r="A70" s="4">
        <v>66</v>
      </c>
      <c r="B70" s="233" t="s">
        <v>71</v>
      </c>
      <c r="C70" s="229">
        <f t="shared" si="0"/>
        <v>120000</v>
      </c>
      <c r="D70" s="13">
        <f>SUM(D67:D69)</f>
        <v>120000</v>
      </c>
      <c r="E70" s="13">
        <f>SUM(E67:E69)</f>
        <v>0</v>
      </c>
      <c r="F70" s="13">
        <f>SUM(F67:F69)</f>
        <v>0</v>
      </c>
      <c r="G70" s="13">
        <f>SUM(G67:G69)</f>
        <v>0</v>
      </c>
      <c r="H70" s="13">
        <f>SUM(H67:H69)</f>
        <v>0</v>
      </c>
    </row>
    <row r="71" spans="1:8" x14ac:dyDescent="0.2">
      <c r="A71" s="4">
        <v>67</v>
      </c>
      <c r="B71" s="240" t="s">
        <v>72</v>
      </c>
      <c r="C71" s="229">
        <f t="shared" ref="C71:C78" si="1">SUM(D71:H71)</f>
        <v>1903239716</v>
      </c>
      <c r="D71" s="14">
        <f>D20+D28+D39+D61+D64+D66+D70</f>
        <v>1844631486</v>
      </c>
      <c r="E71" s="14">
        <f>E20+E28+E39+E61+E64+E66+E70</f>
        <v>2120900</v>
      </c>
      <c r="F71" s="14">
        <f>F20+F28+F39+F61+F64+F66+F70</f>
        <v>42607118</v>
      </c>
      <c r="G71" s="14">
        <f>G20+G28+G39+G61+G64+G66+G70</f>
        <v>1360000</v>
      </c>
      <c r="H71" s="14">
        <f>H20+H28+H39+H61+H64+H66+H70</f>
        <v>12520212</v>
      </c>
    </row>
    <row r="72" spans="1:8" ht="25.5" x14ac:dyDescent="0.2">
      <c r="A72" s="4">
        <v>68</v>
      </c>
      <c r="B72" s="230" t="s">
        <v>377</v>
      </c>
      <c r="C72" s="229">
        <f t="shared" si="1"/>
        <v>0</v>
      </c>
      <c r="D72" s="224"/>
      <c r="E72" s="224"/>
      <c r="F72" s="224"/>
      <c r="G72" s="224"/>
      <c r="H72" s="224"/>
    </row>
    <row r="73" spans="1:8" ht="25.5" x14ac:dyDescent="0.2">
      <c r="A73" s="4">
        <v>69</v>
      </c>
      <c r="B73" s="228" t="s">
        <v>378</v>
      </c>
      <c r="C73" s="229">
        <f t="shared" si="1"/>
        <v>581687302</v>
      </c>
      <c r="D73" s="5">
        <v>563539602</v>
      </c>
      <c r="E73" s="5"/>
      <c r="F73" s="5">
        <v>8053000</v>
      </c>
      <c r="G73" s="5">
        <v>10094700</v>
      </c>
      <c r="H73" s="5"/>
    </row>
    <row r="74" spans="1:8" x14ac:dyDescent="0.2">
      <c r="A74" s="4">
        <v>70</v>
      </c>
      <c r="B74" s="228" t="s">
        <v>73</v>
      </c>
      <c r="C74" s="229">
        <f t="shared" si="1"/>
        <v>0</v>
      </c>
      <c r="D74" s="5"/>
      <c r="E74" s="5"/>
      <c r="F74" s="5"/>
      <c r="G74" s="5"/>
      <c r="H74" s="5"/>
    </row>
    <row r="75" spans="1:8" x14ac:dyDescent="0.2">
      <c r="A75" s="4">
        <v>71</v>
      </c>
      <c r="B75" s="228" t="s">
        <v>379</v>
      </c>
      <c r="C75" s="229">
        <f t="shared" si="1"/>
        <v>529712635</v>
      </c>
      <c r="D75" s="5"/>
      <c r="E75" s="5">
        <v>207178554</v>
      </c>
      <c r="F75" s="5">
        <v>126410626</v>
      </c>
      <c r="G75" s="5">
        <v>62241198</v>
      </c>
      <c r="H75" s="5">
        <v>133882257</v>
      </c>
    </row>
    <row r="76" spans="1:8" x14ac:dyDescent="0.2">
      <c r="A76" s="4">
        <v>72</v>
      </c>
      <c r="B76" s="228" t="s">
        <v>74</v>
      </c>
      <c r="C76" s="229">
        <f t="shared" si="1"/>
        <v>1111399937</v>
      </c>
      <c r="D76" s="11">
        <f>SUM(D72:D75)</f>
        <v>563539602</v>
      </c>
      <c r="E76" s="11">
        <f>SUM(E72:E75)</f>
        <v>207178554</v>
      </c>
      <c r="F76" s="11">
        <f>SUM(F72:F75)</f>
        <v>134463626</v>
      </c>
      <c r="G76" s="11">
        <f>SUM(G72:G75)</f>
        <v>72335898</v>
      </c>
      <c r="H76" s="11">
        <f>SUM(H72:H75)</f>
        <v>133882257</v>
      </c>
    </row>
    <row r="77" spans="1:8" ht="13.5" thickBot="1" x14ac:dyDescent="0.25">
      <c r="A77" s="4">
        <v>73</v>
      </c>
      <c r="B77" s="241" t="s">
        <v>75</v>
      </c>
      <c r="C77" s="229">
        <f t="shared" si="1"/>
        <v>1111399937</v>
      </c>
      <c r="D77" s="15">
        <f>D76</f>
        <v>563539602</v>
      </c>
      <c r="E77" s="15">
        <f>E76</f>
        <v>207178554</v>
      </c>
      <c r="F77" s="15">
        <f>F76</f>
        <v>134463626</v>
      </c>
      <c r="G77" s="15">
        <f>G76</f>
        <v>72335898</v>
      </c>
      <c r="H77" s="15">
        <f>H76</f>
        <v>133882257</v>
      </c>
    </row>
    <row r="78" spans="1:8" ht="14.25" thickTop="1" thickBot="1" x14ac:dyDescent="0.25">
      <c r="A78" s="4">
        <v>74</v>
      </c>
      <c r="B78" s="242" t="s">
        <v>38</v>
      </c>
      <c r="C78" s="229">
        <f t="shared" si="1"/>
        <v>3014639653</v>
      </c>
      <c r="D78" s="243">
        <f>D71+D77</f>
        <v>2408171088</v>
      </c>
      <c r="E78" s="243">
        <f>E71+E77</f>
        <v>209299454</v>
      </c>
      <c r="F78" s="243">
        <f>F71+F77</f>
        <v>177070744</v>
      </c>
      <c r="G78" s="243">
        <f>G71+G77</f>
        <v>73695898</v>
      </c>
      <c r="H78" s="243">
        <f>H71+H77</f>
        <v>146402469</v>
      </c>
    </row>
    <row r="79" spans="1:8" ht="13.5" thickTop="1" x14ac:dyDescent="0.2"/>
  </sheetData>
  <pageMargins left="0" right="0" top="0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2D4FB-45B5-4B2C-8088-179214DC03BB}">
  <sheetPr>
    <pageSetUpPr fitToPage="1"/>
  </sheetPr>
  <dimension ref="A1:V53"/>
  <sheetViews>
    <sheetView workbookViewId="0">
      <selection activeCell="E2" sqref="E2"/>
    </sheetView>
  </sheetViews>
  <sheetFormatPr defaultColWidth="9.140625" defaultRowHeight="15" x14ac:dyDescent="0.25"/>
  <cols>
    <col min="1" max="1" width="48.42578125" style="330" customWidth="1"/>
    <col min="2" max="2" width="11.7109375" style="330" customWidth="1"/>
    <col min="3" max="3" width="8.85546875" style="330" customWidth="1"/>
    <col min="4" max="4" width="14.42578125" style="330" customWidth="1"/>
    <col min="5" max="5" width="13" style="330" customWidth="1"/>
    <col min="6" max="7" width="12.42578125" style="330" customWidth="1"/>
    <col min="8" max="8" width="14.42578125" style="330" customWidth="1"/>
    <col min="9" max="9" width="13" style="330" customWidth="1"/>
    <col min="10" max="10" width="15.42578125" style="330" customWidth="1"/>
    <col min="11" max="12" width="14.5703125" style="330" customWidth="1"/>
    <col min="13" max="13" width="12.5703125" style="330" customWidth="1"/>
    <col min="14" max="14" width="10.7109375" style="330" customWidth="1"/>
    <col min="15" max="18" width="13" style="330" customWidth="1"/>
    <col min="19" max="19" width="12.42578125" style="330" customWidth="1"/>
    <col min="20" max="20" width="12" style="330" customWidth="1"/>
    <col min="21" max="21" width="11.85546875" style="330" customWidth="1"/>
    <col min="22" max="22" width="12.42578125" style="330" bestFit="1" customWidth="1"/>
    <col min="23" max="16384" width="9.140625" style="330"/>
  </cols>
  <sheetData>
    <row r="1" spans="1:22" ht="18.75" x14ac:dyDescent="0.3">
      <c r="A1" s="17" t="s">
        <v>0</v>
      </c>
      <c r="E1" t="s">
        <v>79</v>
      </c>
      <c r="I1"/>
    </row>
    <row r="2" spans="1:22" ht="18.75" x14ac:dyDescent="0.3">
      <c r="A2" s="17" t="s">
        <v>76</v>
      </c>
      <c r="E2" s="39" t="s">
        <v>510</v>
      </c>
      <c r="I2"/>
    </row>
    <row r="3" spans="1:22" ht="23.25" thickBot="1" x14ac:dyDescent="0.4">
      <c r="A3" s="17"/>
      <c r="D3" s="331">
        <v>2018</v>
      </c>
      <c r="H3" s="331">
        <v>2019</v>
      </c>
    </row>
    <row r="4" spans="1:22" ht="18.75" x14ac:dyDescent="0.3">
      <c r="A4" s="17"/>
      <c r="B4" s="332" t="s">
        <v>80</v>
      </c>
      <c r="C4" s="333"/>
      <c r="D4" s="333"/>
      <c r="E4" s="19">
        <v>9437151820</v>
      </c>
      <c r="F4" s="333"/>
      <c r="G4" s="332" t="s">
        <v>80</v>
      </c>
      <c r="H4" s="333"/>
      <c r="I4" s="333"/>
      <c r="J4" s="19">
        <v>9578698183</v>
      </c>
      <c r="K4" s="333"/>
    </row>
    <row r="5" spans="1:22" ht="18.75" x14ac:dyDescent="0.3">
      <c r="A5" s="17"/>
      <c r="B5" s="334" t="s">
        <v>81</v>
      </c>
      <c r="C5" s="335" t="s">
        <v>82</v>
      </c>
      <c r="D5" s="336"/>
      <c r="E5" s="337">
        <f>E4*0.0055</f>
        <v>51904335.009999998</v>
      </c>
      <c r="F5" s="336"/>
      <c r="G5" s="334" t="s">
        <v>81</v>
      </c>
      <c r="H5" s="335" t="s">
        <v>82</v>
      </c>
      <c r="I5" s="336"/>
      <c r="J5" s="337">
        <f>J4*0.0055</f>
        <v>52682840.006499998</v>
      </c>
      <c r="K5" s="336"/>
    </row>
    <row r="6" spans="1:22" ht="19.5" thickBot="1" x14ac:dyDescent="0.35">
      <c r="A6" s="338" t="s">
        <v>455</v>
      </c>
      <c r="B6" s="339"/>
      <c r="C6" s="340">
        <f>E6/E5</f>
        <v>0.7499999950389501</v>
      </c>
      <c r="D6" s="20"/>
      <c r="E6" s="21">
        <v>38928251</v>
      </c>
      <c r="F6" s="341"/>
      <c r="G6" s="339"/>
      <c r="H6" s="340">
        <f>J6/J5</f>
        <v>0.52116317185277861</v>
      </c>
      <c r="I6" s="20"/>
      <c r="J6" s="21">
        <v>27456356</v>
      </c>
      <c r="K6" s="341"/>
    </row>
    <row r="7" spans="1:22" ht="18.75" x14ac:dyDescent="0.3">
      <c r="A7" s="342"/>
      <c r="B7" s="343" t="s">
        <v>83</v>
      </c>
      <c r="C7" s="344"/>
      <c r="D7" s="343"/>
      <c r="E7" s="345">
        <f>E4*0.014/C8</f>
        <v>22156.653610598692</v>
      </c>
      <c r="F7" s="346"/>
      <c r="G7" s="347" t="s">
        <v>83</v>
      </c>
      <c r="H7" s="348"/>
      <c r="I7" s="347"/>
      <c r="J7" s="345">
        <f>J4*0.014/H8</f>
        <v>22455.08616242465</v>
      </c>
      <c r="K7" s="349"/>
    </row>
    <row r="8" spans="1:22" ht="15.75" x14ac:dyDescent="0.25">
      <c r="A8" s="22"/>
      <c r="B8" s="350"/>
      <c r="C8" s="351">
        <v>5963</v>
      </c>
      <c r="D8" s="343" t="s">
        <v>85</v>
      </c>
      <c r="E8" s="352" t="s">
        <v>86</v>
      </c>
      <c r="F8" s="353" t="s">
        <v>380</v>
      </c>
      <c r="G8" s="23"/>
      <c r="H8" s="354">
        <v>5972</v>
      </c>
      <c r="I8" s="24" t="s">
        <v>85</v>
      </c>
      <c r="J8" s="355" t="s">
        <v>86</v>
      </c>
      <c r="K8" s="353" t="s">
        <v>467</v>
      </c>
    </row>
    <row r="9" spans="1:22" ht="30.75" thickBot="1" x14ac:dyDescent="0.3">
      <c r="A9" s="356"/>
      <c r="B9" s="357"/>
      <c r="C9" s="358"/>
      <c r="D9" s="359" t="s">
        <v>87</v>
      </c>
      <c r="G9" s="360"/>
      <c r="H9" s="359" t="s">
        <v>87</v>
      </c>
      <c r="K9" s="361" t="s">
        <v>468</v>
      </c>
      <c r="L9" s="362" t="s">
        <v>469</v>
      </c>
      <c r="M9" s="363" t="s">
        <v>84</v>
      </c>
      <c r="N9" s="364" t="s">
        <v>42</v>
      </c>
      <c r="O9" s="364" t="s">
        <v>41</v>
      </c>
      <c r="P9" s="364" t="s">
        <v>123</v>
      </c>
      <c r="Q9" s="364" t="s">
        <v>381</v>
      </c>
      <c r="R9" s="364" t="s">
        <v>382</v>
      </c>
      <c r="S9" s="364" t="s">
        <v>43</v>
      </c>
      <c r="T9" s="364" t="s">
        <v>383</v>
      </c>
      <c r="U9" s="364" t="s">
        <v>384</v>
      </c>
    </row>
    <row r="10" spans="1:22" ht="15.75" thickBot="1" x14ac:dyDescent="0.3">
      <c r="A10" s="25" t="s">
        <v>88</v>
      </c>
      <c r="B10" s="26"/>
      <c r="C10" s="27"/>
      <c r="D10" s="365">
        <f>D11+D21+D30+D45+D49</f>
        <v>415033054.66666663</v>
      </c>
      <c r="E10" s="365">
        <f>E11+E21+E30+E45+E49</f>
        <v>-59421251</v>
      </c>
      <c r="F10" s="365">
        <f>F11+F21+F30+F45+F49</f>
        <v>355611803.66666663</v>
      </c>
      <c r="G10" s="26"/>
      <c r="H10" s="27"/>
      <c r="I10" s="365">
        <f>I11+I21+I30+I45+I49+I52</f>
        <v>413809472.33333331</v>
      </c>
      <c r="J10" s="365">
        <f>J11+J21+J30+J45+J49+J52</f>
        <v>-27456356</v>
      </c>
      <c r="K10" s="366">
        <f>K11+K21+K30+K45+K49+K52</f>
        <v>386353116.33333331</v>
      </c>
      <c r="L10" s="367">
        <f>SUM(M10:U10)</f>
        <v>386353116.33333331</v>
      </c>
      <c r="M10" s="368">
        <f t="shared" ref="M10:U10" si="0">M11+M21+M30+M45+M49+M52</f>
        <v>14681600</v>
      </c>
      <c r="N10" s="365">
        <f t="shared" si="0"/>
        <v>21585523</v>
      </c>
      <c r="O10" s="365">
        <f t="shared" si="0"/>
        <v>101538600</v>
      </c>
      <c r="P10" s="365">
        <f t="shared" si="0"/>
        <v>7226120</v>
      </c>
      <c r="Q10" s="365">
        <f t="shared" si="0"/>
        <v>20059436</v>
      </c>
      <c r="R10" s="365">
        <f t="shared" si="0"/>
        <v>1515277</v>
      </c>
      <c r="S10" s="365">
        <f t="shared" si="0"/>
        <v>111760753.14479639</v>
      </c>
      <c r="T10" s="365">
        <f t="shared" si="0"/>
        <v>87733934.227752641</v>
      </c>
      <c r="U10" s="365">
        <f t="shared" si="0"/>
        <v>20251872.960784312</v>
      </c>
      <c r="V10" s="369">
        <f>SUM(M10:U10)</f>
        <v>386353116.33333331</v>
      </c>
    </row>
    <row r="11" spans="1:22" ht="15.75" thickBot="1" x14ac:dyDescent="0.3">
      <c r="A11" s="28" t="s">
        <v>89</v>
      </c>
      <c r="B11" s="26"/>
      <c r="C11" s="27"/>
      <c r="D11" s="365">
        <f t="shared" ref="D11:F11" si="1">SUM(D12:D20)</f>
        <v>147447989</v>
      </c>
      <c r="E11" s="365">
        <f t="shared" si="1"/>
        <v>-38928251</v>
      </c>
      <c r="F11" s="370">
        <f t="shared" si="1"/>
        <v>108519738</v>
      </c>
      <c r="G11" s="26"/>
      <c r="H11" s="27"/>
      <c r="I11" s="365">
        <f t="shared" ref="I11:K11" si="2">SUM(I12:I20)</f>
        <v>149262079</v>
      </c>
      <c r="J11" s="365">
        <f t="shared" si="2"/>
        <v>-27456356</v>
      </c>
      <c r="K11" s="371">
        <f t="shared" si="2"/>
        <v>121805723.00000001</v>
      </c>
      <c r="L11" s="367">
        <f t="shared" ref="L11:L53" si="3">SUM(M11:U11)</f>
        <v>121805723</v>
      </c>
      <c r="M11" s="372">
        <f t="shared" ref="M11:U11" si="4">SUM(M12:M20)</f>
        <v>1681600</v>
      </c>
      <c r="N11" s="370">
        <f t="shared" si="4"/>
        <v>18585523</v>
      </c>
      <c r="O11" s="370">
        <f t="shared" si="4"/>
        <v>101538600</v>
      </c>
      <c r="P11" s="370">
        <f t="shared" si="4"/>
        <v>0</v>
      </c>
      <c r="Q11" s="370">
        <f t="shared" si="4"/>
        <v>0</v>
      </c>
      <c r="R11" s="370">
        <f t="shared" si="4"/>
        <v>0</v>
      </c>
      <c r="S11" s="370">
        <f t="shared" si="4"/>
        <v>0</v>
      </c>
      <c r="T11" s="370">
        <f t="shared" si="4"/>
        <v>0</v>
      </c>
      <c r="U11" s="370">
        <f t="shared" si="4"/>
        <v>0</v>
      </c>
    </row>
    <row r="12" spans="1:22" x14ac:dyDescent="0.25">
      <c r="A12" s="373" t="s">
        <v>90</v>
      </c>
      <c r="B12" s="374">
        <v>4580000</v>
      </c>
      <c r="C12" s="375">
        <v>22.14</v>
      </c>
      <c r="D12" s="376">
        <f>B12*C12</f>
        <v>101401200</v>
      </c>
      <c r="E12" s="244"/>
      <c r="F12" s="377">
        <f t="shared" ref="F12:F20" si="5">D12+E12</f>
        <v>101401200</v>
      </c>
      <c r="G12" s="374">
        <v>4580000</v>
      </c>
      <c r="H12" s="375">
        <v>22.17</v>
      </c>
      <c r="I12" s="376">
        <f>G12*H12</f>
        <v>101538600.00000001</v>
      </c>
      <c r="J12" s="244"/>
      <c r="K12" s="378">
        <f t="shared" ref="K12:K20" si="6">I12+J12</f>
        <v>101538600.00000001</v>
      </c>
      <c r="L12" s="367">
        <f t="shared" si="3"/>
        <v>101538600</v>
      </c>
      <c r="M12" s="379"/>
      <c r="N12" s="245"/>
      <c r="O12" s="245">
        <v>101538600</v>
      </c>
      <c r="P12" s="245"/>
      <c r="Q12" s="245"/>
      <c r="R12" s="245"/>
      <c r="S12" s="245"/>
      <c r="T12" s="245"/>
      <c r="U12" s="245"/>
    </row>
    <row r="13" spans="1:22" x14ac:dyDescent="0.25">
      <c r="A13" s="29" t="s">
        <v>91</v>
      </c>
      <c r="B13" s="374">
        <v>22300</v>
      </c>
      <c r="C13" s="380">
        <v>402</v>
      </c>
      <c r="D13" s="381">
        <v>8984670</v>
      </c>
      <c r="E13" s="246">
        <f>-D13</f>
        <v>-8984670</v>
      </c>
      <c r="F13" s="377">
        <f t="shared" si="5"/>
        <v>0</v>
      </c>
      <c r="G13" s="374">
        <v>22300</v>
      </c>
      <c r="H13" s="380">
        <v>402</v>
      </c>
      <c r="I13" s="381">
        <v>8984670</v>
      </c>
      <c r="J13" s="246">
        <f>-I13</f>
        <v>-8984670</v>
      </c>
      <c r="K13" s="378">
        <f t="shared" si="6"/>
        <v>0</v>
      </c>
      <c r="L13" s="382">
        <f t="shared" si="3"/>
        <v>0</v>
      </c>
      <c r="M13" s="383"/>
      <c r="N13" s="384"/>
      <c r="O13" s="384"/>
      <c r="P13" s="384"/>
      <c r="Q13" s="384"/>
      <c r="R13" s="384"/>
      <c r="S13" s="384"/>
      <c r="T13" s="384"/>
      <c r="U13" s="384"/>
    </row>
    <row r="14" spans="1:22" x14ac:dyDescent="0.25">
      <c r="A14" s="29" t="s">
        <v>92</v>
      </c>
      <c r="B14" s="374">
        <v>320000</v>
      </c>
      <c r="C14" s="385">
        <v>46.5</v>
      </c>
      <c r="D14" s="386">
        <v>9888000</v>
      </c>
      <c r="E14" s="246">
        <f>-D14</f>
        <v>-9888000</v>
      </c>
      <c r="F14" s="377">
        <f t="shared" si="5"/>
        <v>0</v>
      </c>
      <c r="G14" s="374">
        <v>320000</v>
      </c>
      <c r="H14" s="385">
        <v>46.5</v>
      </c>
      <c r="I14" s="386">
        <v>9888000</v>
      </c>
      <c r="J14" s="246">
        <v>-2140736</v>
      </c>
      <c r="K14" s="378">
        <f t="shared" si="6"/>
        <v>7747264</v>
      </c>
      <c r="L14" s="387">
        <f t="shared" si="3"/>
        <v>7747264</v>
      </c>
      <c r="M14" s="388"/>
      <c r="N14" s="389">
        <v>7747264</v>
      </c>
      <c r="O14" s="389"/>
      <c r="P14" s="389"/>
      <c r="Q14" s="389"/>
      <c r="R14" s="389"/>
      <c r="S14" s="389"/>
      <c r="T14" s="389"/>
      <c r="U14" s="389"/>
    </row>
    <row r="15" spans="1:22" x14ac:dyDescent="0.25">
      <c r="A15" s="29" t="s">
        <v>93</v>
      </c>
      <c r="B15" s="374">
        <v>69</v>
      </c>
      <c r="C15" s="380">
        <v>53051</v>
      </c>
      <c r="D15" s="386">
        <f>B15*C15</f>
        <v>3660519</v>
      </c>
      <c r="E15" s="246">
        <f>-D15</f>
        <v>-3660519</v>
      </c>
      <c r="F15" s="377">
        <f t="shared" si="5"/>
        <v>0</v>
      </c>
      <c r="G15" s="374">
        <v>69</v>
      </c>
      <c r="H15" s="380">
        <v>53051</v>
      </c>
      <c r="I15" s="386">
        <f>G15*H15</f>
        <v>3660519</v>
      </c>
      <c r="J15" s="246"/>
      <c r="K15" s="378">
        <f t="shared" si="6"/>
        <v>3660519</v>
      </c>
      <c r="L15" s="387">
        <f t="shared" si="3"/>
        <v>3660519</v>
      </c>
      <c r="M15" s="388"/>
      <c r="N15" s="389">
        <v>3660519</v>
      </c>
      <c r="O15" s="389"/>
      <c r="P15" s="389"/>
      <c r="Q15" s="389"/>
      <c r="R15" s="389"/>
      <c r="S15" s="389"/>
      <c r="T15" s="389"/>
      <c r="U15" s="389"/>
    </row>
    <row r="16" spans="1:22" x14ac:dyDescent="0.25">
      <c r="A16" s="29" t="s">
        <v>94</v>
      </c>
      <c r="B16" s="390">
        <v>227000</v>
      </c>
      <c r="C16" s="385">
        <v>24</v>
      </c>
      <c r="D16" s="391">
        <f>B16*C16</f>
        <v>5448000</v>
      </c>
      <c r="E16" s="246">
        <v>-85862</v>
      </c>
      <c r="F16" s="377">
        <f t="shared" si="5"/>
        <v>5362138</v>
      </c>
      <c r="G16" s="390">
        <v>227000</v>
      </c>
      <c r="H16" s="385">
        <v>31.62</v>
      </c>
      <c r="I16" s="391">
        <f>G16*H16</f>
        <v>7177740</v>
      </c>
      <c r="J16" s="246"/>
      <c r="K16" s="378">
        <f t="shared" si="6"/>
        <v>7177740</v>
      </c>
      <c r="L16" s="392">
        <f t="shared" si="3"/>
        <v>7177740</v>
      </c>
      <c r="M16" s="393"/>
      <c r="N16" s="394">
        <v>7177740</v>
      </c>
      <c r="O16" s="394"/>
      <c r="P16" s="394"/>
      <c r="Q16" s="394"/>
      <c r="R16" s="394"/>
      <c r="S16" s="394"/>
      <c r="T16" s="394"/>
      <c r="U16" s="394"/>
    </row>
    <row r="17" spans="1:22" x14ac:dyDescent="0.25">
      <c r="A17" s="30" t="s">
        <v>95</v>
      </c>
      <c r="B17" s="374">
        <v>2700</v>
      </c>
      <c r="C17" s="395">
        <v>5963</v>
      </c>
      <c r="D17" s="391">
        <f>B17*C17</f>
        <v>16100100</v>
      </c>
      <c r="E17" s="246">
        <f>-D17</f>
        <v>-16100100</v>
      </c>
      <c r="F17" s="377">
        <f t="shared" si="5"/>
        <v>0</v>
      </c>
      <c r="G17" s="374">
        <v>2700</v>
      </c>
      <c r="H17" s="395">
        <v>5972</v>
      </c>
      <c r="I17" s="391">
        <f>G17*H17</f>
        <v>16124400</v>
      </c>
      <c r="J17" s="246">
        <f>-I17</f>
        <v>-16124400</v>
      </c>
      <c r="K17" s="378">
        <f t="shared" si="6"/>
        <v>0</v>
      </c>
      <c r="L17" s="392">
        <f t="shared" si="3"/>
        <v>0</v>
      </c>
      <c r="M17" s="393"/>
      <c r="N17" s="394"/>
      <c r="O17" s="394"/>
      <c r="P17" s="394"/>
      <c r="Q17" s="394"/>
      <c r="R17" s="394"/>
      <c r="S17" s="394"/>
      <c r="T17" s="394"/>
      <c r="U17" s="394"/>
    </row>
    <row r="18" spans="1:22" x14ac:dyDescent="0.25">
      <c r="A18" s="396" t="s">
        <v>96</v>
      </c>
      <c r="B18" s="397">
        <v>2550</v>
      </c>
      <c r="C18" s="398">
        <v>82</v>
      </c>
      <c r="D18" s="399">
        <f>B18*C18</f>
        <v>209100</v>
      </c>
      <c r="E18" s="246">
        <f>-D18</f>
        <v>-209100</v>
      </c>
      <c r="F18" s="377">
        <f t="shared" si="5"/>
        <v>0</v>
      </c>
      <c r="G18" s="397">
        <v>2550</v>
      </c>
      <c r="H18" s="398">
        <v>81</v>
      </c>
      <c r="I18" s="399">
        <f>G18*H18</f>
        <v>206550</v>
      </c>
      <c r="J18" s="246">
        <f>-I18</f>
        <v>-206550</v>
      </c>
      <c r="K18" s="378">
        <f t="shared" si="6"/>
        <v>0</v>
      </c>
      <c r="L18" s="392">
        <f t="shared" si="3"/>
        <v>0</v>
      </c>
      <c r="M18" s="393"/>
      <c r="N18" s="394"/>
      <c r="O18" s="394"/>
      <c r="P18" s="394"/>
      <c r="Q18" s="394"/>
      <c r="R18" s="394"/>
      <c r="S18" s="394"/>
      <c r="T18" s="394"/>
      <c r="U18" s="394"/>
    </row>
    <row r="19" spans="1:22" x14ac:dyDescent="0.25">
      <c r="A19" s="396" t="s">
        <v>385</v>
      </c>
      <c r="B19" s="397"/>
      <c r="C19" s="398"/>
      <c r="D19" s="399"/>
      <c r="E19" s="244"/>
      <c r="F19" s="377">
        <f t="shared" si="5"/>
        <v>0</v>
      </c>
      <c r="G19" s="397"/>
      <c r="H19" s="398"/>
      <c r="I19" s="399"/>
      <c r="J19" s="244"/>
      <c r="K19" s="378">
        <f t="shared" si="6"/>
        <v>0</v>
      </c>
      <c r="L19" s="392">
        <f t="shared" si="3"/>
        <v>0</v>
      </c>
      <c r="M19" s="393"/>
      <c r="N19" s="394"/>
      <c r="O19" s="394"/>
      <c r="P19" s="394"/>
      <c r="Q19" s="394"/>
      <c r="R19" s="394"/>
      <c r="S19" s="394"/>
      <c r="T19" s="394"/>
      <c r="U19" s="394"/>
    </row>
    <row r="20" spans="1:22" ht="15.75" thickBot="1" x14ac:dyDescent="0.3">
      <c r="A20" s="247" t="s">
        <v>386</v>
      </c>
      <c r="B20" s="397"/>
      <c r="C20" s="398"/>
      <c r="D20" s="400">
        <v>1756400</v>
      </c>
      <c r="E20" s="244"/>
      <c r="F20" s="377">
        <f t="shared" si="5"/>
        <v>1756400</v>
      </c>
      <c r="G20" s="397"/>
      <c r="H20" s="398"/>
      <c r="I20" s="400">
        <v>1681600</v>
      </c>
      <c r="J20" s="244"/>
      <c r="K20" s="378">
        <f t="shared" si="6"/>
        <v>1681600</v>
      </c>
      <c r="L20" s="392">
        <f t="shared" si="3"/>
        <v>1681600</v>
      </c>
      <c r="M20" s="393">
        <v>1681600</v>
      </c>
      <c r="N20" s="394"/>
      <c r="O20" s="394"/>
      <c r="P20" s="394"/>
      <c r="Q20" s="394"/>
      <c r="R20" s="394"/>
      <c r="S20" s="394"/>
      <c r="T20" s="394"/>
      <c r="U20" s="394"/>
    </row>
    <row r="21" spans="1:22" ht="15.75" thickBot="1" x14ac:dyDescent="0.3">
      <c r="A21" s="28" t="s">
        <v>97</v>
      </c>
      <c r="B21" s="401"/>
      <c r="C21" s="402"/>
      <c r="D21" s="403">
        <f>SUM(D22:D29)</f>
        <v>142116066.66666666</v>
      </c>
      <c r="E21" s="403">
        <f>SUM(E22:E29)</f>
        <v>0</v>
      </c>
      <c r="F21" s="370">
        <f>SUM(F22:F29)</f>
        <v>142116066.66666666</v>
      </c>
      <c r="G21" s="401"/>
      <c r="H21" s="402"/>
      <c r="I21" s="403">
        <f>SUM(I22:I29)</f>
        <v>146632166.33333331</v>
      </c>
      <c r="J21" s="403">
        <f>SUM(J22:J29)</f>
        <v>0</v>
      </c>
      <c r="K21" s="404">
        <f>SUM(K22:K29)</f>
        <v>146632166.33333331</v>
      </c>
      <c r="L21" s="392">
        <f t="shared" si="3"/>
        <v>146632166.33333334</v>
      </c>
      <c r="M21" s="405">
        <f t="shared" ref="M21:U21" si="7">SUM(M22:M29)</f>
        <v>0</v>
      </c>
      <c r="N21" s="249">
        <f t="shared" si="7"/>
        <v>0</v>
      </c>
      <c r="O21" s="249">
        <f t="shared" si="7"/>
        <v>0</v>
      </c>
      <c r="P21" s="249">
        <f t="shared" si="7"/>
        <v>0</v>
      </c>
      <c r="Q21" s="249">
        <f t="shared" si="7"/>
        <v>0</v>
      </c>
      <c r="R21" s="249">
        <f t="shared" si="7"/>
        <v>0</v>
      </c>
      <c r="S21" s="249">
        <f t="shared" si="7"/>
        <v>80561600.144796386</v>
      </c>
      <c r="T21" s="249">
        <f t="shared" si="7"/>
        <v>50519233.227752641</v>
      </c>
      <c r="U21" s="249">
        <f t="shared" si="7"/>
        <v>15551332.960784312</v>
      </c>
    </row>
    <row r="22" spans="1:22" x14ac:dyDescent="0.25">
      <c r="A22" s="406" t="s">
        <v>98</v>
      </c>
      <c r="B22" s="407">
        <v>4419000</v>
      </c>
      <c r="C22" s="408">
        <v>20.399999999999999</v>
      </c>
      <c r="D22" s="248">
        <f>B22*C22*8/12</f>
        <v>60098400</v>
      </c>
      <c r="F22" s="377">
        <f t="shared" ref="F22:F29" si="8">D22+E22</f>
        <v>60098400</v>
      </c>
      <c r="G22" s="407">
        <v>4371500</v>
      </c>
      <c r="H22" s="409">
        <v>20.7</v>
      </c>
      <c r="I22" s="248">
        <f>G22*H22*8/12</f>
        <v>60326700</v>
      </c>
      <c r="K22" s="378">
        <f t="shared" ref="K22:K29" si="9">I22+J22</f>
        <v>60326700</v>
      </c>
      <c r="L22" s="382">
        <f t="shared" si="3"/>
        <v>60326700</v>
      </c>
      <c r="M22" s="393"/>
      <c r="N22" s="394"/>
      <c r="O22" s="394"/>
      <c r="P22" s="394"/>
      <c r="Q22" s="394"/>
      <c r="R22" s="394"/>
      <c r="S22" s="394">
        <v>32057667</v>
      </c>
      <c r="T22" s="394">
        <v>21857500</v>
      </c>
      <c r="U22" s="394">
        <v>6411533</v>
      </c>
      <c r="V22" s="410"/>
    </row>
    <row r="23" spans="1:22" x14ac:dyDescent="0.25">
      <c r="A23" s="411" t="s">
        <v>99</v>
      </c>
      <c r="B23" s="412">
        <v>2205000</v>
      </c>
      <c r="C23" s="413">
        <v>13</v>
      </c>
      <c r="D23" s="414">
        <f>B23*C23/12*8</f>
        <v>19110000</v>
      </c>
      <c r="F23" s="377">
        <f t="shared" si="8"/>
        <v>19110000</v>
      </c>
      <c r="G23" s="412">
        <v>2205000</v>
      </c>
      <c r="H23" s="409">
        <v>14</v>
      </c>
      <c r="I23" s="414">
        <f>G23*H23/12*8</f>
        <v>20580000</v>
      </c>
      <c r="K23" s="378">
        <f t="shared" si="9"/>
        <v>20580000</v>
      </c>
      <c r="L23" s="382">
        <f t="shared" si="3"/>
        <v>20580000</v>
      </c>
      <c r="M23" s="393"/>
      <c r="N23" s="394"/>
      <c r="O23" s="394"/>
      <c r="P23" s="394"/>
      <c r="Q23" s="394"/>
      <c r="R23" s="394"/>
      <c r="S23" s="394">
        <f>$K$23/14*9</f>
        <v>13230000</v>
      </c>
      <c r="T23" s="394">
        <f>$K$23/14*4</f>
        <v>5880000</v>
      </c>
      <c r="U23" s="394">
        <f>$K$23/14</f>
        <v>1470000</v>
      </c>
    </row>
    <row r="24" spans="1:22" x14ac:dyDescent="0.25">
      <c r="A24" s="406" t="s">
        <v>100</v>
      </c>
      <c r="B24" s="415">
        <v>4419000</v>
      </c>
      <c r="C24" s="413">
        <v>20.2</v>
      </c>
      <c r="D24" s="414">
        <f>B24*C24*4/12</f>
        <v>29754600</v>
      </c>
      <c r="F24" s="377">
        <f t="shared" si="8"/>
        <v>29754600</v>
      </c>
      <c r="G24" s="415">
        <v>4371500</v>
      </c>
      <c r="H24" s="409">
        <v>20.6</v>
      </c>
      <c r="I24" s="414">
        <f>G24*H24*4/12</f>
        <v>30017633.333333332</v>
      </c>
      <c r="K24" s="378">
        <f t="shared" si="9"/>
        <v>30017633.333333332</v>
      </c>
      <c r="L24" s="382">
        <f t="shared" si="3"/>
        <v>30017633.333333332</v>
      </c>
      <c r="M24" s="393"/>
      <c r="N24" s="394"/>
      <c r="O24" s="394"/>
      <c r="P24" s="394"/>
      <c r="Q24" s="394"/>
      <c r="R24" s="394"/>
      <c r="S24" s="394">
        <f>$I$24/20.6*11</f>
        <v>16028833.333333332</v>
      </c>
      <c r="T24" s="394">
        <f>$I$24/20.6*7.4</f>
        <v>10783033.333333332</v>
      </c>
      <c r="U24" s="394">
        <f>$I$24/20.6*2.2</f>
        <v>3205766.6666666665</v>
      </c>
    </row>
    <row r="25" spans="1:22" x14ac:dyDescent="0.25">
      <c r="A25" s="411" t="s">
        <v>101</v>
      </c>
      <c r="B25" s="412">
        <v>2205000</v>
      </c>
      <c r="C25" s="413">
        <v>13</v>
      </c>
      <c r="D25" s="416">
        <f>B25*C25/12*4</f>
        <v>9555000</v>
      </c>
      <c r="F25" s="377">
        <f t="shared" si="8"/>
        <v>9555000</v>
      </c>
      <c r="G25" s="412">
        <v>2205000</v>
      </c>
      <c r="H25" s="409">
        <v>14</v>
      </c>
      <c r="I25" s="416">
        <f>G25*H25/12*4</f>
        <v>10290000</v>
      </c>
      <c r="K25" s="378">
        <f t="shared" si="9"/>
        <v>10290000</v>
      </c>
      <c r="L25" s="382">
        <f t="shared" si="3"/>
        <v>10290000</v>
      </c>
      <c r="M25" s="393"/>
      <c r="N25" s="394"/>
      <c r="O25" s="394"/>
      <c r="P25" s="394"/>
      <c r="Q25" s="394"/>
      <c r="R25" s="394"/>
      <c r="S25" s="394">
        <v>5880000</v>
      </c>
      <c r="T25" s="394">
        <v>2940000</v>
      </c>
      <c r="U25" s="394">
        <f t="shared" ref="U25" si="10">$K$23/14</f>
        <v>1470000</v>
      </c>
    </row>
    <row r="26" spans="1:22" x14ac:dyDescent="0.25">
      <c r="A26" s="411" t="s">
        <v>102</v>
      </c>
      <c r="B26" s="415">
        <v>81700</v>
      </c>
      <c r="C26" s="408">
        <v>219</v>
      </c>
      <c r="D26" s="414">
        <f>B26*C26*8/12</f>
        <v>11928200</v>
      </c>
      <c r="F26" s="377">
        <f t="shared" si="8"/>
        <v>11928200</v>
      </c>
      <c r="G26" s="415">
        <v>97400</v>
      </c>
      <c r="H26" s="409">
        <v>222</v>
      </c>
      <c r="I26" s="414">
        <f>G26*H26*8/12</f>
        <v>14415200</v>
      </c>
      <c r="K26" s="378">
        <f t="shared" si="9"/>
        <v>14415200</v>
      </c>
      <c r="L26" s="382">
        <f t="shared" si="3"/>
        <v>14415200</v>
      </c>
      <c r="M26" s="393"/>
      <c r="N26" s="394"/>
      <c r="O26" s="394"/>
      <c r="P26" s="394"/>
      <c r="Q26" s="394"/>
      <c r="R26" s="394"/>
      <c r="S26" s="394">
        <f>$K$26/222*125</f>
        <v>8116666.666666667</v>
      </c>
      <c r="T26" s="394">
        <f>$K$26/222*70</f>
        <v>4545333.333333334</v>
      </c>
      <c r="U26" s="394">
        <f>$K$26/222*27</f>
        <v>1753200</v>
      </c>
    </row>
    <row r="27" spans="1:22" x14ac:dyDescent="0.25">
      <c r="A27" s="411" t="s">
        <v>103</v>
      </c>
      <c r="B27" s="415">
        <v>81700</v>
      </c>
      <c r="C27" s="413">
        <v>218</v>
      </c>
      <c r="D27" s="417">
        <f>B27*C27*4/12</f>
        <v>5936866.666666667</v>
      </c>
      <c r="F27" s="377">
        <f t="shared" si="8"/>
        <v>5936866.666666667</v>
      </c>
      <c r="G27" s="415">
        <v>97400</v>
      </c>
      <c r="H27" s="409">
        <v>221</v>
      </c>
      <c r="I27" s="417">
        <v>7175133</v>
      </c>
      <c r="K27" s="378">
        <f t="shared" si="9"/>
        <v>7175133</v>
      </c>
      <c r="L27" s="382">
        <f t="shared" si="3"/>
        <v>7175133.0000000009</v>
      </c>
      <c r="M27" s="393"/>
      <c r="N27" s="394"/>
      <c r="O27" s="394"/>
      <c r="P27" s="394"/>
      <c r="Q27" s="394"/>
      <c r="R27" s="394"/>
      <c r="S27" s="394">
        <f>$K$27/221*125</f>
        <v>4058333.1447963803</v>
      </c>
      <c r="T27" s="394">
        <f>$K$27/221*70</f>
        <v>2272666.5610859729</v>
      </c>
      <c r="U27" s="394">
        <f>$K$27/221*26</f>
        <v>844133.29411764711</v>
      </c>
    </row>
    <row r="28" spans="1:22" x14ac:dyDescent="0.25">
      <c r="A28" s="411" t="s">
        <v>470</v>
      </c>
      <c r="B28" s="412">
        <v>401000</v>
      </c>
      <c r="C28" s="385">
        <v>7</v>
      </c>
      <c r="D28" s="418">
        <f>B28*C28</f>
        <v>2807000</v>
      </c>
      <c r="F28" s="377">
        <f t="shared" si="8"/>
        <v>2807000</v>
      </c>
      <c r="G28" s="412">
        <v>396700</v>
      </c>
      <c r="H28" s="409">
        <v>6</v>
      </c>
      <c r="I28" s="418">
        <f>G28*H28</f>
        <v>2380200</v>
      </c>
      <c r="K28" s="378">
        <f t="shared" si="9"/>
        <v>2380200</v>
      </c>
      <c r="L28" s="382">
        <f t="shared" si="3"/>
        <v>2380200</v>
      </c>
      <c r="M28" s="393"/>
      <c r="N28" s="394"/>
      <c r="O28" s="394"/>
      <c r="P28" s="394"/>
      <c r="Q28" s="394"/>
      <c r="R28" s="394"/>
      <c r="S28" s="394">
        <f>$K$28/6*3</f>
        <v>1190100</v>
      </c>
      <c r="T28" s="394">
        <f>$K$28/6*2</f>
        <v>793400</v>
      </c>
      <c r="U28" s="394">
        <f>$K$28/6</f>
        <v>396700</v>
      </c>
    </row>
    <row r="29" spans="1:22" ht="15.75" thickBot="1" x14ac:dyDescent="0.3">
      <c r="A29" s="411" t="s">
        <v>104</v>
      </c>
      <c r="B29" s="412">
        <v>1463000</v>
      </c>
      <c r="C29" s="385">
        <v>2</v>
      </c>
      <c r="D29" s="418">
        <f>B29*C29</f>
        <v>2926000</v>
      </c>
      <c r="F29" s="377">
        <f t="shared" si="8"/>
        <v>2926000</v>
      </c>
      <c r="G29" s="412">
        <v>1447300</v>
      </c>
      <c r="H29" s="409">
        <v>1</v>
      </c>
      <c r="I29" s="418">
        <f>G29*H29</f>
        <v>1447300</v>
      </c>
      <c r="K29" s="378">
        <f t="shared" si="9"/>
        <v>1447300</v>
      </c>
      <c r="L29" s="382">
        <f t="shared" si="3"/>
        <v>1447300</v>
      </c>
      <c r="M29" s="393"/>
      <c r="N29" s="394"/>
      <c r="O29" s="394"/>
      <c r="P29" s="394"/>
      <c r="Q29" s="394"/>
      <c r="R29" s="394"/>
      <c r="S29" s="394"/>
      <c r="T29" s="394">
        <v>1447300</v>
      </c>
      <c r="U29" s="394"/>
    </row>
    <row r="30" spans="1:22" ht="15.75" thickBot="1" x14ac:dyDescent="0.3">
      <c r="A30" s="28" t="s">
        <v>105</v>
      </c>
      <c r="B30" s="419"/>
      <c r="C30" s="420"/>
      <c r="D30" s="31">
        <f>SUM(D32:D44)</f>
        <v>118253769</v>
      </c>
      <c r="E30" s="31">
        <f>SUM(E32:E44)</f>
        <v>-20493000</v>
      </c>
      <c r="F30" s="32">
        <f>SUM(F32:F44)</f>
        <v>97760769</v>
      </c>
      <c r="G30" s="419"/>
      <c r="H30" s="420"/>
      <c r="I30" s="31">
        <f>SUM(I32:I44)</f>
        <v>110689107</v>
      </c>
      <c r="J30" s="31">
        <f>SUM(J32:J44)</f>
        <v>0</v>
      </c>
      <c r="K30" s="421">
        <f>SUM(K32:K44)</f>
        <v>110689107</v>
      </c>
      <c r="L30" s="382">
        <f t="shared" si="3"/>
        <v>110689107</v>
      </c>
      <c r="M30" s="405">
        <f t="shared" ref="M30:U30" si="11">SUM(M32:M44)</f>
        <v>13000000</v>
      </c>
      <c r="N30" s="249">
        <f t="shared" si="11"/>
        <v>3000000</v>
      </c>
      <c r="O30" s="249">
        <f t="shared" si="11"/>
        <v>0</v>
      </c>
      <c r="P30" s="249">
        <f t="shared" si="11"/>
        <v>0</v>
      </c>
      <c r="Q30" s="249">
        <f t="shared" si="11"/>
        <v>20059436</v>
      </c>
      <c r="R30" s="249">
        <f t="shared" si="11"/>
        <v>1515277</v>
      </c>
      <c r="S30" s="249">
        <f t="shared" si="11"/>
        <v>31199153</v>
      </c>
      <c r="T30" s="249">
        <f t="shared" si="11"/>
        <v>37214701</v>
      </c>
      <c r="U30" s="249">
        <f t="shared" si="11"/>
        <v>4700540</v>
      </c>
    </row>
    <row r="31" spans="1:22" x14ac:dyDescent="0.25">
      <c r="A31" s="422"/>
      <c r="B31" s="423"/>
      <c r="C31" s="395"/>
      <c r="D31" s="33"/>
      <c r="F31" s="424"/>
      <c r="G31" s="423"/>
      <c r="H31" s="395"/>
      <c r="I31" s="33"/>
      <c r="K31" s="425"/>
      <c r="L31" s="382">
        <f t="shared" si="3"/>
        <v>0</v>
      </c>
      <c r="M31" s="393"/>
      <c r="N31" s="394"/>
      <c r="O31" s="394"/>
      <c r="P31" s="394"/>
      <c r="Q31" s="394"/>
      <c r="R31" s="394"/>
      <c r="S31" s="394"/>
      <c r="T31" s="394"/>
      <c r="U31" s="394"/>
    </row>
    <row r="32" spans="1:22" x14ac:dyDescent="0.25">
      <c r="A32" s="426" t="s">
        <v>106</v>
      </c>
      <c r="B32" s="427">
        <v>1900000</v>
      </c>
      <c r="C32" s="428">
        <v>11.1</v>
      </c>
      <c r="D32" s="416">
        <f>B32*C32</f>
        <v>21090000</v>
      </c>
      <c r="F32" s="377">
        <f t="shared" ref="F32:F44" si="12">D32+E32</f>
        <v>21090000</v>
      </c>
      <c r="G32" s="427">
        <v>1900000</v>
      </c>
      <c r="H32" s="429">
        <v>11.18</v>
      </c>
      <c r="I32" s="416">
        <f>G32*H32</f>
        <v>21242000</v>
      </c>
      <c r="K32" s="378">
        <f t="shared" ref="K32:K44" si="13">I32+J32</f>
        <v>21242000</v>
      </c>
      <c r="L32" s="382">
        <f t="shared" si="3"/>
        <v>21242000</v>
      </c>
      <c r="M32" s="393"/>
      <c r="N32" s="394"/>
      <c r="O32" s="394"/>
      <c r="P32" s="394"/>
      <c r="Q32" s="394"/>
      <c r="R32" s="394"/>
      <c r="S32" s="394">
        <v>9791770</v>
      </c>
      <c r="T32" s="394">
        <v>9050210</v>
      </c>
      <c r="U32" s="394">
        <v>2400020</v>
      </c>
    </row>
    <row r="33" spans="1:21" x14ac:dyDescent="0.25">
      <c r="A33" s="426" t="s">
        <v>107</v>
      </c>
      <c r="B33" s="427"/>
      <c r="C33" s="395"/>
      <c r="D33" s="430">
        <v>34323860</v>
      </c>
      <c r="F33" s="377">
        <f t="shared" si="12"/>
        <v>34323860</v>
      </c>
      <c r="G33" s="427"/>
      <c r="H33" s="431"/>
      <c r="I33" s="432">
        <v>37497698</v>
      </c>
      <c r="K33" s="378">
        <f t="shared" si="13"/>
        <v>37497698</v>
      </c>
      <c r="L33" s="433">
        <f t="shared" si="3"/>
        <v>37497698</v>
      </c>
      <c r="M33" s="434"/>
      <c r="N33" s="435"/>
      <c r="O33" s="435"/>
      <c r="P33" s="435"/>
      <c r="Q33" s="435"/>
      <c r="R33" s="435"/>
      <c r="S33" s="435">
        <v>19002620</v>
      </c>
      <c r="T33" s="435">
        <v>16194558</v>
      </c>
      <c r="U33" s="435">
        <v>2300520</v>
      </c>
    </row>
    <row r="34" spans="1:21" x14ac:dyDescent="0.25">
      <c r="A34" s="426" t="s">
        <v>108</v>
      </c>
      <c r="B34" s="427">
        <v>513</v>
      </c>
      <c r="C34" s="436">
        <v>5637</v>
      </c>
      <c r="D34" s="437">
        <f>B34*C34</f>
        <v>2891781</v>
      </c>
      <c r="F34" s="377">
        <f t="shared" si="12"/>
        <v>2891781</v>
      </c>
      <c r="G34" s="427">
        <v>513</v>
      </c>
      <c r="H34" s="438">
        <v>6592</v>
      </c>
      <c r="I34" s="437">
        <f>G34*H34</f>
        <v>3381696</v>
      </c>
      <c r="K34" s="378">
        <f t="shared" si="13"/>
        <v>3381696</v>
      </c>
      <c r="L34" s="433">
        <f t="shared" si="3"/>
        <v>3381696</v>
      </c>
      <c r="M34" s="434"/>
      <c r="N34" s="435"/>
      <c r="O34" s="435"/>
      <c r="P34" s="435"/>
      <c r="Q34" s="435"/>
      <c r="R34" s="435"/>
      <c r="S34" s="435">
        <f>K34-T34</f>
        <v>2404763</v>
      </c>
      <c r="T34" s="435">
        <v>976933</v>
      </c>
      <c r="U34" s="435"/>
    </row>
    <row r="35" spans="1:21" x14ac:dyDescent="0.25">
      <c r="A35" s="439" t="s">
        <v>109</v>
      </c>
      <c r="B35" s="427"/>
      <c r="C35" s="440"/>
      <c r="D35" s="437">
        <f>F35*2</f>
        <v>40986000</v>
      </c>
      <c r="E35" s="310">
        <v>-20493000</v>
      </c>
      <c r="F35" s="377">
        <v>20493000</v>
      </c>
      <c r="G35" s="427"/>
      <c r="H35" s="438"/>
      <c r="I35" s="437">
        <v>28785793</v>
      </c>
      <c r="J35" s="310"/>
      <c r="K35" s="378">
        <f t="shared" si="13"/>
        <v>28785793</v>
      </c>
      <c r="L35" s="433">
        <f t="shared" si="3"/>
        <v>28785793</v>
      </c>
      <c r="M35" s="434">
        <v>13000000</v>
      </c>
      <c r="N35" s="435">
        <v>3000000</v>
      </c>
      <c r="O35" s="435"/>
      <c r="P35" s="435"/>
      <c r="Q35" s="435">
        <v>12785793</v>
      </c>
      <c r="R35" s="435"/>
      <c r="S35" s="435"/>
      <c r="T35" s="435"/>
      <c r="U35" s="435"/>
    </row>
    <row r="36" spans="1:21" x14ac:dyDescent="0.25">
      <c r="A36" s="426" t="s">
        <v>387</v>
      </c>
      <c r="B36" s="427">
        <v>2993000</v>
      </c>
      <c r="C36" s="441">
        <v>3</v>
      </c>
      <c r="D36" s="442">
        <f>B36*C36</f>
        <v>8979000</v>
      </c>
      <c r="F36" s="377">
        <f t="shared" si="12"/>
        <v>8979000</v>
      </c>
      <c r="G36" s="427">
        <v>2993000</v>
      </c>
      <c r="H36" s="431">
        <v>3</v>
      </c>
      <c r="I36" s="442">
        <f>G36*H36</f>
        <v>8979000</v>
      </c>
      <c r="K36" s="378">
        <f t="shared" si="13"/>
        <v>8979000</v>
      </c>
      <c r="L36" s="433">
        <f t="shared" si="3"/>
        <v>8979000</v>
      </c>
      <c r="M36" s="434"/>
      <c r="N36" s="435"/>
      <c r="O36" s="435"/>
      <c r="P36" s="435"/>
      <c r="Q36" s="435"/>
      <c r="R36" s="435"/>
      <c r="S36" s="435"/>
      <c r="T36" s="435">
        <v>8979000</v>
      </c>
      <c r="U36" s="435"/>
    </row>
    <row r="37" spans="1:21" x14ac:dyDescent="0.25">
      <c r="A37" s="426" t="s">
        <v>388</v>
      </c>
      <c r="B37" s="427"/>
      <c r="C37" s="443"/>
      <c r="D37" s="442">
        <v>1770000</v>
      </c>
      <c r="F37" s="377">
        <f t="shared" si="12"/>
        <v>1770000</v>
      </c>
      <c r="G37" s="427"/>
      <c r="H37" s="431"/>
      <c r="I37" s="444">
        <v>2014000</v>
      </c>
      <c r="K37" s="378">
        <f t="shared" si="13"/>
        <v>2014000</v>
      </c>
      <c r="L37" s="433">
        <f t="shared" si="3"/>
        <v>2014000</v>
      </c>
      <c r="M37" s="434"/>
      <c r="N37" s="435"/>
      <c r="O37" s="435"/>
      <c r="P37" s="435"/>
      <c r="Q37" s="435"/>
      <c r="R37" s="435"/>
      <c r="S37" s="435"/>
      <c r="T37" s="435">
        <v>2014000</v>
      </c>
      <c r="U37" s="435"/>
    </row>
    <row r="38" spans="1:21" x14ac:dyDescent="0.25">
      <c r="A38" s="426" t="s">
        <v>471</v>
      </c>
      <c r="B38" s="427">
        <v>3400000</v>
      </c>
      <c r="C38" s="395"/>
      <c r="D38" s="437">
        <v>4420000</v>
      </c>
      <c r="F38" s="377">
        <f t="shared" si="12"/>
        <v>4420000</v>
      </c>
      <c r="G38" s="427">
        <v>3400000</v>
      </c>
      <c r="H38" s="431"/>
      <c r="I38" s="437">
        <v>4420000</v>
      </c>
      <c r="K38" s="378">
        <f t="shared" si="13"/>
        <v>4420000</v>
      </c>
      <c r="L38" s="433">
        <f t="shared" si="3"/>
        <v>4420000</v>
      </c>
      <c r="M38" s="434"/>
      <c r="N38" s="435"/>
      <c r="O38" s="435"/>
      <c r="P38" s="435"/>
      <c r="Q38" s="435">
        <v>3455515</v>
      </c>
      <c r="R38" s="435">
        <v>964485</v>
      </c>
      <c r="S38" s="435"/>
      <c r="T38" s="435"/>
      <c r="U38" s="435"/>
    </row>
    <row r="39" spans="1:21" x14ac:dyDescent="0.25">
      <c r="A39" s="426" t="s">
        <v>110</v>
      </c>
      <c r="B39" s="427">
        <v>60896</v>
      </c>
      <c r="C39" s="395">
        <v>18</v>
      </c>
      <c r="D39" s="437">
        <f>B39*C39</f>
        <v>1096128</v>
      </c>
      <c r="F39" s="377">
        <f t="shared" si="12"/>
        <v>1096128</v>
      </c>
      <c r="G39" s="427">
        <v>60896</v>
      </c>
      <c r="H39" s="431">
        <v>20</v>
      </c>
      <c r="I39" s="437">
        <f>G39*H39</f>
        <v>1217920</v>
      </c>
      <c r="K39" s="378">
        <f t="shared" si="13"/>
        <v>1217920</v>
      </c>
      <c r="L39" s="433">
        <f t="shared" si="3"/>
        <v>1217920</v>
      </c>
      <c r="M39" s="434"/>
      <c r="N39" s="435"/>
      <c r="O39" s="435"/>
      <c r="P39" s="435"/>
      <c r="Q39" s="435">
        <v>1096128</v>
      </c>
      <c r="R39" s="435">
        <f>B39*2</f>
        <v>121792</v>
      </c>
      <c r="S39" s="435"/>
      <c r="T39" s="435"/>
      <c r="U39" s="435"/>
    </row>
    <row r="40" spans="1:21" x14ac:dyDescent="0.25">
      <c r="A40" s="426" t="s">
        <v>389</v>
      </c>
      <c r="B40" s="445">
        <v>429000</v>
      </c>
      <c r="C40" s="441">
        <v>4</v>
      </c>
      <c r="D40" s="442">
        <f>B40*C40</f>
        <v>1716000</v>
      </c>
      <c r="F40" s="377">
        <f t="shared" si="12"/>
        <v>1716000</v>
      </c>
      <c r="G40" s="445">
        <v>429000</v>
      </c>
      <c r="H40" s="431">
        <v>5</v>
      </c>
      <c r="I40" s="442">
        <f>G40*H40</f>
        <v>2145000</v>
      </c>
      <c r="K40" s="378">
        <f t="shared" si="13"/>
        <v>2145000</v>
      </c>
      <c r="L40" s="433">
        <f t="shared" si="3"/>
        <v>2145000</v>
      </c>
      <c r="M40" s="434"/>
      <c r="N40" s="435"/>
      <c r="O40" s="435"/>
      <c r="P40" s="435"/>
      <c r="Q40" s="435">
        <v>1716000</v>
      </c>
      <c r="R40" s="435">
        <v>429000</v>
      </c>
      <c r="S40" s="435"/>
      <c r="T40" s="435"/>
      <c r="U40" s="435"/>
    </row>
    <row r="41" spans="1:21" x14ac:dyDescent="0.25">
      <c r="A41" s="411" t="s">
        <v>390</v>
      </c>
      <c r="B41" s="446">
        <v>25000</v>
      </c>
      <c r="C41" s="441"/>
      <c r="D41" s="447">
        <f>B41*C41</f>
        <v>0</v>
      </c>
      <c r="F41" s="377">
        <f t="shared" si="12"/>
        <v>0</v>
      </c>
      <c r="G41" s="446">
        <v>25000</v>
      </c>
      <c r="H41" s="431">
        <v>1</v>
      </c>
      <c r="I41" s="447">
        <f>G41*H41</f>
        <v>25000</v>
      </c>
      <c r="K41" s="378">
        <f t="shared" si="13"/>
        <v>25000</v>
      </c>
      <c r="L41" s="448">
        <f t="shared" si="3"/>
        <v>25000</v>
      </c>
      <c r="M41" s="449"/>
      <c r="N41" s="450"/>
      <c r="O41" s="450"/>
      <c r="P41" s="450"/>
      <c r="Q41" s="450">
        <v>25000</v>
      </c>
      <c r="R41" s="450"/>
      <c r="S41" s="450"/>
      <c r="T41" s="450"/>
      <c r="U41" s="450"/>
    </row>
    <row r="42" spans="1:21" x14ac:dyDescent="0.25">
      <c r="A42" s="411" t="s">
        <v>111</v>
      </c>
      <c r="B42" s="451">
        <v>163500</v>
      </c>
      <c r="C42" s="441">
        <v>6</v>
      </c>
      <c r="D42" s="447">
        <f>B42*C42</f>
        <v>981000</v>
      </c>
      <c r="F42" s="377">
        <f t="shared" si="12"/>
        <v>981000</v>
      </c>
      <c r="G42" s="451">
        <v>163500</v>
      </c>
      <c r="H42" s="431">
        <v>6</v>
      </c>
      <c r="I42" s="447">
        <f>G42*H42</f>
        <v>981000</v>
      </c>
      <c r="K42" s="378">
        <f t="shared" si="13"/>
        <v>981000</v>
      </c>
      <c r="L42" s="448">
        <f t="shared" si="3"/>
        <v>981000</v>
      </c>
      <c r="M42" s="449"/>
      <c r="N42" s="450"/>
      <c r="O42" s="450"/>
      <c r="P42" s="450"/>
      <c r="Q42" s="450">
        <f>D42</f>
        <v>981000</v>
      </c>
      <c r="R42" s="450"/>
      <c r="S42" s="450"/>
      <c r="T42" s="450"/>
      <c r="U42" s="450"/>
    </row>
    <row r="43" spans="1:21" x14ac:dyDescent="0.25">
      <c r="A43" s="411" t="s">
        <v>391</v>
      </c>
      <c r="B43" s="452"/>
      <c r="C43" s="395"/>
      <c r="D43" s="453"/>
      <c r="F43" s="377">
        <f t="shared" si="12"/>
        <v>0</v>
      </c>
      <c r="G43" s="452"/>
      <c r="H43" s="395"/>
      <c r="I43" s="453"/>
      <c r="K43" s="378">
        <f t="shared" si="13"/>
        <v>0</v>
      </c>
      <c r="L43" s="448">
        <f t="shared" si="3"/>
        <v>0</v>
      </c>
      <c r="M43" s="449"/>
      <c r="N43" s="450"/>
      <c r="O43" s="450"/>
      <c r="P43" s="450"/>
      <c r="Q43" s="450"/>
      <c r="R43" s="450"/>
      <c r="S43" s="450"/>
      <c r="T43" s="450"/>
      <c r="U43" s="450"/>
    </row>
    <row r="44" spans="1:21" ht="15.75" thickBot="1" x14ac:dyDescent="0.3">
      <c r="A44" s="411"/>
      <c r="B44" s="451"/>
      <c r="C44" s="395"/>
      <c r="D44" s="453"/>
      <c r="F44" s="377">
        <f t="shared" si="12"/>
        <v>0</v>
      </c>
      <c r="G44" s="451"/>
      <c r="H44" s="395"/>
      <c r="I44" s="453"/>
      <c r="K44" s="378">
        <f t="shared" si="13"/>
        <v>0</v>
      </c>
      <c r="L44" s="448">
        <f t="shared" si="3"/>
        <v>0</v>
      </c>
      <c r="M44" s="449"/>
      <c r="N44" s="450"/>
      <c r="O44" s="450"/>
      <c r="P44" s="450"/>
      <c r="Q44" s="450"/>
      <c r="R44" s="450"/>
      <c r="S44" s="450"/>
      <c r="T44" s="450"/>
      <c r="U44" s="450"/>
    </row>
    <row r="45" spans="1:21" x14ac:dyDescent="0.25">
      <c r="A45" s="454" t="s">
        <v>112</v>
      </c>
      <c r="B45" s="455"/>
      <c r="C45" s="456"/>
      <c r="D45" s="250">
        <f t="shared" ref="D45:F45" si="14">SUM(D46:D48)</f>
        <v>7215230</v>
      </c>
      <c r="E45" s="250">
        <f t="shared" si="14"/>
        <v>0</v>
      </c>
      <c r="F45" s="251">
        <f t="shared" si="14"/>
        <v>7215230</v>
      </c>
      <c r="G45" s="455"/>
      <c r="H45" s="456"/>
      <c r="I45" s="250">
        <f t="shared" ref="I45:K45" si="15">SUM(I46:I48)</f>
        <v>7226120</v>
      </c>
      <c r="J45" s="250">
        <f t="shared" si="15"/>
        <v>0</v>
      </c>
      <c r="K45" s="457">
        <f t="shared" si="15"/>
        <v>7226120</v>
      </c>
      <c r="L45" s="448">
        <f t="shared" si="3"/>
        <v>7226120</v>
      </c>
      <c r="M45" s="458">
        <f t="shared" ref="M45:U45" si="16">SUM(M46:M48)</f>
        <v>0</v>
      </c>
      <c r="N45" s="252">
        <f t="shared" si="16"/>
        <v>0</v>
      </c>
      <c r="O45" s="252">
        <f t="shared" si="16"/>
        <v>0</v>
      </c>
      <c r="P45" s="252">
        <f t="shared" si="16"/>
        <v>7226120</v>
      </c>
      <c r="Q45" s="252">
        <f t="shared" si="16"/>
        <v>0</v>
      </c>
      <c r="R45" s="252">
        <f t="shared" si="16"/>
        <v>0</v>
      </c>
      <c r="S45" s="252">
        <f t="shared" si="16"/>
        <v>0</v>
      </c>
      <c r="T45" s="252">
        <f t="shared" si="16"/>
        <v>0</v>
      </c>
      <c r="U45" s="252">
        <f t="shared" si="16"/>
        <v>0</v>
      </c>
    </row>
    <row r="46" spans="1:21" x14ac:dyDescent="0.25">
      <c r="A46" s="459" t="s">
        <v>392</v>
      </c>
      <c r="B46" s="460">
        <v>1210</v>
      </c>
      <c r="C46" s="461">
        <v>5963</v>
      </c>
      <c r="D46" s="462">
        <f>B46*C46</f>
        <v>7215230</v>
      </c>
      <c r="E46" s="462"/>
      <c r="F46" s="463">
        <f>D46+E46</f>
        <v>7215230</v>
      </c>
      <c r="G46" s="460">
        <v>1210</v>
      </c>
      <c r="H46" s="461">
        <v>5972</v>
      </c>
      <c r="I46" s="462">
        <f>G46*H46</f>
        <v>7226120</v>
      </c>
      <c r="J46" s="462"/>
      <c r="K46" s="464">
        <f>I46+J46</f>
        <v>7226120</v>
      </c>
      <c r="L46" s="448">
        <f t="shared" si="3"/>
        <v>7226120</v>
      </c>
      <c r="M46" s="449"/>
      <c r="N46" s="450"/>
      <c r="O46" s="450"/>
      <c r="P46" s="450">
        <v>7226120</v>
      </c>
      <c r="Q46" s="450"/>
      <c r="R46" s="450"/>
      <c r="S46" s="450"/>
      <c r="T46" s="450"/>
      <c r="U46" s="450"/>
    </row>
    <row r="47" spans="1:21" x14ac:dyDescent="0.25">
      <c r="A47" s="459" t="s">
        <v>472</v>
      </c>
      <c r="B47" s="395"/>
      <c r="C47" s="465"/>
      <c r="D47" s="33"/>
      <c r="E47" s="33"/>
      <c r="F47" s="466"/>
      <c r="G47" s="395"/>
      <c r="H47" s="465"/>
      <c r="I47" s="33"/>
      <c r="J47" s="33"/>
      <c r="K47" s="464">
        <f>I47+J47</f>
        <v>0</v>
      </c>
      <c r="L47" s="448"/>
      <c r="M47" s="449"/>
      <c r="N47" s="450"/>
      <c r="O47" s="450"/>
      <c r="P47" s="450"/>
      <c r="Q47" s="450"/>
      <c r="R47" s="450"/>
      <c r="S47" s="450"/>
      <c r="T47" s="450"/>
      <c r="U47" s="450"/>
    </row>
    <row r="48" spans="1:21" ht="15.75" thickBot="1" x14ac:dyDescent="0.3">
      <c r="A48" s="467" t="s">
        <v>393</v>
      </c>
      <c r="B48" s="468"/>
      <c r="C48" s="469"/>
      <c r="D48" s="469"/>
      <c r="E48" s="469"/>
      <c r="F48" s="470">
        <f>D48+E48</f>
        <v>0</v>
      </c>
      <c r="G48" s="468"/>
      <c r="H48" s="469"/>
      <c r="I48" s="469"/>
      <c r="J48" s="469"/>
      <c r="K48" s="471">
        <f>I48+J48</f>
        <v>0</v>
      </c>
      <c r="L48" s="448">
        <f t="shared" si="3"/>
        <v>0</v>
      </c>
      <c r="M48" s="449"/>
      <c r="N48" s="450"/>
      <c r="O48" s="450"/>
      <c r="P48" s="450"/>
      <c r="Q48" s="450"/>
      <c r="R48" s="450"/>
      <c r="S48" s="450"/>
      <c r="T48" s="450"/>
      <c r="U48" s="450"/>
    </row>
    <row r="49" spans="1:21" ht="15.75" thickBot="1" x14ac:dyDescent="0.3">
      <c r="A49" s="472" t="s">
        <v>394</v>
      </c>
      <c r="B49" s="473"/>
      <c r="C49" s="474"/>
      <c r="D49" s="474">
        <f>SUM(D50:D52)</f>
        <v>0</v>
      </c>
      <c r="E49" s="474">
        <f>SUM(E50:E52)</f>
        <v>0</v>
      </c>
      <c r="F49" s="475">
        <f>SUM(F50:F52)</f>
        <v>0</v>
      </c>
      <c r="G49" s="473"/>
      <c r="H49" s="474"/>
      <c r="I49" s="476">
        <f>SUM(I50:I51)</f>
        <v>0</v>
      </c>
      <c r="J49" s="476">
        <f t="shared" ref="J49:K49" si="17">SUM(J50:J51)</f>
        <v>0</v>
      </c>
      <c r="K49" s="476">
        <f t="shared" si="17"/>
        <v>0</v>
      </c>
      <c r="L49" s="448">
        <f t="shared" si="3"/>
        <v>0</v>
      </c>
      <c r="M49" s="477">
        <f>SUM(M50:M50)</f>
        <v>0</v>
      </c>
      <c r="N49" s="253">
        <f t="shared" ref="N49:U49" si="18">SUM(N50:N53)</f>
        <v>0</v>
      </c>
      <c r="O49" s="253">
        <f t="shared" si="18"/>
        <v>0</v>
      </c>
      <c r="P49" s="253">
        <f t="shared" si="18"/>
        <v>0</v>
      </c>
      <c r="Q49" s="253">
        <f t="shared" si="18"/>
        <v>0</v>
      </c>
      <c r="R49" s="253">
        <f t="shared" si="18"/>
        <v>0</v>
      </c>
      <c r="S49" s="253">
        <f t="shared" si="18"/>
        <v>0</v>
      </c>
      <c r="T49" s="253">
        <f t="shared" si="18"/>
        <v>0</v>
      </c>
      <c r="U49" s="253">
        <f t="shared" si="18"/>
        <v>0</v>
      </c>
    </row>
    <row r="50" spans="1:21" x14ac:dyDescent="0.25">
      <c r="A50" s="478" t="s">
        <v>473</v>
      </c>
      <c r="B50" s="468"/>
      <c r="C50" s="469"/>
      <c r="D50" s="479"/>
      <c r="E50" s="479"/>
      <c r="F50" s="470">
        <f>D50+E50</f>
        <v>0</v>
      </c>
      <c r="G50" s="468"/>
      <c r="H50" s="469"/>
      <c r="I50" s="469"/>
      <c r="J50" s="469"/>
      <c r="K50" s="471">
        <f>I50+J50</f>
        <v>0</v>
      </c>
      <c r="L50" s="448">
        <f t="shared" si="3"/>
        <v>0</v>
      </c>
      <c r="M50" s="480"/>
      <c r="N50" s="481"/>
      <c r="O50" s="481"/>
      <c r="P50" s="481"/>
      <c r="Q50" s="481"/>
      <c r="R50" s="481"/>
      <c r="S50" s="481"/>
      <c r="T50" s="481"/>
      <c r="U50" s="481"/>
    </row>
    <row r="51" spans="1:21" ht="15.75" thickBot="1" x14ac:dyDescent="0.3">
      <c r="A51" s="478"/>
      <c r="B51" s="468"/>
      <c r="C51" s="469"/>
      <c r="D51" s="469"/>
      <c r="E51" s="469"/>
      <c r="F51" s="470"/>
      <c r="G51" s="468"/>
      <c r="H51" s="469"/>
      <c r="I51" s="469"/>
      <c r="J51" s="469"/>
      <c r="K51" s="471">
        <f>I51+J51</f>
        <v>0</v>
      </c>
      <c r="L51" s="448"/>
      <c r="M51" s="482"/>
      <c r="N51" s="483"/>
      <c r="O51" s="483"/>
      <c r="P51" s="483"/>
      <c r="Q51" s="483"/>
      <c r="R51" s="483"/>
      <c r="S51" s="483"/>
      <c r="T51" s="483"/>
      <c r="U51" s="483"/>
    </row>
    <row r="52" spans="1:21" ht="16.5" thickTop="1" thickBot="1" x14ac:dyDescent="0.3">
      <c r="A52" s="484" t="s">
        <v>474</v>
      </c>
      <c r="B52" s="485"/>
      <c r="C52" s="485"/>
      <c r="D52" s="485"/>
      <c r="E52" s="485"/>
      <c r="F52" s="486"/>
      <c r="G52" s="485"/>
      <c r="H52" s="485"/>
      <c r="I52" s="485"/>
      <c r="J52" s="485"/>
      <c r="K52" s="471">
        <f>I52+J52</f>
        <v>0</v>
      </c>
      <c r="L52" s="448">
        <f t="shared" si="3"/>
        <v>0</v>
      </c>
      <c r="M52" s="487"/>
      <c r="N52" s="488"/>
      <c r="O52" s="488"/>
      <c r="P52" s="488"/>
      <c r="Q52" s="488"/>
      <c r="R52" s="488"/>
      <c r="S52" s="488"/>
      <c r="T52" s="488"/>
      <c r="U52" s="488"/>
    </row>
    <row r="53" spans="1:21" ht="16.5" thickTop="1" x14ac:dyDescent="0.25">
      <c r="A53" s="254" t="s">
        <v>475</v>
      </c>
      <c r="F53" s="489"/>
      <c r="K53" s="490"/>
      <c r="L53" s="448">
        <f t="shared" si="3"/>
        <v>0</v>
      </c>
      <c r="M53" s="489"/>
    </row>
  </sheetData>
  <pageMargins left="0.70866141732283472" right="0.70866141732283472" top="0.74803149606299213" bottom="0.74803149606299213" header="0.31496062992125984" footer="0.31496062992125984"/>
  <pageSetup paperSize="9" scale="6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32693E-975F-438E-8DF0-55F08D12EAF1}">
  <dimension ref="A1:H79"/>
  <sheetViews>
    <sheetView workbookViewId="0">
      <selection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9" max="9" width="12.28515625" bestFit="1" customWidth="1"/>
    <col min="255" max="255" width="5.7109375" customWidth="1"/>
    <col min="256" max="256" width="50" customWidth="1"/>
    <col min="257" max="257" width="28.85546875" customWidth="1"/>
    <col min="511" max="511" width="5.7109375" customWidth="1"/>
    <col min="512" max="512" width="50" customWidth="1"/>
    <col min="513" max="513" width="28.85546875" customWidth="1"/>
    <col min="767" max="767" width="5.7109375" customWidth="1"/>
    <col min="768" max="768" width="50" customWidth="1"/>
    <col min="769" max="769" width="28.85546875" customWidth="1"/>
    <col min="1023" max="1023" width="5.7109375" customWidth="1"/>
    <col min="1024" max="1024" width="50" customWidth="1"/>
    <col min="1025" max="1025" width="28.85546875" customWidth="1"/>
    <col min="1279" max="1279" width="5.7109375" customWidth="1"/>
    <col min="1280" max="1280" width="50" customWidth="1"/>
    <col min="1281" max="1281" width="28.85546875" customWidth="1"/>
    <col min="1535" max="1535" width="5.7109375" customWidth="1"/>
    <col min="1536" max="1536" width="50" customWidth="1"/>
    <col min="1537" max="1537" width="28.85546875" customWidth="1"/>
    <col min="1791" max="1791" width="5.7109375" customWidth="1"/>
    <col min="1792" max="1792" width="50" customWidth="1"/>
    <col min="1793" max="1793" width="28.85546875" customWidth="1"/>
    <col min="2047" max="2047" width="5.7109375" customWidth="1"/>
    <col min="2048" max="2048" width="50" customWidth="1"/>
    <col min="2049" max="2049" width="28.85546875" customWidth="1"/>
    <col min="2303" max="2303" width="5.7109375" customWidth="1"/>
    <col min="2304" max="2304" width="50" customWidth="1"/>
    <col min="2305" max="2305" width="28.85546875" customWidth="1"/>
    <col min="2559" max="2559" width="5.7109375" customWidth="1"/>
    <col min="2560" max="2560" width="50" customWidth="1"/>
    <col min="2561" max="2561" width="28.85546875" customWidth="1"/>
    <col min="2815" max="2815" width="5.7109375" customWidth="1"/>
    <col min="2816" max="2816" width="50" customWidth="1"/>
    <col min="2817" max="2817" width="28.85546875" customWidth="1"/>
    <col min="3071" max="3071" width="5.7109375" customWidth="1"/>
    <col min="3072" max="3072" width="50" customWidth="1"/>
    <col min="3073" max="3073" width="28.85546875" customWidth="1"/>
    <col min="3327" max="3327" width="5.7109375" customWidth="1"/>
    <col min="3328" max="3328" width="50" customWidth="1"/>
    <col min="3329" max="3329" width="28.85546875" customWidth="1"/>
    <col min="3583" max="3583" width="5.7109375" customWidth="1"/>
    <col min="3584" max="3584" width="50" customWidth="1"/>
    <col min="3585" max="3585" width="28.85546875" customWidth="1"/>
    <col min="3839" max="3839" width="5.7109375" customWidth="1"/>
    <col min="3840" max="3840" width="50" customWidth="1"/>
    <col min="3841" max="3841" width="28.85546875" customWidth="1"/>
    <col min="4095" max="4095" width="5.7109375" customWidth="1"/>
    <col min="4096" max="4096" width="50" customWidth="1"/>
    <col min="4097" max="4097" width="28.85546875" customWidth="1"/>
    <col min="4351" max="4351" width="5.7109375" customWidth="1"/>
    <col min="4352" max="4352" width="50" customWidth="1"/>
    <col min="4353" max="4353" width="28.85546875" customWidth="1"/>
    <col min="4607" max="4607" width="5.7109375" customWidth="1"/>
    <col min="4608" max="4608" width="50" customWidth="1"/>
    <col min="4609" max="4609" width="28.85546875" customWidth="1"/>
    <col min="4863" max="4863" width="5.7109375" customWidth="1"/>
    <col min="4864" max="4864" width="50" customWidth="1"/>
    <col min="4865" max="4865" width="28.85546875" customWidth="1"/>
    <col min="5119" max="5119" width="5.7109375" customWidth="1"/>
    <col min="5120" max="5120" width="50" customWidth="1"/>
    <col min="5121" max="5121" width="28.85546875" customWidth="1"/>
    <col min="5375" max="5375" width="5.7109375" customWidth="1"/>
    <col min="5376" max="5376" width="50" customWidth="1"/>
    <col min="5377" max="5377" width="28.85546875" customWidth="1"/>
    <col min="5631" max="5631" width="5.7109375" customWidth="1"/>
    <col min="5632" max="5632" width="50" customWidth="1"/>
    <col min="5633" max="5633" width="28.85546875" customWidth="1"/>
    <col min="5887" max="5887" width="5.7109375" customWidth="1"/>
    <col min="5888" max="5888" width="50" customWidth="1"/>
    <col min="5889" max="5889" width="28.85546875" customWidth="1"/>
    <col min="6143" max="6143" width="5.7109375" customWidth="1"/>
    <col min="6144" max="6144" width="50" customWidth="1"/>
    <col min="6145" max="6145" width="28.85546875" customWidth="1"/>
    <col min="6399" max="6399" width="5.7109375" customWidth="1"/>
    <col min="6400" max="6400" width="50" customWidth="1"/>
    <col min="6401" max="6401" width="28.85546875" customWidth="1"/>
    <col min="6655" max="6655" width="5.7109375" customWidth="1"/>
    <col min="6656" max="6656" width="50" customWidth="1"/>
    <col min="6657" max="6657" width="28.85546875" customWidth="1"/>
    <col min="6911" max="6911" width="5.7109375" customWidth="1"/>
    <col min="6912" max="6912" width="50" customWidth="1"/>
    <col min="6913" max="6913" width="28.85546875" customWidth="1"/>
    <col min="7167" max="7167" width="5.7109375" customWidth="1"/>
    <col min="7168" max="7168" width="50" customWidth="1"/>
    <col min="7169" max="7169" width="28.85546875" customWidth="1"/>
    <col min="7423" max="7423" width="5.7109375" customWidth="1"/>
    <col min="7424" max="7424" width="50" customWidth="1"/>
    <col min="7425" max="7425" width="28.85546875" customWidth="1"/>
    <col min="7679" max="7679" width="5.7109375" customWidth="1"/>
    <col min="7680" max="7680" width="50" customWidth="1"/>
    <col min="7681" max="7681" width="28.85546875" customWidth="1"/>
    <col min="7935" max="7935" width="5.7109375" customWidth="1"/>
    <col min="7936" max="7936" width="50" customWidth="1"/>
    <col min="7937" max="7937" width="28.85546875" customWidth="1"/>
    <col min="8191" max="8191" width="5.7109375" customWidth="1"/>
    <col min="8192" max="8192" width="50" customWidth="1"/>
    <col min="8193" max="8193" width="28.85546875" customWidth="1"/>
    <col min="8447" max="8447" width="5.7109375" customWidth="1"/>
    <col min="8448" max="8448" width="50" customWidth="1"/>
    <col min="8449" max="8449" width="28.85546875" customWidth="1"/>
    <col min="8703" max="8703" width="5.7109375" customWidth="1"/>
    <col min="8704" max="8704" width="50" customWidth="1"/>
    <col min="8705" max="8705" width="28.85546875" customWidth="1"/>
    <col min="8959" max="8959" width="5.7109375" customWidth="1"/>
    <col min="8960" max="8960" width="50" customWidth="1"/>
    <col min="8961" max="8961" width="28.85546875" customWidth="1"/>
    <col min="9215" max="9215" width="5.7109375" customWidth="1"/>
    <col min="9216" max="9216" width="50" customWidth="1"/>
    <col min="9217" max="9217" width="28.85546875" customWidth="1"/>
    <col min="9471" max="9471" width="5.7109375" customWidth="1"/>
    <col min="9472" max="9472" width="50" customWidth="1"/>
    <col min="9473" max="9473" width="28.85546875" customWidth="1"/>
    <col min="9727" max="9727" width="5.7109375" customWidth="1"/>
    <col min="9728" max="9728" width="50" customWidth="1"/>
    <col min="9729" max="9729" width="28.85546875" customWidth="1"/>
    <col min="9983" max="9983" width="5.7109375" customWidth="1"/>
    <col min="9984" max="9984" width="50" customWidth="1"/>
    <col min="9985" max="9985" width="28.85546875" customWidth="1"/>
    <col min="10239" max="10239" width="5.7109375" customWidth="1"/>
    <col min="10240" max="10240" width="50" customWidth="1"/>
    <col min="10241" max="10241" width="28.85546875" customWidth="1"/>
    <col min="10495" max="10495" width="5.7109375" customWidth="1"/>
    <col min="10496" max="10496" width="50" customWidth="1"/>
    <col min="10497" max="10497" width="28.85546875" customWidth="1"/>
    <col min="10751" max="10751" width="5.7109375" customWidth="1"/>
    <col min="10752" max="10752" width="50" customWidth="1"/>
    <col min="10753" max="10753" width="28.85546875" customWidth="1"/>
    <col min="11007" max="11007" width="5.7109375" customWidth="1"/>
    <col min="11008" max="11008" width="50" customWidth="1"/>
    <col min="11009" max="11009" width="28.85546875" customWidth="1"/>
    <col min="11263" max="11263" width="5.7109375" customWidth="1"/>
    <col min="11264" max="11264" width="50" customWidth="1"/>
    <col min="11265" max="11265" width="28.85546875" customWidth="1"/>
    <col min="11519" max="11519" width="5.7109375" customWidth="1"/>
    <col min="11520" max="11520" width="50" customWidth="1"/>
    <col min="11521" max="11521" width="28.85546875" customWidth="1"/>
    <col min="11775" max="11775" width="5.7109375" customWidth="1"/>
    <col min="11776" max="11776" width="50" customWidth="1"/>
    <col min="11777" max="11777" width="28.85546875" customWidth="1"/>
    <col min="12031" max="12031" width="5.7109375" customWidth="1"/>
    <col min="12032" max="12032" width="50" customWidth="1"/>
    <col min="12033" max="12033" width="28.85546875" customWidth="1"/>
    <col min="12287" max="12287" width="5.7109375" customWidth="1"/>
    <col min="12288" max="12288" width="50" customWidth="1"/>
    <col min="12289" max="12289" width="28.85546875" customWidth="1"/>
    <col min="12543" max="12543" width="5.7109375" customWidth="1"/>
    <col min="12544" max="12544" width="50" customWidth="1"/>
    <col min="12545" max="12545" width="28.85546875" customWidth="1"/>
    <col min="12799" max="12799" width="5.7109375" customWidth="1"/>
    <col min="12800" max="12800" width="50" customWidth="1"/>
    <col min="12801" max="12801" width="28.85546875" customWidth="1"/>
    <col min="13055" max="13055" width="5.7109375" customWidth="1"/>
    <col min="13056" max="13056" width="50" customWidth="1"/>
    <col min="13057" max="13057" width="28.85546875" customWidth="1"/>
    <col min="13311" max="13311" width="5.7109375" customWidth="1"/>
    <col min="13312" max="13312" width="50" customWidth="1"/>
    <col min="13313" max="13313" width="28.85546875" customWidth="1"/>
    <col min="13567" max="13567" width="5.7109375" customWidth="1"/>
    <col min="13568" max="13568" width="50" customWidth="1"/>
    <col min="13569" max="13569" width="28.85546875" customWidth="1"/>
    <col min="13823" max="13823" width="5.7109375" customWidth="1"/>
    <col min="13824" max="13824" width="50" customWidth="1"/>
    <col min="13825" max="13825" width="28.85546875" customWidth="1"/>
    <col min="14079" max="14079" width="5.7109375" customWidth="1"/>
    <col min="14080" max="14080" width="50" customWidth="1"/>
    <col min="14081" max="14081" width="28.85546875" customWidth="1"/>
    <col min="14335" max="14335" width="5.7109375" customWidth="1"/>
    <col min="14336" max="14336" width="50" customWidth="1"/>
    <col min="14337" max="14337" width="28.85546875" customWidth="1"/>
    <col min="14591" max="14591" width="5.7109375" customWidth="1"/>
    <col min="14592" max="14592" width="50" customWidth="1"/>
    <col min="14593" max="14593" width="28.85546875" customWidth="1"/>
    <col min="14847" max="14847" width="5.7109375" customWidth="1"/>
    <col min="14848" max="14848" width="50" customWidth="1"/>
    <col min="14849" max="14849" width="28.85546875" customWidth="1"/>
    <col min="15103" max="15103" width="5.7109375" customWidth="1"/>
    <col min="15104" max="15104" width="50" customWidth="1"/>
    <col min="15105" max="15105" width="28.85546875" customWidth="1"/>
    <col min="15359" max="15359" width="5.7109375" customWidth="1"/>
    <col min="15360" max="15360" width="50" customWidth="1"/>
    <col min="15361" max="15361" width="28.85546875" customWidth="1"/>
    <col min="15615" max="15615" width="5.7109375" customWidth="1"/>
    <col min="15616" max="15616" width="50" customWidth="1"/>
    <col min="15617" max="15617" width="28.85546875" customWidth="1"/>
    <col min="15871" max="15871" width="5.7109375" customWidth="1"/>
    <col min="15872" max="15872" width="50" customWidth="1"/>
    <col min="15873" max="15873" width="28.85546875" customWidth="1"/>
    <col min="16127" max="16127" width="5.7109375" customWidth="1"/>
    <col min="16128" max="16128" width="50" customWidth="1"/>
    <col min="16129" max="16129" width="28.85546875" customWidth="1"/>
  </cols>
  <sheetData>
    <row r="1" spans="1:8" x14ac:dyDescent="0.2">
      <c r="B1" s="225" t="s">
        <v>336</v>
      </c>
      <c r="F1" t="s">
        <v>516</v>
      </c>
    </row>
    <row r="2" spans="1:8" x14ac:dyDescent="0.2">
      <c r="B2" s="225" t="s">
        <v>476</v>
      </c>
      <c r="C2" s="226"/>
      <c r="F2" t="s">
        <v>509</v>
      </c>
    </row>
    <row r="3" spans="1:8" x14ac:dyDescent="0.2">
      <c r="C3" s="9"/>
      <c r="F3" t="s">
        <v>78</v>
      </c>
    </row>
    <row r="4" spans="1:8" x14ac:dyDescent="0.2">
      <c r="B4" s="227"/>
      <c r="C4" s="501" t="s">
        <v>410</v>
      </c>
    </row>
    <row r="5" spans="1:8" ht="38.25" x14ac:dyDescent="0.2">
      <c r="A5" s="590" t="s">
        <v>1</v>
      </c>
      <c r="B5" s="591" t="s">
        <v>2</v>
      </c>
      <c r="C5" s="592" t="s">
        <v>517</v>
      </c>
      <c r="D5" s="592" t="s">
        <v>40</v>
      </c>
      <c r="E5" s="592" t="s">
        <v>339</v>
      </c>
      <c r="F5" s="592" t="s">
        <v>42</v>
      </c>
      <c r="G5" s="592" t="s">
        <v>123</v>
      </c>
      <c r="H5" s="592" t="s">
        <v>43</v>
      </c>
    </row>
    <row r="6" spans="1:8" ht="25.5" x14ac:dyDescent="0.2">
      <c r="A6" s="593">
        <v>1</v>
      </c>
      <c r="B6" s="594" t="s">
        <v>44</v>
      </c>
      <c r="C6" s="595">
        <f>SUM(D6:H6)</f>
        <v>121805723</v>
      </c>
      <c r="D6" s="596">
        <v>121805723</v>
      </c>
      <c r="E6" s="596"/>
      <c r="F6" s="596"/>
      <c r="G6" s="596"/>
      <c r="H6" s="596"/>
    </row>
    <row r="7" spans="1:8" ht="25.5" x14ac:dyDescent="0.2">
      <c r="A7" s="593">
        <v>2</v>
      </c>
      <c r="B7" s="594" t="s">
        <v>340</v>
      </c>
      <c r="C7" s="595">
        <f t="shared" ref="C7:C70" si="0">SUM(D7:H7)</f>
        <v>146632166</v>
      </c>
      <c r="D7" s="596">
        <v>146632166</v>
      </c>
      <c r="E7" s="596"/>
      <c r="F7" s="596"/>
      <c r="G7" s="596"/>
      <c r="H7" s="596"/>
    </row>
    <row r="8" spans="1:8" ht="25.5" x14ac:dyDescent="0.2">
      <c r="A8" s="593">
        <v>3</v>
      </c>
      <c r="B8" s="594" t="s">
        <v>341</v>
      </c>
      <c r="C8" s="595">
        <f t="shared" si="0"/>
        <v>110689107</v>
      </c>
      <c r="D8" s="596">
        <v>110689107</v>
      </c>
      <c r="E8" s="596"/>
      <c r="F8" s="596"/>
      <c r="G8" s="596"/>
      <c r="H8" s="596"/>
    </row>
    <row r="9" spans="1:8" ht="25.5" x14ac:dyDescent="0.2">
      <c r="A9" s="593">
        <v>4</v>
      </c>
      <c r="B9" s="594" t="s">
        <v>342</v>
      </c>
      <c r="C9" s="595">
        <f t="shared" si="0"/>
        <v>7226120</v>
      </c>
      <c r="D9" s="596">
        <v>7226120</v>
      </c>
      <c r="E9" s="596"/>
      <c r="F9" s="596"/>
      <c r="G9" s="596"/>
      <c r="H9" s="596"/>
    </row>
    <row r="10" spans="1:8" ht="25.5" x14ac:dyDescent="0.2">
      <c r="A10" s="593">
        <v>5</v>
      </c>
      <c r="B10" s="594" t="s">
        <v>343</v>
      </c>
      <c r="C10" s="595">
        <f t="shared" si="0"/>
        <v>0</v>
      </c>
      <c r="D10" s="596"/>
      <c r="E10" s="596"/>
      <c r="F10" s="596"/>
      <c r="G10" s="596"/>
      <c r="H10" s="596"/>
    </row>
    <row r="11" spans="1:8" x14ac:dyDescent="0.2">
      <c r="A11" s="593">
        <v>6</v>
      </c>
      <c r="B11" s="594" t="s">
        <v>344</v>
      </c>
      <c r="C11" s="595">
        <f t="shared" si="0"/>
        <v>0</v>
      </c>
      <c r="D11" s="596"/>
      <c r="E11" s="596"/>
      <c r="F11" s="596"/>
      <c r="G11" s="596"/>
      <c r="H11" s="596"/>
    </row>
    <row r="12" spans="1:8" x14ac:dyDescent="0.2">
      <c r="A12" s="593">
        <v>7</v>
      </c>
      <c r="B12" s="594" t="s">
        <v>45</v>
      </c>
      <c r="C12" s="595">
        <f t="shared" si="0"/>
        <v>386353116</v>
      </c>
      <c r="D12" s="597">
        <f>SUM(D6:D11)</f>
        <v>386353116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</row>
    <row r="13" spans="1:8" s="232" customFormat="1" x14ac:dyDescent="0.2">
      <c r="A13" s="593">
        <v>8</v>
      </c>
      <c r="B13" s="598" t="s">
        <v>345</v>
      </c>
      <c r="C13" s="595">
        <f t="shared" si="0"/>
        <v>0</v>
      </c>
      <c r="D13" s="599"/>
      <c r="E13" s="599"/>
      <c r="F13" s="599"/>
      <c r="G13" s="599"/>
      <c r="H13" s="599"/>
    </row>
    <row r="14" spans="1:8" ht="25.5" x14ac:dyDescent="0.2">
      <c r="A14" s="593">
        <v>9</v>
      </c>
      <c r="B14" s="594" t="s">
        <v>46</v>
      </c>
      <c r="C14" s="595">
        <f t="shared" si="0"/>
        <v>301800579</v>
      </c>
      <c r="D14" s="597">
        <f>SUM(D15:D19)</f>
        <v>262817611</v>
      </c>
      <c r="E14" s="597">
        <f>SUM(E15:E19)</f>
        <v>0</v>
      </c>
      <c r="F14" s="597">
        <f>SUM(F15:F19)</f>
        <v>38982968</v>
      </c>
      <c r="G14" s="597">
        <f>SUM(G15:G19)</f>
        <v>0</v>
      </c>
      <c r="H14" s="597">
        <f>SUM(H15:H19)</f>
        <v>0</v>
      </c>
    </row>
    <row r="15" spans="1:8" x14ac:dyDescent="0.2">
      <c r="A15" s="593">
        <v>10</v>
      </c>
      <c r="B15" s="594" t="s">
        <v>346</v>
      </c>
      <c r="C15" s="595">
        <f t="shared" si="0"/>
        <v>20462596</v>
      </c>
      <c r="D15" s="596">
        <v>20462596</v>
      </c>
      <c r="E15" s="596"/>
      <c r="F15" s="596"/>
      <c r="G15" s="596"/>
      <c r="H15" s="596"/>
    </row>
    <row r="16" spans="1:8" x14ac:dyDescent="0.2">
      <c r="A16" s="593">
        <v>11</v>
      </c>
      <c r="B16" s="594" t="s">
        <v>347</v>
      </c>
      <c r="C16" s="595">
        <f t="shared" si="0"/>
        <v>214984215</v>
      </c>
      <c r="D16" s="596">
        <v>214984215</v>
      </c>
      <c r="E16" s="596"/>
      <c r="F16" s="596"/>
      <c r="G16" s="596"/>
      <c r="H16" s="596"/>
    </row>
    <row r="17" spans="1:8" x14ac:dyDescent="0.2">
      <c r="A17" s="593">
        <v>12</v>
      </c>
      <c r="B17" s="594" t="s">
        <v>348</v>
      </c>
      <c r="C17" s="595">
        <f t="shared" si="0"/>
        <v>27370800</v>
      </c>
      <c r="D17" s="596">
        <v>27370800</v>
      </c>
      <c r="E17" s="596"/>
      <c r="F17" s="596"/>
      <c r="G17" s="596"/>
      <c r="H17" s="596"/>
    </row>
    <row r="18" spans="1:8" x14ac:dyDescent="0.2">
      <c r="A18" s="593">
        <v>13</v>
      </c>
      <c r="B18" s="594" t="s">
        <v>349</v>
      </c>
      <c r="C18" s="595">
        <f t="shared" si="0"/>
        <v>38982968</v>
      </c>
      <c r="D18" s="596"/>
      <c r="E18" s="596"/>
      <c r="F18" s="596">
        <v>38982968</v>
      </c>
      <c r="G18" s="596"/>
      <c r="H18" s="596"/>
    </row>
    <row r="19" spans="1:8" x14ac:dyDescent="0.2">
      <c r="A19" s="593">
        <v>14</v>
      </c>
      <c r="B19" s="594" t="s">
        <v>350</v>
      </c>
      <c r="C19" s="595">
        <f t="shared" si="0"/>
        <v>0</v>
      </c>
      <c r="D19" s="596"/>
      <c r="E19" s="596"/>
      <c r="F19" s="596"/>
      <c r="G19" s="596"/>
      <c r="H19" s="596"/>
    </row>
    <row r="20" spans="1:8" ht="25.5" x14ac:dyDescent="0.2">
      <c r="A20" s="593">
        <v>15</v>
      </c>
      <c r="B20" s="600" t="s">
        <v>47</v>
      </c>
      <c r="C20" s="595">
        <f t="shared" si="0"/>
        <v>688153695</v>
      </c>
      <c r="D20" s="601">
        <f>D12+D14</f>
        <v>649170727</v>
      </c>
      <c r="E20" s="601">
        <f>E12+E14</f>
        <v>0</v>
      </c>
      <c r="F20" s="601">
        <f>F12+F14</f>
        <v>38982968</v>
      </c>
      <c r="G20" s="601">
        <f>G12+G14</f>
        <v>0</v>
      </c>
      <c r="H20" s="601">
        <f>H12+H14</f>
        <v>0</v>
      </c>
    </row>
    <row r="21" spans="1:8" x14ac:dyDescent="0.2">
      <c r="A21" s="593">
        <v>16</v>
      </c>
      <c r="B21" s="594" t="s">
        <v>48</v>
      </c>
      <c r="C21" s="595">
        <f t="shared" si="0"/>
        <v>0</v>
      </c>
      <c r="D21" s="602">
        <f>D22</f>
        <v>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</row>
    <row r="22" spans="1:8" x14ac:dyDescent="0.2">
      <c r="A22" s="593">
        <v>17</v>
      </c>
      <c r="B22" s="594" t="s">
        <v>351</v>
      </c>
      <c r="C22" s="595">
        <f t="shared" si="0"/>
        <v>0</v>
      </c>
      <c r="D22" s="603"/>
      <c r="E22" s="603"/>
      <c r="F22" s="603"/>
      <c r="G22" s="603"/>
      <c r="H22" s="603"/>
    </row>
    <row r="23" spans="1:8" x14ac:dyDescent="0.2">
      <c r="A23" s="593">
        <v>18</v>
      </c>
      <c r="B23" s="594" t="s">
        <v>352</v>
      </c>
      <c r="C23" s="595">
        <f t="shared" si="0"/>
        <v>432801693</v>
      </c>
      <c r="D23" s="602">
        <f>SUM(D24:D27)</f>
        <v>432801693</v>
      </c>
      <c r="E23" s="602">
        <f>SUM(E24:E27)</f>
        <v>0</v>
      </c>
      <c r="F23" s="602">
        <f>SUM(F24:F27)</f>
        <v>0</v>
      </c>
      <c r="G23" s="602">
        <f>SUM(G24:G27)</f>
        <v>0</v>
      </c>
      <c r="H23" s="602">
        <f>SUM(H24:H27)</f>
        <v>0</v>
      </c>
    </row>
    <row r="24" spans="1:8" x14ac:dyDescent="0.2">
      <c r="A24" s="593">
        <v>19</v>
      </c>
      <c r="B24" s="594" t="s">
        <v>353</v>
      </c>
      <c r="C24" s="595">
        <f t="shared" si="0"/>
        <v>0</v>
      </c>
      <c r="D24" s="592"/>
      <c r="E24" s="592"/>
      <c r="F24" s="592"/>
      <c r="G24" s="592"/>
      <c r="H24" s="592"/>
    </row>
    <row r="25" spans="1:8" x14ac:dyDescent="0.2">
      <c r="A25" s="593">
        <v>20</v>
      </c>
      <c r="B25" s="594" t="s">
        <v>354</v>
      </c>
      <c r="C25" s="595">
        <f t="shared" si="0"/>
        <v>432801693</v>
      </c>
      <c r="D25" s="596">
        <v>432801693</v>
      </c>
      <c r="E25" s="592"/>
      <c r="F25" s="592"/>
      <c r="G25" s="592"/>
      <c r="H25" s="592"/>
    </row>
    <row r="26" spans="1:8" x14ac:dyDescent="0.2">
      <c r="A26" s="593">
        <v>21</v>
      </c>
      <c r="B26" s="594" t="s">
        <v>355</v>
      </c>
      <c r="C26" s="595">
        <f t="shared" si="0"/>
        <v>0</v>
      </c>
      <c r="D26" s="592"/>
      <c r="E26" s="592"/>
      <c r="F26" s="592"/>
      <c r="G26" s="592"/>
      <c r="H26" s="592"/>
    </row>
    <row r="27" spans="1:8" x14ac:dyDescent="0.2">
      <c r="A27" s="593">
        <v>22</v>
      </c>
      <c r="B27" s="235" t="s">
        <v>356</v>
      </c>
      <c r="C27" s="595">
        <f t="shared" si="0"/>
        <v>0</v>
      </c>
      <c r="D27" s="592"/>
      <c r="E27" s="592"/>
      <c r="F27" s="592"/>
      <c r="G27" s="592"/>
      <c r="H27" s="592"/>
    </row>
    <row r="28" spans="1:8" ht="25.5" x14ac:dyDescent="0.2">
      <c r="A28" s="593">
        <v>23</v>
      </c>
      <c r="B28" s="600" t="s">
        <v>49</v>
      </c>
      <c r="C28" s="595">
        <f t="shared" si="0"/>
        <v>432801693</v>
      </c>
      <c r="D28" s="601">
        <f>D21+D23</f>
        <v>432801693</v>
      </c>
      <c r="E28" s="601">
        <f>E21+E23</f>
        <v>0</v>
      </c>
      <c r="F28" s="601">
        <f>F21+F23</f>
        <v>0</v>
      </c>
      <c r="G28" s="601">
        <f>G21+G23</f>
        <v>0</v>
      </c>
      <c r="H28" s="601">
        <f>H21+H23</f>
        <v>0</v>
      </c>
    </row>
    <row r="29" spans="1:8" x14ac:dyDescent="0.2">
      <c r="A29" s="593">
        <v>24</v>
      </c>
      <c r="B29" s="594" t="s">
        <v>50</v>
      </c>
      <c r="C29" s="595">
        <f t="shared" si="0"/>
        <v>108243000</v>
      </c>
      <c r="D29" s="597">
        <f>SUM(D30:D31)</f>
        <v>108243000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</row>
    <row r="30" spans="1:8" x14ac:dyDescent="0.2">
      <c r="A30" s="593">
        <v>25</v>
      </c>
      <c r="B30" s="594" t="s">
        <v>51</v>
      </c>
      <c r="C30" s="595">
        <f t="shared" si="0"/>
        <v>108243000</v>
      </c>
      <c r="D30" s="596">
        <v>108243000</v>
      </c>
      <c r="E30" s="596"/>
      <c r="F30" s="596"/>
      <c r="G30" s="596"/>
      <c r="H30" s="596"/>
    </row>
    <row r="31" spans="1:8" ht="16.5" customHeight="1" x14ac:dyDescent="0.2">
      <c r="A31" s="593">
        <v>26</v>
      </c>
      <c r="B31" s="594" t="s">
        <v>52</v>
      </c>
      <c r="C31" s="595">
        <f t="shared" si="0"/>
        <v>0</v>
      </c>
      <c r="D31" s="596"/>
      <c r="E31" s="596"/>
      <c r="F31" s="596"/>
      <c r="G31" s="596"/>
      <c r="H31" s="596"/>
    </row>
    <row r="32" spans="1:8" ht="18.75" customHeight="1" x14ac:dyDescent="0.2">
      <c r="A32" s="593">
        <v>27</v>
      </c>
      <c r="B32" s="594" t="s">
        <v>53</v>
      </c>
      <c r="C32" s="595">
        <f t="shared" si="0"/>
        <v>225000000</v>
      </c>
      <c r="D32" s="596">
        <v>225000000</v>
      </c>
      <c r="E32" s="596"/>
      <c r="F32" s="596"/>
      <c r="G32" s="596"/>
      <c r="H32" s="596"/>
    </row>
    <row r="33" spans="1:8" x14ac:dyDescent="0.2">
      <c r="A33" s="593">
        <v>28</v>
      </c>
      <c r="B33" s="594" t="s">
        <v>357</v>
      </c>
      <c r="C33" s="595">
        <f t="shared" si="0"/>
        <v>11900000</v>
      </c>
      <c r="D33" s="596">
        <v>11900000</v>
      </c>
      <c r="E33" s="596"/>
      <c r="F33" s="596"/>
      <c r="G33" s="596"/>
      <c r="H33" s="596"/>
    </row>
    <row r="34" spans="1:8" ht="25.5" x14ac:dyDescent="0.2">
      <c r="A34" s="593">
        <v>29</v>
      </c>
      <c r="B34" s="594" t="s">
        <v>358</v>
      </c>
      <c r="C34" s="595">
        <f t="shared" si="0"/>
        <v>0</v>
      </c>
      <c r="D34" s="596"/>
      <c r="E34" s="596"/>
      <c r="F34" s="596"/>
      <c r="G34" s="596"/>
      <c r="H34" s="596"/>
    </row>
    <row r="35" spans="1:8" x14ac:dyDescent="0.2">
      <c r="A35" s="593">
        <v>30</v>
      </c>
      <c r="B35" s="594" t="s">
        <v>54</v>
      </c>
      <c r="C35" s="595">
        <f t="shared" si="0"/>
        <v>236900000</v>
      </c>
      <c r="D35" s="597">
        <f>SUM(D32:D34)</f>
        <v>236900000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</row>
    <row r="36" spans="1:8" x14ac:dyDescent="0.2">
      <c r="A36" s="593">
        <v>31</v>
      </c>
      <c r="B36" s="594" t="s">
        <v>55</v>
      </c>
      <c r="C36" s="595">
        <f t="shared" si="0"/>
        <v>400000</v>
      </c>
      <c r="D36" s="597">
        <v>400000</v>
      </c>
      <c r="E36" s="597">
        <f>SUM(E37:E38)</f>
        <v>0</v>
      </c>
      <c r="F36" s="597">
        <f>SUM(F37:F38)</f>
        <v>0</v>
      </c>
      <c r="G36" s="597">
        <f>SUM(G37:G38)</f>
        <v>0</v>
      </c>
      <c r="H36" s="597">
        <f>SUM(H37:H38)</f>
        <v>0</v>
      </c>
    </row>
    <row r="37" spans="1:8" ht="51" x14ac:dyDescent="0.2">
      <c r="A37" s="593">
        <v>32</v>
      </c>
      <c r="B37" s="594" t="s">
        <v>359</v>
      </c>
      <c r="C37" s="595">
        <f t="shared" si="0"/>
        <v>50000</v>
      </c>
      <c r="D37" s="596">
        <v>50000</v>
      </c>
      <c r="E37" s="596"/>
      <c r="F37" s="596"/>
      <c r="G37" s="596"/>
      <c r="H37" s="596"/>
    </row>
    <row r="38" spans="1:8" x14ac:dyDescent="0.2">
      <c r="A38" s="593">
        <v>33</v>
      </c>
      <c r="B38" s="594" t="s">
        <v>360</v>
      </c>
      <c r="C38" s="595">
        <f t="shared" si="0"/>
        <v>350000</v>
      </c>
      <c r="D38" s="596">
        <v>350000</v>
      </c>
      <c r="E38" s="596"/>
      <c r="F38" s="596"/>
      <c r="G38" s="596"/>
      <c r="H38" s="596"/>
    </row>
    <row r="39" spans="1:8" x14ac:dyDescent="0.2">
      <c r="A39" s="593">
        <v>34</v>
      </c>
      <c r="B39" s="600" t="s">
        <v>56</v>
      </c>
      <c r="C39" s="595">
        <f t="shared" si="0"/>
        <v>345543000</v>
      </c>
      <c r="D39" s="601">
        <f>D29+D35+D36</f>
        <v>345543000</v>
      </c>
      <c r="E39" s="601">
        <f>E29+E35+E36</f>
        <v>0</v>
      </c>
      <c r="F39" s="601">
        <f>F29+F35+F36</f>
        <v>0</v>
      </c>
      <c r="G39" s="601">
        <f>G29+G35+G36</f>
        <v>0</v>
      </c>
      <c r="H39" s="601">
        <f>H29+H35+H36</f>
        <v>0</v>
      </c>
    </row>
    <row r="40" spans="1:8" x14ac:dyDescent="0.2">
      <c r="A40" s="593">
        <v>35</v>
      </c>
      <c r="B40" s="598" t="s">
        <v>361</v>
      </c>
      <c r="C40" s="595">
        <f t="shared" si="0"/>
        <v>0</v>
      </c>
      <c r="D40" s="604"/>
      <c r="E40" s="604"/>
      <c r="F40" s="604"/>
      <c r="G40" s="604"/>
      <c r="H40" s="604"/>
    </row>
    <row r="41" spans="1:8" x14ac:dyDescent="0.2">
      <c r="A41" s="593">
        <v>36</v>
      </c>
      <c r="B41" s="605" t="s">
        <v>57</v>
      </c>
      <c r="C41" s="595">
        <f t="shared" si="0"/>
        <v>10922980</v>
      </c>
      <c r="D41" s="606">
        <f>SUM(D42:D45)</f>
        <v>0</v>
      </c>
      <c r="E41" s="606">
        <f>SUM(E42:E45)</f>
        <v>370000</v>
      </c>
      <c r="F41" s="606">
        <f>SUM(F42:F45)</f>
        <v>700000</v>
      </c>
      <c r="G41" s="606">
        <f>SUM(G42:G45)</f>
        <v>1360000</v>
      </c>
      <c r="H41" s="606">
        <f>SUM(H42:H45)</f>
        <v>8492980</v>
      </c>
    </row>
    <row r="42" spans="1:8" x14ac:dyDescent="0.2">
      <c r="A42" s="593">
        <v>37</v>
      </c>
      <c r="B42" s="605" t="s">
        <v>362</v>
      </c>
      <c r="C42" s="595">
        <f t="shared" si="0"/>
        <v>1146420</v>
      </c>
      <c r="D42" s="607"/>
      <c r="E42" s="607"/>
      <c r="F42" s="607"/>
      <c r="G42" s="607"/>
      <c r="H42" s="607">
        <v>1146420</v>
      </c>
    </row>
    <row r="43" spans="1:8" x14ac:dyDescent="0.2">
      <c r="A43" s="593">
        <v>38</v>
      </c>
      <c r="B43" s="605" t="s">
        <v>58</v>
      </c>
      <c r="C43" s="595">
        <f t="shared" si="0"/>
        <v>2070000</v>
      </c>
      <c r="D43" s="608"/>
      <c r="E43" s="608">
        <v>70000</v>
      </c>
      <c r="F43" s="608">
        <v>700000</v>
      </c>
      <c r="G43" s="608">
        <v>1300000</v>
      </c>
      <c r="H43" s="608"/>
    </row>
    <row r="44" spans="1:8" x14ac:dyDescent="0.2">
      <c r="A44" s="593">
        <v>39</v>
      </c>
      <c r="B44" s="605" t="s">
        <v>363</v>
      </c>
      <c r="C44" s="595">
        <f t="shared" si="0"/>
        <v>7346560</v>
      </c>
      <c r="D44" s="608"/>
      <c r="E44" s="608"/>
      <c r="F44" s="608"/>
      <c r="G44" s="608"/>
      <c r="H44" s="608">
        <v>7346560</v>
      </c>
    </row>
    <row r="45" spans="1:8" x14ac:dyDescent="0.2">
      <c r="A45" s="593">
        <v>40</v>
      </c>
      <c r="B45" s="605" t="s">
        <v>364</v>
      </c>
      <c r="C45" s="595">
        <f t="shared" si="0"/>
        <v>360000</v>
      </c>
      <c r="D45" s="608"/>
      <c r="E45" s="608">
        <v>300000</v>
      </c>
      <c r="F45" s="608"/>
      <c r="G45" s="608">
        <v>60000</v>
      </c>
      <c r="H45" s="608"/>
    </row>
    <row r="46" spans="1:8" x14ac:dyDescent="0.2">
      <c r="A46" s="593">
        <v>41</v>
      </c>
      <c r="B46" s="594" t="s">
        <v>59</v>
      </c>
      <c r="C46" s="595">
        <f t="shared" si="0"/>
        <v>3575000</v>
      </c>
      <c r="D46" s="606">
        <f>SUM(D47:D48)</f>
        <v>130000</v>
      </c>
      <c r="E46" s="606">
        <f>SUM(E47:E48)</f>
        <v>1300000</v>
      </c>
      <c r="F46" s="606">
        <f>SUM(F47:F48)</f>
        <v>2145000</v>
      </c>
      <c r="G46" s="606">
        <f>SUM(G47:G48)</f>
        <v>0</v>
      </c>
      <c r="H46" s="606">
        <f>SUM(H47:H48)</f>
        <v>0</v>
      </c>
    </row>
    <row r="47" spans="1:8" x14ac:dyDescent="0.2">
      <c r="A47" s="593">
        <v>42</v>
      </c>
      <c r="B47" s="594" t="s">
        <v>60</v>
      </c>
      <c r="C47" s="595">
        <f t="shared" si="0"/>
        <v>1855000</v>
      </c>
      <c r="D47" s="596">
        <v>130000</v>
      </c>
      <c r="E47" s="596">
        <v>1300000</v>
      </c>
      <c r="F47" s="596">
        <v>425000</v>
      </c>
      <c r="G47" s="596"/>
      <c r="H47" s="596"/>
    </row>
    <row r="48" spans="1:8" x14ac:dyDescent="0.2">
      <c r="A48" s="593">
        <v>43</v>
      </c>
      <c r="B48" s="594" t="s">
        <v>61</v>
      </c>
      <c r="C48" s="595">
        <f t="shared" si="0"/>
        <v>1720000</v>
      </c>
      <c r="D48" s="596"/>
      <c r="E48" s="596"/>
      <c r="F48" s="596">
        <v>1720000</v>
      </c>
      <c r="G48" s="596"/>
      <c r="H48" s="596"/>
    </row>
    <row r="49" spans="1:8" x14ac:dyDescent="0.2">
      <c r="A49" s="593">
        <v>44</v>
      </c>
      <c r="B49" s="594" t="s">
        <v>365</v>
      </c>
      <c r="C49" s="595">
        <f t="shared" si="0"/>
        <v>9610000</v>
      </c>
      <c r="D49" s="606">
        <f>SUM(D50:D53)</f>
        <v>9610000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</row>
    <row r="50" spans="1:8" ht="25.5" x14ac:dyDescent="0.2">
      <c r="A50" s="593">
        <v>45</v>
      </c>
      <c r="B50" s="594" t="s">
        <v>366</v>
      </c>
      <c r="C50" s="595">
        <f t="shared" si="0"/>
        <v>0</v>
      </c>
      <c r="D50" s="596"/>
      <c r="E50" s="596"/>
      <c r="F50" s="596"/>
      <c r="G50" s="596"/>
      <c r="H50" s="596"/>
    </row>
    <row r="51" spans="1:8" ht="25.5" x14ac:dyDescent="0.2">
      <c r="A51" s="593">
        <v>46</v>
      </c>
      <c r="B51" s="594" t="s">
        <v>62</v>
      </c>
      <c r="C51" s="595">
        <f t="shared" si="0"/>
        <v>0</v>
      </c>
      <c r="D51" s="596"/>
      <c r="E51" s="596"/>
      <c r="F51" s="596"/>
      <c r="G51" s="596"/>
      <c r="H51" s="596"/>
    </row>
    <row r="52" spans="1:8" x14ac:dyDescent="0.2">
      <c r="A52" s="593">
        <v>47</v>
      </c>
      <c r="B52" s="594" t="s">
        <v>367</v>
      </c>
      <c r="C52" s="595">
        <f t="shared" si="0"/>
        <v>9100000</v>
      </c>
      <c r="D52" s="596">
        <v>9100000</v>
      </c>
      <c r="E52" s="596"/>
      <c r="F52" s="596"/>
      <c r="G52" s="596"/>
      <c r="H52" s="596"/>
    </row>
    <row r="53" spans="1:8" x14ac:dyDescent="0.2">
      <c r="A53" s="593">
        <v>49</v>
      </c>
      <c r="B53" s="594" t="s">
        <v>63</v>
      </c>
      <c r="C53" s="595">
        <f t="shared" si="0"/>
        <v>510000</v>
      </c>
      <c r="D53" s="596">
        <v>510000</v>
      </c>
      <c r="E53" s="596"/>
      <c r="F53" s="596"/>
      <c r="G53" s="596"/>
      <c r="H53" s="596"/>
    </row>
    <row r="54" spans="1:8" x14ac:dyDescent="0.2">
      <c r="A54" s="593">
        <v>50</v>
      </c>
      <c r="B54" s="594" t="s">
        <v>368</v>
      </c>
      <c r="C54" s="595">
        <f t="shared" si="0"/>
        <v>1365455</v>
      </c>
      <c r="D54" s="596"/>
      <c r="E54" s="596"/>
      <c r="F54" s="596"/>
      <c r="G54" s="596"/>
      <c r="H54" s="596">
        <v>1365455</v>
      </c>
    </row>
    <row r="55" spans="1:8" x14ac:dyDescent="0.2">
      <c r="A55" s="593">
        <v>51</v>
      </c>
      <c r="B55" s="594" t="s">
        <v>369</v>
      </c>
      <c r="C55" s="595">
        <f t="shared" si="0"/>
        <v>9650810</v>
      </c>
      <c r="D55" s="607">
        <v>5769983</v>
      </c>
      <c r="E55" s="607">
        <v>450900</v>
      </c>
      <c r="F55" s="607">
        <v>768150</v>
      </c>
      <c r="G55" s="607"/>
      <c r="H55" s="607">
        <v>2661777</v>
      </c>
    </row>
    <row r="56" spans="1:8" x14ac:dyDescent="0.2">
      <c r="A56" s="593">
        <v>52</v>
      </c>
      <c r="B56" s="594" t="s">
        <v>64</v>
      </c>
      <c r="C56" s="595">
        <f t="shared" si="0"/>
        <v>0</v>
      </c>
      <c r="D56" s="596"/>
      <c r="E56" s="596"/>
      <c r="F56" s="596"/>
      <c r="G56" s="596"/>
      <c r="H56" s="596"/>
    </row>
    <row r="57" spans="1:8" ht="25.5" x14ac:dyDescent="0.2">
      <c r="A57" s="593">
        <v>53</v>
      </c>
      <c r="B57" s="594" t="s">
        <v>370</v>
      </c>
      <c r="C57" s="595">
        <f t="shared" si="0"/>
        <v>0</v>
      </c>
      <c r="D57" s="596"/>
      <c r="E57" s="596"/>
      <c r="F57" s="596"/>
      <c r="G57" s="596"/>
      <c r="H57" s="596"/>
    </row>
    <row r="58" spans="1:8" x14ac:dyDescent="0.2">
      <c r="A58" s="593">
        <v>54</v>
      </c>
      <c r="B58" s="594" t="s">
        <v>371</v>
      </c>
      <c r="C58" s="595">
        <f t="shared" si="0"/>
        <v>1000</v>
      </c>
      <c r="D58" s="596"/>
      <c r="E58" s="596"/>
      <c r="F58" s="596">
        <v>1000</v>
      </c>
      <c r="G58" s="596"/>
      <c r="H58" s="596"/>
    </row>
    <row r="59" spans="1:8" x14ac:dyDescent="0.2">
      <c r="A59" s="593">
        <v>55</v>
      </c>
      <c r="B59" s="594" t="s">
        <v>65</v>
      </c>
      <c r="C59" s="595">
        <f t="shared" si="0"/>
        <v>0</v>
      </c>
      <c r="D59" s="596"/>
      <c r="E59" s="596"/>
      <c r="F59" s="596"/>
      <c r="G59" s="596"/>
      <c r="H59" s="596"/>
    </row>
    <row r="60" spans="1:8" x14ac:dyDescent="0.2">
      <c r="A60" s="593">
        <v>56</v>
      </c>
      <c r="B60" s="594" t="s">
        <v>372</v>
      </c>
      <c r="C60" s="595">
        <f t="shared" si="0"/>
        <v>1470500</v>
      </c>
      <c r="D60" s="596">
        <v>1460500</v>
      </c>
      <c r="E60" s="592"/>
      <c r="F60" s="596">
        <v>10000</v>
      </c>
      <c r="G60" s="592"/>
      <c r="H60" s="592"/>
    </row>
    <row r="61" spans="1:8" x14ac:dyDescent="0.2">
      <c r="A61" s="593">
        <v>57</v>
      </c>
      <c r="B61" s="600" t="s">
        <v>66</v>
      </c>
      <c r="C61" s="595">
        <f t="shared" si="0"/>
        <v>36595745</v>
      </c>
      <c r="D61" s="601">
        <f>D40+D41+D46+D49+D54+D55+D56+D57+D58+D59+D60</f>
        <v>16970483</v>
      </c>
      <c r="E61" s="601">
        <f>E40+E41+E46+E49+E54+E55+E56+E57+E58+E59+E60</f>
        <v>2120900</v>
      </c>
      <c r="F61" s="601">
        <f>F40+F41+F46+F49+F54+F55+F56+F57+F58+F59+F60</f>
        <v>3624150</v>
      </c>
      <c r="G61" s="601">
        <f>G40+G41+G46+G49+G54+G55+G56+G57+G58+G59+G60</f>
        <v>1360000</v>
      </c>
      <c r="H61" s="601">
        <f>H40+H41+H46+H49+H54+H55+H56+H57+H58+H59+H60</f>
        <v>12520212</v>
      </c>
    </row>
    <row r="62" spans="1:8" x14ac:dyDescent="0.2">
      <c r="A62" s="593">
        <v>58</v>
      </c>
      <c r="B62" s="594" t="s">
        <v>373</v>
      </c>
      <c r="C62" s="595">
        <f t="shared" si="0"/>
        <v>11630306</v>
      </c>
      <c r="D62" s="596">
        <v>11630306</v>
      </c>
      <c r="E62" s="596"/>
      <c r="F62" s="596"/>
      <c r="G62" s="592"/>
      <c r="H62" s="592"/>
    </row>
    <row r="63" spans="1:8" x14ac:dyDescent="0.2">
      <c r="A63" s="593">
        <v>59</v>
      </c>
      <c r="B63" s="594" t="s">
        <v>374</v>
      </c>
      <c r="C63" s="595">
        <f t="shared" si="0"/>
        <v>0</v>
      </c>
      <c r="D63" s="596"/>
      <c r="E63" s="596"/>
      <c r="F63" s="596"/>
      <c r="G63" s="592"/>
      <c r="H63" s="592"/>
    </row>
    <row r="64" spans="1:8" x14ac:dyDescent="0.2">
      <c r="A64" s="593">
        <v>60</v>
      </c>
      <c r="B64" s="600" t="s">
        <v>67</v>
      </c>
      <c r="C64" s="595">
        <f t="shared" si="0"/>
        <v>11630306</v>
      </c>
      <c r="D64" s="601">
        <f>SUM(D62:D63)</f>
        <v>11630306</v>
      </c>
      <c r="E64" s="601">
        <f>SUM(E62:E63)</f>
        <v>0</v>
      </c>
      <c r="F64" s="601">
        <f>SUM(F62:F63)</f>
        <v>0</v>
      </c>
      <c r="G64" s="601">
        <f>SUM(G62:G63)</f>
        <v>0</v>
      </c>
      <c r="H64" s="601">
        <f>SUM(H62:H63)</f>
        <v>0</v>
      </c>
    </row>
    <row r="65" spans="1:8" x14ac:dyDescent="0.2">
      <c r="A65" s="593">
        <v>61</v>
      </c>
      <c r="B65" s="609" t="s">
        <v>375</v>
      </c>
      <c r="C65" s="595">
        <f t="shared" si="0"/>
        <v>0</v>
      </c>
      <c r="D65" s="607"/>
      <c r="E65" s="607"/>
      <c r="F65" s="607"/>
      <c r="G65" s="607"/>
      <c r="H65" s="607"/>
    </row>
    <row r="66" spans="1:8" x14ac:dyDescent="0.2">
      <c r="A66" s="593">
        <v>62</v>
      </c>
      <c r="B66" s="610" t="s">
        <v>376</v>
      </c>
      <c r="C66" s="595">
        <f t="shared" si="0"/>
        <v>0</v>
      </c>
      <c r="D66" s="601">
        <f>D65</f>
        <v>0</v>
      </c>
      <c r="E66" s="601">
        <f>E65</f>
        <v>0</v>
      </c>
      <c r="F66" s="601">
        <f>F65</f>
        <v>0</v>
      </c>
      <c r="G66" s="601">
        <f>G65</f>
        <v>0</v>
      </c>
      <c r="H66" s="601">
        <f>H65</f>
        <v>0</v>
      </c>
    </row>
    <row r="67" spans="1:8" ht="25.5" x14ac:dyDescent="0.2">
      <c r="A67" s="593">
        <v>63</v>
      </c>
      <c r="B67" s="594" t="s">
        <v>68</v>
      </c>
      <c r="C67" s="595">
        <f t="shared" si="0"/>
        <v>0</v>
      </c>
      <c r="D67" s="596"/>
      <c r="E67" s="596"/>
      <c r="F67" s="596"/>
      <c r="G67" s="596"/>
      <c r="H67" s="596"/>
    </row>
    <row r="68" spans="1:8" x14ac:dyDescent="0.2">
      <c r="A68" s="593">
        <v>64</v>
      </c>
      <c r="B68" s="594" t="s">
        <v>69</v>
      </c>
      <c r="C68" s="595">
        <f t="shared" si="0"/>
        <v>0</v>
      </c>
      <c r="D68" s="596"/>
      <c r="E68" s="596"/>
      <c r="F68" s="596"/>
      <c r="G68" s="596"/>
      <c r="H68" s="596"/>
    </row>
    <row r="69" spans="1:8" x14ac:dyDescent="0.2">
      <c r="A69" s="593">
        <v>65</v>
      </c>
      <c r="B69" s="594" t="s">
        <v>70</v>
      </c>
      <c r="C69" s="595">
        <f t="shared" si="0"/>
        <v>120000</v>
      </c>
      <c r="D69" s="596">
        <v>120000</v>
      </c>
      <c r="E69" s="592"/>
      <c r="F69" s="592"/>
      <c r="G69" s="592"/>
      <c r="H69" s="592"/>
    </row>
    <row r="70" spans="1:8" x14ac:dyDescent="0.2">
      <c r="A70" s="593">
        <v>66</v>
      </c>
      <c r="B70" s="600" t="s">
        <v>71</v>
      </c>
      <c r="C70" s="595">
        <f t="shared" si="0"/>
        <v>120000</v>
      </c>
      <c r="D70" s="611">
        <f>SUM(D67:D69)</f>
        <v>120000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</row>
    <row r="71" spans="1:8" x14ac:dyDescent="0.2">
      <c r="A71" s="593">
        <v>67</v>
      </c>
      <c r="B71" s="612" t="s">
        <v>72</v>
      </c>
      <c r="C71" s="595">
        <f t="shared" ref="C71:C78" si="1">SUM(D71:H71)</f>
        <v>1514844439</v>
      </c>
      <c r="D71" s="613">
        <f>D20+D28+D39+D61+D64+D66+D70</f>
        <v>1456236209</v>
      </c>
      <c r="E71" s="613">
        <f>E20+E28+E39+E61+E64+E66+E70</f>
        <v>2120900</v>
      </c>
      <c r="F71" s="613">
        <f>F20+F28+F39+F61+F64+F66+F70</f>
        <v>42607118</v>
      </c>
      <c r="G71" s="613">
        <f>G20+G28+G39+G61+G64+G66+G70</f>
        <v>1360000</v>
      </c>
      <c r="H71" s="613">
        <f>H20+H28+H39+H61+H64+H66+H70</f>
        <v>12520212</v>
      </c>
    </row>
    <row r="72" spans="1:8" ht="25.5" x14ac:dyDescent="0.2">
      <c r="A72" s="593">
        <v>68</v>
      </c>
      <c r="B72" s="598" t="s">
        <v>377</v>
      </c>
      <c r="C72" s="595">
        <f t="shared" si="1"/>
        <v>0</v>
      </c>
      <c r="D72" s="607"/>
      <c r="E72" s="607"/>
      <c r="F72" s="607"/>
      <c r="G72" s="607"/>
      <c r="H72" s="607"/>
    </row>
    <row r="73" spans="1:8" ht="25.5" x14ac:dyDescent="0.2">
      <c r="A73" s="593">
        <v>69</v>
      </c>
      <c r="B73" s="594" t="s">
        <v>378</v>
      </c>
      <c r="C73" s="595">
        <f t="shared" si="1"/>
        <v>1100474741</v>
      </c>
      <c r="D73" s="596">
        <v>1045989369</v>
      </c>
      <c r="E73" s="596">
        <v>13846714</v>
      </c>
      <c r="F73" s="596">
        <v>22277262</v>
      </c>
      <c r="G73" s="596">
        <v>11553464</v>
      </c>
      <c r="H73" s="596">
        <v>6807932</v>
      </c>
    </row>
    <row r="74" spans="1:8" x14ac:dyDescent="0.2">
      <c r="A74" s="593">
        <v>70</v>
      </c>
      <c r="B74" s="594" t="s">
        <v>73</v>
      </c>
      <c r="C74" s="595">
        <f t="shared" si="1"/>
        <v>0</v>
      </c>
      <c r="D74" s="596"/>
      <c r="E74" s="596"/>
      <c r="F74" s="596"/>
      <c r="G74" s="596"/>
      <c r="H74" s="596"/>
    </row>
    <row r="75" spans="1:8" x14ac:dyDescent="0.2">
      <c r="A75" s="593">
        <v>71</v>
      </c>
      <c r="B75" s="594" t="s">
        <v>379</v>
      </c>
      <c r="C75" s="595">
        <f t="shared" si="1"/>
        <v>544902028</v>
      </c>
      <c r="D75" s="596"/>
      <c r="E75" s="596">
        <v>207178554</v>
      </c>
      <c r="F75" s="596">
        <v>126410626</v>
      </c>
      <c r="G75" s="596">
        <v>69304591</v>
      </c>
      <c r="H75" s="596">
        <v>142008257</v>
      </c>
    </row>
    <row r="76" spans="1:8" x14ac:dyDescent="0.2">
      <c r="A76" s="593">
        <v>72</v>
      </c>
      <c r="B76" s="594" t="s">
        <v>74</v>
      </c>
      <c r="C76" s="595">
        <f t="shared" si="1"/>
        <v>1645376769</v>
      </c>
      <c r="D76" s="602">
        <f>SUM(D72:D75)</f>
        <v>1045989369</v>
      </c>
      <c r="E76" s="602">
        <f>SUM(E72:E75)</f>
        <v>221025268</v>
      </c>
      <c r="F76" s="602">
        <f>SUM(F72:F75)</f>
        <v>148687888</v>
      </c>
      <c r="G76" s="602">
        <f>SUM(G72:G75)</f>
        <v>80858055</v>
      </c>
      <c r="H76" s="602">
        <f>SUM(H72:H75)</f>
        <v>148816189</v>
      </c>
    </row>
    <row r="77" spans="1:8" ht="13.5" thickBot="1" x14ac:dyDescent="0.25">
      <c r="A77" s="593">
        <v>73</v>
      </c>
      <c r="B77" s="614" t="s">
        <v>75</v>
      </c>
      <c r="C77" s="595">
        <f t="shared" si="1"/>
        <v>1645376769</v>
      </c>
      <c r="D77" s="615">
        <f>D76</f>
        <v>1045989369</v>
      </c>
      <c r="E77" s="615">
        <f>E76</f>
        <v>221025268</v>
      </c>
      <c r="F77" s="615">
        <f>F76</f>
        <v>148687888</v>
      </c>
      <c r="G77" s="615">
        <f>G76</f>
        <v>80858055</v>
      </c>
      <c r="H77" s="615">
        <f>H76</f>
        <v>148816189</v>
      </c>
    </row>
    <row r="78" spans="1:8" ht="14.25" thickTop="1" thickBot="1" x14ac:dyDescent="0.25">
      <c r="A78" s="593">
        <v>74</v>
      </c>
      <c r="B78" s="242" t="s">
        <v>38</v>
      </c>
      <c r="C78" s="595">
        <f t="shared" si="1"/>
        <v>3160221208</v>
      </c>
      <c r="D78" s="243">
        <f>D71+D77</f>
        <v>2502225578</v>
      </c>
      <c r="E78" s="243">
        <f>E71+E77</f>
        <v>223146168</v>
      </c>
      <c r="F78" s="243">
        <f>F71+F77</f>
        <v>191295006</v>
      </c>
      <c r="G78" s="243">
        <f>G71+G77</f>
        <v>82218055</v>
      </c>
      <c r="H78" s="243">
        <f>H71+H77</f>
        <v>161336401</v>
      </c>
    </row>
    <row r="79" spans="1:8" ht="13.5" thickTop="1" x14ac:dyDescent="0.2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5B63A2-B931-4038-9B44-FB795528FDCE}">
  <dimension ref="A1:H50"/>
  <sheetViews>
    <sheetView workbookViewId="0">
      <pane ySplit="5" topLeftCell="A6" activePane="bottomLeft" state="frozen"/>
      <selection pane="bottomLeft"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51" max="251" width="6.42578125" customWidth="1"/>
    <col min="252" max="252" width="46.5703125" customWidth="1"/>
    <col min="253" max="253" width="29.42578125" customWidth="1"/>
    <col min="507" max="507" width="6.42578125" customWidth="1"/>
    <col min="508" max="508" width="46.5703125" customWidth="1"/>
    <col min="509" max="509" width="29.42578125" customWidth="1"/>
    <col min="763" max="763" width="6.42578125" customWidth="1"/>
    <col min="764" max="764" width="46.5703125" customWidth="1"/>
    <col min="765" max="765" width="29.42578125" customWidth="1"/>
    <col min="1019" max="1019" width="6.42578125" customWidth="1"/>
    <col min="1020" max="1020" width="46.5703125" customWidth="1"/>
    <col min="1021" max="1021" width="29.42578125" customWidth="1"/>
    <col min="1275" max="1275" width="6.42578125" customWidth="1"/>
    <col min="1276" max="1276" width="46.5703125" customWidth="1"/>
    <col min="1277" max="1277" width="29.42578125" customWidth="1"/>
    <col min="1531" max="1531" width="6.42578125" customWidth="1"/>
    <col min="1532" max="1532" width="46.5703125" customWidth="1"/>
    <col min="1533" max="1533" width="29.42578125" customWidth="1"/>
    <col min="1787" max="1787" width="6.42578125" customWidth="1"/>
    <col min="1788" max="1788" width="46.5703125" customWidth="1"/>
    <col min="1789" max="1789" width="29.42578125" customWidth="1"/>
    <col min="2043" max="2043" width="6.42578125" customWidth="1"/>
    <col min="2044" max="2044" width="46.5703125" customWidth="1"/>
    <col min="2045" max="2045" width="29.42578125" customWidth="1"/>
    <col min="2299" max="2299" width="6.42578125" customWidth="1"/>
    <col min="2300" max="2300" width="46.5703125" customWidth="1"/>
    <col min="2301" max="2301" width="29.42578125" customWidth="1"/>
    <col min="2555" max="2555" width="6.42578125" customWidth="1"/>
    <col min="2556" max="2556" width="46.5703125" customWidth="1"/>
    <col min="2557" max="2557" width="29.42578125" customWidth="1"/>
    <col min="2811" max="2811" width="6.42578125" customWidth="1"/>
    <col min="2812" max="2812" width="46.5703125" customWidth="1"/>
    <col min="2813" max="2813" width="29.42578125" customWidth="1"/>
    <col min="3067" max="3067" width="6.42578125" customWidth="1"/>
    <col min="3068" max="3068" width="46.5703125" customWidth="1"/>
    <col min="3069" max="3069" width="29.42578125" customWidth="1"/>
    <col min="3323" max="3323" width="6.42578125" customWidth="1"/>
    <col min="3324" max="3324" width="46.5703125" customWidth="1"/>
    <col min="3325" max="3325" width="29.42578125" customWidth="1"/>
    <col min="3579" max="3579" width="6.42578125" customWidth="1"/>
    <col min="3580" max="3580" width="46.5703125" customWidth="1"/>
    <col min="3581" max="3581" width="29.42578125" customWidth="1"/>
    <col min="3835" max="3835" width="6.42578125" customWidth="1"/>
    <col min="3836" max="3836" width="46.5703125" customWidth="1"/>
    <col min="3837" max="3837" width="29.42578125" customWidth="1"/>
    <col min="4091" max="4091" width="6.42578125" customWidth="1"/>
    <col min="4092" max="4092" width="46.5703125" customWidth="1"/>
    <col min="4093" max="4093" width="29.42578125" customWidth="1"/>
    <col min="4347" max="4347" width="6.42578125" customWidth="1"/>
    <col min="4348" max="4348" width="46.5703125" customWidth="1"/>
    <col min="4349" max="4349" width="29.42578125" customWidth="1"/>
    <col min="4603" max="4603" width="6.42578125" customWidth="1"/>
    <col min="4604" max="4604" width="46.5703125" customWidth="1"/>
    <col min="4605" max="4605" width="29.42578125" customWidth="1"/>
    <col min="4859" max="4859" width="6.42578125" customWidth="1"/>
    <col min="4860" max="4860" width="46.5703125" customWidth="1"/>
    <col min="4861" max="4861" width="29.42578125" customWidth="1"/>
    <col min="5115" max="5115" width="6.42578125" customWidth="1"/>
    <col min="5116" max="5116" width="46.5703125" customWidth="1"/>
    <col min="5117" max="5117" width="29.42578125" customWidth="1"/>
    <col min="5371" max="5371" width="6.42578125" customWidth="1"/>
    <col min="5372" max="5372" width="46.5703125" customWidth="1"/>
    <col min="5373" max="5373" width="29.42578125" customWidth="1"/>
    <col min="5627" max="5627" width="6.42578125" customWidth="1"/>
    <col min="5628" max="5628" width="46.5703125" customWidth="1"/>
    <col min="5629" max="5629" width="29.42578125" customWidth="1"/>
    <col min="5883" max="5883" width="6.42578125" customWidth="1"/>
    <col min="5884" max="5884" width="46.5703125" customWidth="1"/>
    <col min="5885" max="5885" width="29.42578125" customWidth="1"/>
    <col min="6139" max="6139" width="6.42578125" customWidth="1"/>
    <col min="6140" max="6140" width="46.5703125" customWidth="1"/>
    <col min="6141" max="6141" width="29.42578125" customWidth="1"/>
    <col min="6395" max="6395" width="6.42578125" customWidth="1"/>
    <col min="6396" max="6396" width="46.5703125" customWidth="1"/>
    <col min="6397" max="6397" width="29.42578125" customWidth="1"/>
    <col min="6651" max="6651" width="6.42578125" customWidth="1"/>
    <col min="6652" max="6652" width="46.5703125" customWidth="1"/>
    <col min="6653" max="6653" width="29.42578125" customWidth="1"/>
    <col min="6907" max="6907" width="6.42578125" customWidth="1"/>
    <col min="6908" max="6908" width="46.5703125" customWidth="1"/>
    <col min="6909" max="6909" width="29.42578125" customWidth="1"/>
    <col min="7163" max="7163" width="6.42578125" customWidth="1"/>
    <col min="7164" max="7164" width="46.5703125" customWidth="1"/>
    <col min="7165" max="7165" width="29.42578125" customWidth="1"/>
    <col min="7419" max="7419" width="6.42578125" customWidth="1"/>
    <col min="7420" max="7420" width="46.5703125" customWidth="1"/>
    <col min="7421" max="7421" width="29.42578125" customWidth="1"/>
    <col min="7675" max="7675" width="6.42578125" customWidth="1"/>
    <col min="7676" max="7676" width="46.5703125" customWidth="1"/>
    <col min="7677" max="7677" width="29.42578125" customWidth="1"/>
    <col min="7931" max="7931" width="6.42578125" customWidth="1"/>
    <col min="7932" max="7932" width="46.5703125" customWidth="1"/>
    <col min="7933" max="7933" width="29.42578125" customWidth="1"/>
    <col min="8187" max="8187" width="6.42578125" customWidth="1"/>
    <col min="8188" max="8188" width="46.5703125" customWidth="1"/>
    <col min="8189" max="8189" width="29.42578125" customWidth="1"/>
    <col min="8443" max="8443" width="6.42578125" customWidth="1"/>
    <col min="8444" max="8444" width="46.5703125" customWidth="1"/>
    <col min="8445" max="8445" width="29.42578125" customWidth="1"/>
    <col min="8699" max="8699" width="6.42578125" customWidth="1"/>
    <col min="8700" max="8700" width="46.5703125" customWidth="1"/>
    <col min="8701" max="8701" width="29.42578125" customWidth="1"/>
    <col min="8955" max="8955" width="6.42578125" customWidth="1"/>
    <col min="8956" max="8956" width="46.5703125" customWidth="1"/>
    <col min="8957" max="8957" width="29.42578125" customWidth="1"/>
    <col min="9211" max="9211" width="6.42578125" customWidth="1"/>
    <col min="9212" max="9212" width="46.5703125" customWidth="1"/>
    <col min="9213" max="9213" width="29.42578125" customWidth="1"/>
    <col min="9467" max="9467" width="6.42578125" customWidth="1"/>
    <col min="9468" max="9468" width="46.5703125" customWidth="1"/>
    <col min="9469" max="9469" width="29.42578125" customWidth="1"/>
    <col min="9723" max="9723" width="6.42578125" customWidth="1"/>
    <col min="9724" max="9724" width="46.5703125" customWidth="1"/>
    <col min="9725" max="9725" width="29.42578125" customWidth="1"/>
    <col min="9979" max="9979" width="6.42578125" customWidth="1"/>
    <col min="9980" max="9980" width="46.5703125" customWidth="1"/>
    <col min="9981" max="9981" width="29.42578125" customWidth="1"/>
    <col min="10235" max="10235" width="6.42578125" customWidth="1"/>
    <col min="10236" max="10236" width="46.5703125" customWidth="1"/>
    <col min="10237" max="10237" width="29.42578125" customWidth="1"/>
    <col min="10491" max="10491" width="6.42578125" customWidth="1"/>
    <col min="10492" max="10492" width="46.5703125" customWidth="1"/>
    <col min="10493" max="10493" width="29.42578125" customWidth="1"/>
    <col min="10747" max="10747" width="6.42578125" customWidth="1"/>
    <col min="10748" max="10748" width="46.5703125" customWidth="1"/>
    <col min="10749" max="10749" width="29.42578125" customWidth="1"/>
    <col min="11003" max="11003" width="6.42578125" customWidth="1"/>
    <col min="11004" max="11004" width="46.5703125" customWidth="1"/>
    <col min="11005" max="11005" width="29.42578125" customWidth="1"/>
    <col min="11259" max="11259" width="6.42578125" customWidth="1"/>
    <col min="11260" max="11260" width="46.5703125" customWidth="1"/>
    <col min="11261" max="11261" width="29.42578125" customWidth="1"/>
    <col min="11515" max="11515" width="6.42578125" customWidth="1"/>
    <col min="11516" max="11516" width="46.5703125" customWidth="1"/>
    <col min="11517" max="11517" width="29.42578125" customWidth="1"/>
    <col min="11771" max="11771" width="6.42578125" customWidth="1"/>
    <col min="11772" max="11772" width="46.5703125" customWidth="1"/>
    <col min="11773" max="11773" width="29.42578125" customWidth="1"/>
    <col min="12027" max="12027" width="6.42578125" customWidth="1"/>
    <col min="12028" max="12028" width="46.5703125" customWidth="1"/>
    <col min="12029" max="12029" width="29.42578125" customWidth="1"/>
    <col min="12283" max="12283" width="6.42578125" customWidth="1"/>
    <col min="12284" max="12284" width="46.5703125" customWidth="1"/>
    <col min="12285" max="12285" width="29.42578125" customWidth="1"/>
    <col min="12539" max="12539" width="6.42578125" customWidth="1"/>
    <col min="12540" max="12540" width="46.5703125" customWidth="1"/>
    <col min="12541" max="12541" width="29.42578125" customWidth="1"/>
    <col min="12795" max="12795" width="6.42578125" customWidth="1"/>
    <col min="12796" max="12796" width="46.5703125" customWidth="1"/>
    <col min="12797" max="12797" width="29.42578125" customWidth="1"/>
    <col min="13051" max="13051" width="6.42578125" customWidth="1"/>
    <col min="13052" max="13052" width="46.5703125" customWidth="1"/>
    <col min="13053" max="13053" width="29.42578125" customWidth="1"/>
    <col min="13307" max="13307" width="6.42578125" customWidth="1"/>
    <col min="13308" max="13308" width="46.5703125" customWidth="1"/>
    <col min="13309" max="13309" width="29.42578125" customWidth="1"/>
    <col min="13563" max="13563" width="6.42578125" customWidth="1"/>
    <col min="13564" max="13564" width="46.5703125" customWidth="1"/>
    <col min="13565" max="13565" width="29.42578125" customWidth="1"/>
    <col min="13819" max="13819" width="6.42578125" customWidth="1"/>
    <col min="13820" max="13820" width="46.5703125" customWidth="1"/>
    <col min="13821" max="13821" width="29.42578125" customWidth="1"/>
    <col min="14075" max="14075" width="6.42578125" customWidth="1"/>
    <col min="14076" max="14076" width="46.5703125" customWidth="1"/>
    <col min="14077" max="14077" width="29.42578125" customWidth="1"/>
    <col min="14331" max="14331" width="6.42578125" customWidth="1"/>
    <col min="14332" max="14332" width="46.5703125" customWidth="1"/>
    <col min="14333" max="14333" width="29.42578125" customWidth="1"/>
    <col min="14587" max="14587" width="6.42578125" customWidth="1"/>
    <col min="14588" max="14588" width="46.5703125" customWidth="1"/>
    <col min="14589" max="14589" width="29.42578125" customWidth="1"/>
    <col min="14843" max="14843" width="6.42578125" customWidth="1"/>
    <col min="14844" max="14844" width="46.5703125" customWidth="1"/>
    <col min="14845" max="14845" width="29.42578125" customWidth="1"/>
    <col min="15099" max="15099" width="6.42578125" customWidth="1"/>
    <col min="15100" max="15100" width="46.5703125" customWidth="1"/>
    <col min="15101" max="15101" width="29.42578125" customWidth="1"/>
    <col min="15355" max="15355" width="6.42578125" customWidth="1"/>
    <col min="15356" max="15356" width="46.5703125" customWidth="1"/>
    <col min="15357" max="15357" width="29.42578125" customWidth="1"/>
    <col min="15611" max="15611" width="6.42578125" customWidth="1"/>
    <col min="15612" max="15612" width="46.5703125" customWidth="1"/>
    <col min="15613" max="15613" width="29.42578125" customWidth="1"/>
    <col min="15867" max="15867" width="6.42578125" customWidth="1"/>
    <col min="15868" max="15868" width="46.5703125" customWidth="1"/>
    <col min="15869" max="15869" width="29.42578125" customWidth="1"/>
    <col min="16123" max="16123" width="6.42578125" customWidth="1"/>
    <col min="16124" max="16124" width="46.5703125" customWidth="1"/>
    <col min="16125" max="16125" width="29.42578125" customWidth="1"/>
  </cols>
  <sheetData>
    <row r="1" spans="1:8" x14ac:dyDescent="0.2">
      <c r="B1" s="225" t="s">
        <v>336</v>
      </c>
      <c r="E1" t="s">
        <v>167</v>
      </c>
    </row>
    <row r="2" spans="1:8" x14ac:dyDescent="0.2">
      <c r="B2" s="225" t="s">
        <v>476</v>
      </c>
      <c r="E2" t="s">
        <v>511</v>
      </c>
    </row>
    <row r="3" spans="1:8" x14ac:dyDescent="0.2">
      <c r="B3" s="225"/>
      <c r="C3" s="225" t="s">
        <v>411</v>
      </c>
      <c r="E3" t="s">
        <v>78</v>
      </c>
    </row>
    <row r="4" spans="1:8" ht="13.5" thickBot="1" x14ac:dyDescent="0.25">
      <c r="B4" s="225"/>
    </row>
    <row r="5" spans="1:8" ht="38.25" x14ac:dyDescent="0.2">
      <c r="A5" s="255" t="s">
        <v>1</v>
      </c>
      <c r="B5" s="256" t="s">
        <v>395</v>
      </c>
      <c r="C5" s="257" t="s">
        <v>338</v>
      </c>
      <c r="D5" s="258" t="s">
        <v>40</v>
      </c>
      <c r="E5" s="259" t="s">
        <v>339</v>
      </c>
      <c r="F5" s="259" t="s">
        <v>42</v>
      </c>
      <c r="G5" s="259" t="s">
        <v>123</v>
      </c>
      <c r="H5" s="259" t="s">
        <v>43</v>
      </c>
    </row>
    <row r="6" spans="1:8" x14ac:dyDescent="0.2">
      <c r="A6" s="260">
        <v>27</v>
      </c>
      <c r="B6" s="261" t="s">
        <v>3</v>
      </c>
      <c r="C6" s="262">
        <f t="shared" ref="C6:C37" si="0">SUM(D6:H6)</f>
        <v>380862666</v>
      </c>
      <c r="D6" s="263">
        <v>40882056</v>
      </c>
      <c r="E6" s="263">
        <v>141170324</v>
      </c>
      <c r="F6" s="263">
        <v>90434440</v>
      </c>
      <c r="G6" s="263">
        <v>22626952</v>
      </c>
      <c r="H6" s="263">
        <v>85748894</v>
      </c>
    </row>
    <row r="7" spans="1:8" ht="25.5" x14ac:dyDescent="0.2">
      <c r="A7" s="260">
        <v>28</v>
      </c>
      <c r="B7" s="261" t="s">
        <v>4</v>
      </c>
      <c r="C7" s="262">
        <f t="shared" si="0"/>
        <v>73316459</v>
      </c>
      <c r="D7" s="263">
        <v>8669381</v>
      </c>
      <c r="E7" s="263">
        <v>28404284</v>
      </c>
      <c r="F7" s="263">
        <v>13174994</v>
      </c>
      <c r="G7" s="263">
        <v>4456746</v>
      </c>
      <c r="H7" s="263">
        <v>18611054</v>
      </c>
    </row>
    <row r="8" spans="1:8" x14ac:dyDescent="0.2">
      <c r="A8" s="260">
        <v>87</v>
      </c>
      <c r="B8" s="261" t="s">
        <v>5</v>
      </c>
      <c r="C8" s="262">
        <f t="shared" si="0"/>
        <v>460366483</v>
      </c>
      <c r="D8" s="263">
        <v>279675327</v>
      </c>
      <c r="E8" s="263">
        <v>34390846</v>
      </c>
      <c r="F8" s="263">
        <v>68919710</v>
      </c>
      <c r="G8" s="263">
        <v>36241176</v>
      </c>
      <c r="H8" s="263">
        <v>41139424</v>
      </c>
    </row>
    <row r="9" spans="1:8" x14ac:dyDescent="0.2">
      <c r="A9" s="260">
        <v>88</v>
      </c>
      <c r="B9" s="264" t="s">
        <v>6</v>
      </c>
      <c r="C9" s="265">
        <f t="shared" si="0"/>
        <v>0</v>
      </c>
      <c r="D9" s="266">
        <f>D10</f>
        <v>0</v>
      </c>
      <c r="E9" s="267">
        <f>E10</f>
        <v>0</v>
      </c>
      <c r="F9" s="267">
        <f>F10</f>
        <v>0</v>
      </c>
      <c r="G9" s="267">
        <f>G10</f>
        <v>0</v>
      </c>
      <c r="H9" s="267">
        <f>H10</f>
        <v>0</v>
      </c>
    </row>
    <row r="10" spans="1:8" ht="25.5" x14ac:dyDescent="0.2">
      <c r="A10" s="260">
        <v>89</v>
      </c>
      <c r="B10" s="264" t="s">
        <v>7</v>
      </c>
      <c r="C10" s="265">
        <f t="shared" si="0"/>
        <v>0</v>
      </c>
      <c r="D10" s="268"/>
      <c r="E10" s="269"/>
      <c r="F10" s="269"/>
      <c r="G10" s="269"/>
      <c r="H10" s="269"/>
    </row>
    <row r="11" spans="1:8" x14ac:dyDescent="0.2">
      <c r="A11" s="260">
        <v>90</v>
      </c>
      <c r="B11" s="264" t="s">
        <v>8</v>
      </c>
      <c r="C11" s="265">
        <f t="shared" si="0"/>
        <v>800000</v>
      </c>
      <c r="D11" s="266">
        <f>D12</f>
        <v>800000</v>
      </c>
      <c r="E11" s="267">
        <f>E12</f>
        <v>0</v>
      </c>
      <c r="F11" s="267">
        <f>F12</f>
        <v>0</v>
      </c>
      <c r="G11" s="267">
        <f>G12</f>
        <v>0</v>
      </c>
      <c r="H11" s="267">
        <f>H12</f>
        <v>0</v>
      </c>
    </row>
    <row r="12" spans="1:8" ht="25.5" x14ac:dyDescent="0.2">
      <c r="A12" s="260">
        <v>91</v>
      </c>
      <c r="B12" s="264" t="s">
        <v>9</v>
      </c>
      <c r="C12" s="265">
        <f t="shared" si="0"/>
        <v>800000</v>
      </c>
      <c r="D12" s="266">
        <v>800000</v>
      </c>
      <c r="E12" s="267"/>
      <c r="F12" s="267"/>
      <c r="G12" s="267"/>
      <c r="H12" s="267"/>
    </row>
    <row r="13" spans="1:8" x14ac:dyDescent="0.2">
      <c r="A13" s="260">
        <v>92</v>
      </c>
      <c r="B13" s="264" t="s">
        <v>10</v>
      </c>
      <c r="C13" s="265">
        <f t="shared" si="0"/>
        <v>11000000</v>
      </c>
      <c r="D13" s="266">
        <f>SUM(D14:D15)</f>
        <v>11000000</v>
      </c>
      <c r="E13" s="267">
        <f>SUM(E14:E15)</f>
        <v>0</v>
      </c>
      <c r="F13" s="267">
        <f>SUM(F14:F15)</f>
        <v>0</v>
      </c>
      <c r="G13" s="267">
        <f>SUM(G14:G15)</f>
        <v>0</v>
      </c>
      <c r="H13" s="267">
        <f>SUM(H14:H15)</f>
        <v>0</v>
      </c>
    </row>
    <row r="14" spans="1:8" x14ac:dyDescent="0.2">
      <c r="A14" s="260">
        <v>93</v>
      </c>
      <c r="B14" s="264" t="s">
        <v>11</v>
      </c>
      <c r="C14" s="265">
        <f t="shared" si="0"/>
        <v>1000000</v>
      </c>
      <c r="D14" s="268">
        <v>1000000</v>
      </c>
      <c r="E14" s="269"/>
      <c r="F14" s="269"/>
      <c r="G14" s="269"/>
      <c r="H14" s="269"/>
    </row>
    <row r="15" spans="1:8" x14ac:dyDescent="0.2">
      <c r="A15" s="260">
        <v>94</v>
      </c>
      <c r="B15" s="264" t="s">
        <v>12</v>
      </c>
      <c r="C15" s="265">
        <f t="shared" si="0"/>
        <v>10000000</v>
      </c>
      <c r="D15" s="268">
        <v>10000000</v>
      </c>
      <c r="E15" s="269"/>
      <c r="F15" s="269"/>
      <c r="G15" s="269"/>
      <c r="H15" s="269"/>
    </row>
    <row r="16" spans="1:8" x14ac:dyDescent="0.2">
      <c r="A16" s="260">
        <v>96</v>
      </c>
      <c r="B16" s="270" t="s">
        <v>13</v>
      </c>
      <c r="C16" s="265">
        <f t="shared" si="0"/>
        <v>11800000</v>
      </c>
      <c r="D16" s="271">
        <f>D9+D11+D13</f>
        <v>11800000</v>
      </c>
      <c r="E16" s="272">
        <f>E9+E11+E13</f>
        <v>0</v>
      </c>
      <c r="F16" s="272">
        <f>F9+F11+F13</f>
        <v>0</v>
      </c>
      <c r="G16" s="272">
        <f>G9+G11+G13</f>
        <v>0</v>
      </c>
      <c r="H16" s="272">
        <f>H9+H11+H13</f>
        <v>0</v>
      </c>
    </row>
    <row r="17" spans="1:8" ht="18.75" customHeight="1" x14ac:dyDescent="0.2">
      <c r="A17" s="260">
        <v>97</v>
      </c>
      <c r="B17" s="264" t="s">
        <v>14</v>
      </c>
      <c r="C17" s="265">
        <f t="shared" si="0"/>
        <v>0</v>
      </c>
      <c r="D17" s="268"/>
      <c r="E17" s="269"/>
      <c r="F17" s="269"/>
      <c r="G17" s="269"/>
      <c r="H17" s="269"/>
    </row>
    <row r="18" spans="1:8" ht="25.5" x14ac:dyDescent="0.2">
      <c r="A18" s="260">
        <v>98</v>
      </c>
      <c r="B18" s="264" t="s">
        <v>15</v>
      </c>
      <c r="C18" s="265">
        <f t="shared" si="0"/>
        <v>174487534</v>
      </c>
      <c r="D18" s="273">
        <f>SUM(D19:D22)</f>
        <v>174487534</v>
      </c>
      <c r="E18" s="274">
        <f>SUM(E19:E22)</f>
        <v>0</v>
      </c>
      <c r="F18" s="274">
        <f>SUM(F19:F22)</f>
        <v>0</v>
      </c>
      <c r="G18" s="274">
        <f>SUM(G19:G22)</f>
        <v>0</v>
      </c>
      <c r="H18" s="274">
        <f>SUM(H19:H22)</f>
        <v>0</v>
      </c>
    </row>
    <row r="19" spans="1:8" x14ac:dyDescent="0.2">
      <c r="A19" s="260">
        <v>99</v>
      </c>
      <c r="B19" s="264" t="s">
        <v>396</v>
      </c>
      <c r="C19" s="265">
        <f t="shared" si="0"/>
        <v>3500000</v>
      </c>
      <c r="D19" s="268">
        <v>3500000</v>
      </c>
      <c r="E19" s="269"/>
      <c r="F19" s="269"/>
      <c r="G19" s="269"/>
      <c r="H19" s="269"/>
    </row>
    <row r="20" spans="1:8" x14ac:dyDescent="0.2">
      <c r="A20" s="260">
        <v>100</v>
      </c>
      <c r="B20" s="264" t="s">
        <v>16</v>
      </c>
      <c r="C20" s="265">
        <f t="shared" si="0"/>
        <v>0</v>
      </c>
      <c r="D20" s="268"/>
      <c r="E20" s="269"/>
      <c r="F20" s="269"/>
      <c r="G20" s="269"/>
      <c r="H20" s="269"/>
    </row>
    <row r="21" spans="1:8" ht="25.5" x14ac:dyDescent="0.2">
      <c r="A21" s="260">
        <v>101</v>
      </c>
      <c r="B21" s="264" t="s">
        <v>17</v>
      </c>
      <c r="C21" s="265">
        <f t="shared" si="0"/>
        <v>0</v>
      </c>
      <c r="D21" s="268"/>
      <c r="E21" s="269"/>
      <c r="F21" s="269"/>
      <c r="G21" s="269"/>
      <c r="H21" s="269"/>
    </row>
    <row r="22" spans="1:8" x14ac:dyDescent="0.2">
      <c r="A22" s="260">
        <v>102</v>
      </c>
      <c r="B22" s="264" t="s">
        <v>18</v>
      </c>
      <c r="C22" s="265">
        <f t="shared" si="0"/>
        <v>170987534</v>
      </c>
      <c r="D22" s="268">
        <v>170987534</v>
      </c>
      <c r="E22" s="269"/>
      <c r="F22" s="269"/>
      <c r="G22" s="269"/>
      <c r="H22" s="269"/>
    </row>
    <row r="23" spans="1:8" ht="25.5" x14ac:dyDescent="0.2">
      <c r="A23" s="260">
        <v>103</v>
      </c>
      <c r="B23" s="264" t="s">
        <v>505</v>
      </c>
      <c r="C23" s="265">
        <f t="shared" si="0"/>
        <v>17019600</v>
      </c>
      <c r="D23" s="268">
        <v>17019600</v>
      </c>
      <c r="E23" s="269"/>
      <c r="F23" s="269"/>
      <c r="G23" s="269"/>
      <c r="H23" s="269"/>
    </row>
    <row r="24" spans="1:8" ht="16.5" customHeight="1" x14ac:dyDescent="0.2">
      <c r="A24" s="260"/>
      <c r="B24" s="264" t="s">
        <v>398</v>
      </c>
      <c r="C24" s="265">
        <f t="shared" si="0"/>
        <v>0</v>
      </c>
      <c r="D24" s="268"/>
      <c r="E24" s="269"/>
      <c r="F24" s="269"/>
      <c r="G24" s="269"/>
      <c r="H24" s="269"/>
    </row>
    <row r="25" spans="1:8" ht="16.5" customHeight="1" x14ac:dyDescent="0.2">
      <c r="A25" s="260">
        <v>104</v>
      </c>
      <c r="B25" s="264" t="s">
        <v>19</v>
      </c>
      <c r="C25" s="265">
        <f t="shared" si="0"/>
        <v>98212784</v>
      </c>
      <c r="D25" s="268">
        <v>98212784</v>
      </c>
      <c r="E25" s="269"/>
      <c r="F25" s="269"/>
      <c r="G25" s="269"/>
      <c r="H25" s="269"/>
    </row>
    <row r="26" spans="1:8" ht="18" customHeight="1" x14ac:dyDescent="0.2">
      <c r="A26" s="260">
        <v>105</v>
      </c>
      <c r="B26" s="270" t="s">
        <v>20</v>
      </c>
      <c r="C26" s="265">
        <f t="shared" si="0"/>
        <v>289719918</v>
      </c>
      <c r="D26" s="271">
        <f>D17+D18+D23+D24+D25</f>
        <v>289719918</v>
      </c>
      <c r="E26" s="272">
        <f>E17+E18+E23+E24+E25</f>
        <v>0</v>
      </c>
      <c r="F26" s="272">
        <f>F17+F18+F23+F24+F25</f>
        <v>0</v>
      </c>
      <c r="G26" s="272">
        <f>G17+G18+G23+G24+G25</f>
        <v>0</v>
      </c>
      <c r="H26" s="272">
        <f>H17+H18+H23+H24+H25</f>
        <v>0</v>
      </c>
    </row>
    <row r="27" spans="1:8" x14ac:dyDescent="0.2">
      <c r="A27" s="260">
        <v>106</v>
      </c>
      <c r="B27" s="264" t="s">
        <v>21</v>
      </c>
      <c r="C27" s="265">
        <f t="shared" si="0"/>
        <v>6200</v>
      </c>
      <c r="D27" s="268"/>
      <c r="E27" s="269"/>
      <c r="F27" s="269"/>
      <c r="G27" s="269">
        <v>6200</v>
      </c>
      <c r="H27" s="269"/>
    </row>
    <row r="28" spans="1:8" x14ac:dyDescent="0.2">
      <c r="A28" s="260">
        <v>107</v>
      </c>
      <c r="B28" s="264" t="s">
        <v>22</v>
      </c>
      <c r="C28" s="265">
        <f t="shared" si="0"/>
        <v>817794559</v>
      </c>
      <c r="D28" s="268">
        <v>817794559</v>
      </c>
      <c r="E28" s="269"/>
      <c r="F28" s="269"/>
      <c r="G28" s="269"/>
      <c r="H28" s="269"/>
    </row>
    <row r="29" spans="1:8" x14ac:dyDescent="0.2">
      <c r="A29" s="260">
        <v>108</v>
      </c>
      <c r="B29" s="264" t="s">
        <v>23</v>
      </c>
      <c r="C29" s="265">
        <f t="shared" si="0"/>
        <v>1020000</v>
      </c>
      <c r="D29" s="268"/>
      <c r="E29" s="269">
        <v>1000000</v>
      </c>
      <c r="F29" s="269">
        <v>20000</v>
      </c>
      <c r="G29" s="269"/>
      <c r="H29" s="269"/>
    </row>
    <row r="30" spans="1:8" x14ac:dyDescent="0.2">
      <c r="A30" s="260">
        <v>109</v>
      </c>
      <c r="B30" s="264" t="s">
        <v>24</v>
      </c>
      <c r="C30" s="265">
        <f t="shared" si="0"/>
        <v>30278515</v>
      </c>
      <c r="D30" s="268">
        <v>16018494</v>
      </c>
      <c r="E30" s="269">
        <v>3000000</v>
      </c>
      <c r="F30" s="269">
        <v>2280000</v>
      </c>
      <c r="G30" s="269">
        <v>8268921</v>
      </c>
      <c r="H30" s="269">
        <v>711100</v>
      </c>
    </row>
    <row r="31" spans="1:8" ht="25.5" x14ac:dyDescent="0.2">
      <c r="A31" s="260">
        <v>110</v>
      </c>
      <c r="B31" s="264" t="s">
        <v>25</v>
      </c>
      <c r="C31" s="265">
        <f t="shared" si="0"/>
        <v>229118426</v>
      </c>
      <c r="D31" s="268">
        <v>225129526</v>
      </c>
      <c r="E31" s="269">
        <v>1080000</v>
      </c>
      <c r="F31" s="269">
        <v>621000</v>
      </c>
      <c r="G31" s="269">
        <v>2095903</v>
      </c>
      <c r="H31" s="269">
        <v>191997</v>
      </c>
    </row>
    <row r="32" spans="1:8" x14ac:dyDescent="0.2">
      <c r="A32" s="260">
        <v>111</v>
      </c>
      <c r="B32" s="270" t="s">
        <v>26</v>
      </c>
      <c r="C32" s="265">
        <f t="shared" si="0"/>
        <v>1078217700</v>
      </c>
      <c r="D32" s="271">
        <f>SUM(D27:D31)</f>
        <v>1058942579</v>
      </c>
      <c r="E32" s="272">
        <f>SUM(E27:E31)</f>
        <v>5080000</v>
      </c>
      <c r="F32" s="272">
        <f>SUM(F27:F31)</f>
        <v>2921000</v>
      </c>
      <c r="G32" s="272">
        <f>SUM(G27:G31)</f>
        <v>10371024</v>
      </c>
      <c r="H32" s="272">
        <f>SUM(H27:H31)</f>
        <v>903097</v>
      </c>
    </row>
    <row r="33" spans="1:8" x14ac:dyDescent="0.2">
      <c r="A33" s="260">
        <v>112</v>
      </c>
      <c r="B33" s="264" t="s">
        <v>27</v>
      </c>
      <c r="C33" s="265">
        <f t="shared" si="0"/>
        <v>125300957</v>
      </c>
      <c r="D33" s="268">
        <v>125300957</v>
      </c>
      <c r="E33" s="269"/>
      <c r="F33" s="269"/>
      <c r="G33" s="269"/>
      <c r="H33" s="269"/>
    </row>
    <row r="34" spans="1:8" x14ac:dyDescent="0.2">
      <c r="A34" s="260"/>
      <c r="B34" s="264" t="s">
        <v>399</v>
      </c>
      <c r="C34" s="265">
        <f t="shared" si="0"/>
        <v>200000</v>
      </c>
      <c r="D34" s="268"/>
      <c r="E34" s="269">
        <v>200000</v>
      </c>
      <c r="F34" s="269"/>
      <c r="G34" s="269"/>
      <c r="H34" s="269"/>
    </row>
    <row r="35" spans="1:8" x14ac:dyDescent="0.2">
      <c r="A35" s="260">
        <v>113</v>
      </c>
      <c r="B35" s="264" t="s">
        <v>28</v>
      </c>
      <c r="C35" s="265">
        <f t="shared" si="0"/>
        <v>2235723</v>
      </c>
      <c r="D35" s="268">
        <v>959660</v>
      </c>
      <c r="E35" s="269"/>
      <c r="F35" s="269">
        <v>1276063</v>
      </c>
      <c r="G35" s="269"/>
      <c r="H35" s="269"/>
    </row>
    <row r="36" spans="1:8" ht="25.5" x14ac:dyDescent="0.2">
      <c r="A36" s="260">
        <v>114</v>
      </c>
      <c r="B36" s="264" t="s">
        <v>29</v>
      </c>
      <c r="C36" s="265">
        <f t="shared" si="0"/>
        <v>34488902</v>
      </c>
      <c r="D36" s="268">
        <v>34090365</v>
      </c>
      <c r="E36" s="269">
        <v>54000</v>
      </c>
      <c r="F36" s="269">
        <v>344537</v>
      </c>
      <c r="G36" s="269"/>
      <c r="H36" s="269"/>
    </row>
    <row r="37" spans="1:8" x14ac:dyDescent="0.2">
      <c r="A37" s="260">
        <v>115</v>
      </c>
      <c r="B37" s="270" t="s">
        <v>30</v>
      </c>
      <c r="C37" s="265">
        <f t="shared" si="0"/>
        <v>162225582</v>
      </c>
      <c r="D37" s="271">
        <f>SUM(D33:D36)</f>
        <v>160350982</v>
      </c>
      <c r="E37" s="272">
        <f>SUM(E33:E36)</f>
        <v>254000</v>
      </c>
      <c r="F37" s="272">
        <f>SUM(F33:F36)</f>
        <v>1620600</v>
      </c>
      <c r="G37" s="272">
        <f>SUM(G33:G36)</f>
        <v>0</v>
      </c>
      <c r="H37" s="272">
        <f>SUM(H33:H36)</f>
        <v>0</v>
      </c>
    </row>
    <row r="38" spans="1:8" ht="25.5" x14ac:dyDescent="0.2">
      <c r="A38" s="260">
        <v>116</v>
      </c>
      <c r="B38" s="264" t="s">
        <v>506</v>
      </c>
      <c r="C38" s="265">
        <f>SUM(D38:H38)</f>
        <v>7516495</v>
      </c>
      <c r="D38" s="266">
        <v>7516495</v>
      </c>
      <c r="E38" s="267">
        <f>SUM(E39:E41)</f>
        <v>0</v>
      </c>
      <c r="F38" s="267">
        <f>SUM(F39:F41)</f>
        <v>0</v>
      </c>
      <c r="G38" s="267">
        <f>SUM(G39:G41)</f>
        <v>0</v>
      </c>
      <c r="H38" s="267">
        <f>SUM(H39:H41)</f>
        <v>0</v>
      </c>
    </row>
    <row r="39" spans="1:8" ht="25.5" x14ac:dyDescent="0.2">
      <c r="A39" s="260">
        <v>119</v>
      </c>
      <c r="B39" s="264" t="s">
        <v>507</v>
      </c>
      <c r="C39" s="265">
        <f t="shared" ref="C39:C48" si="1">SUM(D39:H39)</f>
        <v>7500000</v>
      </c>
      <c r="D39" s="268">
        <f>SUM(D40:D41)</f>
        <v>7500000</v>
      </c>
      <c r="E39" s="269"/>
      <c r="F39" s="269"/>
      <c r="G39" s="269"/>
      <c r="H39" s="269"/>
    </row>
    <row r="40" spans="1:8" ht="25.5" x14ac:dyDescent="0.2">
      <c r="A40" s="260">
        <v>118</v>
      </c>
      <c r="B40" s="264" t="s">
        <v>400</v>
      </c>
      <c r="C40" s="265">
        <f t="shared" si="1"/>
        <v>7500000</v>
      </c>
      <c r="D40" s="268">
        <v>7500000</v>
      </c>
      <c r="E40" s="269"/>
      <c r="F40" s="269"/>
      <c r="G40" s="269"/>
      <c r="H40" s="269"/>
    </row>
    <row r="41" spans="1:8" x14ac:dyDescent="0.2">
      <c r="A41" s="260">
        <v>117</v>
      </c>
      <c r="B41" s="264" t="s">
        <v>402</v>
      </c>
      <c r="C41" s="265">
        <f t="shared" si="1"/>
        <v>0</v>
      </c>
      <c r="D41" s="268"/>
      <c r="E41" s="269"/>
      <c r="F41" s="269"/>
      <c r="G41" s="269"/>
      <c r="H41" s="269"/>
    </row>
    <row r="42" spans="1:8" x14ac:dyDescent="0.2">
      <c r="A42" s="260">
        <v>120</v>
      </c>
      <c r="B42" s="270" t="s">
        <v>32</v>
      </c>
      <c r="C42" s="265">
        <f t="shared" si="1"/>
        <v>15016495</v>
      </c>
      <c r="D42" s="271">
        <f>D38+D39</f>
        <v>15016495</v>
      </c>
      <c r="E42" s="271">
        <f t="shared" ref="E42:H42" si="2">E38+E39</f>
        <v>0</v>
      </c>
      <c r="F42" s="271">
        <f t="shared" si="2"/>
        <v>0</v>
      </c>
      <c r="G42" s="271">
        <f t="shared" si="2"/>
        <v>0</v>
      </c>
      <c r="H42" s="271">
        <f t="shared" si="2"/>
        <v>0</v>
      </c>
    </row>
    <row r="43" spans="1:8" x14ac:dyDescent="0.2">
      <c r="A43" s="260">
        <v>121</v>
      </c>
      <c r="B43" s="275" t="s">
        <v>33</v>
      </c>
      <c r="C43" s="265">
        <f t="shared" si="1"/>
        <v>2471525303</v>
      </c>
      <c r="D43" s="276">
        <f>D6+D7+D8+D16+D26+D32+D37+D42</f>
        <v>1865056738</v>
      </c>
      <c r="E43" s="277">
        <f>E6+E7+E8+E16+E26+E32+E37+E42</f>
        <v>209299454</v>
      </c>
      <c r="F43" s="277">
        <f>F6+F7+F8+F16+F26+F32+F37+F42</f>
        <v>177070744</v>
      </c>
      <c r="G43" s="277">
        <f>G6+G7+G8+G16+G26+G32+G37+G42</f>
        <v>73695898</v>
      </c>
      <c r="H43" s="277">
        <f>H6+H7+H8+H16+H26+H32+H37+H42</f>
        <v>146402469</v>
      </c>
    </row>
    <row r="44" spans="1:8" ht="25.5" x14ac:dyDescent="0.2">
      <c r="A44" s="260">
        <v>122</v>
      </c>
      <c r="B44" s="264" t="s">
        <v>34</v>
      </c>
      <c r="C44" s="265">
        <f t="shared" si="1"/>
        <v>13401715</v>
      </c>
      <c r="D44" s="268">
        <v>13401715</v>
      </c>
      <c r="E44" s="269"/>
      <c r="F44" s="269"/>
      <c r="G44" s="269"/>
      <c r="H44" s="269"/>
    </row>
    <row r="45" spans="1:8" ht="25.5" x14ac:dyDescent="0.2">
      <c r="A45" s="260">
        <v>123</v>
      </c>
      <c r="B45" s="264" t="s">
        <v>35</v>
      </c>
      <c r="C45" s="265">
        <f>SUM(D45:H45)</f>
        <v>529712635</v>
      </c>
      <c r="D45" s="491">
        <v>529712635</v>
      </c>
      <c r="E45" s="269"/>
      <c r="F45" s="269"/>
      <c r="G45" s="269"/>
      <c r="H45" s="269"/>
    </row>
    <row r="46" spans="1:8" x14ac:dyDescent="0.2">
      <c r="A46" s="260">
        <v>124</v>
      </c>
      <c r="B46" s="264" t="s">
        <v>36</v>
      </c>
      <c r="C46" s="265">
        <f t="shared" si="1"/>
        <v>543114350</v>
      </c>
      <c r="D46" s="266">
        <f>SUM(D44:D45)</f>
        <v>543114350</v>
      </c>
      <c r="E46" s="267">
        <f>SUM(E44:E45)</f>
        <v>0</v>
      </c>
      <c r="F46" s="267">
        <f>SUM(F44:F45)</f>
        <v>0</v>
      </c>
      <c r="G46" s="267">
        <f>SUM(G44:G45)</f>
        <v>0</v>
      </c>
      <c r="H46" s="267">
        <f>SUM(H44:H45)</f>
        <v>0</v>
      </c>
    </row>
    <row r="47" spans="1:8" ht="13.5" thickBot="1" x14ac:dyDescent="0.25">
      <c r="A47" s="260">
        <v>125</v>
      </c>
      <c r="B47" s="278" t="s">
        <v>37</v>
      </c>
      <c r="C47" s="265">
        <f t="shared" si="1"/>
        <v>543114350</v>
      </c>
      <c r="D47" s="279">
        <f>D46</f>
        <v>543114350</v>
      </c>
      <c r="E47" s="280">
        <f>E46</f>
        <v>0</v>
      </c>
      <c r="F47" s="280">
        <f>F46</f>
        <v>0</v>
      </c>
      <c r="G47" s="280">
        <f>G46</f>
        <v>0</v>
      </c>
      <c r="H47" s="280">
        <f>H46</f>
        <v>0</v>
      </c>
    </row>
    <row r="48" spans="1:8" ht="14.25" thickTop="1" thickBot="1" x14ac:dyDescent="0.25">
      <c r="A48" s="260">
        <v>126</v>
      </c>
      <c r="B48" s="18" t="s">
        <v>38</v>
      </c>
      <c r="C48" s="265">
        <f t="shared" si="1"/>
        <v>3014639653</v>
      </c>
      <c r="D48" s="16">
        <f>D43+D47</f>
        <v>2408171088</v>
      </c>
      <c r="E48" s="8">
        <f>E43+E47</f>
        <v>209299454</v>
      </c>
      <c r="F48" s="8">
        <f>F43+F47</f>
        <v>177070744</v>
      </c>
      <c r="G48" s="8">
        <f>G43+G47</f>
        <v>73695898</v>
      </c>
      <c r="H48" s="8">
        <f>H43+H47</f>
        <v>146402469</v>
      </c>
    </row>
    <row r="49" spans="3:8" ht="13.5" thickTop="1" x14ac:dyDescent="0.2">
      <c r="C49" s="223">
        <f>'1'!C78</f>
        <v>3014639653</v>
      </c>
      <c r="D49" s="223">
        <f>D48-'1'!D78</f>
        <v>0</v>
      </c>
      <c r="E49" s="223">
        <f>E48-'1'!E78</f>
        <v>0</v>
      </c>
      <c r="F49" s="223">
        <f>F48-'1'!F78</f>
        <v>0</v>
      </c>
      <c r="G49" s="223">
        <f>G48-'1'!G78</f>
        <v>0</v>
      </c>
      <c r="H49" s="223">
        <f>H48-'1'!H78</f>
        <v>0</v>
      </c>
    </row>
    <row r="50" spans="3:8" x14ac:dyDescent="0.2">
      <c r="C50" s="223">
        <f>C49-C48</f>
        <v>0</v>
      </c>
    </row>
  </sheetData>
  <pageMargins left="0" right="0" top="0.19685039370078741" bottom="0.19685039370078741" header="0.51181102362204722" footer="0.51181102362204722"/>
  <pageSetup scale="70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E92BD-DD42-49E0-9190-EDF19758A6B2}">
  <dimension ref="A1:E22"/>
  <sheetViews>
    <sheetView workbookViewId="0">
      <selection activeCell="C2" sqref="C2"/>
    </sheetView>
  </sheetViews>
  <sheetFormatPr defaultColWidth="13.5703125" defaultRowHeight="15" x14ac:dyDescent="0.25"/>
  <cols>
    <col min="1" max="1" width="5.7109375" style="636" customWidth="1"/>
    <col min="2" max="2" width="57" style="636" customWidth="1"/>
    <col min="3" max="3" width="17.7109375" style="636" customWidth="1"/>
    <col min="4" max="4" width="15.5703125" style="636" customWidth="1"/>
    <col min="5" max="5" width="17.5703125" style="636" customWidth="1"/>
    <col min="6" max="241" width="9.140625" style="636" customWidth="1"/>
    <col min="242" max="242" width="5.7109375" style="636" customWidth="1"/>
    <col min="243" max="243" width="57" style="636" customWidth="1"/>
    <col min="244" max="244" width="12.140625" style="636" customWidth="1"/>
    <col min="245" max="16384" width="13.5703125" style="636"/>
  </cols>
  <sheetData>
    <row r="1" spans="1:5" ht="18.75" x14ac:dyDescent="0.3">
      <c r="A1" s="634"/>
      <c r="B1" s="635" t="s">
        <v>0</v>
      </c>
      <c r="C1" s="49" t="s">
        <v>519</v>
      </c>
    </row>
    <row r="2" spans="1:5" ht="18.75" x14ac:dyDescent="0.3">
      <c r="A2" s="634"/>
      <c r="B2" s="637" t="s">
        <v>455</v>
      </c>
      <c r="C2" t="s">
        <v>509</v>
      </c>
    </row>
    <row r="3" spans="1:5" ht="15.75" x14ac:dyDescent="0.25">
      <c r="A3" s="634"/>
      <c r="B3" s="634" t="s">
        <v>77</v>
      </c>
      <c r="C3" s="49" t="s">
        <v>144</v>
      </c>
    </row>
    <row r="4" spans="1:5" ht="15.75" x14ac:dyDescent="0.25">
      <c r="A4" s="634"/>
      <c r="B4" s="634"/>
      <c r="C4" s="634"/>
    </row>
    <row r="5" spans="1:5" ht="15.75" x14ac:dyDescent="0.25">
      <c r="A5" s="638" t="s">
        <v>137</v>
      </c>
      <c r="B5" s="638"/>
      <c r="C5" s="639" t="s">
        <v>138</v>
      </c>
      <c r="D5" s="639" t="s">
        <v>520</v>
      </c>
      <c r="E5" s="639" t="s">
        <v>521</v>
      </c>
    </row>
    <row r="6" spans="1:5" ht="15.75" x14ac:dyDescent="0.25">
      <c r="A6" s="640">
        <v>1</v>
      </c>
      <c r="B6" s="640" t="s">
        <v>478</v>
      </c>
      <c r="C6" s="641">
        <v>1620600</v>
      </c>
      <c r="D6" s="641"/>
      <c r="E6" s="641">
        <f>C6+D6</f>
        <v>1620600</v>
      </c>
    </row>
    <row r="7" spans="1:5" ht="15.75" x14ac:dyDescent="0.25">
      <c r="A7" s="640">
        <v>2</v>
      </c>
      <c r="B7" s="640" t="s">
        <v>139</v>
      </c>
      <c r="C7" s="641">
        <v>254000</v>
      </c>
      <c r="D7" s="641"/>
      <c r="E7" s="641">
        <f t="shared" ref="E7:E21" si="0">C7+D7</f>
        <v>254000</v>
      </c>
    </row>
    <row r="8" spans="1:5" ht="15.75" x14ac:dyDescent="0.25">
      <c r="A8" s="640">
        <v>3</v>
      </c>
      <c r="B8" s="640" t="s">
        <v>465</v>
      </c>
      <c r="C8" s="641">
        <v>45985797</v>
      </c>
      <c r="D8" s="641"/>
      <c r="E8" s="641">
        <f t="shared" si="0"/>
        <v>45985797</v>
      </c>
    </row>
    <row r="9" spans="1:5" ht="15.75" x14ac:dyDescent="0.25">
      <c r="A9" s="640">
        <v>4</v>
      </c>
      <c r="B9" s="642" t="s">
        <v>456</v>
      </c>
      <c r="C9" s="641">
        <v>4000000</v>
      </c>
      <c r="D9" s="641">
        <v>1000000</v>
      </c>
      <c r="E9" s="641">
        <f t="shared" si="0"/>
        <v>5000000</v>
      </c>
    </row>
    <row r="10" spans="1:5" ht="15.75" x14ac:dyDescent="0.25">
      <c r="A10" s="640">
        <v>5</v>
      </c>
      <c r="B10" s="643" t="s">
        <v>457</v>
      </c>
      <c r="C10" s="641">
        <v>67640000</v>
      </c>
      <c r="D10" s="641">
        <v>10000</v>
      </c>
      <c r="E10" s="641">
        <f t="shared" si="0"/>
        <v>67650000</v>
      </c>
    </row>
    <row r="11" spans="1:5" ht="15.75" x14ac:dyDescent="0.25">
      <c r="A11" s="640">
        <v>6</v>
      </c>
      <c r="B11" s="642" t="s">
        <v>458</v>
      </c>
      <c r="C11" s="641">
        <v>339380</v>
      </c>
      <c r="D11" s="641"/>
      <c r="E11" s="641">
        <f t="shared" si="0"/>
        <v>339380</v>
      </c>
    </row>
    <row r="12" spans="1:5" ht="15.75" x14ac:dyDescent="0.25">
      <c r="A12" s="640">
        <v>7</v>
      </c>
      <c r="B12" s="642" t="s">
        <v>438</v>
      </c>
      <c r="C12" s="641">
        <v>1028959</v>
      </c>
      <c r="D12" s="641"/>
      <c r="E12" s="641">
        <f t="shared" si="0"/>
        <v>1028959</v>
      </c>
    </row>
    <row r="13" spans="1:5" ht="15.75" x14ac:dyDescent="0.25">
      <c r="A13" s="640">
        <v>8</v>
      </c>
      <c r="B13" s="642" t="s">
        <v>508</v>
      </c>
      <c r="C13" s="641">
        <v>33671602</v>
      </c>
      <c r="D13" s="641"/>
      <c r="E13" s="641">
        <f t="shared" si="0"/>
        <v>33671602</v>
      </c>
    </row>
    <row r="14" spans="1:5" ht="15.75" x14ac:dyDescent="0.25">
      <c r="A14" s="640">
        <v>9</v>
      </c>
      <c r="B14" s="644" t="s">
        <v>439</v>
      </c>
      <c r="C14" s="641">
        <v>1116976</v>
      </c>
      <c r="D14" s="641"/>
      <c r="E14" s="641">
        <f t="shared" si="0"/>
        <v>1116976</v>
      </c>
    </row>
    <row r="15" spans="1:5" ht="15.75" x14ac:dyDescent="0.25">
      <c r="A15" s="640">
        <v>10</v>
      </c>
      <c r="B15" s="644" t="s">
        <v>440</v>
      </c>
      <c r="C15" s="645">
        <v>2349500</v>
      </c>
      <c r="D15" s="645"/>
      <c r="E15" s="641">
        <f t="shared" si="0"/>
        <v>2349500</v>
      </c>
    </row>
    <row r="16" spans="1:5" ht="15.75" x14ac:dyDescent="0.25">
      <c r="A16" s="640">
        <v>11</v>
      </c>
      <c r="B16" s="644" t="s">
        <v>441</v>
      </c>
      <c r="C16" s="645">
        <v>3000000</v>
      </c>
      <c r="D16" s="645"/>
      <c r="E16" s="641">
        <f t="shared" si="0"/>
        <v>3000000</v>
      </c>
    </row>
    <row r="17" spans="1:5" ht="15.75" x14ac:dyDescent="0.25">
      <c r="A17" s="640">
        <v>12</v>
      </c>
      <c r="B17" s="642" t="s">
        <v>493</v>
      </c>
      <c r="C17" s="641">
        <v>1218768</v>
      </c>
      <c r="D17" s="641"/>
      <c r="E17" s="641">
        <f t="shared" si="0"/>
        <v>1218768</v>
      </c>
    </row>
    <row r="18" spans="1:5" ht="15.75" x14ac:dyDescent="0.25">
      <c r="A18" s="640">
        <v>13</v>
      </c>
      <c r="B18" s="646" t="s">
        <v>522</v>
      </c>
      <c r="C18" s="641"/>
      <c r="D18" s="641">
        <v>806155</v>
      </c>
      <c r="E18" s="641">
        <f t="shared" si="0"/>
        <v>806155</v>
      </c>
    </row>
    <row r="19" spans="1:5" ht="15.75" x14ac:dyDescent="0.25">
      <c r="A19" s="640">
        <v>15</v>
      </c>
      <c r="B19" s="646" t="s">
        <v>523</v>
      </c>
      <c r="C19" s="641"/>
      <c r="D19" s="641">
        <v>900000</v>
      </c>
      <c r="E19" s="641">
        <f t="shared" si="0"/>
        <v>900000</v>
      </c>
    </row>
    <row r="20" spans="1:5" ht="15.75" x14ac:dyDescent="0.25">
      <c r="A20" s="640">
        <v>16</v>
      </c>
      <c r="B20" s="647" t="s">
        <v>524</v>
      </c>
      <c r="C20" s="641"/>
      <c r="D20" s="641">
        <v>2100000</v>
      </c>
      <c r="E20" s="641">
        <f t="shared" si="0"/>
        <v>2100000</v>
      </c>
    </row>
    <row r="21" spans="1:5" ht="15.75" x14ac:dyDescent="0.25">
      <c r="A21" s="640">
        <v>18</v>
      </c>
      <c r="B21" s="642"/>
      <c r="C21" s="641"/>
      <c r="D21" s="641"/>
      <c r="E21" s="641">
        <f t="shared" si="0"/>
        <v>0</v>
      </c>
    </row>
    <row r="22" spans="1:5" ht="15.75" x14ac:dyDescent="0.25">
      <c r="A22" s="640">
        <v>19</v>
      </c>
      <c r="B22" s="638" t="s">
        <v>39</v>
      </c>
      <c r="C22" s="648">
        <f>SUM(C6:C21)</f>
        <v>162225582</v>
      </c>
      <c r="D22" s="648">
        <f>SUM(D6:D21)</f>
        <v>4816155</v>
      </c>
      <c r="E22" s="648">
        <f>SUM(E6:E21)</f>
        <v>167041737</v>
      </c>
    </row>
  </sheetData>
  <pageMargins left="0.7" right="0.7" top="0.75" bottom="0.75" header="0.3" footer="0.3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9FA9F-8B4C-4A8C-BDBB-73643E699B4C}">
  <dimension ref="A1:G49"/>
  <sheetViews>
    <sheetView workbookViewId="0">
      <selection activeCell="F3" sqref="F3"/>
    </sheetView>
  </sheetViews>
  <sheetFormatPr defaultColWidth="9.140625" defaultRowHeight="15" x14ac:dyDescent="0.25"/>
  <cols>
    <col min="1" max="1" width="5.7109375" style="636" customWidth="1"/>
    <col min="2" max="2" width="58.5703125" style="636" customWidth="1"/>
    <col min="3" max="3" width="18.5703125" style="636" customWidth="1"/>
    <col min="4" max="4" width="15.85546875" style="636" customWidth="1"/>
    <col min="5" max="5" width="19.28515625" style="636" customWidth="1"/>
    <col min="6" max="6" width="16" style="636" customWidth="1"/>
    <col min="7" max="7" width="14.7109375" style="636" customWidth="1"/>
    <col min="8" max="8" width="15.85546875" style="636" customWidth="1"/>
    <col min="9" max="16384" width="9.140625" style="636"/>
  </cols>
  <sheetData>
    <row r="1" spans="1:5" ht="18.75" x14ac:dyDescent="0.3">
      <c r="A1" s="634"/>
      <c r="B1" s="635" t="s">
        <v>0</v>
      </c>
      <c r="C1" s="49" t="s">
        <v>525</v>
      </c>
    </row>
    <row r="2" spans="1:5" ht="18.75" x14ac:dyDescent="0.3">
      <c r="A2" s="634"/>
      <c r="B2" s="637" t="s">
        <v>455</v>
      </c>
      <c r="C2" t="s">
        <v>509</v>
      </c>
    </row>
    <row r="3" spans="1:5" ht="15.75" x14ac:dyDescent="0.25">
      <c r="A3" s="634"/>
      <c r="B3" s="634" t="s">
        <v>77</v>
      </c>
      <c r="C3" s="49" t="s">
        <v>144</v>
      </c>
    </row>
    <row r="4" spans="1:5" ht="15.75" x14ac:dyDescent="0.25">
      <c r="A4" s="634"/>
      <c r="B4" s="634"/>
      <c r="C4" s="634"/>
    </row>
    <row r="5" spans="1:5" ht="15.75" x14ac:dyDescent="0.25">
      <c r="A5" s="638" t="s">
        <v>140</v>
      </c>
      <c r="B5" s="639"/>
      <c r="C5" s="639" t="s">
        <v>138</v>
      </c>
      <c r="D5" s="639" t="s">
        <v>520</v>
      </c>
      <c r="E5" s="639" t="s">
        <v>526</v>
      </c>
    </row>
    <row r="6" spans="1:5" ht="15.75" x14ac:dyDescent="0.25">
      <c r="A6" s="640">
        <v>1</v>
      </c>
      <c r="B6" s="640" t="s">
        <v>141</v>
      </c>
      <c r="C6" s="641">
        <v>25400</v>
      </c>
      <c r="D6" s="641"/>
      <c r="E6" s="641">
        <f>C6+D6</f>
        <v>25400</v>
      </c>
    </row>
    <row r="7" spans="1:5" ht="15.75" x14ac:dyDescent="0.25">
      <c r="A7" s="640">
        <v>2</v>
      </c>
      <c r="B7" s="640" t="s">
        <v>477</v>
      </c>
      <c r="C7" s="641">
        <v>2895600</v>
      </c>
      <c r="D7" s="641">
        <v>1636000</v>
      </c>
      <c r="E7" s="641">
        <f t="shared" ref="E7:E35" si="0">C7+D7</f>
        <v>4531600</v>
      </c>
    </row>
    <row r="8" spans="1:5" ht="15.75" x14ac:dyDescent="0.25">
      <c r="A8" s="640">
        <v>3</v>
      </c>
      <c r="B8" s="649" t="s">
        <v>481</v>
      </c>
      <c r="C8" s="641">
        <v>508000</v>
      </c>
      <c r="D8" s="641">
        <v>152400</v>
      </c>
      <c r="E8" s="641">
        <f t="shared" si="0"/>
        <v>660400</v>
      </c>
    </row>
    <row r="9" spans="1:5" ht="15.75" x14ac:dyDescent="0.25">
      <c r="A9" s="640">
        <v>4</v>
      </c>
      <c r="B9" s="640" t="s">
        <v>482</v>
      </c>
      <c r="C9" s="641">
        <v>660450</v>
      </c>
      <c r="D9" s="641"/>
      <c r="E9" s="641">
        <f t="shared" si="0"/>
        <v>660450</v>
      </c>
    </row>
    <row r="10" spans="1:5" ht="15.75" x14ac:dyDescent="0.25">
      <c r="A10" s="640">
        <v>5</v>
      </c>
      <c r="B10" s="650" t="s">
        <v>483</v>
      </c>
      <c r="C10" s="641">
        <v>7874</v>
      </c>
      <c r="D10" s="641"/>
      <c r="E10" s="641">
        <f t="shared" si="0"/>
        <v>7874</v>
      </c>
    </row>
    <row r="11" spans="1:5" ht="15.75" x14ac:dyDescent="0.25">
      <c r="A11" s="640">
        <v>6</v>
      </c>
      <c r="B11" s="499" t="s">
        <v>527</v>
      </c>
      <c r="C11" s="641">
        <v>508000</v>
      </c>
      <c r="D11" s="641"/>
      <c r="E11" s="641">
        <f t="shared" si="0"/>
        <v>508000</v>
      </c>
    </row>
    <row r="12" spans="1:5" ht="15.75" x14ac:dyDescent="0.25">
      <c r="A12" s="640">
        <v>7</v>
      </c>
      <c r="B12" s="499" t="s">
        <v>480</v>
      </c>
      <c r="C12" s="641">
        <v>7759700</v>
      </c>
      <c r="D12" s="641"/>
      <c r="E12" s="641">
        <f t="shared" si="0"/>
        <v>7759700</v>
      </c>
    </row>
    <row r="13" spans="1:5" ht="15.75" x14ac:dyDescent="0.25">
      <c r="A13" s="640">
        <v>8</v>
      </c>
      <c r="B13" s="329" t="s">
        <v>464</v>
      </c>
      <c r="C13" s="641">
        <v>927000</v>
      </c>
      <c r="D13" s="641"/>
      <c r="E13" s="641">
        <f t="shared" si="0"/>
        <v>927000</v>
      </c>
    </row>
    <row r="14" spans="1:5" ht="15.75" x14ac:dyDescent="0.25">
      <c r="A14" s="640">
        <v>9</v>
      </c>
      <c r="B14" s="640" t="s">
        <v>403</v>
      </c>
      <c r="C14" s="641">
        <v>903097</v>
      </c>
      <c r="D14" s="641">
        <v>101000</v>
      </c>
      <c r="E14" s="641">
        <f t="shared" si="0"/>
        <v>1004097</v>
      </c>
    </row>
    <row r="15" spans="1:5" ht="15.75" x14ac:dyDescent="0.25">
      <c r="A15" s="640">
        <v>10</v>
      </c>
      <c r="B15" s="640" t="s">
        <v>142</v>
      </c>
      <c r="C15" s="641">
        <v>1270000</v>
      </c>
      <c r="D15" s="641"/>
      <c r="E15" s="641">
        <f t="shared" si="0"/>
        <v>1270000</v>
      </c>
    </row>
    <row r="16" spans="1:5" ht="15.75" x14ac:dyDescent="0.25">
      <c r="A16" s="640">
        <v>11</v>
      </c>
      <c r="B16" s="640" t="s">
        <v>143</v>
      </c>
      <c r="C16" s="641">
        <v>3810000</v>
      </c>
      <c r="D16" s="641"/>
      <c r="E16" s="641">
        <f t="shared" si="0"/>
        <v>3810000</v>
      </c>
    </row>
    <row r="17" spans="1:5" ht="15.75" x14ac:dyDescent="0.25">
      <c r="A17" s="640">
        <v>12</v>
      </c>
      <c r="B17" s="649" t="s">
        <v>404</v>
      </c>
      <c r="C17" s="641">
        <v>508000</v>
      </c>
      <c r="D17" s="641"/>
      <c r="E17" s="641">
        <f t="shared" si="0"/>
        <v>508000</v>
      </c>
    </row>
    <row r="18" spans="1:5" ht="15.75" x14ac:dyDescent="0.25">
      <c r="A18" s="640">
        <v>13</v>
      </c>
      <c r="B18" s="643" t="s">
        <v>405</v>
      </c>
      <c r="C18" s="641">
        <v>245954948</v>
      </c>
      <c r="D18" s="641"/>
      <c r="E18" s="641">
        <f t="shared" si="0"/>
        <v>245954948</v>
      </c>
    </row>
    <row r="19" spans="1:5" ht="15.75" x14ac:dyDescent="0.25">
      <c r="A19" s="640">
        <v>14</v>
      </c>
      <c r="B19" s="643" t="s">
        <v>406</v>
      </c>
      <c r="C19" s="641">
        <v>776790555</v>
      </c>
      <c r="D19" s="641"/>
      <c r="E19" s="641">
        <f t="shared" si="0"/>
        <v>776790555</v>
      </c>
    </row>
    <row r="20" spans="1:5" ht="15.75" x14ac:dyDescent="0.25">
      <c r="A20" s="640">
        <v>15</v>
      </c>
      <c r="B20" s="643" t="s">
        <v>459</v>
      </c>
      <c r="C20" s="641">
        <v>2000000</v>
      </c>
      <c r="D20" s="641">
        <v>1000000</v>
      </c>
      <c r="E20" s="641">
        <f t="shared" si="0"/>
        <v>3000000</v>
      </c>
    </row>
    <row r="21" spans="1:5" ht="15.75" x14ac:dyDescent="0.25">
      <c r="A21" s="640">
        <v>16</v>
      </c>
      <c r="B21" s="643" t="s">
        <v>447</v>
      </c>
      <c r="C21" s="641">
        <v>762000</v>
      </c>
      <c r="D21" s="641"/>
      <c r="E21" s="641">
        <f t="shared" si="0"/>
        <v>762000</v>
      </c>
    </row>
    <row r="22" spans="1:5" ht="15.75" x14ac:dyDescent="0.25">
      <c r="A22" s="640">
        <v>17</v>
      </c>
      <c r="B22" s="651" t="s">
        <v>460</v>
      </c>
      <c r="C22" s="641">
        <v>9635788</v>
      </c>
      <c r="D22" s="641"/>
      <c r="E22" s="641">
        <f t="shared" si="0"/>
        <v>9635788</v>
      </c>
    </row>
    <row r="23" spans="1:5" ht="15.75" x14ac:dyDescent="0.25">
      <c r="A23" s="640">
        <v>18</v>
      </c>
      <c r="B23" s="652" t="s">
        <v>499</v>
      </c>
      <c r="C23" s="641">
        <v>700000</v>
      </c>
      <c r="D23" s="641">
        <v>1800000</v>
      </c>
      <c r="E23" s="641">
        <f t="shared" si="0"/>
        <v>2500000</v>
      </c>
    </row>
    <row r="24" spans="1:5" ht="15.75" x14ac:dyDescent="0.25">
      <c r="A24" s="640">
        <v>19</v>
      </c>
      <c r="B24" s="653" t="s">
        <v>461</v>
      </c>
      <c r="C24" s="641">
        <v>1500000</v>
      </c>
      <c r="D24" s="641"/>
      <c r="E24" s="641">
        <f t="shared" si="0"/>
        <v>1500000</v>
      </c>
    </row>
    <row r="25" spans="1:5" ht="15.75" x14ac:dyDescent="0.25">
      <c r="A25" s="640">
        <v>20</v>
      </c>
      <c r="B25" s="642" t="s">
        <v>462</v>
      </c>
      <c r="C25" s="641">
        <v>1955800</v>
      </c>
      <c r="D25" s="641"/>
      <c r="E25" s="641">
        <f t="shared" si="0"/>
        <v>1955800</v>
      </c>
    </row>
    <row r="26" spans="1:5" ht="15.75" x14ac:dyDescent="0.25">
      <c r="A26" s="640">
        <v>21</v>
      </c>
      <c r="B26" s="642" t="s">
        <v>463</v>
      </c>
      <c r="C26" s="641">
        <v>210000</v>
      </c>
      <c r="D26" s="641"/>
      <c r="E26" s="641">
        <f t="shared" si="0"/>
        <v>210000</v>
      </c>
    </row>
    <row r="27" spans="1:5" ht="15.75" x14ac:dyDescent="0.25">
      <c r="A27" s="640">
        <v>22</v>
      </c>
      <c r="B27" s="644" t="s">
        <v>437</v>
      </c>
      <c r="C27" s="641">
        <v>18925488</v>
      </c>
      <c r="D27" s="641"/>
      <c r="E27" s="641">
        <f t="shared" si="0"/>
        <v>18925488</v>
      </c>
    </row>
    <row r="28" spans="1:5" ht="15.75" x14ac:dyDescent="0.25">
      <c r="A28" s="640">
        <v>23</v>
      </c>
      <c r="B28" s="654" t="s">
        <v>528</v>
      </c>
      <c r="C28" s="641"/>
      <c r="D28" s="641">
        <v>400000</v>
      </c>
      <c r="E28" s="641">
        <f t="shared" si="0"/>
        <v>400000</v>
      </c>
    </row>
    <row r="29" spans="1:5" ht="15.75" x14ac:dyDescent="0.25">
      <c r="A29" s="640">
        <v>24</v>
      </c>
      <c r="B29" s="654" t="s">
        <v>529</v>
      </c>
      <c r="C29" s="641"/>
      <c r="D29" s="641">
        <v>2000000</v>
      </c>
      <c r="E29" s="641">
        <f t="shared" si="0"/>
        <v>2000000</v>
      </c>
    </row>
    <row r="30" spans="1:5" ht="15.75" x14ac:dyDescent="0.25">
      <c r="A30" s="640">
        <v>25</v>
      </c>
      <c r="B30" s="649" t="s">
        <v>530</v>
      </c>
      <c r="C30" s="641"/>
      <c r="D30" s="641">
        <v>60000</v>
      </c>
      <c r="E30" s="641">
        <f t="shared" si="0"/>
        <v>60000</v>
      </c>
    </row>
    <row r="31" spans="1:5" ht="15.75" x14ac:dyDescent="0.25">
      <c r="A31" s="640">
        <v>26</v>
      </c>
      <c r="B31" s="655" t="s">
        <v>531</v>
      </c>
      <c r="C31" s="641"/>
      <c r="D31" s="641">
        <v>3000000</v>
      </c>
      <c r="E31" s="641">
        <f t="shared" si="0"/>
        <v>3000000</v>
      </c>
    </row>
    <row r="32" spans="1:5" ht="15.75" x14ac:dyDescent="0.25">
      <c r="A32" s="640">
        <v>27</v>
      </c>
      <c r="B32" s="655" t="s">
        <v>532</v>
      </c>
      <c r="C32" s="641"/>
      <c r="D32" s="641">
        <v>900000</v>
      </c>
      <c r="E32" s="641">
        <f t="shared" si="0"/>
        <v>900000</v>
      </c>
    </row>
    <row r="33" spans="1:7" ht="15.75" x14ac:dyDescent="0.25">
      <c r="A33" s="640">
        <v>28</v>
      </c>
      <c r="B33" s="656" t="s">
        <v>533</v>
      </c>
      <c r="C33" s="641"/>
      <c r="D33" s="641">
        <v>800000</v>
      </c>
      <c r="E33" s="641">
        <f t="shared" si="0"/>
        <v>800000</v>
      </c>
    </row>
    <row r="34" spans="1:7" ht="15.75" x14ac:dyDescent="0.25">
      <c r="A34" s="640">
        <v>29</v>
      </c>
      <c r="B34" s="655" t="s">
        <v>534</v>
      </c>
      <c r="C34" s="641"/>
      <c r="D34" s="641">
        <v>1200000</v>
      </c>
      <c r="E34" s="641">
        <f t="shared" si="0"/>
        <v>1200000</v>
      </c>
    </row>
    <row r="35" spans="1:7" ht="15.75" x14ac:dyDescent="0.25">
      <c r="A35" s="640">
        <v>30</v>
      </c>
      <c r="B35" s="657" t="s">
        <v>535</v>
      </c>
      <c r="C35" s="641"/>
      <c r="D35" s="641">
        <v>1143000</v>
      </c>
      <c r="E35" s="641">
        <f t="shared" si="0"/>
        <v>1143000</v>
      </c>
    </row>
    <row r="36" spans="1:7" ht="15.75" x14ac:dyDescent="0.25">
      <c r="A36" s="640">
        <v>31</v>
      </c>
      <c r="B36" s="655"/>
      <c r="C36" s="641"/>
      <c r="D36" s="641"/>
      <c r="E36" s="641"/>
    </row>
    <row r="37" spans="1:7" ht="15.75" x14ac:dyDescent="0.25">
      <c r="A37" s="640">
        <v>32</v>
      </c>
      <c r="B37" s="638" t="s">
        <v>39</v>
      </c>
      <c r="C37" s="648">
        <f>SUM(C6:C36)</f>
        <v>1078217700</v>
      </c>
      <c r="D37" s="648">
        <f>SUM(D6:D36)</f>
        <v>14192400</v>
      </c>
      <c r="E37" s="648">
        <f>SUM(E6:E36)</f>
        <v>1092410100</v>
      </c>
    </row>
    <row r="38" spans="1:7" x14ac:dyDescent="0.25">
      <c r="A38" s="658"/>
      <c r="B38" s="658"/>
      <c r="C38" s="658"/>
    </row>
    <row r="39" spans="1:7" s="662" customFormat="1" ht="15.75" x14ac:dyDescent="0.25">
      <c r="A39" s="659"/>
      <c r="B39" s="660"/>
      <c r="C39" s="661" t="s">
        <v>536</v>
      </c>
      <c r="D39" s="662" t="s">
        <v>537</v>
      </c>
      <c r="E39" s="661" t="s">
        <v>538</v>
      </c>
      <c r="F39" s="663" t="s">
        <v>39</v>
      </c>
      <c r="G39" s="664"/>
    </row>
    <row r="40" spans="1:7" s="668" customFormat="1" x14ac:dyDescent="0.25">
      <c r="A40" s="665" t="s">
        <v>539</v>
      </c>
      <c r="B40" s="666" t="s">
        <v>540</v>
      </c>
      <c r="C40" s="667">
        <f>E35</f>
        <v>1143000</v>
      </c>
      <c r="D40" s="667">
        <f>C40/1.27</f>
        <v>900000</v>
      </c>
      <c r="E40" s="667">
        <f>D40*0.27</f>
        <v>243000.00000000003</v>
      </c>
      <c r="F40" s="667">
        <f>SUM(D40:E40)</f>
        <v>1143000</v>
      </c>
    </row>
    <row r="41" spans="1:7" s="668" customFormat="1" x14ac:dyDescent="0.25">
      <c r="B41" s="669" t="s">
        <v>541</v>
      </c>
      <c r="C41" s="667">
        <f>E18+E19+E20+E22+E21+E23+E24+E25+E28+E29+E33+E34</f>
        <v>1046499091</v>
      </c>
      <c r="D41" s="667">
        <f>(C41/1.27)+165144449</f>
        <v>989159481.28346455</v>
      </c>
      <c r="E41" s="667">
        <f>(C41/1.27*0.27)-165144449</f>
        <v>57339609.716535449</v>
      </c>
      <c r="F41" s="667">
        <f t="shared" ref="F41:F48" si="1">SUM(D41:E41)</f>
        <v>1046499091</v>
      </c>
    </row>
    <row r="42" spans="1:7" s="668" customFormat="1" x14ac:dyDescent="0.25">
      <c r="B42" s="669" t="s">
        <v>542</v>
      </c>
      <c r="C42" s="667">
        <f>E30</f>
        <v>60000</v>
      </c>
      <c r="D42" s="667">
        <f>C42/1.27</f>
        <v>47244.094488188974</v>
      </c>
      <c r="E42" s="667">
        <f>D42*0.27</f>
        <v>12755.905511811025</v>
      </c>
      <c r="F42" s="667">
        <f t="shared" si="1"/>
        <v>60000</v>
      </c>
    </row>
    <row r="43" spans="1:7" s="668" customFormat="1" x14ac:dyDescent="0.25">
      <c r="B43" s="669" t="s">
        <v>543</v>
      </c>
      <c r="C43" s="667">
        <f>E17+E26+E27+E31+E32</f>
        <v>23543488</v>
      </c>
      <c r="D43" s="667">
        <f>C43/1.27</f>
        <v>18538179.527559053</v>
      </c>
      <c r="E43" s="667">
        <f>D43*0.27</f>
        <v>5005308.472440945</v>
      </c>
      <c r="F43" s="667">
        <f t="shared" si="1"/>
        <v>23543488</v>
      </c>
    </row>
    <row r="44" spans="1:7" s="668" customFormat="1" x14ac:dyDescent="0.25">
      <c r="B44" s="669" t="s">
        <v>39</v>
      </c>
      <c r="C44" s="670">
        <f t="shared" ref="C44:D44" si="2">SUM(C40:C43)</f>
        <v>1071245579</v>
      </c>
      <c r="D44" s="670">
        <f t="shared" si="2"/>
        <v>1008644904.9055117</v>
      </c>
      <c r="E44" s="670">
        <f>SUM(E40:E43)</f>
        <v>62600674.094488204</v>
      </c>
      <c r="F44" s="670">
        <f>SUM(F40:F43)</f>
        <v>1071245579</v>
      </c>
    </row>
    <row r="45" spans="1:7" x14ac:dyDescent="0.25">
      <c r="A45" s="671" t="s">
        <v>43</v>
      </c>
      <c r="C45" s="672">
        <f>E14</f>
        <v>1004097</v>
      </c>
      <c r="D45" s="667">
        <f>C45/1.27</f>
        <v>790627.55905511812</v>
      </c>
      <c r="E45" s="667">
        <f>D45*0.27</f>
        <v>213469.44094488191</v>
      </c>
      <c r="F45" s="667">
        <f t="shared" si="1"/>
        <v>1004097</v>
      </c>
    </row>
    <row r="46" spans="1:7" x14ac:dyDescent="0.25">
      <c r="A46" s="671" t="s">
        <v>42</v>
      </c>
      <c r="C46" s="673">
        <f>E6+E7</f>
        <v>4557000</v>
      </c>
      <c r="D46" s="667">
        <f t="shared" ref="D46:D48" si="3">C46/1.27</f>
        <v>3588188.9763779528</v>
      </c>
      <c r="E46" s="667">
        <f t="shared" ref="E46:E48" si="4">D46*0.27</f>
        <v>968811.02362204739</v>
      </c>
      <c r="F46" s="667">
        <f t="shared" si="1"/>
        <v>4557000</v>
      </c>
    </row>
    <row r="47" spans="1:7" x14ac:dyDescent="0.25">
      <c r="A47" s="671" t="s">
        <v>544</v>
      </c>
      <c r="C47" s="673">
        <f>E8+E9+E10+E11+E12+E13</f>
        <v>10523424</v>
      </c>
      <c r="D47" s="667">
        <f t="shared" si="3"/>
        <v>8286160.6299212594</v>
      </c>
      <c r="E47" s="667">
        <f t="shared" si="4"/>
        <v>2237263.3700787402</v>
      </c>
      <c r="F47" s="667">
        <f t="shared" si="1"/>
        <v>10523424</v>
      </c>
    </row>
    <row r="48" spans="1:7" x14ac:dyDescent="0.25">
      <c r="A48" s="671" t="s">
        <v>545</v>
      </c>
      <c r="C48" s="673">
        <f>E15++E16</f>
        <v>5080000</v>
      </c>
      <c r="D48" s="667">
        <f t="shared" si="3"/>
        <v>4000000</v>
      </c>
      <c r="E48" s="667">
        <f t="shared" si="4"/>
        <v>1080000</v>
      </c>
      <c r="F48" s="667">
        <f t="shared" si="1"/>
        <v>5080000</v>
      </c>
    </row>
    <row r="49" spans="2:6" x14ac:dyDescent="0.25">
      <c r="B49" s="671" t="s">
        <v>242</v>
      </c>
      <c r="C49" s="673">
        <f>SUM(C44:C48)</f>
        <v>1092410100</v>
      </c>
      <c r="D49" s="673">
        <f t="shared" ref="D49:F49" si="5">SUM(D44:D48)</f>
        <v>1025309882.0708661</v>
      </c>
      <c r="E49" s="673">
        <f t="shared" si="5"/>
        <v>67100217.929133877</v>
      </c>
      <c r="F49" s="673">
        <f t="shared" si="5"/>
        <v>1092410100</v>
      </c>
    </row>
  </sheetData>
  <pageMargins left="0.7" right="0.7" top="0.75" bottom="0.75" header="0.3" footer="0.3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48"/>
  <sheetViews>
    <sheetView workbookViewId="0">
      <selection activeCell="E4" sqref="E4"/>
    </sheetView>
  </sheetViews>
  <sheetFormatPr defaultColWidth="4.5703125" defaultRowHeight="12.75" x14ac:dyDescent="0.2"/>
  <cols>
    <col min="1" max="1" width="49.7109375" style="47" customWidth="1"/>
    <col min="2" max="2" width="19.140625" style="47" customWidth="1"/>
    <col min="3" max="3" width="12.7109375" style="47" customWidth="1"/>
    <col min="4" max="4" width="12.28515625" style="47" customWidth="1"/>
    <col min="5" max="6" width="12.42578125" style="47" customWidth="1"/>
    <col min="7" max="7" width="13.140625" style="47" customWidth="1"/>
    <col min="8" max="8" width="13.42578125" style="47" customWidth="1"/>
    <col min="9" max="9" width="12.85546875" style="47" bestFit="1" customWidth="1"/>
    <col min="10" max="10" width="11.5703125" style="47" bestFit="1" customWidth="1"/>
    <col min="11" max="254" width="9.140625" style="47" customWidth="1"/>
    <col min="255" max="255" width="3.42578125" style="47" customWidth="1"/>
    <col min="256" max="16384" width="4.5703125" style="47"/>
  </cols>
  <sheetData>
    <row r="1" spans="1:10" x14ac:dyDescent="0.2">
      <c r="A1" s="67" t="s">
        <v>168</v>
      </c>
    </row>
    <row r="2" spans="1:10" x14ac:dyDescent="0.2">
      <c r="A2" s="68" t="s">
        <v>434</v>
      </c>
      <c r="B2" s="69"/>
      <c r="C2" s="69"/>
      <c r="D2" s="69"/>
    </row>
    <row r="3" spans="1:10" x14ac:dyDescent="0.2">
      <c r="A3" s="68"/>
      <c r="B3" s="69"/>
      <c r="C3" s="69"/>
      <c r="D3" s="69"/>
      <c r="E3" s="47" t="s">
        <v>169</v>
      </c>
    </row>
    <row r="4" spans="1:10" x14ac:dyDescent="0.2">
      <c r="A4" s="70"/>
      <c r="E4" s="39" t="s">
        <v>512</v>
      </c>
    </row>
    <row r="5" spans="1:10" ht="13.5" thickBot="1" x14ac:dyDescent="0.25">
      <c r="E5" s="71" t="s">
        <v>236</v>
      </c>
    </row>
    <row r="6" spans="1:10" ht="13.5" thickBot="1" x14ac:dyDescent="0.25">
      <c r="A6" s="112" t="s">
        <v>237</v>
      </c>
      <c r="B6" s="113"/>
      <c r="C6" s="113" t="s">
        <v>238</v>
      </c>
      <c r="D6" s="113" t="s">
        <v>454</v>
      </c>
      <c r="E6" s="113" t="s">
        <v>239</v>
      </c>
      <c r="F6" s="113" t="s">
        <v>426</v>
      </c>
      <c r="G6" s="113" t="s">
        <v>240</v>
      </c>
      <c r="H6" s="114" t="s">
        <v>484</v>
      </c>
      <c r="I6" s="115" t="s">
        <v>172</v>
      </c>
      <c r="J6" s="116" t="s">
        <v>173</v>
      </c>
    </row>
    <row r="7" spans="1:10" x14ac:dyDescent="0.2">
      <c r="A7" s="106" t="s">
        <v>444</v>
      </c>
      <c r="B7" s="107">
        <f>SUM(C7:J7)</f>
        <v>65419810</v>
      </c>
      <c r="C7" s="323">
        <v>65419810</v>
      </c>
      <c r="D7" s="118"/>
      <c r="E7" s="118"/>
      <c r="F7" s="118"/>
      <c r="G7" s="118"/>
      <c r="H7" s="119"/>
      <c r="I7" s="120"/>
      <c r="J7" s="120"/>
    </row>
    <row r="8" spans="1:10" x14ac:dyDescent="0.2">
      <c r="A8" s="106" t="s">
        <v>445</v>
      </c>
      <c r="B8" s="107">
        <f t="shared" ref="B8:B39" si="0">SUM(C8:J8)</f>
        <v>772974</v>
      </c>
      <c r="C8" s="323">
        <v>772974</v>
      </c>
      <c r="D8" s="118"/>
      <c r="E8" s="118"/>
      <c r="F8" s="118"/>
      <c r="G8" s="118"/>
      <c r="H8" s="119"/>
      <c r="I8" s="120"/>
      <c r="J8" s="120"/>
    </row>
    <row r="9" spans="1:10" x14ac:dyDescent="0.2">
      <c r="A9" s="102" t="s">
        <v>407</v>
      </c>
      <c r="B9" s="107">
        <f t="shared" si="0"/>
        <v>15828586</v>
      </c>
      <c r="C9" s="121"/>
      <c r="D9" s="121"/>
      <c r="E9" s="121">
        <v>15828586</v>
      </c>
      <c r="F9" s="121"/>
      <c r="G9" s="121"/>
      <c r="H9" s="122"/>
      <c r="I9" s="123"/>
      <c r="J9" s="123"/>
    </row>
    <row r="10" spans="1:10" x14ac:dyDescent="0.2">
      <c r="A10" s="567" t="s">
        <v>462</v>
      </c>
      <c r="B10" s="107">
        <f t="shared" si="0"/>
        <v>1955000</v>
      </c>
      <c r="C10" s="103"/>
      <c r="D10" s="103"/>
      <c r="E10" s="103"/>
      <c r="F10" s="103">
        <v>1955000</v>
      </c>
      <c r="G10" s="103"/>
      <c r="H10" s="124"/>
      <c r="I10" s="123"/>
      <c r="J10" s="123"/>
    </row>
    <row r="11" spans="1:10" x14ac:dyDescent="0.2">
      <c r="A11" s="102" t="s">
        <v>408</v>
      </c>
      <c r="B11" s="107">
        <f t="shared" si="0"/>
        <v>4000000</v>
      </c>
      <c r="C11" s="103">
        <v>4000000</v>
      </c>
      <c r="D11" s="103"/>
      <c r="E11" s="103"/>
      <c r="F11" s="103"/>
      <c r="G11" s="103"/>
      <c r="H11" s="124"/>
      <c r="I11" s="123"/>
      <c r="J11" s="123"/>
    </row>
    <row r="12" spans="1:10" x14ac:dyDescent="0.2">
      <c r="A12" s="285" t="s">
        <v>451</v>
      </c>
      <c r="B12" s="107">
        <f t="shared" si="0"/>
        <v>1955800</v>
      </c>
      <c r="C12" s="324"/>
      <c r="D12" s="324"/>
      <c r="E12" s="324"/>
      <c r="F12" s="324">
        <v>1955800</v>
      </c>
      <c r="G12" s="324"/>
      <c r="H12" s="325"/>
      <c r="I12" s="326"/>
      <c r="J12" s="326"/>
    </row>
    <row r="13" spans="1:10" x14ac:dyDescent="0.2">
      <c r="A13" s="285" t="s">
        <v>452</v>
      </c>
      <c r="B13" s="107">
        <f t="shared" si="0"/>
        <v>210000</v>
      </c>
      <c r="C13" s="324"/>
      <c r="D13" s="324"/>
      <c r="E13" s="324"/>
      <c r="F13" s="324">
        <v>210000</v>
      </c>
      <c r="G13" s="324"/>
      <c r="H13" s="325"/>
      <c r="I13" s="326"/>
      <c r="J13" s="326"/>
    </row>
    <row r="14" spans="1:10" x14ac:dyDescent="0.2">
      <c r="A14" s="102" t="s">
        <v>409</v>
      </c>
      <c r="B14" s="107">
        <f t="shared" si="0"/>
        <v>4000000</v>
      </c>
      <c r="C14" s="103">
        <v>4000000</v>
      </c>
      <c r="D14" s="103"/>
      <c r="E14" s="103"/>
      <c r="F14" s="103"/>
      <c r="G14" s="103"/>
      <c r="H14" s="124"/>
      <c r="I14" s="123"/>
      <c r="J14" s="123"/>
    </row>
    <row r="15" spans="1:10" x14ac:dyDescent="0.2">
      <c r="A15" s="496" t="s">
        <v>466</v>
      </c>
      <c r="B15" s="107">
        <f t="shared" si="0"/>
        <v>7020000</v>
      </c>
      <c r="C15" s="497">
        <v>7020000</v>
      </c>
      <c r="D15" s="497"/>
      <c r="E15" s="497"/>
      <c r="F15" s="497"/>
      <c r="G15" s="497"/>
      <c r="H15" s="325"/>
      <c r="I15" s="498"/>
      <c r="J15" s="498"/>
    </row>
    <row r="16" spans="1:10" s="221" customFormat="1" ht="12" x14ac:dyDescent="0.2">
      <c r="A16" s="102" t="s">
        <v>241</v>
      </c>
      <c r="B16" s="107">
        <f t="shared" si="0"/>
        <v>2460000</v>
      </c>
      <c r="C16" s="121"/>
      <c r="D16" s="121"/>
      <c r="E16" s="121"/>
      <c r="F16" s="121"/>
      <c r="G16" s="121">
        <v>2460000</v>
      </c>
      <c r="H16" s="122"/>
      <c r="I16" s="121"/>
      <c r="J16" s="121"/>
    </row>
    <row r="17" spans="1:10" s="221" customFormat="1" ht="12" x14ac:dyDescent="0.2">
      <c r="A17" s="285" t="s">
        <v>437</v>
      </c>
      <c r="B17" s="107">
        <f t="shared" si="0"/>
        <v>18925488</v>
      </c>
      <c r="C17" s="319"/>
      <c r="D17" s="319"/>
      <c r="E17" s="319"/>
      <c r="F17" s="319">
        <v>18925488</v>
      </c>
      <c r="G17" s="319"/>
      <c r="H17" s="319"/>
      <c r="I17" s="319"/>
      <c r="J17" s="319"/>
    </row>
    <row r="18" spans="1:10" x14ac:dyDescent="0.2">
      <c r="A18" s="327" t="s">
        <v>447</v>
      </c>
      <c r="B18" s="107">
        <f t="shared" si="0"/>
        <v>762000</v>
      </c>
      <c r="C18" s="321"/>
      <c r="D18" s="321"/>
      <c r="E18" s="321"/>
      <c r="F18" s="328">
        <v>762000</v>
      </c>
      <c r="G18" s="321"/>
      <c r="H18" s="321"/>
      <c r="I18" s="321"/>
      <c r="J18" s="321"/>
    </row>
    <row r="19" spans="1:10" s="221" customFormat="1" ht="12" x14ac:dyDescent="0.2">
      <c r="A19" s="281" t="s">
        <v>442</v>
      </c>
      <c r="B19" s="107">
        <f t="shared" si="0"/>
        <v>256445840</v>
      </c>
      <c r="C19" s="121"/>
      <c r="D19" s="121"/>
      <c r="E19" s="282"/>
      <c r="F19" s="121">
        <v>245954948</v>
      </c>
      <c r="G19" s="121">
        <v>7562892</v>
      </c>
      <c r="H19" s="122"/>
      <c r="I19" s="121">
        <v>2450209</v>
      </c>
      <c r="J19" s="121">
        <v>477791</v>
      </c>
    </row>
    <row r="20" spans="1:10" s="221" customFormat="1" x14ac:dyDescent="0.2">
      <c r="A20" s="568" t="s">
        <v>438</v>
      </c>
      <c r="B20" s="107">
        <f t="shared" si="0"/>
        <v>1028959</v>
      </c>
      <c r="C20" s="121"/>
      <c r="D20" s="121"/>
      <c r="E20" s="284">
        <v>1028959</v>
      </c>
      <c r="F20" s="121"/>
      <c r="G20" s="121"/>
      <c r="H20" s="122"/>
      <c r="I20" s="121"/>
      <c r="J20" s="121"/>
    </row>
    <row r="21" spans="1:10" s="221" customFormat="1" x14ac:dyDescent="0.2">
      <c r="A21" s="568" t="s">
        <v>439</v>
      </c>
      <c r="B21" s="107">
        <f t="shared" si="0"/>
        <v>1116976</v>
      </c>
      <c r="C21" s="319"/>
      <c r="D21" s="319"/>
      <c r="E21" s="284">
        <v>1116976</v>
      </c>
      <c r="F21" s="319"/>
      <c r="G21" s="319"/>
      <c r="H21" s="320"/>
      <c r="I21" s="319"/>
      <c r="J21" s="319"/>
    </row>
    <row r="22" spans="1:10" s="221" customFormat="1" x14ac:dyDescent="0.2">
      <c r="A22" s="568" t="s">
        <v>440</v>
      </c>
      <c r="B22" s="107">
        <f t="shared" si="0"/>
        <v>2349500</v>
      </c>
      <c r="C22" s="319"/>
      <c r="D22" s="319"/>
      <c r="E22" s="322">
        <v>2349500</v>
      </c>
      <c r="F22" s="319"/>
      <c r="G22" s="319"/>
      <c r="H22" s="320"/>
      <c r="I22" s="319"/>
      <c r="J22" s="319"/>
    </row>
    <row r="23" spans="1:10" s="221" customFormat="1" x14ac:dyDescent="0.2">
      <c r="A23" s="568" t="s">
        <v>441</v>
      </c>
      <c r="B23" s="107">
        <f t="shared" si="0"/>
        <v>3000000</v>
      </c>
      <c r="C23" s="319"/>
      <c r="D23" s="319"/>
      <c r="E23" s="322">
        <v>3000000</v>
      </c>
      <c r="F23" s="319"/>
      <c r="G23" s="319"/>
      <c r="H23" s="320"/>
      <c r="I23" s="319"/>
      <c r="J23" s="319"/>
    </row>
    <row r="24" spans="1:10" s="221" customFormat="1" x14ac:dyDescent="0.2">
      <c r="A24" s="568" t="s">
        <v>504</v>
      </c>
      <c r="B24" s="107">
        <f t="shared" si="0"/>
        <v>7516495</v>
      </c>
      <c r="C24" s="492"/>
      <c r="D24" s="492">
        <v>7516495</v>
      </c>
      <c r="E24" s="493"/>
      <c r="F24" s="492"/>
      <c r="G24" s="492"/>
      <c r="H24" s="494"/>
      <c r="I24" s="492"/>
      <c r="J24" s="492"/>
    </row>
    <row r="25" spans="1:10" s="221" customFormat="1" x14ac:dyDescent="0.2">
      <c r="A25" s="568" t="s">
        <v>453</v>
      </c>
      <c r="B25" s="107">
        <f t="shared" si="0"/>
        <v>7500000</v>
      </c>
      <c r="C25" s="319"/>
      <c r="D25" s="319">
        <v>7500000</v>
      </c>
      <c r="E25" s="322"/>
      <c r="F25" s="319"/>
      <c r="G25" s="319"/>
      <c r="H25" s="320"/>
      <c r="I25" s="319"/>
      <c r="J25" s="319"/>
    </row>
    <row r="26" spans="1:10" s="221" customFormat="1" x14ac:dyDescent="0.2">
      <c r="A26" s="568" t="s">
        <v>449</v>
      </c>
      <c r="B26" s="107">
        <f t="shared" si="0"/>
        <v>1500000</v>
      </c>
      <c r="C26" s="319"/>
      <c r="D26" s="319"/>
      <c r="E26" s="322"/>
      <c r="F26" s="319">
        <v>1500000</v>
      </c>
      <c r="G26" s="319"/>
      <c r="H26" s="320"/>
      <c r="I26" s="319"/>
      <c r="J26" s="319"/>
    </row>
    <row r="27" spans="1:10" s="221" customFormat="1" x14ac:dyDescent="0.2">
      <c r="A27" s="569" t="s">
        <v>450</v>
      </c>
      <c r="B27" s="107">
        <f t="shared" si="0"/>
        <v>9635788</v>
      </c>
      <c r="C27" s="319"/>
      <c r="D27" s="319"/>
      <c r="E27" s="322"/>
      <c r="F27" s="319">
        <v>9635788</v>
      </c>
      <c r="G27" s="319"/>
      <c r="H27" s="320"/>
      <c r="I27" s="319"/>
      <c r="J27" s="319"/>
    </row>
    <row r="28" spans="1:10" s="221" customFormat="1" x14ac:dyDescent="0.2">
      <c r="A28" s="569" t="s">
        <v>498</v>
      </c>
      <c r="B28" s="107">
        <f t="shared" si="0"/>
        <v>700000</v>
      </c>
      <c r="C28" s="319"/>
      <c r="D28" s="319"/>
      <c r="E28" s="322"/>
      <c r="F28" s="319">
        <v>700000</v>
      </c>
      <c r="G28" s="319"/>
      <c r="H28" s="320"/>
      <c r="I28" s="319"/>
      <c r="J28" s="319"/>
    </row>
    <row r="29" spans="1:10" s="221" customFormat="1" x14ac:dyDescent="0.2">
      <c r="A29" s="569" t="s">
        <v>459</v>
      </c>
      <c r="B29" s="107">
        <f t="shared" si="0"/>
        <v>6000000</v>
      </c>
      <c r="C29" s="492"/>
      <c r="D29" s="492"/>
      <c r="E29" s="493">
        <v>4000000</v>
      </c>
      <c r="F29" s="492">
        <v>2000000</v>
      </c>
      <c r="G29" s="492"/>
      <c r="H29" s="494"/>
      <c r="I29" s="492"/>
      <c r="J29" s="492"/>
    </row>
    <row r="30" spans="1:10" s="221" customFormat="1" ht="12" x14ac:dyDescent="0.2">
      <c r="A30" s="283" t="s">
        <v>448</v>
      </c>
      <c r="B30" s="107">
        <f t="shared" si="0"/>
        <v>339380</v>
      </c>
      <c r="C30" s="121"/>
      <c r="D30" s="121"/>
      <c r="E30" s="284">
        <v>339380</v>
      </c>
      <c r="F30" s="121"/>
      <c r="G30" s="121"/>
      <c r="H30" s="122"/>
      <c r="I30" s="121"/>
      <c r="J30" s="121"/>
    </row>
    <row r="31" spans="1:10" s="221" customFormat="1" ht="12" x14ac:dyDescent="0.2">
      <c r="A31" s="285" t="s">
        <v>435</v>
      </c>
      <c r="B31" s="107">
        <f t="shared" si="0"/>
        <v>2544000</v>
      </c>
      <c r="C31" s="121"/>
      <c r="D31" s="121"/>
      <c r="E31" s="284"/>
      <c r="F31" s="121"/>
      <c r="G31" s="121">
        <v>2544000</v>
      </c>
      <c r="H31" s="122"/>
      <c r="I31" s="121"/>
      <c r="J31" s="121"/>
    </row>
    <row r="32" spans="1:10" s="221" customFormat="1" ht="12" x14ac:dyDescent="0.2">
      <c r="A32" s="285" t="s">
        <v>436</v>
      </c>
      <c r="B32" s="107">
        <f t="shared" si="0"/>
        <v>33671602</v>
      </c>
      <c r="C32" s="319"/>
      <c r="D32" s="319"/>
      <c r="E32" s="284">
        <v>33671602</v>
      </c>
      <c r="F32" s="319"/>
      <c r="G32" s="319"/>
      <c r="H32" s="320"/>
      <c r="I32" s="319"/>
      <c r="J32" s="319"/>
    </row>
    <row r="33" spans="1:10" s="221" customFormat="1" ht="12" x14ac:dyDescent="0.2">
      <c r="A33" s="281" t="s">
        <v>479</v>
      </c>
      <c r="B33" s="107">
        <f t="shared" si="0"/>
        <v>67640000</v>
      </c>
      <c r="C33" s="121"/>
      <c r="D33" s="121"/>
      <c r="E33" s="282">
        <v>67640000</v>
      </c>
      <c r="F33" s="121"/>
      <c r="G33" s="121"/>
      <c r="H33" s="122"/>
      <c r="I33" s="121"/>
      <c r="J33" s="121"/>
    </row>
    <row r="34" spans="1:10" s="221" customFormat="1" ht="12" x14ac:dyDescent="0.2">
      <c r="A34" s="281" t="s">
        <v>443</v>
      </c>
      <c r="B34" s="107">
        <f t="shared" si="0"/>
        <v>7759700</v>
      </c>
      <c r="C34" s="319"/>
      <c r="D34" s="319"/>
      <c r="E34" s="319"/>
      <c r="F34" s="322">
        <v>7759700</v>
      </c>
      <c r="G34" s="319"/>
      <c r="H34" s="320"/>
      <c r="I34" s="319"/>
      <c r="J34" s="319"/>
    </row>
    <row r="35" spans="1:10" s="221" customFormat="1" ht="12" x14ac:dyDescent="0.2">
      <c r="A35" s="281" t="s">
        <v>446</v>
      </c>
      <c r="B35" s="107">
        <f t="shared" si="0"/>
        <v>2335000</v>
      </c>
      <c r="C35" s="319"/>
      <c r="D35" s="319"/>
      <c r="E35" s="319"/>
      <c r="F35" s="322">
        <v>927000</v>
      </c>
      <c r="G35" s="319">
        <v>1408000</v>
      </c>
      <c r="H35" s="320"/>
      <c r="I35" s="319"/>
      <c r="J35" s="319"/>
    </row>
    <row r="36" spans="1:10" s="221" customFormat="1" ht="12" x14ac:dyDescent="0.2">
      <c r="A36" s="102" t="s">
        <v>500</v>
      </c>
      <c r="B36" s="107">
        <f t="shared" si="0"/>
        <v>13401715</v>
      </c>
      <c r="C36" s="121"/>
      <c r="D36" s="121"/>
      <c r="E36" s="121"/>
      <c r="F36" s="121"/>
      <c r="G36" s="121"/>
      <c r="H36" s="122">
        <v>13401715</v>
      </c>
      <c r="I36" s="121"/>
      <c r="J36" s="121"/>
    </row>
    <row r="37" spans="1:10" s="221" customFormat="1" ht="12" x14ac:dyDescent="0.2">
      <c r="A37" s="102" t="s">
        <v>501</v>
      </c>
      <c r="B37" s="107">
        <f t="shared" si="0"/>
        <v>8053000</v>
      </c>
      <c r="C37" s="121"/>
      <c r="D37" s="121"/>
      <c r="E37" s="121"/>
      <c r="F37" s="121"/>
      <c r="G37" s="121"/>
      <c r="H37" s="122"/>
      <c r="I37" s="121">
        <v>7337585</v>
      </c>
      <c r="J37" s="121">
        <v>715415</v>
      </c>
    </row>
    <row r="38" spans="1:10" s="221" customFormat="1" ht="12" x14ac:dyDescent="0.2">
      <c r="A38" s="102" t="s">
        <v>496</v>
      </c>
      <c r="B38" s="107">
        <f t="shared" si="0"/>
        <v>24620921</v>
      </c>
      <c r="C38" s="121"/>
      <c r="D38" s="121"/>
      <c r="E38" s="121"/>
      <c r="F38" s="121"/>
      <c r="G38" s="121">
        <v>24620921</v>
      </c>
      <c r="H38" s="122"/>
      <c r="I38" s="121"/>
      <c r="J38" s="121"/>
    </row>
    <row r="39" spans="1:10" s="221" customFormat="1" ht="12" x14ac:dyDescent="0.2">
      <c r="A39" s="102" t="s">
        <v>493</v>
      </c>
      <c r="B39" s="107">
        <f t="shared" si="0"/>
        <v>1218768</v>
      </c>
      <c r="C39" s="121"/>
      <c r="D39" s="121"/>
      <c r="E39" s="121">
        <v>1218768</v>
      </c>
      <c r="F39" s="121"/>
      <c r="G39" s="121"/>
      <c r="H39" s="122"/>
      <c r="I39" s="121"/>
      <c r="J39" s="121"/>
    </row>
    <row r="40" spans="1:10" s="221" customFormat="1" ht="12" x14ac:dyDescent="0.2">
      <c r="A40" s="102"/>
      <c r="B40" s="107"/>
      <c r="C40" s="121"/>
      <c r="D40" s="121"/>
      <c r="E40" s="121"/>
      <c r="F40" s="121"/>
      <c r="G40" s="121"/>
      <c r="H40" s="122"/>
      <c r="I40" s="121"/>
      <c r="J40" s="121"/>
    </row>
    <row r="41" spans="1:10" s="221" customFormat="1" thickBot="1" x14ac:dyDescent="0.25">
      <c r="A41" s="108"/>
      <c r="B41" s="107"/>
      <c r="C41" s="286"/>
      <c r="D41" s="286"/>
      <c r="E41" s="286"/>
      <c r="F41" s="286"/>
      <c r="G41" s="286"/>
      <c r="H41" s="287"/>
      <c r="I41" s="286"/>
      <c r="J41" s="286"/>
    </row>
    <row r="42" spans="1:10" s="221" customFormat="1" thickBot="1" x14ac:dyDescent="0.25">
      <c r="A42" s="117" t="s">
        <v>242</v>
      </c>
      <c r="B42" s="288">
        <f t="shared" ref="B42:J42" si="1">SUM(B7:B41)</f>
        <v>581687302</v>
      </c>
      <c r="C42" s="288">
        <f t="shared" si="1"/>
        <v>81212784</v>
      </c>
      <c r="D42" s="289">
        <f t="shared" si="1"/>
        <v>15016495</v>
      </c>
      <c r="E42" s="289">
        <f t="shared" si="1"/>
        <v>130193771</v>
      </c>
      <c r="F42" s="289">
        <f t="shared" si="1"/>
        <v>292285724</v>
      </c>
      <c r="G42" s="289">
        <f t="shared" si="1"/>
        <v>38595813</v>
      </c>
      <c r="H42" s="290">
        <f t="shared" si="1"/>
        <v>13401715</v>
      </c>
      <c r="I42" s="290">
        <f t="shared" si="1"/>
        <v>9787794</v>
      </c>
      <c r="J42" s="290">
        <f t="shared" si="1"/>
        <v>1193206</v>
      </c>
    </row>
    <row r="43" spans="1:10" x14ac:dyDescent="0.2">
      <c r="A43" s="104" t="s">
        <v>335</v>
      </c>
      <c r="B43" s="222">
        <f t="shared" ref="B43:B45" si="2">SUM(C43:J43)</f>
        <v>72593308</v>
      </c>
      <c r="C43" s="222">
        <f>C11+C14</f>
        <v>8000000</v>
      </c>
      <c r="D43" s="220">
        <f>D42</f>
        <v>15016495</v>
      </c>
      <c r="E43" s="104"/>
      <c r="F43" s="104"/>
      <c r="G43" s="220">
        <f>G42</f>
        <v>38595813</v>
      </c>
      <c r="H43" s="104"/>
      <c r="I43" s="222">
        <f>I42</f>
        <v>9787794</v>
      </c>
      <c r="J43" s="222">
        <f>J42</f>
        <v>1193206</v>
      </c>
    </row>
    <row r="44" spans="1:10" x14ac:dyDescent="0.2">
      <c r="A44" s="104" t="s">
        <v>333</v>
      </c>
      <c r="B44" s="222">
        <f t="shared" si="2"/>
        <v>495692279</v>
      </c>
      <c r="C44" s="220">
        <f>C42-C43</f>
        <v>73212784</v>
      </c>
      <c r="D44" s="104"/>
      <c r="E44" s="220">
        <f>E42</f>
        <v>130193771</v>
      </c>
      <c r="F44" s="220">
        <f>F42</f>
        <v>292285724</v>
      </c>
      <c r="G44" s="104"/>
      <c r="H44" s="220"/>
      <c r="I44" s="221"/>
      <c r="J44" s="221"/>
    </row>
    <row r="45" spans="1:10" x14ac:dyDescent="0.2">
      <c r="A45" s="104" t="s">
        <v>334</v>
      </c>
      <c r="B45" s="222">
        <f t="shared" si="2"/>
        <v>13401715</v>
      </c>
      <c r="C45" s="220"/>
      <c r="D45" s="104"/>
      <c r="E45" s="220"/>
      <c r="F45" s="220"/>
      <c r="G45" s="104"/>
      <c r="H45" s="220">
        <f>H42</f>
        <v>13401715</v>
      </c>
      <c r="I45" s="221"/>
      <c r="J45" s="221"/>
    </row>
    <row r="46" spans="1:10" x14ac:dyDescent="0.2">
      <c r="A46" s="221" t="s">
        <v>39</v>
      </c>
      <c r="B46" s="222">
        <f>SUM(C46:J46)</f>
        <v>581687302</v>
      </c>
      <c r="C46" s="222">
        <f>SUM(C43:C45)</f>
        <v>81212784</v>
      </c>
      <c r="D46" s="222">
        <f t="shared" ref="D46:J46" si="3">SUM(D43:D45)</f>
        <v>15016495</v>
      </c>
      <c r="E46" s="222">
        <f t="shared" si="3"/>
        <v>130193771</v>
      </c>
      <c r="F46" s="222">
        <f t="shared" si="3"/>
        <v>292285724</v>
      </c>
      <c r="G46" s="222">
        <f t="shared" si="3"/>
        <v>38595813</v>
      </c>
      <c r="H46" s="222">
        <f t="shared" si="3"/>
        <v>13401715</v>
      </c>
      <c r="I46" s="222">
        <f t="shared" si="3"/>
        <v>9787794</v>
      </c>
      <c r="J46" s="222">
        <f t="shared" si="3"/>
        <v>1193206</v>
      </c>
    </row>
    <row r="48" spans="1:10" x14ac:dyDescent="0.2">
      <c r="A48" s="47" t="s">
        <v>495</v>
      </c>
      <c r="B48" s="561">
        <f>B9+C15+B17+B19+B31+B32+B33+B34+B35</f>
        <v>412170216</v>
      </c>
    </row>
  </sheetData>
  <phoneticPr fontId="48" type="noConversion"/>
  <pageMargins left="0.39370078740157483" right="0.39370078740157483" top="0.59055118110236227" bottom="0.59055118110236227" header="0.51181102362204722" footer="0.51181102362204722"/>
  <pageSetup paperSize="9" scale="80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A70E1-0552-4C8D-B8A5-1BB0353A52FB}">
  <dimension ref="A1:H50"/>
  <sheetViews>
    <sheetView workbookViewId="0">
      <selection activeCell="E2" sqref="E2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4" width="14.5703125" customWidth="1"/>
    <col min="5" max="8" width="12.7109375" customWidth="1"/>
    <col min="248" max="248" width="6.42578125" customWidth="1"/>
    <col min="249" max="249" width="46.5703125" customWidth="1"/>
    <col min="250" max="250" width="29.42578125" customWidth="1"/>
    <col min="504" max="504" width="6.42578125" customWidth="1"/>
    <col min="505" max="505" width="46.5703125" customWidth="1"/>
    <col min="506" max="506" width="29.42578125" customWidth="1"/>
    <col min="760" max="760" width="6.42578125" customWidth="1"/>
    <col min="761" max="761" width="46.5703125" customWidth="1"/>
    <col min="762" max="762" width="29.42578125" customWidth="1"/>
    <col min="1016" max="1016" width="6.42578125" customWidth="1"/>
    <col min="1017" max="1017" width="46.5703125" customWidth="1"/>
    <col min="1018" max="1018" width="29.42578125" customWidth="1"/>
    <col min="1272" max="1272" width="6.42578125" customWidth="1"/>
    <col min="1273" max="1273" width="46.5703125" customWidth="1"/>
    <col min="1274" max="1274" width="29.42578125" customWidth="1"/>
    <col min="1528" max="1528" width="6.42578125" customWidth="1"/>
    <col min="1529" max="1529" width="46.5703125" customWidth="1"/>
    <col min="1530" max="1530" width="29.42578125" customWidth="1"/>
    <col min="1784" max="1784" width="6.42578125" customWidth="1"/>
    <col min="1785" max="1785" width="46.5703125" customWidth="1"/>
    <col min="1786" max="1786" width="29.42578125" customWidth="1"/>
    <col min="2040" max="2040" width="6.42578125" customWidth="1"/>
    <col min="2041" max="2041" width="46.5703125" customWidth="1"/>
    <col min="2042" max="2042" width="29.42578125" customWidth="1"/>
    <col min="2296" max="2296" width="6.42578125" customWidth="1"/>
    <col min="2297" max="2297" width="46.5703125" customWidth="1"/>
    <col min="2298" max="2298" width="29.42578125" customWidth="1"/>
    <col min="2552" max="2552" width="6.42578125" customWidth="1"/>
    <col min="2553" max="2553" width="46.5703125" customWidth="1"/>
    <col min="2554" max="2554" width="29.42578125" customWidth="1"/>
    <col min="2808" max="2808" width="6.42578125" customWidth="1"/>
    <col min="2809" max="2809" width="46.5703125" customWidth="1"/>
    <col min="2810" max="2810" width="29.42578125" customWidth="1"/>
    <col min="3064" max="3064" width="6.42578125" customWidth="1"/>
    <col min="3065" max="3065" width="46.5703125" customWidth="1"/>
    <col min="3066" max="3066" width="29.42578125" customWidth="1"/>
    <col min="3320" max="3320" width="6.42578125" customWidth="1"/>
    <col min="3321" max="3321" width="46.5703125" customWidth="1"/>
    <col min="3322" max="3322" width="29.42578125" customWidth="1"/>
    <col min="3576" max="3576" width="6.42578125" customWidth="1"/>
    <col min="3577" max="3577" width="46.5703125" customWidth="1"/>
    <col min="3578" max="3578" width="29.42578125" customWidth="1"/>
    <col min="3832" max="3832" width="6.42578125" customWidth="1"/>
    <col min="3833" max="3833" width="46.5703125" customWidth="1"/>
    <col min="3834" max="3834" width="29.42578125" customWidth="1"/>
    <col min="4088" max="4088" width="6.42578125" customWidth="1"/>
    <col min="4089" max="4089" width="46.5703125" customWidth="1"/>
    <col min="4090" max="4090" width="29.42578125" customWidth="1"/>
    <col min="4344" max="4344" width="6.42578125" customWidth="1"/>
    <col min="4345" max="4345" width="46.5703125" customWidth="1"/>
    <col min="4346" max="4346" width="29.42578125" customWidth="1"/>
    <col min="4600" max="4600" width="6.42578125" customWidth="1"/>
    <col min="4601" max="4601" width="46.5703125" customWidth="1"/>
    <col min="4602" max="4602" width="29.42578125" customWidth="1"/>
    <col min="4856" max="4856" width="6.42578125" customWidth="1"/>
    <col min="4857" max="4857" width="46.5703125" customWidth="1"/>
    <col min="4858" max="4858" width="29.42578125" customWidth="1"/>
    <col min="5112" max="5112" width="6.42578125" customWidth="1"/>
    <col min="5113" max="5113" width="46.5703125" customWidth="1"/>
    <col min="5114" max="5114" width="29.42578125" customWidth="1"/>
    <col min="5368" max="5368" width="6.42578125" customWidth="1"/>
    <col min="5369" max="5369" width="46.5703125" customWidth="1"/>
    <col min="5370" max="5370" width="29.42578125" customWidth="1"/>
    <col min="5624" max="5624" width="6.42578125" customWidth="1"/>
    <col min="5625" max="5625" width="46.5703125" customWidth="1"/>
    <col min="5626" max="5626" width="29.42578125" customWidth="1"/>
    <col min="5880" max="5880" width="6.42578125" customWidth="1"/>
    <col min="5881" max="5881" width="46.5703125" customWidth="1"/>
    <col min="5882" max="5882" width="29.42578125" customWidth="1"/>
    <col min="6136" max="6136" width="6.42578125" customWidth="1"/>
    <col min="6137" max="6137" width="46.5703125" customWidth="1"/>
    <col min="6138" max="6138" width="29.42578125" customWidth="1"/>
    <col min="6392" max="6392" width="6.42578125" customWidth="1"/>
    <col min="6393" max="6393" width="46.5703125" customWidth="1"/>
    <col min="6394" max="6394" width="29.42578125" customWidth="1"/>
    <col min="6648" max="6648" width="6.42578125" customWidth="1"/>
    <col min="6649" max="6649" width="46.5703125" customWidth="1"/>
    <col min="6650" max="6650" width="29.42578125" customWidth="1"/>
    <col min="6904" max="6904" width="6.42578125" customWidth="1"/>
    <col min="6905" max="6905" width="46.5703125" customWidth="1"/>
    <col min="6906" max="6906" width="29.42578125" customWidth="1"/>
    <col min="7160" max="7160" width="6.42578125" customWidth="1"/>
    <col min="7161" max="7161" width="46.5703125" customWidth="1"/>
    <col min="7162" max="7162" width="29.42578125" customWidth="1"/>
    <col min="7416" max="7416" width="6.42578125" customWidth="1"/>
    <col min="7417" max="7417" width="46.5703125" customWidth="1"/>
    <col min="7418" max="7418" width="29.42578125" customWidth="1"/>
    <col min="7672" max="7672" width="6.42578125" customWidth="1"/>
    <col min="7673" max="7673" width="46.5703125" customWidth="1"/>
    <col min="7674" max="7674" width="29.42578125" customWidth="1"/>
    <col min="7928" max="7928" width="6.42578125" customWidth="1"/>
    <col min="7929" max="7929" width="46.5703125" customWidth="1"/>
    <col min="7930" max="7930" width="29.42578125" customWidth="1"/>
    <col min="8184" max="8184" width="6.42578125" customWidth="1"/>
    <col min="8185" max="8185" width="46.5703125" customWidth="1"/>
    <col min="8186" max="8186" width="29.42578125" customWidth="1"/>
    <col min="8440" max="8440" width="6.42578125" customWidth="1"/>
    <col min="8441" max="8441" width="46.5703125" customWidth="1"/>
    <col min="8442" max="8442" width="29.42578125" customWidth="1"/>
    <col min="8696" max="8696" width="6.42578125" customWidth="1"/>
    <col min="8697" max="8697" width="46.5703125" customWidth="1"/>
    <col min="8698" max="8698" width="29.42578125" customWidth="1"/>
    <col min="8952" max="8952" width="6.42578125" customWidth="1"/>
    <col min="8953" max="8953" width="46.5703125" customWidth="1"/>
    <col min="8954" max="8954" width="29.42578125" customWidth="1"/>
    <col min="9208" max="9208" width="6.42578125" customWidth="1"/>
    <col min="9209" max="9209" width="46.5703125" customWidth="1"/>
    <col min="9210" max="9210" width="29.42578125" customWidth="1"/>
    <col min="9464" max="9464" width="6.42578125" customWidth="1"/>
    <col min="9465" max="9465" width="46.5703125" customWidth="1"/>
    <col min="9466" max="9466" width="29.42578125" customWidth="1"/>
    <col min="9720" max="9720" width="6.42578125" customWidth="1"/>
    <col min="9721" max="9721" width="46.5703125" customWidth="1"/>
    <col min="9722" max="9722" width="29.42578125" customWidth="1"/>
    <col min="9976" max="9976" width="6.42578125" customWidth="1"/>
    <col min="9977" max="9977" width="46.5703125" customWidth="1"/>
    <col min="9978" max="9978" width="29.42578125" customWidth="1"/>
    <col min="10232" max="10232" width="6.42578125" customWidth="1"/>
    <col min="10233" max="10233" width="46.5703125" customWidth="1"/>
    <col min="10234" max="10234" width="29.42578125" customWidth="1"/>
    <col min="10488" max="10488" width="6.42578125" customWidth="1"/>
    <col min="10489" max="10489" width="46.5703125" customWidth="1"/>
    <col min="10490" max="10490" width="29.42578125" customWidth="1"/>
    <col min="10744" max="10744" width="6.42578125" customWidth="1"/>
    <col min="10745" max="10745" width="46.5703125" customWidth="1"/>
    <col min="10746" max="10746" width="29.42578125" customWidth="1"/>
    <col min="11000" max="11000" width="6.42578125" customWidth="1"/>
    <col min="11001" max="11001" width="46.5703125" customWidth="1"/>
    <col min="11002" max="11002" width="29.42578125" customWidth="1"/>
    <col min="11256" max="11256" width="6.42578125" customWidth="1"/>
    <col min="11257" max="11257" width="46.5703125" customWidth="1"/>
    <col min="11258" max="11258" width="29.42578125" customWidth="1"/>
    <col min="11512" max="11512" width="6.42578125" customWidth="1"/>
    <col min="11513" max="11513" width="46.5703125" customWidth="1"/>
    <col min="11514" max="11514" width="29.42578125" customWidth="1"/>
    <col min="11768" max="11768" width="6.42578125" customWidth="1"/>
    <col min="11769" max="11769" width="46.5703125" customWidth="1"/>
    <col min="11770" max="11770" width="29.42578125" customWidth="1"/>
    <col min="12024" max="12024" width="6.42578125" customWidth="1"/>
    <col min="12025" max="12025" width="46.5703125" customWidth="1"/>
    <col min="12026" max="12026" width="29.42578125" customWidth="1"/>
    <col min="12280" max="12280" width="6.42578125" customWidth="1"/>
    <col min="12281" max="12281" width="46.5703125" customWidth="1"/>
    <col min="12282" max="12282" width="29.42578125" customWidth="1"/>
    <col min="12536" max="12536" width="6.42578125" customWidth="1"/>
    <col min="12537" max="12537" width="46.5703125" customWidth="1"/>
    <col min="12538" max="12538" width="29.42578125" customWidth="1"/>
    <col min="12792" max="12792" width="6.42578125" customWidth="1"/>
    <col min="12793" max="12793" width="46.5703125" customWidth="1"/>
    <col min="12794" max="12794" width="29.42578125" customWidth="1"/>
    <col min="13048" max="13048" width="6.42578125" customWidth="1"/>
    <col min="13049" max="13049" width="46.5703125" customWidth="1"/>
    <col min="13050" max="13050" width="29.42578125" customWidth="1"/>
    <col min="13304" max="13304" width="6.42578125" customWidth="1"/>
    <col min="13305" max="13305" width="46.5703125" customWidth="1"/>
    <col min="13306" max="13306" width="29.42578125" customWidth="1"/>
    <col min="13560" max="13560" width="6.42578125" customWidth="1"/>
    <col min="13561" max="13561" width="46.5703125" customWidth="1"/>
    <col min="13562" max="13562" width="29.42578125" customWidth="1"/>
    <col min="13816" max="13816" width="6.42578125" customWidth="1"/>
    <col min="13817" max="13817" width="46.5703125" customWidth="1"/>
    <col min="13818" max="13818" width="29.42578125" customWidth="1"/>
    <col min="14072" max="14072" width="6.42578125" customWidth="1"/>
    <col min="14073" max="14073" width="46.5703125" customWidth="1"/>
    <col min="14074" max="14074" width="29.42578125" customWidth="1"/>
    <col min="14328" max="14328" width="6.42578125" customWidth="1"/>
    <col min="14329" max="14329" width="46.5703125" customWidth="1"/>
    <col min="14330" max="14330" width="29.42578125" customWidth="1"/>
    <col min="14584" max="14584" width="6.42578125" customWidth="1"/>
    <col min="14585" max="14585" width="46.5703125" customWidth="1"/>
    <col min="14586" max="14586" width="29.42578125" customWidth="1"/>
    <col min="14840" max="14840" width="6.42578125" customWidth="1"/>
    <col min="14841" max="14841" width="46.5703125" customWidth="1"/>
    <col min="14842" max="14842" width="29.42578125" customWidth="1"/>
    <col min="15096" max="15096" width="6.42578125" customWidth="1"/>
    <col min="15097" max="15097" width="46.5703125" customWidth="1"/>
    <col min="15098" max="15098" width="29.42578125" customWidth="1"/>
    <col min="15352" max="15352" width="6.42578125" customWidth="1"/>
    <col min="15353" max="15353" width="46.5703125" customWidth="1"/>
    <col min="15354" max="15354" width="29.42578125" customWidth="1"/>
    <col min="15608" max="15608" width="6.42578125" customWidth="1"/>
    <col min="15609" max="15609" width="46.5703125" customWidth="1"/>
    <col min="15610" max="15610" width="29.42578125" customWidth="1"/>
    <col min="15864" max="15864" width="6.42578125" customWidth="1"/>
    <col min="15865" max="15865" width="46.5703125" customWidth="1"/>
    <col min="15866" max="15866" width="29.42578125" customWidth="1"/>
    <col min="16120" max="16120" width="6.42578125" customWidth="1"/>
    <col min="16121" max="16121" width="46.5703125" customWidth="1"/>
    <col min="16122" max="16122" width="29.42578125" customWidth="1"/>
  </cols>
  <sheetData>
    <row r="1" spans="1:8" x14ac:dyDescent="0.2">
      <c r="B1" s="225" t="s">
        <v>336</v>
      </c>
      <c r="E1" t="s">
        <v>518</v>
      </c>
    </row>
    <row r="2" spans="1:8" x14ac:dyDescent="0.2">
      <c r="B2" s="225" t="s">
        <v>476</v>
      </c>
      <c r="E2" t="s">
        <v>509</v>
      </c>
    </row>
    <row r="3" spans="1:8" x14ac:dyDescent="0.2">
      <c r="B3" s="225"/>
      <c r="C3" s="225" t="s">
        <v>411</v>
      </c>
      <c r="E3" t="s">
        <v>78</v>
      </c>
    </row>
    <row r="4" spans="1:8" ht="13.5" thickBot="1" x14ac:dyDescent="0.25">
      <c r="B4" s="225"/>
    </row>
    <row r="5" spans="1:8" ht="38.25" x14ac:dyDescent="0.2">
      <c r="A5" s="590" t="s">
        <v>1</v>
      </c>
      <c r="B5" s="616" t="s">
        <v>395</v>
      </c>
      <c r="C5" s="257" t="s">
        <v>517</v>
      </c>
      <c r="D5" s="617" t="s">
        <v>40</v>
      </c>
      <c r="E5" s="618" t="s">
        <v>339</v>
      </c>
      <c r="F5" s="618" t="s">
        <v>42</v>
      </c>
      <c r="G5" s="618" t="s">
        <v>123</v>
      </c>
      <c r="H5" s="618" t="s">
        <v>43</v>
      </c>
    </row>
    <row r="6" spans="1:8" x14ac:dyDescent="0.2">
      <c r="A6" s="593">
        <v>27</v>
      </c>
      <c r="B6" s="619" t="s">
        <v>3</v>
      </c>
      <c r="C6" s="595">
        <f t="shared" ref="C6:C37" si="0">SUM(D6:H6)</f>
        <v>415640146</v>
      </c>
      <c r="D6" s="620">
        <v>41882056</v>
      </c>
      <c r="E6" s="620">
        <f>141170324+'[1]4.b'!D50</f>
        <v>150120324</v>
      </c>
      <c r="F6" s="620">
        <f>90434440+'[1]4.b'!D29</f>
        <v>97236440</v>
      </c>
      <c r="G6" s="620">
        <v>28848552</v>
      </c>
      <c r="H6" s="620">
        <v>97552774</v>
      </c>
    </row>
    <row r="7" spans="1:8" ht="25.5" x14ac:dyDescent="0.2">
      <c r="A7" s="593">
        <v>28</v>
      </c>
      <c r="B7" s="619" t="s">
        <v>4</v>
      </c>
      <c r="C7" s="595">
        <f t="shared" si="0"/>
        <v>80216669</v>
      </c>
      <c r="D7" s="620">
        <v>8961021</v>
      </c>
      <c r="E7" s="620">
        <f>28404284+'[1]4.b'!E50</f>
        <v>30149534</v>
      </c>
      <c r="F7" s="620">
        <f>13174994+'[1]4.b'!E29</f>
        <v>14501384</v>
      </c>
      <c r="G7" s="620">
        <v>5691919</v>
      </c>
      <c r="H7" s="620">
        <v>20912811</v>
      </c>
    </row>
    <row r="8" spans="1:8" x14ac:dyDescent="0.2">
      <c r="A8" s="593">
        <v>87</v>
      </c>
      <c r="B8" s="619" t="s">
        <v>5</v>
      </c>
      <c r="C8" s="595">
        <f t="shared" si="0"/>
        <v>476247898</v>
      </c>
      <c r="D8" s="620">
        <v>286305127</v>
      </c>
      <c r="E8" s="620">
        <f>34390846+'[1]4.b'!F50</f>
        <v>37542310</v>
      </c>
      <c r="F8" s="620">
        <f>68919710+'[1]4.b'!F29</f>
        <v>73379582</v>
      </c>
      <c r="G8" s="620">
        <f>36241176+'[1]4.b'!F17+'[1]4.b'!N117</f>
        <v>37154160</v>
      </c>
      <c r="H8" s="620">
        <f>41139424+'[1]4.b'!F7</f>
        <v>41866719</v>
      </c>
    </row>
    <row r="9" spans="1:8" x14ac:dyDescent="0.2">
      <c r="A9" s="593">
        <v>88</v>
      </c>
      <c r="B9" s="621" t="s">
        <v>6</v>
      </c>
      <c r="C9" s="265">
        <f t="shared" si="0"/>
        <v>0</v>
      </c>
      <c r="D9" s="622">
        <f>D10</f>
        <v>0</v>
      </c>
      <c r="E9" s="608">
        <f>E10</f>
        <v>0</v>
      </c>
      <c r="F9" s="608">
        <f>F10</f>
        <v>0</v>
      </c>
      <c r="G9" s="608">
        <f>G10</f>
        <v>0</v>
      </c>
      <c r="H9" s="608">
        <f>H10</f>
        <v>0</v>
      </c>
    </row>
    <row r="10" spans="1:8" ht="25.5" x14ac:dyDescent="0.2">
      <c r="A10" s="593">
        <v>89</v>
      </c>
      <c r="B10" s="621" t="s">
        <v>7</v>
      </c>
      <c r="C10" s="265">
        <f t="shared" si="0"/>
        <v>0</v>
      </c>
      <c r="D10" s="623"/>
      <c r="E10" s="596"/>
      <c r="F10" s="596"/>
      <c r="G10" s="596"/>
      <c r="H10" s="596"/>
    </row>
    <row r="11" spans="1:8" x14ac:dyDescent="0.2">
      <c r="A11" s="593">
        <v>90</v>
      </c>
      <c r="B11" s="621" t="s">
        <v>8</v>
      </c>
      <c r="C11" s="265">
        <f t="shared" si="0"/>
        <v>800000</v>
      </c>
      <c r="D11" s="622">
        <f>D12</f>
        <v>800000</v>
      </c>
      <c r="E11" s="608">
        <f>E12</f>
        <v>0</v>
      </c>
      <c r="F11" s="608">
        <f>F12</f>
        <v>0</v>
      </c>
      <c r="G11" s="608">
        <f>G12</f>
        <v>0</v>
      </c>
      <c r="H11" s="608">
        <f>H12</f>
        <v>0</v>
      </c>
    </row>
    <row r="12" spans="1:8" ht="25.5" x14ac:dyDescent="0.2">
      <c r="A12" s="593">
        <v>91</v>
      </c>
      <c r="B12" s="621" t="s">
        <v>9</v>
      </c>
      <c r="C12" s="265">
        <f t="shared" si="0"/>
        <v>800000</v>
      </c>
      <c r="D12" s="622">
        <v>800000</v>
      </c>
      <c r="E12" s="608"/>
      <c r="F12" s="608"/>
      <c r="G12" s="608"/>
      <c r="H12" s="608"/>
    </row>
    <row r="13" spans="1:8" x14ac:dyDescent="0.2">
      <c r="A13" s="593">
        <v>92</v>
      </c>
      <c r="B13" s="621" t="s">
        <v>10</v>
      </c>
      <c r="C13" s="265">
        <f t="shared" si="0"/>
        <v>11000000</v>
      </c>
      <c r="D13" s="622">
        <f>SUM(D14:D15)</f>
        <v>11000000</v>
      </c>
      <c r="E13" s="608">
        <f>SUM(E14:E15)</f>
        <v>0</v>
      </c>
      <c r="F13" s="608">
        <f>SUM(F14:F15)</f>
        <v>0</v>
      </c>
      <c r="G13" s="608">
        <f>SUM(G14:G15)</f>
        <v>0</v>
      </c>
      <c r="H13" s="608">
        <f>SUM(H14:H15)</f>
        <v>0</v>
      </c>
    </row>
    <row r="14" spans="1:8" x14ac:dyDescent="0.2">
      <c r="A14" s="593">
        <v>93</v>
      </c>
      <c r="B14" s="621" t="s">
        <v>11</v>
      </c>
      <c r="C14" s="265">
        <f t="shared" si="0"/>
        <v>1000000</v>
      </c>
      <c r="D14" s="623">
        <v>1000000</v>
      </c>
      <c r="E14" s="596"/>
      <c r="F14" s="596"/>
      <c r="G14" s="596"/>
      <c r="H14" s="596"/>
    </row>
    <row r="15" spans="1:8" x14ac:dyDescent="0.2">
      <c r="A15" s="593">
        <v>94</v>
      </c>
      <c r="B15" s="621" t="s">
        <v>12</v>
      </c>
      <c r="C15" s="265">
        <f t="shared" si="0"/>
        <v>10000000</v>
      </c>
      <c r="D15" s="623">
        <v>10000000</v>
      </c>
      <c r="E15" s="596"/>
      <c r="F15" s="596"/>
      <c r="G15" s="596"/>
      <c r="H15" s="596"/>
    </row>
    <row r="16" spans="1:8" x14ac:dyDescent="0.2">
      <c r="A16" s="593">
        <v>96</v>
      </c>
      <c r="B16" s="624" t="s">
        <v>13</v>
      </c>
      <c r="C16" s="265">
        <f t="shared" si="0"/>
        <v>11800000</v>
      </c>
      <c r="D16" s="625">
        <f>D9+D11+D13</f>
        <v>11800000</v>
      </c>
      <c r="E16" s="626">
        <f>E9+E11+E13</f>
        <v>0</v>
      </c>
      <c r="F16" s="626">
        <f>F9+F11+F13</f>
        <v>0</v>
      </c>
      <c r="G16" s="626">
        <f>G9+G11+G13</f>
        <v>0</v>
      </c>
      <c r="H16" s="626">
        <f>H9+H11+H13</f>
        <v>0</v>
      </c>
    </row>
    <row r="17" spans="1:8" ht="18.75" customHeight="1" x14ac:dyDescent="0.2">
      <c r="A17" s="593">
        <v>97</v>
      </c>
      <c r="B17" s="621" t="s">
        <v>14</v>
      </c>
      <c r="C17" s="265">
        <f t="shared" si="0"/>
        <v>0</v>
      </c>
      <c r="D17" s="623"/>
      <c r="E17" s="596"/>
      <c r="F17" s="596"/>
      <c r="G17" s="596"/>
      <c r="H17" s="596"/>
    </row>
    <row r="18" spans="1:8" ht="25.5" x14ac:dyDescent="0.2">
      <c r="A18" s="593">
        <v>98</v>
      </c>
      <c r="B18" s="621" t="s">
        <v>15</v>
      </c>
      <c r="C18" s="265">
        <f t="shared" si="0"/>
        <v>189775876</v>
      </c>
      <c r="D18" s="627">
        <f>SUM(D19:D22)</f>
        <v>189775876</v>
      </c>
      <c r="E18" s="601">
        <f>SUM(E19:E22)</f>
        <v>0</v>
      </c>
      <c r="F18" s="601">
        <f>SUM(F19:F22)</f>
        <v>0</v>
      </c>
      <c r="G18" s="601">
        <f>SUM(G19:G22)</f>
        <v>0</v>
      </c>
      <c r="H18" s="601">
        <f>SUM(H19:H22)</f>
        <v>0</v>
      </c>
    </row>
    <row r="19" spans="1:8" x14ac:dyDescent="0.2">
      <c r="A19" s="593">
        <v>99</v>
      </c>
      <c r="B19" s="621" t="s">
        <v>396</v>
      </c>
      <c r="C19" s="265">
        <f t="shared" si="0"/>
        <v>4500000</v>
      </c>
      <c r="D19" s="623">
        <v>4500000</v>
      </c>
      <c r="E19" s="596"/>
      <c r="F19" s="596"/>
      <c r="G19" s="596"/>
      <c r="H19" s="596"/>
    </row>
    <row r="20" spans="1:8" x14ac:dyDescent="0.2">
      <c r="A20" s="593">
        <v>100</v>
      </c>
      <c r="B20" s="621" t="s">
        <v>16</v>
      </c>
      <c r="C20" s="265">
        <f t="shared" si="0"/>
        <v>0</v>
      </c>
      <c r="D20" s="623"/>
      <c r="E20" s="596"/>
      <c r="F20" s="596"/>
      <c r="G20" s="596"/>
      <c r="H20" s="596"/>
    </row>
    <row r="21" spans="1:8" ht="25.5" x14ac:dyDescent="0.2">
      <c r="A21" s="593">
        <v>101</v>
      </c>
      <c r="B21" s="621" t="s">
        <v>17</v>
      </c>
      <c r="C21" s="265">
        <f t="shared" si="0"/>
        <v>0</v>
      </c>
      <c r="D21" s="623"/>
      <c r="E21" s="596"/>
      <c r="F21" s="596"/>
      <c r="G21" s="596"/>
      <c r="H21" s="596"/>
    </row>
    <row r="22" spans="1:8" x14ac:dyDescent="0.2">
      <c r="A22" s="593">
        <v>102</v>
      </c>
      <c r="B22" s="621" t="s">
        <v>18</v>
      </c>
      <c r="C22" s="265">
        <f t="shared" si="0"/>
        <v>185275876</v>
      </c>
      <c r="D22" s="623">
        <v>185275876</v>
      </c>
      <c r="E22" s="596"/>
      <c r="F22" s="596"/>
      <c r="G22" s="596"/>
      <c r="H22" s="596"/>
    </row>
    <row r="23" spans="1:8" ht="25.5" x14ac:dyDescent="0.2">
      <c r="A23" s="593">
        <v>103</v>
      </c>
      <c r="B23" s="621" t="s">
        <v>505</v>
      </c>
      <c r="C23" s="265">
        <f t="shared" si="0"/>
        <v>20119600</v>
      </c>
      <c r="D23" s="623">
        <v>20119600</v>
      </c>
      <c r="E23" s="596"/>
      <c r="F23" s="596"/>
      <c r="G23" s="596"/>
      <c r="H23" s="596"/>
    </row>
    <row r="24" spans="1:8" ht="16.5" customHeight="1" x14ac:dyDescent="0.2">
      <c r="A24" s="593"/>
      <c r="B24" s="621" t="s">
        <v>398</v>
      </c>
      <c r="C24" s="265">
        <f t="shared" si="0"/>
        <v>0</v>
      </c>
      <c r="D24" s="623"/>
      <c r="E24" s="596"/>
      <c r="F24" s="596"/>
      <c r="G24" s="596"/>
      <c r="H24" s="596"/>
    </row>
    <row r="25" spans="1:8" ht="16.5" customHeight="1" x14ac:dyDescent="0.2">
      <c r="A25" s="593">
        <v>104</v>
      </c>
      <c r="B25" s="621" t="s">
        <v>19</v>
      </c>
      <c r="C25" s="265">
        <f t="shared" si="0"/>
        <v>124648944</v>
      </c>
      <c r="D25" s="623">
        <v>124648944</v>
      </c>
      <c r="E25" s="596"/>
      <c r="F25" s="596"/>
      <c r="G25" s="596"/>
      <c r="H25" s="596"/>
    </row>
    <row r="26" spans="1:8" ht="18" customHeight="1" x14ac:dyDescent="0.2">
      <c r="A26" s="593">
        <v>105</v>
      </c>
      <c r="B26" s="624" t="s">
        <v>20</v>
      </c>
      <c r="C26" s="265">
        <f t="shared" si="0"/>
        <v>334544420</v>
      </c>
      <c r="D26" s="625">
        <f>D17+D18+D23+D24+D25</f>
        <v>334544420</v>
      </c>
      <c r="E26" s="626">
        <f>E17+E18+E23+E24+E25</f>
        <v>0</v>
      </c>
      <c r="F26" s="626">
        <f>F17+F18+F23+F24+F25</f>
        <v>0</v>
      </c>
      <c r="G26" s="626">
        <f>G17+G18+G23+G24+G25</f>
        <v>0</v>
      </c>
      <c r="H26" s="626">
        <f>H17+H18+H23+H24+H25</f>
        <v>0</v>
      </c>
    </row>
    <row r="27" spans="1:8" x14ac:dyDescent="0.2">
      <c r="A27" s="593">
        <v>106</v>
      </c>
      <c r="B27" s="621" t="s">
        <v>21</v>
      </c>
      <c r="C27" s="265">
        <f t="shared" si="0"/>
        <v>906200</v>
      </c>
      <c r="D27" s="623">
        <v>900000</v>
      </c>
      <c r="E27" s="596"/>
      <c r="F27" s="596"/>
      <c r="G27" s="596">
        <v>6200</v>
      </c>
      <c r="H27" s="596"/>
    </row>
    <row r="28" spans="1:8" x14ac:dyDescent="0.2">
      <c r="A28" s="593">
        <v>107</v>
      </c>
      <c r="B28" s="621" t="s">
        <v>22</v>
      </c>
      <c r="C28" s="265">
        <f t="shared" si="0"/>
        <v>989159481</v>
      </c>
      <c r="D28" s="623">
        <v>989159481</v>
      </c>
      <c r="E28" s="596"/>
      <c r="F28" s="596"/>
      <c r="G28" s="596"/>
      <c r="H28" s="596"/>
    </row>
    <row r="29" spans="1:8" x14ac:dyDescent="0.2">
      <c r="A29" s="593">
        <v>108</v>
      </c>
      <c r="B29" s="621" t="s">
        <v>23</v>
      </c>
      <c r="C29" s="265">
        <f t="shared" si="0"/>
        <v>1067244</v>
      </c>
      <c r="D29" s="623">
        <v>47244</v>
      </c>
      <c r="E29" s="596">
        <v>1000000</v>
      </c>
      <c r="F29" s="596">
        <v>20000</v>
      </c>
      <c r="G29" s="596"/>
      <c r="H29" s="596"/>
    </row>
    <row r="30" spans="1:8" x14ac:dyDescent="0.2">
      <c r="A30" s="593">
        <v>109</v>
      </c>
      <c r="B30" s="621" t="s">
        <v>24</v>
      </c>
      <c r="C30" s="265">
        <f t="shared" si="0"/>
        <v>34285918</v>
      </c>
      <c r="D30" s="623">
        <v>18538180</v>
      </c>
      <c r="E30" s="596">
        <v>3000000</v>
      </c>
      <c r="F30" s="596">
        <v>3568189</v>
      </c>
      <c r="G30" s="596">
        <v>8388921</v>
      </c>
      <c r="H30" s="596">
        <v>790628</v>
      </c>
    </row>
    <row r="31" spans="1:8" ht="25.5" x14ac:dyDescent="0.2">
      <c r="A31" s="593">
        <v>110</v>
      </c>
      <c r="B31" s="621" t="s">
        <v>25</v>
      </c>
      <c r="C31" s="265">
        <f t="shared" si="0"/>
        <v>66991257</v>
      </c>
      <c r="D31" s="623">
        <v>62600674</v>
      </c>
      <c r="E31" s="596">
        <v>1080000</v>
      </c>
      <c r="F31" s="596">
        <v>968811</v>
      </c>
      <c r="G31" s="596">
        <v>2128303</v>
      </c>
      <c r="H31" s="596">
        <v>213469</v>
      </c>
    </row>
    <row r="32" spans="1:8" x14ac:dyDescent="0.2">
      <c r="A32" s="593">
        <v>111</v>
      </c>
      <c r="B32" s="624" t="s">
        <v>26</v>
      </c>
      <c r="C32" s="265">
        <f t="shared" si="0"/>
        <v>1092410100</v>
      </c>
      <c r="D32" s="625">
        <f>SUM(D27:D31)</f>
        <v>1071245579</v>
      </c>
      <c r="E32" s="626">
        <f>SUM(E27:E31)</f>
        <v>5080000</v>
      </c>
      <c r="F32" s="626">
        <f>SUM(F27:F31)</f>
        <v>4557000</v>
      </c>
      <c r="G32" s="626">
        <f>SUM(G27:G31)</f>
        <v>10523424</v>
      </c>
      <c r="H32" s="626">
        <f>SUM(H27:H31)</f>
        <v>1004097</v>
      </c>
    </row>
    <row r="33" spans="1:8" x14ac:dyDescent="0.2">
      <c r="A33" s="593">
        <v>112</v>
      </c>
      <c r="B33" s="621" t="s">
        <v>27</v>
      </c>
      <c r="C33" s="265">
        <f t="shared" si="0"/>
        <v>129093205</v>
      </c>
      <c r="D33" s="623">
        <v>129093205</v>
      </c>
      <c r="E33" s="596"/>
      <c r="F33" s="596"/>
      <c r="G33" s="596"/>
      <c r="H33" s="596"/>
    </row>
    <row r="34" spans="1:8" x14ac:dyDescent="0.2">
      <c r="A34" s="593"/>
      <c r="B34" s="621" t="s">
        <v>399</v>
      </c>
      <c r="C34" s="265">
        <f t="shared" si="0"/>
        <v>200000</v>
      </c>
      <c r="D34" s="623"/>
      <c r="E34" s="596">
        <v>200000</v>
      </c>
      <c r="F34" s="596"/>
      <c r="G34" s="596"/>
      <c r="H34" s="596"/>
    </row>
    <row r="35" spans="1:8" x14ac:dyDescent="0.2">
      <c r="A35" s="593">
        <v>113</v>
      </c>
      <c r="B35" s="621" t="s">
        <v>28</v>
      </c>
      <c r="C35" s="265">
        <f t="shared" si="0"/>
        <v>2235723</v>
      </c>
      <c r="D35" s="623">
        <v>959660</v>
      </c>
      <c r="E35" s="596"/>
      <c r="F35" s="596">
        <v>1276063</v>
      </c>
      <c r="G35" s="596"/>
      <c r="H35" s="596"/>
    </row>
    <row r="36" spans="1:8" ht="25.5" x14ac:dyDescent="0.2">
      <c r="A36" s="593">
        <v>114</v>
      </c>
      <c r="B36" s="621" t="s">
        <v>29</v>
      </c>
      <c r="C36" s="265">
        <f t="shared" si="0"/>
        <v>35512809</v>
      </c>
      <c r="D36" s="623">
        <v>35114272</v>
      </c>
      <c r="E36" s="596">
        <v>54000</v>
      </c>
      <c r="F36" s="596">
        <v>344537</v>
      </c>
      <c r="G36" s="596"/>
      <c r="H36" s="596"/>
    </row>
    <row r="37" spans="1:8" x14ac:dyDescent="0.2">
      <c r="A37" s="593">
        <v>115</v>
      </c>
      <c r="B37" s="624" t="s">
        <v>30</v>
      </c>
      <c r="C37" s="265">
        <f t="shared" si="0"/>
        <v>167041737</v>
      </c>
      <c r="D37" s="625">
        <f>SUM(D33:D36)</f>
        <v>165167137</v>
      </c>
      <c r="E37" s="626">
        <f>SUM(E33:E36)</f>
        <v>254000</v>
      </c>
      <c r="F37" s="626">
        <f>SUM(F33:F36)</f>
        <v>1620600</v>
      </c>
      <c r="G37" s="626">
        <f>SUM(G33:G36)</f>
        <v>0</v>
      </c>
      <c r="H37" s="626">
        <f>SUM(H33:H36)</f>
        <v>0</v>
      </c>
    </row>
    <row r="38" spans="1:8" ht="25.5" x14ac:dyDescent="0.2">
      <c r="A38" s="593">
        <v>116</v>
      </c>
      <c r="B38" s="621" t="s">
        <v>506</v>
      </c>
      <c r="C38" s="265">
        <f>SUM(D38:H38)</f>
        <v>7516495</v>
      </c>
      <c r="D38" s="622">
        <v>7516495</v>
      </c>
      <c r="E38" s="608">
        <f>SUM(E39:E41)</f>
        <v>0</v>
      </c>
      <c r="F38" s="608">
        <f>SUM(F39:F41)</f>
        <v>0</v>
      </c>
      <c r="G38" s="608">
        <f>SUM(G39:G41)</f>
        <v>0</v>
      </c>
      <c r="H38" s="608">
        <f>SUM(H39:H41)</f>
        <v>0</v>
      </c>
    </row>
    <row r="39" spans="1:8" ht="25.5" x14ac:dyDescent="0.2">
      <c r="A39" s="593">
        <v>119</v>
      </c>
      <c r="B39" s="621" t="s">
        <v>507</v>
      </c>
      <c r="C39" s="265">
        <f t="shared" ref="C39:C48" si="1">SUM(D39:H39)</f>
        <v>16500000</v>
      </c>
      <c r="D39" s="623">
        <f>SUM(D40:D41)</f>
        <v>16500000</v>
      </c>
      <c r="E39" s="596"/>
      <c r="F39" s="596"/>
      <c r="G39" s="596"/>
      <c r="H39" s="596"/>
    </row>
    <row r="40" spans="1:8" ht="25.5" x14ac:dyDescent="0.2">
      <c r="A40" s="593">
        <v>118</v>
      </c>
      <c r="B40" s="621" t="s">
        <v>400</v>
      </c>
      <c r="C40" s="265">
        <f t="shared" si="1"/>
        <v>7500000</v>
      </c>
      <c r="D40" s="623">
        <v>7500000</v>
      </c>
      <c r="E40" s="596"/>
      <c r="F40" s="596"/>
      <c r="G40" s="596"/>
      <c r="H40" s="596"/>
    </row>
    <row r="41" spans="1:8" x14ac:dyDescent="0.2">
      <c r="A41" s="593">
        <v>117</v>
      </c>
      <c r="B41" s="621" t="s">
        <v>402</v>
      </c>
      <c r="C41" s="265">
        <f t="shared" si="1"/>
        <v>9000000</v>
      </c>
      <c r="D41" s="623">
        <v>9000000</v>
      </c>
      <c r="E41" s="596"/>
      <c r="F41" s="596"/>
      <c r="G41" s="596"/>
      <c r="H41" s="596"/>
    </row>
    <row r="42" spans="1:8" x14ac:dyDescent="0.2">
      <c r="A42" s="593">
        <v>120</v>
      </c>
      <c r="B42" s="624" t="s">
        <v>32</v>
      </c>
      <c r="C42" s="265">
        <f t="shared" si="1"/>
        <v>24016495</v>
      </c>
      <c r="D42" s="625">
        <f>D38+D39</f>
        <v>24016495</v>
      </c>
      <c r="E42" s="625">
        <f t="shared" ref="E42:H42" si="2">E38+E39</f>
        <v>0</v>
      </c>
      <c r="F42" s="625">
        <f t="shared" si="2"/>
        <v>0</v>
      </c>
      <c r="G42" s="625">
        <f t="shared" si="2"/>
        <v>0</v>
      </c>
      <c r="H42" s="625">
        <f t="shared" si="2"/>
        <v>0</v>
      </c>
    </row>
    <row r="43" spans="1:8" x14ac:dyDescent="0.2">
      <c r="A43" s="593">
        <v>121</v>
      </c>
      <c r="B43" s="628" t="s">
        <v>33</v>
      </c>
      <c r="C43" s="265">
        <f t="shared" si="1"/>
        <v>2601917465</v>
      </c>
      <c r="D43" s="629">
        <f>D6+D7+D8+D16+D26+D32+D37+D42</f>
        <v>1943921835</v>
      </c>
      <c r="E43" s="630">
        <f>E6+E7+E8+E16+E26+E32+E37+E42</f>
        <v>223146168</v>
      </c>
      <c r="F43" s="630">
        <f>F6+F7+F8+F16+F26+F32+F37+F42</f>
        <v>191295006</v>
      </c>
      <c r="G43" s="630">
        <f>G6+G7+G8+G16+G26+G32+G37+G42</f>
        <v>82218055</v>
      </c>
      <c r="H43" s="630">
        <f>H6+H7+H8+H16+H26+H32+H37+H42</f>
        <v>161336401</v>
      </c>
    </row>
    <row r="44" spans="1:8" ht="25.5" x14ac:dyDescent="0.2">
      <c r="A44" s="593">
        <v>122</v>
      </c>
      <c r="B44" s="621" t="s">
        <v>34</v>
      </c>
      <c r="C44" s="265">
        <f t="shared" si="1"/>
        <v>13401715</v>
      </c>
      <c r="D44" s="623">
        <v>13401715</v>
      </c>
      <c r="E44" s="596"/>
      <c r="F44" s="596"/>
      <c r="G44" s="596"/>
      <c r="H44" s="596"/>
    </row>
    <row r="45" spans="1:8" ht="25.5" x14ac:dyDescent="0.2">
      <c r="A45" s="593">
        <v>123</v>
      </c>
      <c r="B45" s="621" t="s">
        <v>35</v>
      </c>
      <c r="C45" s="265">
        <f>SUM(D45:H45)</f>
        <v>544902028</v>
      </c>
      <c r="D45" s="491">
        <v>544902028</v>
      </c>
      <c r="E45" s="596"/>
      <c r="F45" s="596"/>
      <c r="G45" s="596"/>
      <c r="H45" s="596"/>
    </row>
    <row r="46" spans="1:8" x14ac:dyDescent="0.2">
      <c r="A46" s="593">
        <v>124</v>
      </c>
      <c r="B46" s="621" t="s">
        <v>36</v>
      </c>
      <c r="C46" s="265">
        <f t="shared" si="1"/>
        <v>558303743</v>
      </c>
      <c r="D46" s="622">
        <f>SUM(D44:D45)</f>
        <v>558303743</v>
      </c>
      <c r="E46" s="608">
        <f>SUM(E44:E45)</f>
        <v>0</v>
      </c>
      <c r="F46" s="608">
        <f>SUM(F44:F45)</f>
        <v>0</v>
      </c>
      <c r="G46" s="608">
        <f>SUM(G44:G45)</f>
        <v>0</v>
      </c>
      <c r="H46" s="608">
        <f>SUM(H44:H45)</f>
        <v>0</v>
      </c>
    </row>
    <row r="47" spans="1:8" ht="13.5" thickBot="1" x14ac:dyDescent="0.25">
      <c r="A47" s="593">
        <v>125</v>
      </c>
      <c r="B47" s="631" t="s">
        <v>37</v>
      </c>
      <c r="C47" s="265">
        <f t="shared" si="1"/>
        <v>558303743</v>
      </c>
      <c r="D47" s="632">
        <f>D46</f>
        <v>558303743</v>
      </c>
      <c r="E47" s="633">
        <f>E46</f>
        <v>0</v>
      </c>
      <c r="F47" s="633">
        <f>F46</f>
        <v>0</v>
      </c>
      <c r="G47" s="633">
        <f>G46</f>
        <v>0</v>
      </c>
      <c r="H47" s="633">
        <f>H46</f>
        <v>0</v>
      </c>
    </row>
    <row r="48" spans="1:8" ht="14.25" thickTop="1" thickBot="1" x14ac:dyDescent="0.25">
      <c r="A48" s="593">
        <v>126</v>
      </c>
      <c r="B48" s="18" t="s">
        <v>38</v>
      </c>
      <c r="C48" s="265">
        <f t="shared" si="1"/>
        <v>3160221208</v>
      </c>
      <c r="D48" s="16">
        <f>D43+D47</f>
        <v>2502225578</v>
      </c>
      <c r="E48" s="8">
        <f>E43+E47</f>
        <v>223146168</v>
      </c>
      <c r="F48" s="8">
        <f>F43+F47</f>
        <v>191295006</v>
      </c>
      <c r="G48" s="8">
        <f>G43+G47</f>
        <v>82218055</v>
      </c>
      <c r="H48" s="8">
        <f>H43+H47</f>
        <v>161336401</v>
      </c>
    </row>
    <row r="49" spans="3:8" ht="13.5" thickTop="1" x14ac:dyDescent="0.2">
      <c r="C49" s="223">
        <f>'[1]25'!C78-'[1]26'!C48</f>
        <v>0</v>
      </c>
      <c r="D49" s="223"/>
      <c r="E49" s="223"/>
      <c r="F49" s="223"/>
      <c r="G49" s="223"/>
      <c r="H49" s="223"/>
    </row>
    <row r="50" spans="3:8" x14ac:dyDescent="0.2">
      <c r="C50" s="223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966B-CD30-4EA2-BD5B-6A5B49AF3B19}">
  <dimension ref="A1:L15"/>
  <sheetViews>
    <sheetView zoomScale="80" workbookViewId="0">
      <selection activeCell="H2" sqref="H2"/>
    </sheetView>
  </sheetViews>
  <sheetFormatPr defaultColWidth="9.140625" defaultRowHeight="12.75" x14ac:dyDescent="0.2"/>
  <cols>
    <col min="1" max="1" width="4.28515625" style="34" customWidth="1"/>
    <col min="2" max="2" width="33.140625" style="34" customWidth="1"/>
    <col min="3" max="3" width="10.42578125" style="47" customWidth="1"/>
    <col min="4" max="4" width="12" style="47" customWidth="1"/>
    <col min="5" max="5" width="10.5703125" style="47" customWidth="1"/>
    <col min="6" max="6" width="13.7109375" style="47" customWidth="1"/>
    <col min="7" max="7" width="14" style="47" customWidth="1"/>
    <col min="8" max="8" width="16.42578125" style="47" customWidth="1"/>
    <col min="9" max="9" width="16.7109375" style="47" customWidth="1"/>
    <col min="10" max="10" width="10.85546875" style="47" customWidth="1"/>
    <col min="11" max="12" width="10.5703125" style="47" customWidth="1"/>
    <col min="13" max="13" width="8.140625" style="47" customWidth="1"/>
    <col min="14" max="16384" width="9.140625" style="47"/>
  </cols>
  <sheetData>
    <row r="1" spans="1:12" s="35" customFormat="1" ht="15.75" x14ac:dyDescent="0.25">
      <c r="A1" s="34"/>
      <c r="D1" s="36" t="s">
        <v>0</v>
      </c>
      <c r="H1" s="37" t="s">
        <v>546</v>
      </c>
    </row>
    <row r="2" spans="1:12" s="35" customFormat="1" ht="15" x14ac:dyDescent="0.2">
      <c r="A2" s="34"/>
      <c r="C2" s="38" t="s">
        <v>113</v>
      </c>
      <c r="D2" s="38"/>
      <c r="E2" s="38"/>
      <c r="H2" t="s">
        <v>509</v>
      </c>
    </row>
    <row r="3" spans="1:12" s="35" customFormat="1" ht="15" x14ac:dyDescent="0.2">
      <c r="A3" s="34"/>
      <c r="C3" s="38"/>
      <c r="D3" s="38"/>
      <c r="E3" s="38"/>
      <c r="H3" s="39"/>
    </row>
    <row r="4" spans="1:12" s="35" customFormat="1" ht="15" x14ac:dyDescent="0.2">
      <c r="A4" s="34"/>
      <c r="C4" s="38"/>
      <c r="D4" s="38"/>
      <c r="E4" s="225" t="s">
        <v>476</v>
      </c>
      <c r="J4" s="40"/>
    </row>
    <row r="5" spans="1:12" s="35" customFormat="1" ht="15" x14ac:dyDescent="0.2">
      <c r="A5" s="38"/>
      <c r="B5" s="38" t="s">
        <v>114</v>
      </c>
      <c r="C5" s="38" t="s">
        <v>115</v>
      </c>
      <c r="D5" s="38" t="s">
        <v>116</v>
      </c>
      <c r="E5" s="38" t="s">
        <v>117</v>
      </c>
      <c r="F5" s="38" t="s">
        <v>118</v>
      </c>
      <c r="G5" s="38" t="s">
        <v>119</v>
      </c>
      <c r="H5" s="38" t="s">
        <v>120</v>
      </c>
      <c r="I5" s="38" t="s">
        <v>121</v>
      </c>
    </row>
    <row r="6" spans="1:12" s="35" customFormat="1" ht="15.75" thickBot="1" x14ac:dyDescent="0.25">
      <c r="A6" s="38">
        <v>1</v>
      </c>
      <c r="B6" s="674" t="s">
        <v>122</v>
      </c>
      <c r="C6" s="674" t="s">
        <v>43</v>
      </c>
      <c r="D6" s="674" t="s">
        <v>123</v>
      </c>
      <c r="E6" s="674" t="s">
        <v>124</v>
      </c>
      <c r="F6" s="674" t="s">
        <v>125</v>
      </c>
      <c r="G6" s="674" t="s">
        <v>126</v>
      </c>
      <c r="H6" s="674" t="s">
        <v>40</v>
      </c>
      <c r="I6" s="674" t="s">
        <v>127</v>
      </c>
    </row>
    <row r="7" spans="1:12" s="35" customFormat="1" ht="15" x14ac:dyDescent="0.2">
      <c r="A7" s="38">
        <v>2</v>
      </c>
      <c r="B7" s="41" t="s">
        <v>128</v>
      </c>
      <c r="C7" s="41">
        <v>28</v>
      </c>
      <c r="D7" s="41">
        <v>5</v>
      </c>
      <c r="E7" s="41">
        <v>2.1</v>
      </c>
      <c r="F7" s="41">
        <v>13</v>
      </c>
      <c r="G7" s="41">
        <v>28.38</v>
      </c>
      <c r="H7" s="41">
        <v>12</v>
      </c>
      <c r="I7" s="41">
        <f>SUM(C7:H7)</f>
        <v>88.48</v>
      </c>
    </row>
    <row r="8" spans="1:12" s="35" customFormat="1" ht="15.75" thickBot="1" x14ac:dyDescent="0.25">
      <c r="A8" s="38">
        <v>3</v>
      </c>
      <c r="B8" s="42" t="s">
        <v>129</v>
      </c>
      <c r="C8" s="43"/>
      <c r="D8" s="43"/>
      <c r="E8" s="43"/>
      <c r="F8" s="43">
        <v>120</v>
      </c>
      <c r="G8" s="43"/>
      <c r="H8" s="43"/>
      <c r="I8" s="44">
        <f>SUM(C8:H8)</f>
        <v>120</v>
      </c>
    </row>
    <row r="9" spans="1:12" s="35" customFormat="1" ht="15.75" thickBot="1" x14ac:dyDescent="0.25">
      <c r="A9" s="38">
        <v>4</v>
      </c>
      <c r="B9" s="45" t="s">
        <v>130</v>
      </c>
      <c r="C9" s="46">
        <f t="shared" ref="C9:I9" si="0">SUM(C7:C8)</f>
        <v>28</v>
      </c>
      <c r="D9" s="46">
        <f t="shared" si="0"/>
        <v>5</v>
      </c>
      <c r="E9" s="46">
        <f t="shared" si="0"/>
        <v>2.1</v>
      </c>
      <c r="F9" s="46">
        <f t="shared" si="0"/>
        <v>133</v>
      </c>
      <c r="G9" s="46">
        <f t="shared" si="0"/>
        <v>28.38</v>
      </c>
      <c r="H9" s="46">
        <f t="shared" si="0"/>
        <v>12</v>
      </c>
      <c r="I9" s="46">
        <f t="shared" si="0"/>
        <v>208.48000000000002</v>
      </c>
    </row>
    <row r="10" spans="1:12" s="35" customFormat="1" ht="15.75" x14ac:dyDescent="0.25">
      <c r="A10" s="38"/>
      <c r="B10" s="36"/>
      <c r="C10" s="38"/>
      <c r="D10" s="38"/>
      <c r="E10" s="38"/>
      <c r="F10" s="38"/>
      <c r="G10" s="38"/>
      <c r="H10" s="38"/>
      <c r="I10" s="38"/>
    </row>
    <row r="11" spans="1:12" ht="15" x14ac:dyDescent="0.2">
      <c r="A11" s="38"/>
      <c r="B11" s="38" t="s">
        <v>131</v>
      </c>
      <c r="C11" s="38" t="s">
        <v>132</v>
      </c>
      <c r="D11" s="38"/>
      <c r="E11" s="38"/>
      <c r="F11" s="38">
        <v>1</v>
      </c>
      <c r="G11" s="38" t="s">
        <v>85</v>
      </c>
      <c r="H11" s="38"/>
      <c r="I11" s="38"/>
    </row>
    <row r="12" spans="1:12" ht="15" x14ac:dyDescent="0.2">
      <c r="B12" s="38"/>
      <c r="C12" s="38" t="s">
        <v>133</v>
      </c>
      <c r="D12" s="38"/>
      <c r="E12" s="38"/>
      <c r="F12" s="38">
        <v>1</v>
      </c>
      <c r="G12" s="38" t="s">
        <v>85</v>
      </c>
    </row>
    <row r="13" spans="1:12" ht="15" x14ac:dyDescent="0.2">
      <c r="B13" s="38"/>
      <c r="C13" s="38" t="s">
        <v>134</v>
      </c>
      <c r="D13" s="38"/>
      <c r="E13" s="38"/>
      <c r="F13" s="38">
        <v>7</v>
      </c>
      <c r="G13" s="38" t="s">
        <v>85</v>
      </c>
    </row>
    <row r="14" spans="1:12" ht="15" x14ac:dyDescent="0.2">
      <c r="B14" s="38"/>
      <c r="C14" s="38" t="s">
        <v>135</v>
      </c>
      <c r="D14" s="38"/>
      <c r="E14" s="38"/>
      <c r="F14" s="38">
        <v>3</v>
      </c>
      <c r="G14" s="38" t="s">
        <v>85</v>
      </c>
      <c r="L14" s="48"/>
    </row>
    <row r="15" spans="1:12" ht="15" x14ac:dyDescent="0.2">
      <c r="D15" s="38" t="s">
        <v>136</v>
      </c>
      <c r="E15" s="38"/>
      <c r="F15" s="38">
        <f>SUM(F11:F14)</f>
        <v>12</v>
      </c>
      <c r="G15" s="38" t="s">
        <v>85</v>
      </c>
    </row>
  </sheetData>
  <pageMargins left="0" right="0" top="0" bottom="0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9"/>
  <sheetViews>
    <sheetView workbookViewId="0">
      <selection activeCell="G2" sqref="G2"/>
    </sheetView>
  </sheetViews>
  <sheetFormatPr defaultColWidth="9.140625" defaultRowHeight="12.75" x14ac:dyDescent="0.2"/>
  <cols>
    <col min="1" max="1" width="5.7109375" style="72" customWidth="1"/>
    <col min="2" max="2" width="4.5703125" style="72" customWidth="1"/>
    <col min="3" max="3" width="27.28515625" style="72" customWidth="1"/>
    <col min="4" max="4" width="18.28515625" style="72" customWidth="1"/>
    <col min="5" max="5" width="7.42578125" style="72" customWidth="1"/>
    <col min="6" max="6" width="24.7109375" style="72" customWidth="1"/>
    <col min="7" max="7" width="16.7109375" style="72" customWidth="1"/>
    <col min="8" max="8" width="16.85546875" style="72" customWidth="1"/>
    <col min="9" max="16384" width="9.140625" style="72"/>
  </cols>
  <sheetData>
    <row r="1" spans="1:8" x14ac:dyDescent="0.2">
      <c r="C1" s="73" t="s">
        <v>174</v>
      </c>
      <c r="D1" s="73"/>
      <c r="E1" s="74"/>
      <c r="F1" s="74"/>
      <c r="G1" s="37" t="s">
        <v>547</v>
      </c>
    </row>
    <row r="2" spans="1:8" x14ac:dyDescent="0.2">
      <c r="C2" s="74"/>
      <c r="D2" s="74" t="s">
        <v>485</v>
      </c>
      <c r="E2" s="74"/>
      <c r="F2" s="74"/>
      <c r="G2" t="s">
        <v>509</v>
      </c>
      <c r="H2" s="75"/>
    </row>
    <row r="3" spans="1:8" x14ac:dyDescent="0.2">
      <c r="C3" s="72" t="s">
        <v>175</v>
      </c>
      <c r="G3" s="40" t="s">
        <v>144</v>
      </c>
      <c r="H3" s="75"/>
    </row>
    <row r="4" spans="1:8" x14ac:dyDescent="0.2">
      <c r="G4" s="40"/>
      <c r="H4" s="75"/>
    </row>
    <row r="5" spans="1:8" x14ac:dyDescent="0.2">
      <c r="B5" s="72" t="s">
        <v>176</v>
      </c>
      <c r="C5" s="72" t="s">
        <v>115</v>
      </c>
      <c r="D5" s="72" t="s">
        <v>116</v>
      </c>
      <c r="E5" s="72" t="s">
        <v>177</v>
      </c>
      <c r="F5" s="72" t="s">
        <v>178</v>
      </c>
      <c r="G5" s="40" t="s">
        <v>119</v>
      </c>
      <c r="H5" s="75"/>
    </row>
    <row r="6" spans="1:8" x14ac:dyDescent="0.2">
      <c r="A6" s="50">
        <v>1</v>
      </c>
      <c r="B6" s="675" t="s">
        <v>179</v>
      </c>
      <c r="C6" s="675"/>
      <c r="D6" s="675"/>
      <c r="E6" s="675" t="s">
        <v>180</v>
      </c>
      <c r="F6" s="675"/>
      <c r="G6" s="675"/>
    </row>
    <row r="7" spans="1:8" x14ac:dyDescent="0.2">
      <c r="A7" s="50">
        <v>2</v>
      </c>
      <c r="B7" s="76" t="s">
        <v>181</v>
      </c>
      <c r="C7" s="76" t="s">
        <v>182</v>
      </c>
      <c r="D7" s="76"/>
      <c r="E7" s="76" t="s">
        <v>181</v>
      </c>
      <c r="F7" s="76" t="s">
        <v>183</v>
      </c>
      <c r="G7" s="76"/>
    </row>
    <row r="8" spans="1:8" x14ac:dyDescent="0.2">
      <c r="A8" s="50">
        <v>3</v>
      </c>
      <c r="B8" s="77" t="s">
        <v>184</v>
      </c>
      <c r="C8" s="78" t="s">
        <v>185</v>
      </c>
      <c r="D8" s="96">
        <f>'[1]25'!C20</f>
        <v>688153695</v>
      </c>
      <c r="E8" s="77" t="s">
        <v>184</v>
      </c>
      <c r="F8" s="77" t="s">
        <v>186</v>
      </c>
      <c r="G8" s="96">
        <f>'[1]26'!C6</f>
        <v>415640146</v>
      </c>
    </row>
    <row r="9" spans="1:8" x14ac:dyDescent="0.2">
      <c r="A9" s="50">
        <v>4</v>
      </c>
      <c r="B9" s="77" t="s">
        <v>187</v>
      </c>
      <c r="C9" s="78" t="s">
        <v>188</v>
      </c>
      <c r="D9" s="96">
        <f>'[1]25'!C39</f>
        <v>345543000</v>
      </c>
      <c r="E9" s="77" t="s">
        <v>187</v>
      </c>
      <c r="F9" s="77" t="s">
        <v>189</v>
      </c>
      <c r="G9" s="96">
        <f>'[1]26'!C7</f>
        <v>80216669</v>
      </c>
    </row>
    <row r="10" spans="1:8" x14ac:dyDescent="0.2">
      <c r="A10" s="50">
        <v>5</v>
      </c>
      <c r="B10" s="77" t="s">
        <v>190</v>
      </c>
      <c r="C10" s="78" t="s">
        <v>191</v>
      </c>
      <c r="D10" s="96">
        <f>'[1]25'!C61</f>
        <v>36595745</v>
      </c>
      <c r="E10" s="77" t="s">
        <v>190</v>
      </c>
      <c r="F10" s="77" t="s">
        <v>192</v>
      </c>
      <c r="G10" s="96">
        <f>'[1]26'!C8</f>
        <v>476247898</v>
      </c>
    </row>
    <row r="11" spans="1:8" x14ac:dyDescent="0.2">
      <c r="A11" s="50">
        <v>6</v>
      </c>
      <c r="B11" s="77" t="s">
        <v>193</v>
      </c>
      <c r="C11" s="78" t="s">
        <v>194</v>
      </c>
      <c r="D11" s="96"/>
      <c r="E11" s="77" t="s">
        <v>193</v>
      </c>
      <c r="F11" s="77" t="s">
        <v>195</v>
      </c>
      <c r="G11" s="96">
        <f>'[1]26'!C16</f>
        <v>11800000</v>
      </c>
    </row>
    <row r="12" spans="1:8" x14ac:dyDescent="0.2">
      <c r="A12" s="50">
        <v>7</v>
      </c>
      <c r="B12" s="77" t="s">
        <v>196</v>
      </c>
      <c r="C12" s="77"/>
      <c r="D12" s="96"/>
      <c r="E12" s="77" t="s">
        <v>196</v>
      </c>
      <c r="F12" s="77" t="s">
        <v>197</v>
      </c>
      <c r="G12" s="99">
        <f>'[1]26'!C26</f>
        <v>334544420</v>
      </c>
    </row>
    <row r="13" spans="1:8" x14ac:dyDescent="0.2">
      <c r="A13" s="50">
        <v>8</v>
      </c>
      <c r="B13" s="77" t="s">
        <v>198</v>
      </c>
      <c r="C13" s="77"/>
      <c r="D13" s="96"/>
      <c r="E13" s="77" t="s">
        <v>198</v>
      </c>
      <c r="F13" s="77"/>
      <c r="G13" s="96"/>
    </row>
    <row r="14" spans="1:8" x14ac:dyDescent="0.2">
      <c r="A14" s="50">
        <v>9</v>
      </c>
      <c r="B14" s="77"/>
      <c r="C14" s="77"/>
      <c r="D14" s="96"/>
      <c r="E14" s="77" t="s">
        <v>199</v>
      </c>
      <c r="F14" s="77"/>
      <c r="G14" s="96"/>
    </row>
    <row r="15" spans="1:8" x14ac:dyDescent="0.2">
      <c r="A15" s="50">
        <v>10</v>
      </c>
      <c r="B15" s="77"/>
      <c r="C15" s="77"/>
      <c r="D15" s="96"/>
      <c r="E15" s="77"/>
      <c r="F15" s="77"/>
      <c r="G15" s="96"/>
    </row>
    <row r="16" spans="1:8" x14ac:dyDescent="0.2">
      <c r="A16" s="50">
        <v>11</v>
      </c>
      <c r="B16" s="676"/>
      <c r="C16" s="676" t="s">
        <v>200</v>
      </c>
      <c r="D16" s="677">
        <f>SUM(D8:D15)</f>
        <v>1070292440</v>
      </c>
      <c r="E16" s="676"/>
      <c r="F16" s="676" t="s">
        <v>201</v>
      </c>
      <c r="G16" s="677">
        <f>SUM(G8:G14)</f>
        <v>1318449133</v>
      </c>
      <c r="H16" s="559">
        <f>D16-G16</f>
        <v>-248156693</v>
      </c>
    </row>
    <row r="17" spans="1:8" x14ac:dyDescent="0.2">
      <c r="A17" s="50">
        <v>12</v>
      </c>
      <c r="B17" s="77"/>
      <c r="C17" s="77"/>
      <c r="D17" s="96"/>
      <c r="E17" s="77"/>
      <c r="F17" s="77" t="s">
        <v>202</v>
      </c>
      <c r="G17" s="96">
        <f>D16</f>
        <v>1070292440</v>
      </c>
    </row>
    <row r="18" spans="1:8" x14ac:dyDescent="0.2">
      <c r="A18" s="50">
        <v>13</v>
      </c>
      <c r="B18" s="77"/>
      <c r="C18" s="77"/>
      <c r="D18" s="96"/>
      <c r="E18" s="77"/>
      <c r="F18" s="77" t="s">
        <v>203</v>
      </c>
      <c r="G18" s="96">
        <f>G16-G17</f>
        <v>248156693</v>
      </c>
    </row>
    <row r="19" spans="1:8" x14ac:dyDescent="0.2">
      <c r="A19" s="50">
        <v>14</v>
      </c>
      <c r="B19" s="77"/>
      <c r="C19" s="79"/>
      <c r="D19" s="96"/>
      <c r="E19" s="77"/>
      <c r="F19" s="77"/>
      <c r="G19" s="96"/>
    </row>
    <row r="20" spans="1:8" x14ac:dyDescent="0.2">
      <c r="A20" s="50">
        <v>15</v>
      </c>
      <c r="B20" s="676" t="s">
        <v>204</v>
      </c>
      <c r="C20" s="676" t="s">
        <v>205</v>
      </c>
      <c r="D20" s="677"/>
      <c r="E20" s="676" t="s">
        <v>204</v>
      </c>
      <c r="F20" s="676" t="s">
        <v>206</v>
      </c>
      <c r="G20" s="677"/>
    </row>
    <row r="21" spans="1:8" x14ac:dyDescent="0.2">
      <c r="A21" s="50">
        <v>16</v>
      </c>
      <c r="B21" s="77" t="s">
        <v>207</v>
      </c>
      <c r="C21" s="77" t="s">
        <v>208</v>
      </c>
      <c r="D21" s="96">
        <f>'[1]25'!C28</f>
        <v>432801693</v>
      </c>
      <c r="E21" s="77" t="s">
        <v>207</v>
      </c>
      <c r="F21" s="77" t="s">
        <v>140</v>
      </c>
      <c r="G21" s="96">
        <f>'[1]26'!C32</f>
        <v>1092410100</v>
      </c>
    </row>
    <row r="22" spans="1:8" x14ac:dyDescent="0.2">
      <c r="A22" s="50">
        <v>17</v>
      </c>
      <c r="B22" s="77" t="s">
        <v>209</v>
      </c>
      <c r="C22" s="77" t="s">
        <v>210</v>
      </c>
      <c r="D22" s="96">
        <f>'[1]25'!C64</f>
        <v>11630306</v>
      </c>
      <c r="E22" s="77" t="s">
        <v>209</v>
      </c>
      <c r="F22" s="77" t="s">
        <v>137</v>
      </c>
      <c r="G22" s="96">
        <f>'[1]26'!C37</f>
        <v>167041737</v>
      </c>
    </row>
    <row r="23" spans="1:8" x14ac:dyDescent="0.2">
      <c r="A23" s="50">
        <v>18</v>
      </c>
      <c r="B23" s="77" t="s">
        <v>211</v>
      </c>
      <c r="C23" s="77" t="s">
        <v>212</v>
      </c>
      <c r="D23" s="96">
        <f>'[1]25'!C70</f>
        <v>120000</v>
      </c>
      <c r="E23" s="77" t="s">
        <v>211</v>
      </c>
      <c r="F23" s="77" t="s">
        <v>213</v>
      </c>
      <c r="G23" s="96">
        <f>'[1]26'!C42</f>
        <v>24016495</v>
      </c>
    </row>
    <row r="24" spans="1:8" x14ac:dyDescent="0.2">
      <c r="A24" s="50">
        <v>19</v>
      </c>
      <c r="B24" s="77" t="s">
        <v>214</v>
      </c>
      <c r="C24" s="77"/>
      <c r="D24" s="96"/>
      <c r="E24" s="77" t="s">
        <v>214</v>
      </c>
      <c r="F24" s="78"/>
      <c r="G24" s="96"/>
    </row>
    <row r="25" spans="1:8" x14ac:dyDescent="0.2">
      <c r="A25" s="50">
        <v>20</v>
      </c>
      <c r="B25" s="77" t="s">
        <v>215</v>
      </c>
      <c r="C25" s="77"/>
      <c r="D25" s="96"/>
      <c r="E25" s="77" t="s">
        <v>215</v>
      </c>
      <c r="F25" s="77"/>
      <c r="G25" s="96"/>
    </row>
    <row r="26" spans="1:8" x14ac:dyDescent="0.2">
      <c r="A26" s="50">
        <v>21</v>
      </c>
      <c r="B26" s="77" t="s">
        <v>216</v>
      </c>
      <c r="C26" s="77"/>
      <c r="D26" s="96"/>
      <c r="E26" s="77"/>
      <c r="F26" s="77"/>
      <c r="G26" s="96"/>
    </row>
    <row r="27" spans="1:8" x14ac:dyDescent="0.2">
      <c r="A27" s="50">
        <v>22</v>
      </c>
      <c r="B27" s="77" t="s">
        <v>217</v>
      </c>
      <c r="C27" s="80"/>
      <c r="D27" s="96"/>
      <c r="E27" s="77"/>
      <c r="F27" s="77"/>
      <c r="G27" s="96"/>
    </row>
    <row r="28" spans="1:8" x14ac:dyDescent="0.2">
      <c r="A28" s="50">
        <v>23</v>
      </c>
      <c r="B28" s="77" t="s">
        <v>218</v>
      </c>
      <c r="C28" s="77"/>
      <c r="D28" s="96"/>
      <c r="E28" s="77"/>
      <c r="F28" s="77"/>
      <c r="G28" s="96"/>
    </row>
    <row r="29" spans="1:8" x14ac:dyDescent="0.2">
      <c r="A29" s="50">
        <v>24</v>
      </c>
      <c r="B29" s="676"/>
      <c r="C29" s="676" t="s">
        <v>219</v>
      </c>
      <c r="D29" s="677">
        <f>SUM(D21:D28)</f>
        <v>444551999</v>
      </c>
      <c r="E29" s="676"/>
      <c r="F29" s="676" t="s">
        <v>220</v>
      </c>
      <c r="G29" s="677">
        <f>SUM(G21:G26)</f>
        <v>1283468332</v>
      </c>
      <c r="H29" s="559">
        <f>D29-G29</f>
        <v>-838916333</v>
      </c>
    </row>
    <row r="30" spans="1:8" x14ac:dyDescent="0.2">
      <c r="A30" s="50">
        <v>25</v>
      </c>
      <c r="B30" s="77"/>
      <c r="C30" s="77"/>
      <c r="D30" s="96"/>
      <c r="E30" s="77"/>
      <c r="F30" s="77" t="s">
        <v>221</v>
      </c>
      <c r="G30" s="96">
        <f>D29</f>
        <v>444551999</v>
      </c>
    </row>
    <row r="31" spans="1:8" x14ac:dyDescent="0.2">
      <c r="A31" s="50">
        <v>26</v>
      </c>
      <c r="B31" s="77"/>
      <c r="C31" s="77"/>
      <c r="D31" s="96"/>
      <c r="E31" s="77"/>
      <c r="F31" s="77" t="s">
        <v>222</v>
      </c>
      <c r="G31" s="96">
        <f>G29-G30</f>
        <v>838916333</v>
      </c>
    </row>
    <row r="32" spans="1:8" x14ac:dyDescent="0.2">
      <c r="A32" s="50">
        <v>27</v>
      </c>
      <c r="B32" s="77"/>
      <c r="D32" s="96"/>
      <c r="E32" s="77"/>
      <c r="F32" s="77"/>
      <c r="G32" s="96"/>
    </row>
    <row r="33" spans="1:8" ht="13.5" thickBot="1" x14ac:dyDescent="0.25">
      <c r="A33" s="50">
        <v>28</v>
      </c>
      <c r="B33" s="678"/>
      <c r="C33" s="678" t="s">
        <v>223</v>
      </c>
      <c r="D33" s="679">
        <f>D16+D29</f>
        <v>1514844439</v>
      </c>
      <c r="E33" s="678"/>
      <c r="F33" s="678" t="s">
        <v>224</v>
      </c>
      <c r="G33" s="679">
        <f>SUM(G16+G29)</f>
        <v>2601917465</v>
      </c>
      <c r="H33" s="560">
        <f>D33-G33</f>
        <v>-1087073026</v>
      </c>
    </row>
    <row r="34" spans="1:8" x14ac:dyDescent="0.2">
      <c r="A34" s="81"/>
      <c r="B34" s="81"/>
      <c r="C34" s="82" t="s">
        <v>429</v>
      </c>
      <c r="D34" s="101">
        <f>'[1]25'!C75</f>
        <v>544902028</v>
      </c>
      <c r="F34" s="82" t="s">
        <v>225</v>
      </c>
      <c r="G34" s="100">
        <f>'[1]26'!C45</f>
        <v>544902028</v>
      </c>
      <c r="H34" s="559">
        <f>D34+D35-G34-G35</f>
        <v>1087073026</v>
      </c>
    </row>
    <row r="35" spans="1:8" x14ac:dyDescent="0.2">
      <c r="A35" s="81"/>
      <c r="B35" s="81"/>
      <c r="C35" s="82" t="s">
        <v>430</v>
      </c>
      <c r="D35" s="101">
        <f>'[1]25'!C73</f>
        <v>1100474741</v>
      </c>
      <c r="F35" s="82" t="s">
        <v>226</v>
      </c>
      <c r="G35" s="100">
        <f>'[1]26'!C44</f>
        <v>13401715</v>
      </c>
    </row>
    <row r="36" spans="1:8" x14ac:dyDescent="0.2">
      <c r="A36" s="81"/>
      <c r="B36" s="81"/>
      <c r="C36" s="82" t="s">
        <v>227</v>
      </c>
      <c r="D36" s="101">
        <f>SUM(D33:D35)</f>
        <v>3160221208</v>
      </c>
      <c r="F36" s="82" t="s">
        <v>228</v>
      </c>
      <c r="G36" s="100">
        <f>SUM(G33:G35)</f>
        <v>3160221208</v>
      </c>
    </row>
    <row r="37" spans="1:8" x14ac:dyDescent="0.2">
      <c r="A37" s="81"/>
      <c r="B37" s="81"/>
      <c r="C37" s="81"/>
      <c r="D37" s="101"/>
      <c r="G37" s="100"/>
    </row>
    <row r="38" spans="1:8" x14ac:dyDescent="0.2">
      <c r="A38" s="81"/>
      <c r="B38" s="81"/>
      <c r="C38" s="81"/>
      <c r="D38" s="101"/>
      <c r="G38" s="100"/>
    </row>
    <row r="39" spans="1:8" x14ac:dyDescent="0.2">
      <c r="A39" s="81"/>
      <c r="B39" s="81"/>
      <c r="D39" s="101"/>
    </row>
  </sheetData>
  <mergeCells count="2">
    <mergeCell ref="B6:D6"/>
    <mergeCell ref="E6:G6"/>
  </mergeCells>
  <phoneticPr fontId="48" type="noConversion"/>
  <pageMargins left="0.39370078740157483" right="0.39370078740157483" top="0.59055118110236227" bottom="0.59055118110236227" header="0.51181102362204722" footer="0.51181102362204722"/>
  <pageSetup paperSize="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9"/>
  <sheetViews>
    <sheetView workbookViewId="0">
      <selection activeCell="C3" sqref="C3"/>
    </sheetView>
  </sheetViews>
  <sheetFormatPr defaultColWidth="9.140625" defaultRowHeight="12.75" x14ac:dyDescent="0.2"/>
  <cols>
    <col min="1" max="1" width="5" style="72" customWidth="1"/>
    <col min="2" max="2" width="48.5703125" style="72" customWidth="1"/>
    <col min="3" max="3" width="17.28515625" style="72" customWidth="1"/>
    <col min="4" max="16384" width="9.140625" style="72"/>
  </cols>
  <sheetData>
    <row r="1" spans="1:4" x14ac:dyDescent="0.2">
      <c r="B1" s="83" t="s">
        <v>486</v>
      </c>
    </row>
    <row r="2" spans="1:4" x14ac:dyDescent="0.2">
      <c r="B2" s="83" t="s">
        <v>0</v>
      </c>
      <c r="C2" s="84" t="s">
        <v>548</v>
      </c>
    </row>
    <row r="3" spans="1:4" x14ac:dyDescent="0.2">
      <c r="B3" s="74" t="s">
        <v>229</v>
      </c>
      <c r="C3" t="s">
        <v>509</v>
      </c>
    </row>
    <row r="5" spans="1:4" x14ac:dyDescent="0.2">
      <c r="B5" s="72" t="s">
        <v>176</v>
      </c>
      <c r="C5" s="72" t="s">
        <v>115</v>
      </c>
      <c r="D5" s="85" t="s">
        <v>144</v>
      </c>
    </row>
    <row r="6" spans="1:4" x14ac:dyDescent="0.2">
      <c r="A6" s="50">
        <v>1</v>
      </c>
      <c r="B6" s="680" t="s">
        <v>230</v>
      </c>
      <c r="C6" s="680" t="s">
        <v>549</v>
      </c>
    </row>
    <row r="7" spans="1:4" x14ac:dyDescent="0.2">
      <c r="A7" s="50">
        <v>2</v>
      </c>
      <c r="B7" s="77"/>
      <c r="C7" s="77"/>
    </row>
    <row r="8" spans="1:4" x14ac:dyDescent="0.2">
      <c r="A8" s="50">
        <v>3</v>
      </c>
      <c r="B8" s="77"/>
      <c r="C8" s="77"/>
    </row>
    <row r="9" spans="1:4" ht="13.5" thickBot="1" x14ac:dyDescent="0.25">
      <c r="A9" s="50">
        <v>4</v>
      </c>
      <c r="B9" s="86" t="s">
        <v>231</v>
      </c>
      <c r="C9" s="94">
        <v>2400000</v>
      </c>
    </row>
    <row r="10" spans="1:4" x14ac:dyDescent="0.2">
      <c r="A10" s="50">
        <v>5</v>
      </c>
      <c r="B10" s="87" t="s">
        <v>232</v>
      </c>
      <c r="C10" s="95">
        <v>3800000</v>
      </c>
    </row>
    <row r="11" spans="1:4" ht="13.5" thickBot="1" x14ac:dyDescent="0.25">
      <c r="A11" s="50">
        <v>6</v>
      </c>
      <c r="B11" s="77"/>
      <c r="C11" s="96"/>
    </row>
    <row r="12" spans="1:4" ht="13.5" thickBot="1" x14ac:dyDescent="0.25">
      <c r="A12" s="50">
        <v>7</v>
      </c>
      <c r="B12" s="88" t="s">
        <v>233</v>
      </c>
      <c r="C12" s="97">
        <v>800000</v>
      </c>
    </row>
    <row r="13" spans="1:4" ht="13.5" thickBot="1" x14ac:dyDescent="0.25">
      <c r="A13" s="50">
        <v>8</v>
      </c>
      <c r="B13" s="89" t="s">
        <v>234</v>
      </c>
      <c r="C13" s="98">
        <f>SUM(C9+C10+C12)</f>
        <v>7000000</v>
      </c>
    </row>
    <row r="14" spans="1:4" x14ac:dyDescent="0.2">
      <c r="A14" s="81"/>
    </row>
    <row r="15" spans="1:4" x14ac:dyDescent="0.2">
      <c r="A15" s="81"/>
      <c r="B15" s="72" t="s">
        <v>235</v>
      </c>
    </row>
    <row r="16" spans="1:4" x14ac:dyDescent="0.2">
      <c r="A16" s="81"/>
    </row>
    <row r="17" spans="1:1" x14ac:dyDescent="0.2">
      <c r="A17" s="81"/>
    </row>
    <row r="18" spans="1:1" x14ac:dyDescent="0.2">
      <c r="A18" s="81"/>
    </row>
    <row r="19" spans="1:1" x14ac:dyDescent="0.2">
      <c r="A19" s="81"/>
    </row>
  </sheetData>
  <phoneticPr fontId="48" type="noConversion"/>
  <pageMargins left="0.39370078740157483" right="0.39370078740157483" top="0.39370078740157483" bottom="0.39370078740157483" header="0.51181102362204722" footer="0.51181102362204722"/>
  <pageSetup paperSize="9" scale="9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32"/>
  <sheetViews>
    <sheetView workbookViewId="0">
      <selection activeCell="F3" sqref="F3"/>
    </sheetView>
  </sheetViews>
  <sheetFormatPr defaultColWidth="9.140625" defaultRowHeight="12.75" x14ac:dyDescent="0.2"/>
  <cols>
    <col min="1" max="1" width="5.140625" style="66" customWidth="1"/>
    <col min="2" max="2" width="36.5703125" style="51" customWidth="1"/>
    <col min="3" max="3" width="13.42578125" style="51" customWidth="1"/>
    <col min="4" max="4" width="13.85546875" style="51" customWidth="1"/>
    <col min="5" max="5" width="15.85546875" style="51" customWidth="1"/>
    <col min="6" max="6" width="14.7109375" style="51" customWidth="1"/>
    <col min="7" max="7" width="16" style="51" customWidth="1"/>
    <col min="8" max="8" width="11.140625" style="51" customWidth="1"/>
    <col min="9" max="16384" width="9.140625" style="51"/>
  </cols>
  <sheetData>
    <row r="1" spans="1:8" x14ac:dyDescent="0.2">
      <c r="A1" s="50"/>
      <c r="C1" s="52" t="s">
        <v>0</v>
      </c>
      <c r="D1" s="52"/>
      <c r="E1" s="52"/>
    </row>
    <row r="2" spans="1:8" x14ac:dyDescent="0.2">
      <c r="A2" s="50"/>
      <c r="C2" s="53" t="s">
        <v>145</v>
      </c>
      <c r="D2" s="53"/>
      <c r="E2" s="53"/>
      <c r="F2" s="37" t="s">
        <v>146</v>
      </c>
    </row>
    <row r="3" spans="1:8" x14ac:dyDescent="0.2">
      <c r="A3" s="50"/>
      <c r="C3" s="83" t="s">
        <v>486</v>
      </c>
      <c r="D3" s="52"/>
      <c r="E3" s="52"/>
      <c r="F3" s="39" t="s">
        <v>510</v>
      </c>
    </row>
    <row r="4" spans="1:8" x14ac:dyDescent="0.2">
      <c r="A4" s="50"/>
      <c r="F4" s="40" t="s">
        <v>236</v>
      </c>
    </row>
    <row r="5" spans="1:8" x14ac:dyDescent="0.2">
      <c r="A5" s="50"/>
      <c r="B5" s="54" t="s">
        <v>114</v>
      </c>
      <c r="C5" s="54" t="s">
        <v>148</v>
      </c>
      <c r="D5" s="54" t="s">
        <v>116</v>
      </c>
      <c r="E5" s="54" t="s">
        <v>117</v>
      </c>
      <c r="F5" s="54" t="s">
        <v>118</v>
      </c>
      <c r="G5" s="54" t="s">
        <v>119</v>
      </c>
    </row>
    <row r="6" spans="1:8" x14ac:dyDescent="0.2">
      <c r="A6" s="50"/>
      <c r="B6" s="55" t="s">
        <v>149</v>
      </c>
      <c r="C6" s="580" t="s">
        <v>150</v>
      </c>
      <c r="D6" s="581"/>
      <c r="E6" s="55" t="s">
        <v>151</v>
      </c>
      <c r="F6" s="55" t="s">
        <v>152</v>
      </c>
      <c r="G6" s="55" t="s">
        <v>153</v>
      </c>
    </row>
    <row r="7" spans="1:8" x14ac:dyDescent="0.2">
      <c r="A7" s="50"/>
      <c r="B7" s="56"/>
      <c r="C7" s="56" t="s">
        <v>154</v>
      </c>
      <c r="D7" s="56" t="s">
        <v>155</v>
      </c>
      <c r="E7" s="56"/>
      <c r="F7" s="56"/>
      <c r="G7" s="56" t="s">
        <v>156</v>
      </c>
    </row>
    <row r="8" spans="1:8" x14ac:dyDescent="0.2">
      <c r="A8" s="50">
        <v>1</v>
      </c>
      <c r="B8" s="57" t="s">
        <v>157</v>
      </c>
      <c r="C8" s="90">
        <f>SUM(C9:C19)</f>
        <v>3100000</v>
      </c>
      <c r="D8" s="90">
        <f>SUM(D9:D19)</f>
        <v>7900000</v>
      </c>
      <c r="E8" s="90">
        <f>SUM(E9:E19)</f>
        <v>800000</v>
      </c>
      <c r="F8" s="90">
        <f>SUM(F9:F19)</f>
        <v>0</v>
      </c>
      <c r="G8" s="90">
        <f>SUM(G9:G19)</f>
        <v>11800000</v>
      </c>
    </row>
    <row r="9" spans="1:8" x14ac:dyDescent="0.2">
      <c r="A9" s="50">
        <v>2</v>
      </c>
      <c r="B9" s="58" t="s">
        <v>158</v>
      </c>
      <c r="C9" s="91"/>
      <c r="D9" s="91"/>
      <c r="E9" s="91"/>
      <c r="F9" s="91"/>
      <c r="G9" s="91"/>
    </row>
    <row r="10" spans="1:8" x14ac:dyDescent="0.2">
      <c r="A10" s="50">
        <v>3</v>
      </c>
      <c r="B10" s="59" t="s">
        <v>494</v>
      </c>
      <c r="C10" s="92"/>
      <c r="D10" s="92"/>
      <c r="E10" s="92"/>
      <c r="F10" s="92"/>
      <c r="G10" s="92"/>
    </row>
    <row r="11" spans="1:8" x14ac:dyDescent="0.2">
      <c r="A11" s="50">
        <v>4</v>
      </c>
      <c r="B11" s="61" t="s">
        <v>159</v>
      </c>
      <c r="C11" s="92"/>
      <c r="D11" s="92">
        <v>600000</v>
      </c>
      <c r="E11" s="92"/>
      <c r="F11" s="92"/>
      <c r="G11" s="92">
        <f>SUM(C11:F11)</f>
        <v>600000</v>
      </c>
      <c r="H11" s="62"/>
    </row>
    <row r="12" spans="1:8" x14ac:dyDescent="0.2">
      <c r="A12" s="50">
        <v>5</v>
      </c>
      <c r="B12" s="60" t="s">
        <v>160</v>
      </c>
      <c r="C12" s="92"/>
      <c r="D12" s="92">
        <v>6300000</v>
      </c>
      <c r="E12" s="92"/>
      <c r="F12" s="92"/>
      <c r="G12" s="92">
        <f t="shared" ref="G12:G19" si="0">SUM(C12:F12)</f>
        <v>6300000</v>
      </c>
    </row>
    <row r="13" spans="1:8" x14ac:dyDescent="0.2">
      <c r="A13" s="50">
        <v>6</v>
      </c>
      <c r="B13" s="61" t="s">
        <v>161</v>
      </c>
      <c r="C13" s="92">
        <v>1500000</v>
      </c>
      <c r="D13" s="92"/>
      <c r="E13" s="92"/>
      <c r="F13" s="92"/>
      <c r="G13" s="92">
        <f t="shared" si="0"/>
        <v>1500000</v>
      </c>
      <c r="H13" s="62"/>
    </row>
    <row r="14" spans="1:8" x14ac:dyDescent="0.2">
      <c r="A14" s="50">
        <v>7</v>
      </c>
      <c r="B14" s="293" t="s">
        <v>413</v>
      </c>
      <c r="C14" s="92">
        <v>700000</v>
      </c>
      <c r="D14" s="92"/>
      <c r="E14" s="92"/>
      <c r="F14" s="92"/>
      <c r="G14" s="92">
        <f t="shared" si="0"/>
        <v>700000</v>
      </c>
      <c r="H14" s="62"/>
    </row>
    <row r="15" spans="1:8" x14ac:dyDescent="0.2">
      <c r="A15" s="50">
        <v>8</v>
      </c>
      <c r="B15" s="61" t="s">
        <v>162</v>
      </c>
      <c r="C15" s="92"/>
      <c r="D15" s="92">
        <v>1000000</v>
      </c>
      <c r="E15" s="92"/>
      <c r="F15" s="92"/>
      <c r="G15" s="92">
        <f>SUM(C15:F15)</f>
        <v>1000000</v>
      </c>
    </row>
    <row r="16" spans="1:8" x14ac:dyDescent="0.2">
      <c r="A16" s="50">
        <v>9</v>
      </c>
      <c r="B16" s="61" t="s">
        <v>163</v>
      </c>
      <c r="C16" s="92">
        <v>900000</v>
      </c>
      <c r="D16" s="92"/>
      <c r="E16" s="92"/>
      <c r="F16" s="92"/>
      <c r="G16" s="92">
        <f t="shared" si="0"/>
        <v>900000</v>
      </c>
    </row>
    <row r="17" spans="1:8" x14ac:dyDescent="0.2">
      <c r="A17" s="50">
        <v>10</v>
      </c>
      <c r="B17" s="59" t="s">
        <v>164</v>
      </c>
      <c r="C17" s="92"/>
      <c r="D17" s="92"/>
      <c r="E17" s="92"/>
      <c r="F17" s="92"/>
      <c r="G17" s="92">
        <f t="shared" si="0"/>
        <v>0</v>
      </c>
    </row>
    <row r="18" spans="1:8" x14ac:dyDescent="0.2">
      <c r="A18" s="50">
        <v>11</v>
      </c>
      <c r="B18" s="60" t="s">
        <v>165</v>
      </c>
      <c r="C18" s="92"/>
      <c r="D18" s="92"/>
      <c r="E18" s="92">
        <v>250000</v>
      </c>
      <c r="F18" s="92"/>
      <c r="G18" s="92">
        <f t="shared" si="0"/>
        <v>250000</v>
      </c>
    </row>
    <row r="19" spans="1:8" x14ac:dyDescent="0.2">
      <c r="A19" s="50">
        <v>12</v>
      </c>
      <c r="B19" s="292" t="s">
        <v>412</v>
      </c>
      <c r="C19" s="93"/>
      <c r="D19" s="93"/>
      <c r="E19" s="93">
        <v>550000</v>
      </c>
      <c r="F19" s="93"/>
      <c r="G19" s="93">
        <f t="shared" si="0"/>
        <v>550000</v>
      </c>
      <c r="H19" s="62"/>
    </row>
    <row r="20" spans="1:8" x14ac:dyDescent="0.2">
      <c r="A20" s="50"/>
      <c r="G20" s="294"/>
    </row>
    <row r="21" spans="1:8" x14ac:dyDescent="0.2">
      <c r="A21" s="50"/>
      <c r="B21" s="299" t="s">
        <v>414</v>
      </c>
      <c r="C21" s="295"/>
      <c r="D21" s="295"/>
      <c r="E21" s="295"/>
      <c r="F21" s="295"/>
      <c r="G21" s="564">
        <f>SUM(G22:G23)</f>
        <v>4068000</v>
      </c>
    </row>
    <row r="22" spans="1:8" x14ac:dyDescent="0.2">
      <c r="A22" s="50"/>
      <c r="B22" s="563" t="s">
        <v>497</v>
      </c>
      <c r="C22" s="50"/>
      <c r="D22" s="50"/>
      <c r="E22" s="50"/>
      <c r="F22" s="50"/>
      <c r="G22" s="562">
        <v>2544000</v>
      </c>
    </row>
    <row r="23" spans="1:8" x14ac:dyDescent="0.2">
      <c r="A23" s="50"/>
      <c r="B23" s="297" t="s">
        <v>415</v>
      </c>
      <c r="C23" s="298"/>
      <c r="D23" s="298"/>
      <c r="E23" s="298"/>
      <c r="F23" s="298"/>
      <c r="G23" s="565">
        <v>1524000</v>
      </c>
    </row>
    <row r="24" spans="1:8" x14ac:dyDescent="0.2">
      <c r="A24" s="50"/>
      <c r="B24" s="299" t="s">
        <v>416</v>
      </c>
      <c r="C24" s="295"/>
      <c r="D24" s="295"/>
      <c r="E24" s="295"/>
      <c r="F24" s="295"/>
      <c r="G24" s="296"/>
    </row>
    <row r="25" spans="1:8" x14ac:dyDescent="0.2">
      <c r="A25" s="50"/>
      <c r="B25" s="297" t="s">
        <v>417</v>
      </c>
      <c r="C25" s="298"/>
      <c r="D25" s="298"/>
      <c r="E25" s="298"/>
      <c r="F25" s="298"/>
      <c r="G25" s="300">
        <v>3000000</v>
      </c>
    </row>
    <row r="26" spans="1:8" x14ac:dyDescent="0.2">
      <c r="A26" s="50"/>
      <c r="G26" s="294"/>
    </row>
    <row r="27" spans="1:8" x14ac:dyDescent="0.2">
      <c r="A27" s="50"/>
      <c r="B27" s="301" t="s">
        <v>418</v>
      </c>
      <c r="C27" s="301"/>
      <c r="D27" s="301"/>
      <c r="E27" s="301"/>
      <c r="F27" s="301"/>
      <c r="G27" s="302">
        <f>G8+G21+G25</f>
        <v>18868000</v>
      </c>
    </row>
    <row r="28" spans="1:8" x14ac:dyDescent="0.2">
      <c r="A28" s="63"/>
      <c r="G28" s="294"/>
    </row>
    <row r="29" spans="1:8" x14ac:dyDescent="0.2">
      <c r="A29" s="63"/>
    </row>
    <row r="30" spans="1:8" x14ac:dyDescent="0.2">
      <c r="A30" s="63"/>
    </row>
    <row r="31" spans="1:8" x14ac:dyDescent="0.2">
      <c r="A31" s="63"/>
    </row>
    <row r="32" spans="1:8" x14ac:dyDescent="0.2">
      <c r="A32" s="65"/>
    </row>
  </sheetData>
  <mergeCells count="1">
    <mergeCell ref="C6:D6"/>
  </mergeCells>
  <phoneticPr fontId="48" type="noConversion"/>
  <pageMargins left="0.75" right="0.75" top="1" bottom="1" header="0.5" footer="0.5"/>
  <pageSetup paperSize="9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9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125"/>
    <col min="2" max="2" width="29.42578125" style="125" customWidth="1"/>
    <col min="3" max="3" width="17.28515625" style="125" customWidth="1"/>
    <col min="4" max="4" width="13.85546875" style="125" customWidth="1"/>
    <col min="5" max="16384" width="9.140625" style="125"/>
  </cols>
  <sheetData>
    <row r="1" spans="1:6" x14ac:dyDescent="0.2">
      <c r="B1" s="126" t="s">
        <v>243</v>
      </c>
    </row>
    <row r="2" spans="1:6" x14ac:dyDescent="0.2">
      <c r="A2" s="126"/>
      <c r="B2" s="83" t="s">
        <v>486</v>
      </c>
      <c r="C2" s="126"/>
      <c r="D2" s="126"/>
    </row>
    <row r="3" spans="1:6" ht="15" x14ac:dyDescent="0.25">
      <c r="A3" s="582" t="s">
        <v>244</v>
      </c>
      <c r="B3" s="582"/>
      <c r="C3" s="582"/>
      <c r="D3" s="582"/>
    </row>
    <row r="4" spans="1:6" x14ac:dyDescent="0.2">
      <c r="C4" s="127" t="s">
        <v>245</v>
      </c>
      <c r="D4" s="127"/>
      <c r="E4" s="127"/>
    </row>
    <row r="5" spans="1:6" x14ac:dyDescent="0.2">
      <c r="C5" s="39" t="s">
        <v>512</v>
      </c>
    </row>
    <row r="6" spans="1:6" x14ac:dyDescent="0.2">
      <c r="C6" s="128" t="s">
        <v>147</v>
      </c>
    </row>
    <row r="8" spans="1:6" x14ac:dyDescent="0.2">
      <c r="A8" s="125" t="s">
        <v>176</v>
      </c>
      <c r="B8" s="125" t="s">
        <v>148</v>
      </c>
      <c r="C8" s="125" t="s">
        <v>116</v>
      </c>
      <c r="D8" s="125" t="s">
        <v>177</v>
      </c>
      <c r="F8" s="129"/>
    </row>
    <row r="9" spans="1:6" x14ac:dyDescent="0.2">
      <c r="A9" s="130" t="s">
        <v>246</v>
      </c>
      <c r="B9" s="131" t="s">
        <v>247</v>
      </c>
      <c r="C9" s="131" t="s">
        <v>248</v>
      </c>
      <c r="D9" s="131" t="s">
        <v>249</v>
      </c>
    </row>
    <row r="10" spans="1:6" x14ac:dyDescent="0.2">
      <c r="A10" s="132"/>
      <c r="B10" s="133"/>
      <c r="C10" s="134" t="s">
        <v>250</v>
      </c>
      <c r="D10" s="134" t="s">
        <v>251</v>
      </c>
    </row>
    <row r="11" spans="1:6" x14ac:dyDescent="0.2">
      <c r="A11" s="132"/>
      <c r="B11" s="133"/>
      <c r="C11" s="134" t="s">
        <v>419</v>
      </c>
      <c r="D11" s="134" t="s">
        <v>420</v>
      </c>
    </row>
    <row r="12" spans="1:6" x14ac:dyDescent="0.2">
      <c r="A12" s="135" t="s">
        <v>252</v>
      </c>
      <c r="B12" s="136" t="s">
        <v>253</v>
      </c>
      <c r="C12" s="136" t="s">
        <v>254</v>
      </c>
      <c r="D12" s="136" t="s">
        <v>255</v>
      </c>
    </row>
    <row r="13" spans="1:6" x14ac:dyDescent="0.2">
      <c r="A13" s="137" t="s">
        <v>252</v>
      </c>
      <c r="B13" s="138" t="s">
        <v>256</v>
      </c>
      <c r="C13" s="139">
        <v>4305880</v>
      </c>
      <c r="D13" s="140">
        <v>2719555</v>
      </c>
    </row>
    <row r="14" spans="1:6" x14ac:dyDescent="0.2">
      <c r="A14" s="137" t="s">
        <v>253</v>
      </c>
      <c r="B14" s="138" t="s">
        <v>257</v>
      </c>
      <c r="C14" s="141">
        <v>5910016</v>
      </c>
      <c r="D14" s="140">
        <v>5379559</v>
      </c>
    </row>
    <row r="15" spans="1:6" x14ac:dyDescent="0.2">
      <c r="A15" s="137" t="s">
        <v>254</v>
      </c>
      <c r="B15" s="138" t="s">
        <v>258</v>
      </c>
      <c r="C15" s="141">
        <v>6160940</v>
      </c>
      <c r="D15" s="140">
        <v>3795970</v>
      </c>
    </row>
    <row r="16" spans="1:6" x14ac:dyDescent="0.2">
      <c r="A16" s="137" t="s">
        <v>255</v>
      </c>
      <c r="B16" s="138"/>
      <c r="C16" s="141"/>
      <c r="D16" s="140"/>
    </row>
    <row r="17" spans="1:4" x14ac:dyDescent="0.2">
      <c r="A17" s="137" t="s">
        <v>259</v>
      </c>
      <c r="B17" s="138"/>
      <c r="C17" s="141"/>
      <c r="D17" s="140"/>
    </row>
    <row r="18" spans="1:4" x14ac:dyDescent="0.2">
      <c r="A18" s="137" t="s">
        <v>260</v>
      </c>
      <c r="B18" s="138"/>
      <c r="C18" s="142"/>
      <c r="D18" s="143"/>
    </row>
    <row r="19" spans="1:4" x14ac:dyDescent="0.2">
      <c r="A19" s="144">
        <v>7</v>
      </c>
      <c r="B19" s="145" t="s">
        <v>136</v>
      </c>
      <c r="C19" s="146">
        <f>SUM(C13:C18)</f>
        <v>16376836</v>
      </c>
      <c r="D19" s="146">
        <f>SUM(D13:D18)</f>
        <v>11895084</v>
      </c>
    </row>
  </sheetData>
  <mergeCells count="1">
    <mergeCell ref="A3:D3"/>
  </mergeCells>
  <phoneticPr fontId="48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1"/>
  <sheetViews>
    <sheetView workbookViewId="0">
      <selection activeCell="I3" sqref="I3"/>
    </sheetView>
  </sheetViews>
  <sheetFormatPr defaultColWidth="9.140625" defaultRowHeight="12.75" x14ac:dyDescent="0.2"/>
  <cols>
    <col min="1" max="1" width="7" style="47" customWidth="1"/>
    <col min="2" max="2" width="34" style="47" customWidth="1"/>
    <col min="3" max="3" width="9.85546875" style="47" customWidth="1"/>
    <col min="4" max="4" width="9.7109375" style="47" customWidth="1"/>
    <col min="5" max="5" width="16" style="47" customWidth="1"/>
    <col min="6" max="6" width="13.140625" style="47" customWidth="1"/>
    <col min="7" max="7" width="14.42578125" style="47" customWidth="1"/>
    <col min="8" max="8" width="14.7109375" style="47" customWidth="1"/>
    <col min="9" max="10" width="10.85546875" style="47" customWidth="1"/>
    <col min="11" max="11" width="10.28515625" style="47" customWidth="1"/>
    <col min="12" max="12" width="15.85546875" style="47" customWidth="1"/>
    <col min="13" max="13" width="15.140625" style="47" customWidth="1"/>
    <col min="14" max="16384" width="9.140625" style="47"/>
  </cols>
  <sheetData>
    <row r="1" spans="1:12" x14ac:dyDescent="0.2">
      <c r="B1" s="69"/>
    </row>
    <row r="2" spans="1:12" x14ac:dyDescent="0.2">
      <c r="C2" s="83" t="s">
        <v>486</v>
      </c>
      <c r="I2" s="147" t="s">
        <v>264</v>
      </c>
      <c r="J2" s="147"/>
      <c r="K2" s="147"/>
      <c r="L2" s="147"/>
    </row>
    <row r="3" spans="1:12" ht="15.75" x14ac:dyDescent="0.25">
      <c r="C3" s="36" t="s">
        <v>0</v>
      </c>
      <c r="I3" s="39" t="s">
        <v>512</v>
      </c>
      <c r="J3" s="39"/>
      <c r="K3" s="147"/>
      <c r="L3" s="147"/>
    </row>
    <row r="4" spans="1:12" x14ac:dyDescent="0.2">
      <c r="I4" s="40" t="s">
        <v>236</v>
      </c>
      <c r="J4" s="40"/>
      <c r="K4" s="147"/>
      <c r="L4" s="147"/>
    </row>
    <row r="5" spans="1:12" ht="15.75" x14ac:dyDescent="0.25">
      <c r="A5" s="583" t="s">
        <v>265</v>
      </c>
      <c r="B5" s="583"/>
      <c r="C5" s="583"/>
      <c r="D5" s="583"/>
      <c r="E5" s="583"/>
      <c r="F5" s="583"/>
      <c r="G5" s="583"/>
      <c r="H5" s="583"/>
      <c r="I5" s="583"/>
      <c r="J5" s="583"/>
      <c r="K5" s="583"/>
      <c r="L5" s="583"/>
    </row>
    <row r="6" spans="1:12" ht="15.75" x14ac:dyDescent="0.25">
      <c r="A6" s="583" t="s">
        <v>266</v>
      </c>
      <c r="B6" s="583"/>
      <c r="C6" s="583"/>
      <c r="D6" s="583"/>
      <c r="E6" s="583"/>
      <c r="F6" s="583"/>
      <c r="G6" s="583"/>
      <c r="H6" s="583"/>
      <c r="I6" s="583"/>
      <c r="J6" s="583"/>
      <c r="K6" s="583"/>
      <c r="L6" s="583"/>
    </row>
    <row r="7" spans="1:12" ht="15.75" x14ac:dyDescent="0.25">
      <c r="A7" s="148"/>
      <c r="B7" s="148"/>
      <c r="C7" s="148"/>
      <c r="D7" s="148"/>
      <c r="E7" s="495"/>
      <c r="F7" s="148"/>
      <c r="G7" s="148"/>
      <c r="H7" s="148"/>
      <c r="I7" s="148"/>
      <c r="J7" s="566"/>
      <c r="K7" s="148"/>
      <c r="L7" s="148"/>
    </row>
    <row r="8" spans="1:12" s="149" customFormat="1" x14ac:dyDescent="0.2">
      <c r="A8" s="47" t="s">
        <v>176</v>
      </c>
      <c r="B8" s="47" t="s">
        <v>148</v>
      </c>
      <c r="C8" s="47" t="s">
        <v>116</v>
      </c>
      <c r="D8" s="47" t="s">
        <v>177</v>
      </c>
      <c r="E8" s="47"/>
      <c r="F8" s="47" t="s">
        <v>178</v>
      </c>
      <c r="G8" s="34" t="s">
        <v>119</v>
      </c>
      <c r="H8" s="40" t="s">
        <v>120</v>
      </c>
      <c r="I8" s="37" t="s">
        <v>121</v>
      </c>
      <c r="J8" s="37"/>
      <c r="K8" s="37" t="s">
        <v>170</v>
      </c>
      <c r="L8" s="37" t="s">
        <v>171</v>
      </c>
    </row>
    <row r="9" spans="1:12" x14ac:dyDescent="0.2">
      <c r="A9" s="150" t="s">
        <v>246</v>
      </c>
      <c r="B9" s="151"/>
      <c r="C9" s="64" t="s">
        <v>267</v>
      </c>
      <c r="D9" s="151" t="s">
        <v>268</v>
      </c>
      <c r="E9" s="540"/>
      <c r="F9" s="152">
        <v>2019</v>
      </c>
      <c r="G9" s="584"/>
      <c r="H9" s="585"/>
      <c r="I9" s="585"/>
      <c r="J9" s="586"/>
      <c r="K9" s="585"/>
      <c r="L9" s="587"/>
    </row>
    <row r="10" spans="1:12" x14ac:dyDescent="0.2">
      <c r="A10" s="153"/>
      <c r="B10" s="154" t="s">
        <v>269</v>
      </c>
      <c r="C10" s="155" t="s">
        <v>270</v>
      </c>
      <c r="D10" s="154" t="s">
        <v>271</v>
      </c>
      <c r="E10" s="154" t="s">
        <v>492</v>
      </c>
      <c r="F10" s="154" t="s">
        <v>272</v>
      </c>
      <c r="G10" s="154" t="s">
        <v>502</v>
      </c>
      <c r="H10" s="155" t="s">
        <v>332</v>
      </c>
      <c r="I10" s="155" t="s">
        <v>421</v>
      </c>
      <c r="J10" s="156" t="s">
        <v>488</v>
      </c>
      <c r="K10" s="156" t="s">
        <v>489</v>
      </c>
      <c r="L10" s="157" t="s">
        <v>39</v>
      </c>
    </row>
    <row r="11" spans="1:12" x14ac:dyDescent="0.2">
      <c r="A11" s="158"/>
      <c r="B11" s="159"/>
      <c r="C11" s="160" t="s">
        <v>271</v>
      </c>
      <c r="D11" s="159"/>
      <c r="E11" s="159"/>
      <c r="F11" s="159" t="s">
        <v>273</v>
      </c>
      <c r="G11" s="159"/>
      <c r="H11" s="161"/>
      <c r="I11" s="161"/>
      <c r="J11" s="570"/>
      <c r="K11" s="162"/>
      <c r="L11" s="163"/>
    </row>
    <row r="12" spans="1:12" ht="13.5" thickBot="1" x14ac:dyDescent="0.25">
      <c r="A12" s="547">
        <v>1</v>
      </c>
      <c r="B12" s="165">
        <v>2</v>
      </c>
      <c r="C12" s="547">
        <v>3</v>
      </c>
      <c r="D12" s="165">
        <v>4</v>
      </c>
      <c r="E12" s="547">
        <v>5</v>
      </c>
      <c r="F12" s="165">
        <v>6</v>
      </c>
      <c r="G12" s="547">
        <v>7</v>
      </c>
      <c r="H12" s="165">
        <v>8</v>
      </c>
      <c r="I12" s="547">
        <v>9</v>
      </c>
      <c r="J12" s="571"/>
      <c r="K12" s="165">
        <v>10</v>
      </c>
      <c r="L12" s="547">
        <v>11</v>
      </c>
    </row>
    <row r="13" spans="1:12" ht="13.5" thickBot="1" x14ac:dyDescent="0.25">
      <c r="A13" s="548">
        <v>2</v>
      </c>
      <c r="B13" s="166" t="s">
        <v>274</v>
      </c>
      <c r="C13" s="167"/>
      <c r="D13" s="167"/>
      <c r="E13" s="167"/>
      <c r="F13" s="167"/>
      <c r="G13" s="168"/>
      <c r="H13" s="168"/>
      <c r="I13" s="168"/>
      <c r="J13" s="169"/>
      <c r="K13" s="169"/>
      <c r="L13" s="170"/>
    </row>
    <row r="14" spans="1:12" x14ac:dyDescent="0.2">
      <c r="A14" s="549">
        <v>3</v>
      </c>
      <c r="B14" s="110"/>
      <c r="C14" s="171"/>
      <c r="D14" s="171"/>
      <c r="E14" s="171"/>
      <c r="F14" s="171"/>
      <c r="G14" s="172"/>
      <c r="H14" s="172"/>
      <c r="I14" s="172"/>
      <c r="J14" s="173"/>
      <c r="K14" s="173"/>
      <c r="L14" s="110"/>
    </row>
    <row r="15" spans="1:12" x14ac:dyDescent="0.2">
      <c r="A15" s="548">
        <v>4</v>
      </c>
      <c r="B15" s="109"/>
      <c r="C15" s="174"/>
      <c r="D15" s="174"/>
      <c r="E15" s="541"/>
      <c r="F15" s="174"/>
      <c r="G15" s="175"/>
      <c r="H15" s="175"/>
      <c r="I15" s="175"/>
      <c r="J15" s="572"/>
      <c r="K15" s="176"/>
      <c r="L15" s="109"/>
    </row>
    <row r="16" spans="1:12" x14ac:dyDescent="0.2">
      <c r="A16" s="549">
        <v>5</v>
      </c>
      <c r="B16" s="109"/>
      <c r="C16" s="174"/>
      <c r="D16" s="174"/>
      <c r="E16" s="541"/>
      <c r="F16" s="174"/>
      <c r="G16" s="175"/>
      <c r="H16" s="175"/>
      <c r="I16" s="175"/>
      <c r="J16" s="572"/>
      <c r="K16" s="176"/>
      <c r="L16" s="109"/>
    </row>
    <row r="17" spans="1:13" ht="13.5" thickBot="1" x14ac:dyDescent="0.25">
      <c r="A17" s="548">
        <v>6</v>
      </c>
      <c r="B17" s="111"/>
      <c r="C17" s="177"/>
      <c r="D17" s="177"/>
      <c r="E17" s="542"/>
      <c r="F17" s="177"/>
      <c r="G17" s="178"/>
      <c r="H17" s="178"/>
      <c r="I17" s="178"/>
      <c r="J17" s="573"/>
      <c r="K17" s="179"/>
      <c r="L17" s="111"/>
    </row>
    <row r="18" spans="1:13" ht="13.5" thickBot="1" x14ac:dyDescent="0.25">
      <c r="A18" s="549">
        <v>7</v>
      </c>
      <c r="B18" s="166" t="s">
        <v>275</v>
      </c>
      <c r="C18" s="167"/>
      <c r="D18" s="167"/>
      <c r="E18" s="167"/>
      <c r="F18" s="167"/>
      <c r="G18" s="180"/>
      <c r="H18" s="180"/>
      <c r="I18" s="180"/>
      <c r="J18" s="181"/>
      <c r="K18" s="181"/>
      <c r="L18" s="170"/>
    </row>
    <row r="19" spans="1:13" ht="25.5" x14ac:dyDescent="0.2">
      <c r="A19" s="548">
        <v>8</v>
      </c>
      <c r="B19" s="216" t="s">
        <v>423</v>
      </c>
      <c r="C19" s="550">
        <v>2018</v>
      </c>
      <c r="D19" s="550">
        <v>2020</v>
      </c>
      <c r="E19" s="551">
        <v>259822948</v>
      </c>
      <c r="F19" s="551">
        <v>3377108</v>
      </c>
      <c r="G19" s="552">
        <f>(E19-F19)/2</f>
        <v>128222920</v>
      </c>
      <c r="H19" s="552">
        <v>128222920</v>
      </c>
      <c r="I19" s="552"/>
      <c r="J19" s="552"/>
      <c r="K19" s="552"/>
      <c r="L19" s="553">
        <f>SUM(F19:K19)</f>
        <v>259822948</v>
      </c>
    </row>
    <row r="20" spans="1:13" ht="25.5" x14ac:dyDescent="0.2">
      <c r="A20" s="549">
        <v>9</v>
      </c>
      <c r="B20" s="216" t="s">
        <v>427</v>
      </c>
      <c r="C20" s="541">
        <v>2018</v>
      </c>
      <c r="D20" s="541">
        <v>2020</v>
      </c>
      <c r="E20" s="543">
        <v>993974770</v>
      </c>
      <c r="F20" s="543">
        <v>2200000</v>
      </c>
      <c r="G20" s="544">
        <f>(E20-F20)/2</f>
        <v>495887385</v>
      </c>
      <c r="H20" s="544">
        <v>495887350</v>
      </c>
      <c r="I20" s="545"/>
      <c r="J20" s="574"/>
      <c r="K20" s="545"/>
      <c r="L20" s="554">
        <f>SUM(F20:K20)</f>
        <v>993974735</v>
      </c>
    </row>
    <row r="21" spans="1:13" ht="24" x14ac:dyDescent="0.2">
      <c r="A21" s="548">
        <v>10</v>
      </c>
      <c r="B21" s="546" t="s">
        <v>437</v>
      </c>
      <c r="C21" s="541">
        <v>2018</v>
      </c>
      <c r="D21" s="541">
        <v>2019</v>
      </c>
      <c r="E21" s="543">
        <v>18925488</v>
      </c>
      <c r="F21" s="543"/>
      <c r="G21" s="544">
        <f>E21</f>
        <v>18925488</v>
      </c>
      <c r="H21" s="544"/>
      <c r="I21" s="545"/>
      <c r="J21" s="574"/>
      <c r="K21" s="545"/>
      <c r="L21" s="554">
        <f t="shared" ref="L21:L23" si="0">SUM(F21:K21)</f>
        <v>18925488</v>
      </c>
    </row>
    <row r="22" spans="1:13" x14ac:dyDescent="0.2">
      <c r="A22" s="549">
        <v>11</v>
      </c>
      <c r="B22" s="285" t="s">
        <v>436</v>
      </c>
      <c r="C22" s="541">
        <v>2018</v>
      </c>
      <c r="D22" s="541">
        <v>2019</v>
      </c>
      <c r="E22" s="543">
        <v>33671602</v>
      </c>
      <c r="F22" s="543"/>
      <c r="G22" s="544">
        <f>E22</f>
        <v>33671602</v>
      </c>
      <c r="H22" s="544"/>
      <c r="I22" s="545"/>
      <c r="J22" s="574"/>
      <c r="K22" s="545"/>
      <c r="L22" s="554">
        <f t="shared" si="0"/>
        <v>33671602</v>
      </c>
    </row>
    <row r="23" spans="1:13" x14ac:dyDescent="0.2">
      <c r="A23" s="548">
        <v>12</v>
      </c>
      <c r="B23" s="281" t="s">
        <v>479</v>
      </c>
      <c r="C23" s="541">
        <v>2018</v>
      </c>
      <c r="D23" s="541">
        <v>2019</v>
      </c>
      <c r="E23" s="543">
        <v>69466000</v>
      </c>
      <c r="F23" s="543">
        <v>1826000</v>
      </c>
      <c r="G23" s="544">
        <f>E23-F23</f>
        <v>67640000</v>
      </c>
      <c r="H23" s="545"/>
      <c r="I23" s="545"/>
      <c r="J23" s="574"/>
      <c r="K23" s="555"/>
      <c r="L23" s="554">
        <f t="shared" si="0"/>
        <v>69466000</v>
      </c>
    </row>
    <row r="24" spans="1:13" x14ac:dyDescent="0.2">
      <c r="A24" s="549">
        <v>13</v>
      </c>
      <c r="B24" s="558" t="s">
        <v>503</v>
      </c>
      <c r="C24" s="541">
        <v>2018</v>
      </c>
      <c r="D24" s="541">
        <v>2020</v>
      </c>
      <c r="E24" s="543">
        <v>45985797</v>
      </c>
      <c r="F24" s="541"/>
      <c r="G24" s="544">
        <f>(E24-F24)/2</f>
        <v>22992898.5</v>
      </c>
      <c r="H24" s="557">
        <v>22992898</v>
      </c>
      <c r="I24" s="557"/>
      <c r="J24" s="575"/>
      <c r="K24" s="556"/>
      <c r="L24" s="554">
        <f>SUM(F24:K24)</f>
        <v>45985796.5</v>
      </c>
    </row>
    <row r="25" spans="1:13" ht="13.5" thickBot="1" x14ac:dyDescent="0.25">
      <c r="A25" s="548">
        <v>14</v>
      </c>
      <c r="B25" s="178"/>
      <c r="C25" s="177"/>
      <c r="D25" s="177"/>
      <c r="E25" s="542"/>
      <c r="F25" s="177"/>
      <c r="G25" s="183"/>
      <c r="H25" s="183"/>
      <c r="I25" s="183"/>
      <c r="J25" s="576"/>
      <c r="K25" s="184"/>
      <c r="L25" s="182">
        <f>SUM(F25:K25)</f>
        <v>0</v>
      </c>
    </row>
    <row r="26" spans="1:13" ht="13.5" thickBot="1" x14ac:dyDescent="0.25">
      <c r="A26" s="164">
        <v>15</v>
      </c>
      <c r="B26" s="185" t="s">
        <v>277</v>
      </c>
      <c r="C26" s="186"/>
      <c r="D26" s="186"/>
      <c r="E26" s="187">
        <f>SUM(E19:E25)</f>
        <v>1421846605</v>
      </c>
      <c r="F26" s="187">
        <f t="shared" ref="F26:L26" si="1">SUM(F19:F25)</f>
        <v>7403108</v>
      </c>
      <c r="G26" s="187">
        <f t="shared" si="1"/>
        <v>767340293.5</v>
      </c>
      <c r="H26" s="187">
        <f t="shared" si="1"/>
        <v>647103168</v>
      </c>
      <c r="I26" s="187">
        <f t="shared" si="1"/>
        <v>0</v>
      </c>
      <c r="J26" s="187">
        <f t="shared" si="1"/>
        <v>0</v>
      </c>
      <c r="K26" s="187">
        <f t="shared" si="1"/>
        <v>0</v>
      </c>
      <c r="L26" s="187">
        <f t="shared" si="1"/>
        <v>1421846569.5</v>
      </c>
      <c r="M26" s="188"/>
    </row>
    <row r="29" spans="1:13" x14ac:dyDescent="0.2">
      <c r="B29" s="188"/>
      <c r="H29" s="188"/>
      <c r="I29" s="188"/>
      <c r="J29" s="188"/>
      <c r="K29" s="188"/>
    </row>
    <row r="30" spans="1:13" x14ac:dyDescent="0.2">
      <c r="B30" s="188"/>
      <c r="H30" s="188"/>
      <c r="I30" s="188"/>
      <c r="J30" s="188"/>
      <c r="K30" s="188"/>
    </row>
    <row r="31" spans="1:13" x14ac:dyDescent="0.2">
      <c r="A31" s="147"/>
      <c r="B31" s="189"/>
      <c r="H31" s="188"/>
      <c r="I31" s="188"/>
      <c r="J31" s="188"/>
      <c r="K31" s="188"/>
    </row>
    <row r="34" spans="2:11" x14ac:dyDescent="0.2">
      <c r="B34" s="188"/>
      <c r="I34" s="188"/>
      <c r="J34" s="188"/>
      <c r="K34" s="188"/>
    </row>
    <row r="35" spans="2:11" x14ac:dyDescent="0.2">
      <c r="B35" s="188"/>
      <c r="I35" s="188"/>
      <c r="J35" s="188"/>
      <c r="K35" s="188"/>
    </row>
    <row r="36" spans="2:11" x14ac:dyDescent="0.2">
      <c r="B36" s="188"/>
      <c r="I36" s="188"/>
      <c r="J36" s="188"/>
      <c r="K36" s="188"/>
    </row>
    <row r="39" spans="2:11" x14ac:dyDescent="0.2">
      <c r="B39" s="188"/>
    </row>
    <row r="40" spans="2:11" x14ac:dyDescent="0.2">
      <c r="B40" s="188"/>
    </row>
    <row r="41" spans="2:11" x14ac:dyDescent="0.2">
      <c r="B41" s="188"/>
    </row>
  </sheetData>
  <mergeCells count="3">
    <mergeCell ref="A5:L5"/>
    <mergeCell ref="A6:L6"/>
    <mergeCell ref="G9:L9"/>
  </mergeCells>
  <phoneticPr fontId="48" type="noConversion"/>
  <printOptions horizontalCentered="1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ADE7E-6366-4A8D-ACC1-3BDDFF7FD75C}">
  <dimension ref="A1:H122"/>
  <sheetViews>
    <sheetView workbookViewId="0">
      <pane ySplit="6" topLeftCell="A103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25" t="s">
        <v>336</v>
      </c>
      <c r="F1" t="s">
        <v>550</v>
      </c>
    </row>
    <row r="2" spans="1:8" x14ac:dyDescent="0.2">
      <c r="B2" s="83" t="s">
        <v>486</v>
      </c>
      <c r="C2" s="226"/>
      <c r="F2" t="s">
        <v>509</v>
      </c>
    </row>
    <row r="3" spans="1:8" x14ac:dyDescent="0.2">
      <c r="C3" s="9"/>
      <c r="F3" t="s">
        <v>78</v>
      </c>
    </row>
    <row r="4" spans="1:8" x14ac:dyDescent="0.2">
      <c r="B4" s="227" t="s">
        <v>433</v>
      </c>
      <c r="C4" s="501" t="s">
        <v>410</v>
      </c>
    </row>
    <row r="5" spans="1:8" ht="38.25" x14ac:dyDescent="0.2">
      <c r="A5" s="590" t="s">
        <v>1</v>
      </c>
      <c r="B5" s="591" t="s">
        <v>2</v>
      </c>
      <c r="C5" s="592" t="s">
        <v>338</v>
      </c>
      <c r="D5" s="592" t="s">
        <v>40</v>
      </c>
      <c r="E5" s="592" t="s">
        <v>339</v>
      </c>
      <c r="F5" s="592" t="s">
        <v>42</v>
      </c>
      <c r="G5" s="592" t="s">
        <v>123</v>
      </c>
      <c r="H5" s="592" t="s">
        <v>43</v>
      </c>
    </row>
    <row r="6" spans="1:8" ht="25.5" x14ac:dyDescent="0.2">
      <c r="A6" s="593">
        <v>1</v>
      </c>
      <c r="B6" s="594" t="s">
        <v>44</v>
      </c>
      <c r="C6" s="595">
        <f>'[1]25'!C6-'[1]30b'!C6-'[1]30.c'!C6</f>
        <v>121805723</v>
      </c>
      <c r="D6" s="595">
        <f>'[1]25'!D6-'[1]30b'!D6-'[1]30.c'!D6</f>
        <v>121805723</v>
      </c>
      <c r="E6" s="595">
        <f>'[1]25'!E6-'[1]30b'!E6-'[1]30.c'!E6</f>
        <v>0</v>
      </c>
      <c r="F6" s="595">
        <f>'[1]25'!F6-'[1]30b'!F6-'[1]30.c'!F6</f>
        <v>0</v>
      </c>
      <c r="G6" s="595">
        <f>'[1]25'!G6-'[1]30b'!G6-'[1]30.c'!G6</f>
        <v>0</v>
      </c>
      <c r="H6" s="595">
        <f>'[1]25'!H6-'[1]30b'!H6-'[1]30.c'!H6</f>
        <v>0</v>
      </c>
    </row>
    <row r="7" spans="1:8" ht="25.5" x14ac:dyDescent="0.2">
      <c r="A7" s="593">
        <v>2</v>
      </c>
      <c r="B7" s="594" t="s">
        <v>340</v>
      </c>
      <c r="C7" s="595">
        <f>'[1]25'!C7-'[1]30b'!C7-'[1]30.c'!C7</f>
        <v>146632166</v>
      </c>
      <c r="D7" s="595">
        <f>'[1]25'!D7-'[1]30b'!D7-'[1]30.c'!D7</f>
        <v>146632166</v>
      </c>
      <c r="E7" s="595">
        <f>'[1]25'!E7-'[1]30b'!E7-'[1]30.c'!E7</f>
        <v>0</v>
      </c>
      <c r="F7" s="595">
        <f>'[1]25'!F7-'[1]30b'!F7-'[1]30.c'!F7</f>
        <v>0</v>
      </c>
      <c r="G7" s="595">
        <f>'[1]25'!G7-'[1]30b'!G7-'[1]30.c'!G7</f>
        <v>0</v>
      </c>
      <c r="H7" s="595">
        <f>'[1]25'!H7-'[1]30b'!H7-'[1]30.c'!H7</f>
        <v>0</v>
      </c>
    </row>
    <row r="8" spans="1:8" ht="25.5" x14ac:dyDescent="0.2">
      <c r="A8" s="593">
        <v>3</v>
      </c>
      <c r="B8" s="594" t="s">
        <v>341</v>
      </c>
      <c r="C8" s="595">
        <f>'[1]25'!C8-'[1]30b'!C8-'[1]30.c'!C8</f>
        <v>110689107</v>
      </c>
      <c r="D8" s="595">
        <f>'[1]25'!D8-'[1]30b'!D8-'[1]30.c'!D8</f>
        <v>110689107</v>
      </c>
      <c r="E8" s="595">
        <f>'[1]25'!E8-'[1]30b'!E8-'[1]30.c'!E8</f>
        <v>0</v>
      </c>
      <c r="F8" s="595">
        <f>'[1]25'!F8-'[1]30b'!F8-'[1]30.c'!F8</f>
        <v>0</v>
      </c>
      <c r="G8" s="595">
        <f>'[1]25'!G8-'[1]30b'!G8-'[1]30.c'!G8</f>
        <v>0</v>
      </c>
      <c r="H8" s="595">
        <f>'[1]25'!H8-'[1]30b'!H8-'[1]30.c'!H8</f>
        <v>0</v>
      </c>
    </row>
    <row r="9" spans="1:8" ht="25.5" x14ac:dyDescent="0.2">
      <c r="A9" s="593">
        <v>4</v>
      </c>
      <c r="B9" s="594" t="s">
        <v>342</v>
      </c>
      <c r="C9" s="595">
        <f>'[1]25'!C9-'[1]30b'!C9-'[1]30.c'!C9</f>
        <v>7226120</v>
      </c>
      <c r="D9" s="595">
        <f>'[1]25'!D9-'[1]30b'!D9-'[1]30.c'!D9</f>
        <v>7226120</v>
      </c>
      <c r="E9" s="595">
        <f>'[1]25'!E9-'[1]30b'!E9-'[1]30.c'!E9</f>
        <v>0</v>
      </c>
      <c r="F9" s="595">
        <f>'[1]25'!F9-'[1]30b'!F9-'[1]30.c'!F9</f>
        <v>0</v>
      </c>
      <c r="G9" s="595">
        <f>'[1]25'!G9-'[1]30b'!G9-'[1]30.c'!G9</f>
        <v>0</v>
      </c>
      <c r="H9" s="595">
        <f>'[1]25'!H9-'[1]30b'!H9-'[1]30.c'!H9</f>
        <v>0</v>
      </c>
    </row>
    <row r="10" spans="1:8" ht="25.5" x14ac:dyDescent="0.2">
      <c r="A10" s="593">
        <v>5</v>
      </c>
      <c r="B10" s="594" t="s">
        <v>343</v>
      </c>
      <c r="C10" s="595">
        <f>'[1]25'!C10-'[1]30b'!C10-'[1]30.c'!C10</f>
        <v>0</v>
      </c>
      <c r="D10" s="595">
        <f>'[1]25'!D10-'[1]30b'!D10-'[1]30.c'!D10</f>
        <v>0</v>
      </c>
      <c r="E10" s="595">
        <f>'[1]25'!E10-'[1]30b'!E10-'[1]30.c'!E10</f>
        <v>0</v>
      </c>
      <c r="F10" s="595">
        <f>'[1]25'!F10-'[1]30b'!F10-'[1]30.c'!F10</f>
        <v>0</v>
      </c>
      <c r="G10" s="595">
        <f>'[1]25'!G10-'[1]30b'!G10-'[1]30.c'!G10</f>
        <v>0</v>
      </c>
      <c r="H10" s="595">
        <f>'[1]25'!H10-'[1]30b'!H10-'[1]30.c'!H10</f>
        <v>0</v>
      </c>
    </row>
    <row r="11" spans="1:8" x14ac:dyDescent="0.2">
      <c r="A11" s="593">
        <v>6</v>
      </c>
      <c r="B11" s="594" t="s">
        <v>344</v>
      </c>
      <c r="C11" s="595">
        <f>'[1]25'!C11-'[1]30b'!C11-'[1]30.c'!C11</f>
        <v>0</v>
      </c>
      <c r="D11" s="595">
        <f>'[1]25'!D11-'[1]30b'!D11-'[1]30.c'!D11</f>
        <v>0</v>
      </c>
      <c r="E11" s="595">
        <f>'[1]25'!E11-'[1]30b'!E11-'[1]30.c'!E11</f>
        <v>0</v>
      </c>
      <c r="F11" s="595">
        <f>'[1]25'!F11-'[1]30b'!F11-'[1]30.c'!F11</f>
        <v>0</v>
      </c>
      <c r="G11" s="595">
        <f>'[1]25'!G11-'[1]30b'!G11-'[1]30.c'!G11</f>
        <v>0</v>
      </c>
      <c r="H11" s="595">
        <f>'[1]25'!H11-'[1]30b'!H11-'[1]30.c'!H11</f>
        <v>0</v>
      </c>
    </row>
    <row r="12" spans="1:8" x14ac:dyDescent="0.2">
      <c r="A12" s="593">
        <v>7</v>
      </c>
      <c r="B12" s="594" t="s">
        <v>45</v>
      </c>
      <c r="C12" s="595">
        <f>'[1]25'!C12-'[1]30b'!C12-'[1]30.c'!C12</f>
        <v>386353116</v>
      </c>
      <c r="D12" s="595">
        <f>'[1]25'!D12-'[1]30b'!D12-'[1]30.c'!D12</f>
        <v>386353116</v>
      </c>
      <c r="E12" s="595">
        <f>'[1]25'!E12-'[1]30b'!E12-'[1]30.c'!E12</f>
        <v>0</v>
      </c>
      <c r="F12" s="595">
        <f>'[1]25'!F12-'[1]30b'!F12-'[1]30.c'!F12</f>
        <v>0</v>
      </c>
      <c r="G12" s="595">
        <f>'[1]25'!G12-'[1]30b'!G12-'[1]30.c'!G12</f>
        <v>0</v>
      </c>
      <c r="H12" s="595">
        <f>'[1]25'!H12-'[1]30b'!H12-'[1]30.c'!H12</f>
        <v>0</v>
      </c>
    </row>
    <row r="13" spans="1:8" s="232" customFormat="1" x14ac:dyDescent="0.2">
      <c r="A13" s="593">
        <v>8</v>
      </c>
      <c r="B13" s="598" t="s">
        <v>345</v>
      </c>
      <c r="C13" s="595">
        <f>'[1]25'!C13-'[1]30b'!C13-'[1]30.c'!C13</f>
        <v>0</v>
      </c>
      <c r="D13" s="595">
        <f>'[1]25'!D13-'[1]30b'!D13-'[1]30.c'!D13</f>
        <v>0</v>
      </c>
      <c r="E13" s="595">
        <f>'[1]25'!E13-'[1]30b'!E13-'[1]30.c'!E13</f>
        <v>0</v>
      </c>
      <c r="F13" s="595">
        <f>'[1]25'!F13-'[1]30b'!F13-'[1]30.c'!F13</f>
        <v>0</v>
      </c>
      <c r="G13" s="595">
        <f>'[1]25'!G13-'[1]30b'!G13-'[1]30.c'!G13</f>
        <v>0</v>
      </c>
      <c r="H13" s="595">
        <f>'[1]25'!H13-'[1]30b'!H13-'[1]30.c'!H13</f>
        <v>0</v>
      </c>
    </row>
    <row r="14" spans="1:8" ht="25.5" x14ac:dyDescent="0.2">
      <c r="A14" s="593">
        <v>9</v>
      </c>
      <c r="B14" s="594" t="s">
        <v>46</v>
      </c>
      <c r="C14" s="595">
        <f>'[1]25'!C14-'[1]30b'!C14-'[1]30.c'!C14</f>
        <v>301800579</v>
      </c>
      <c r="D14" s="595">
        <f>'[1]25'!D14-'[1]30b'!D14-'[1]30.c'!D14</f>
        <v>262817611</v>
      </c>
      <c r="E14" s="595">
        <f>'[1]25'!E14-'[1]30b'!E14-'[1]30.c'!E14</f>
        <v>0</v>
      </c>
      <c r="F14" s="595">
        <f>'[1]25'!F14-'[1]30b'!F14-'[1]30.c'!F14</f>
        <v>38982968</v>
      </c>
      <c r="G14" s="595">
        <f>'[1]25'!G14-'[1]30b'!G14-'[1]30.c'!G14</f>
        <v>0</v>
      </c>
      <c r="H14" s="595">
        <f>'[1]25'!H14-'[1]30b'!H14-'[1]30.c'!H14</f>
        <v>0</v>
      </c>
    </row>
    <row r="15" spans="1:8" x14ac:dyDescent="0.2">
      <c r="A15" s="593">
        <v>10</v>
      </c>
      <c r="B15" s="594" t="s">
        <v>346</v>
      </c>
      <c r="C15" s="595">
        <f>'[1]25'!C15-'[1]30b'!C15-'[1]30.c'!C15</f>
        <v>20462596</v>
      </c>
      <c r="D15" s="595">
        <f>'[1]25'!D15-'[1]30b'!D15-'[1]30.c'!D15</f>
        <v>20462596</v>
      </c>
      <c r="E15" s="595">
        <f>'[1]25'!E15-'[1]30b'!E15-'[1]30.c'!E15</f>
        <v>0</v>
      </c>
      <c r="F15" s="595">
        <f>'[1]25'!F15-'[1]30b'!F15-'[1]30.c'!F15</f>
        <v>0</v>
      </c>
      <c r="G15" s="595">
        <f>'[1]25'!G15-'[1]30b'!G15-'[1]30.c'!G15</f>
        <v>0</v>
      </c>
      <c r="H15" s="595">
        <f>'[1]25'!H15-'[1]30b'!H15-'[1]30.c'!H15</f>
        <v>0</v>
      </c>
    </row>
    <row r="16" spans="1:8" x14ac:dyDescent="0.2">
      <c r="A16" s="593">
        <v>11</v>
      </c>
      <c r="B16" s="594" t="s">
        <v>347</v>
      </c>
      <c r="C16" s="595">
        <f>'[1]25'!C16-'[1]30b'!C16-'[1]30.c'!C16</f>
        <v>214984215</v>
      </c>
      <c r="D16" s="595">
        <f>'[1]25'!D16-'[1]30b'!D16-'[1]30.c'!D16</f>
        <v>214984215</v>
      </c>
      <c r="E16" s="595">
        <f>'[1]25'!E16-'[1]30b'!E16-'[1]30.c'!E16</f>
        <v>0</v>
      </c>
      <c r="F16" s="595">
        <f>'[1]25'!F16-'[1]30b'!F16-'[1]30.c'!F16</f>
        <v>0</v>
      </c>
      <c r="G16" s="595">
        <f>'[1]25'!G16-'[1]30b'!G16-'[1]30.c'!G16</f>
        <v>0</v>
      </c>
      <c r="H16" s="595">
        <f>'[1]25'!H16-'[1]30b'!H16-'[1]30.c'!H16</f>
        <v>0</v>
      </c>
    </row>
    <row r="17" spans="1:8" x14ac:dyDescent="0.2">
      <c r="A17" s="593">
        <v>12</v>
      </c>
      <c r="B17" s="594" t="s">
        <v>348</v>
      </c>
      <c r="C17" s="595">
        <f>'[1]25'!C17-'[1]30b'!C17-'[1]30.c'!C17</f>
        <v>27370800</v>
      </c>
      <c r="D17" s="595">
        <f>'[1]25'!D17-'[1]30b'!D17-'[1]30.c'!D17</f>
        <v>27370800</v>
      </c>
      <c r="E17" s="595">
        <f>'[1]25'!E17-'[1]30b'!E17-'[1]30.c'!E17</f>
        <v>0</v>
      </c>
      <c r="F17" s="595">
        <f>'[1]25'!F17-'[1]30b'!F17-'[1]30.c'!F17</f>
        <v>0</v>
      </c>
      <c r="G17" s="595">
        <f>'[1]25'!G17-'[1]30b'!G17-'[1]30.c'!G17</f>
        <v>0</v>
      </c>
      <c r="H17" s="595">
        <f>'[1]25'!H17-'[1]30b'!H17-'[1]30.c'!H17</f>
        <v>0</v>
      </c>
    </row>
    <row r="18" spans="1:8" x14ac:dyDescent="0.2">
      <c r="A18" s="593">
        <v>13</v>
      </c>
      <c r="B18" s="594" t="s">
        <v>349</v>
      </c>
      <c r="C18" s="595">
        <f>'[1]25'!C18-'[1]30b'!C18-'[1]30.c'!C18</f>
        <v>38982968</v>
      </c>
      <c r="D18" s="595">
        <f>'[1]25'!D18-'[1]30b'!D18-'[1]30.c'!D18</f>
        <v>0</v>
      </c>
      <c r="E18" s="595">
        <f>'[1]25'!E18-'[1]30b'!E18-'[1]30.c'!E18</f>
        <v>0</v>
      </c>
      <c r="F18" s="595">
        <f>'[1]25'!F18-'[1]30b'!F18-'[1]30.c'!F18</f>
        <v>38982968</v>
      </c>
      <c r="G18" s="595">
        <f>'[1]25'!G18-'[1]30b'!G18-'[1]30.c'!G18</f>
        <v>0</v>
      </c>
      <c r="H18" s="595">
        <f>'[1]25'!H18-'[1]30b'!H18-'[1]30.c'!H18</f>
        <v>0</v>
      </c>
    </row>
    <row r="19" spans="1:8" x14ac:dyDescent="0.2">
      <c r="A19" s="593">
        <v>14</v>
      </c>
      <c r="B19" s="594" t="s">
        <v>350</v>
      </c>
      <c r="C19" s="595">
        <f>'[1]25'!C19-'[1]30b'!C19-'[1]30.c'!C19</f>
        <v>0</v>
      </c>
      <c r="D19" s="595">
        <f>'[1]25'!D19-'[1]30b'!D19-'[1]30.c'!D19</f>
        <v>0</v>
      </c>
      <c r="E19" s="595">
        <f>'[1]25'!E19-'[1]30b'!E19-'[1]30.c'!E19</f>
        <v>0</v>
      </c>
      <c r="F19" s="595">
        <f>'[1]25'!F19-'[1]30b'!F19-'[1]30.c'!F19</f>
        <v>0</v>
      </c>
      <c r="G19" s="595">
        <f>'[1]25'!G19-'[1]30b'!G19-'[1]30.c'!G19</f>
        <v>0</v>
      </c>
      <c r="H19" s="595">
        <f>'[1]25'!H19-'[1]30b'!H19-'[1]30.c'!H19</f>
        <v>0</v>
      </c>
    </row>
    <row r="20" spans="1:8" ht="25.5" x14ac:dyDescent="0.2">
      <c r="A20" s="593">
        <v>15</v>
      </c>
      <c r="B20" s="600" t="s">
        <v>47</v>
      </c>
      <c r="C20" s="595">
        <f>'[1]25'!C20-'[1]30b'!C20-'[1]30.c'!C20</f>
        <v>688153695</v>
      </c>
      <c r="D20" s="595">
        <f>'[1]25'!D20-'[1]30b'!D20-'[1]30.c'!D20</f>
        <v>649170727</v>
      </c>
      <c r="E20" s="595">
        <f>'[1]25'!E20-'[1]30b'!E20-'[1]30.c'!E20</f>
        <v>0</v>
      </c>
      <c r="F20" s="595">
        <f>'[1]25'!F20-'[1]30b'!F20-'[1]30.c'!F20</f>
        <v>38982968</v>
      </c>
      <c r="G20" s="595">
        <f>'[1]25'!G20-'[1]30b'!G20-'[1]30.c'!G20</f>
        <v>0</v>
      </c>
      <c r="H20" s="595">
        <f>'[1]25'!H20-'[1]30b'!H20-'[1]30.c'!H20</f>
        <v>0</v>
      </c>
    </row>
    <row r="21" spans="1:8" x14ac:dyDescent="0.2">
      <c r="A21" s="593">
        <v>16</v>
      </c>
      <c r="B21" s="594" t="s">
        <v>48</v>
      </c>
      <c r="C21" s="595">
        <f>'[1]25'!C21-'[1]30b'!C21-'[1]30.c'!C21</f>
        <v>0</v>
      </c>
      <c r="D21" s="595">
        <f>'[1]25'!D21-'[1]30b'!D21-'[1]30.c'!D21</f>
        <v>0</v>
      </c>
      <c r="E21" s="595">
        <f>'[1]25'!E21-'[1]30b'!E21-'[1]30.c'!E21</f>
        <v>0</v>
      </c>
      <c r="F21" s="595">
        <f>'[1]25'!F21-'[1]30b'!F21-'[1]30.c'!F21</f>
        <v>0</v>
      </c>
      <c r="G21" s="595">
        <f>'[1]25'!G21-'[1]30b'!G21-'[1]30.c'!G21</f>
        <v>0</v>
      </c>
      <c r="H21" s="595">
        <f>'[1]25'!H21-'[1]30b'!H21-'[1]30.c'!H21</f>
        <v>0</v>
      </c>
    </row>
    <row r="22" spans="1:8" x14ac:dyDescent="0.2">
      <c r="A22" s="593">
        <v>17</v>
      </c>
      <c r="B22" s="594" t="s">
        <v>351</v>
      </c>
      <c r="C22" s="595">
        <f>'[1]25'!C22-'[1]30b'!C22-'[1]30.c'!C22</f>
        <v>0</v>
      </c>
      <c r="D22" s="595">
        <f>'[1]25'!D22-'[1]30b'!D22-'[1]30.c'!D22</f>
        <v>0</v>
      </c>
      <c r="E22" s="595">
        <f>'[1]25'!E22-'[1]30b'!E22-'[1]30.c'!E22</f>
        <v>0</v>
      </c>
      <c r="F22" s="595">
        <f>'[1]25'!F22-'[1]30b'!F22-'[1]30.c'!F22</f>
        <v>0</v>
      </c>
      <c r="G22" s="595">
        <f>'[1]25'!G22-'[1]30b'!G22-'[1]30.c'!G22</f>
        <v>0</v>
      </c>
      <c r="H22" s="595">
        <f>'[1]25'!H22-'[1]30b'!H22-'[1]30.c'!H22</f>
        <v>0</v>
      </c>
    </row>
    <row r="23" spans="1:8" x14ac:dyDescent="0.2">
      <c r="A23" s="593">
        <v>18</v>
      </c>
      <c r="B23" s="594" t="s">
        <v>352</v>
      </c>
      <c r="C23" s="595">
        <f>'[1]25'!C23-'[1]30b'!C23-'[1]30.c'!C23</f>
        <v>432801693</v>
      </c>
      <c r="D23" s="595">
        <f>'[1]25'!D23-'[1]30b'!D23-'[1]30.c'!D23</f>
        <v>432801693</v>
      </c>
      <c r="E23" s="595">
        <f>'[1]25'!E23-'[1]30b'!E23-'[1]30.c'!E23</f>
        <v>0</v>
      </c>
      <c r="F23" s="595">
        <f>'[1]25'!F23-'[1]30b'!F23-'[1]30.c'!F23</f>
        <v>0</v>
      </c>
      <c r="G23" s="595">
        <f>'[1]25'!G23-'[1]30b'!G23-'[1]30.c'!G23</f>
        <v>0</v>
      </c>
      <c r="H23" s="595">
        <f>'[1]25'!H23-'[1]30b'!H23-'[1]30.c'!H23</f>
        <v>0</v>
      </c>
    </row>
    <row r="24" spans="1:8" x14ac:dyDescent="0.2">
      <c r="A24" s="593">
        <v>19</v>
      </c>
      <c r="B24" s="594" t="s">
        <v>353</v>
      </c>
      <c r="C24" s="595">
        <f>'[1]25'!C24-'[1]30b'!C24-'[1]30.c'!C24</f>
        <v>0</v>
      </c>
      <c r="D24" s="595">
        <f>'[1]25'!D24-'[1]30b'!D24-'[1]30.c'!D24</f>
        <v>0</v>
      </c>
      <c r="E24" s="595">
        <f>'[1]25'!E24-'[1]30b'!E24-'[1]30.c'!E24</f>
        <v>0</v>
      </c>
      <c r="F24" s="595">
        <f>'[1]25'!F24-'[1]30b'!F24-'[1]30.c'!F24</f>
        <v>0</v>
      </c>
      <c r="G24" s="595">
        <f>'[1]25'!G24-'[1]30b'!G24-'[1]30.c'!G24</f>
        <v>0</v>
      </c>
      <c r="H24" s="595">
        <f>'[1]25'!H24-'[1]30b'!H24-'[1]30.c'!H24</f>
        <v>0</v>
      </c>
    </row>
    <row r="25" spans="1:8" x14ac:dyDescent="0.2">
      <c r="A25" s="593">
        <v>20</v>
      </c>
      <c r="B25" s="594" t="s">
        <v>354</v>
      </c>
      <c r="C25" s="595">
        <f>'[1]25'!C25-'[1]30b'!C25-'[1]30.c'!C25</f>
        <v>432801693</v>
      </c>
      <c r="D25" s="595">
        <f>'[1]25'!D25-'[1]30b'!D25-'[1]30.c'!D25</f>
        <v>432801693</v>
      </c>
      <c r="E25" s="595">
        <f>'[1]25'!E25-'[1]30b'!E25-'[1]30.c'!E25</f>
        <v>0</v>
      </c>
      <c r="F25" s="595">
        <f>'[1]25'!F25-'[1]30b'!F25-'[1]30.c'!F25</f>
        <v>0</v>
      </c>
      <c r="G25" s="595">
        <f>'[1]25'!G25-'[1]30b'!G25-'[1]30.c'!G25</f>
        <v>0</v>
      </c>
      <c r="H25" s="595">
        <f>'[1]25'!H25-'[1]30b'!H25-'[1]30.c'!H25</f>
        <v>0</v>
      </c>
    </row>
    <row r="26" spans="1:8" x14ac:dyDescent="0.2">
      <c r="A26" s="593">
        <v>21</v>
      </c>
      <c r="B26" s="594" t="s">
        <v>355</v>
      </c>
      <c r="C26" s="595">
        <f>'[1]25'!C26-'[1]30b'!C26-'[1]30.c'!C26</f>
        <v>0</v>
      </c>
      <c r="D26" s="595">
        <f>'[1]25'!D26-'[1]30b'!D26-'[1]30.c'!D26</f>
        <v>0</v>
      </c>
      <c r="E26" s="595">
        <f>'[1]25'!E26-'[1]30b'!E26-'[1]30.c'!E26</f>
        <v>0</v>
      </c>
      <c r="F26" s="595">
        <f>'[1]25'!F26-'[1]30b'!F26-'[1]30.c'!F26</f>
        <v>0</v>
      </c>
      <c r="G26" s="595">
        <f>'[1]25'!G26-'[1]30b'!G26-'[1]30.c'!G26</f>
        <v>0</v>
      </c>
      <c r="H26" s="595">
        <f>'[1]25'!H26-'[1]30b'!H26-'[1]30.c'!H26</f>
        <v>0</v>
      </c>
    </row>
    <row r="27" spans="1:8" x14ac:dyDescent="0.2">
      <c r="A27" s="593">
        <v>22</v>
      </c>
      <c r="B27" s="235" t="s">
        <v>356</v>
      </c>
      <c r="C27" s="595">
        <f>'[1]25'!C27-'[1]30b'!C27-'[1]30.c'!C27</f>
        <v>0</v>
      </c>
      <c r="D27" s="595">
        <f>'[1]25'!D27-'[1]30b'!D27-'[1]30.c'!D27</f>
        <v>0</v>
      </c>
      <c r="E27" s="595">
        <f>'[1]25'!E27-'[1]30b'!E27-'[1]30.c'!E27</f>
        <v>0</v>
      </c>
      <c r="F27" s="595">
        <f>'[1]25'!F27-'[1]30b'!F27-'[1]30.c'!F27</f>
        <v>0</v>
      </c>
      <c r="G27" s="595">
        <f>'[1]25'!G27-'[1]30b'!G27-'[1]30.c'!G27</f>
        <v>0</v>
      </c>
      <c r="H27" s="595">
        <f>'[1]25'!H27-'[1]30b'!H27-'[1]30.c'!H27</f>
        <v>0</v>
      </c>
    </row>
    <row r="28" spans="1:8" ht="25.5" x14ac:dyDescent="0.2">
      <c r="A28" s="593">
        <v>23</v>
      </c>
      <c r="B28" s="600" t="s">
        <v>49</v>
      </c>
      <c r="C28" s="595">
        <f>'[1]25'!C28-'[1]30b'!C28-'[1]30.c'!C28</f>
        <v>432801693</v>
      </c>
      <c r="D28" s="595">
        <f>'[1]25'!D28-'[1]30b'!D28-'[1]30.c'!D28</f>
        <v>432801693</v>
      </c>
      <c r="E28" s="595">
        <f>'[1]25'!E28-'[1]30b'!E28-'[1]30.c'!E28</f>
        <v>0</v>
      </c>
      <c r="F28" s="595">
        <f>'[1]25'!F28-'[1]30b'!F28-'[1]30.c'!F28</f>
        <v>0</v>
      </c>
      <c r="G28" s="595">
        <f>'[1]25'!G28-'[1]30b'!G28-'[1]30.c'!G28</f>
        <v>0</v>
      </c>
      <c r="H28" s="595">
        <f>'[1]25'!H28-'[1]30b'!H28-'[1]30.c'!H28</f>
        <v>0</v>
      </c>
    </row>
    <row r="29" spans="1:8" x14ac:dyDescent="0.2">
      <c r="A29" s="593">
        <v>24</v>
      </c>
      <c r="B29" s="594" t="s">
        <v>50</v>
      </c>
      <c r="C29" s="595">
        <f>'[1]25'!C29-'[1]30b'!C29-'[1]30.c'!C29</f>
        <v>97110275</v>
      </c>
      <c r="D29" s="595">
        <f>'[1]25'!D29-'[1]30b'!D29-'[1]30.c'!D29</f>
        <v>97110275</v>
      </c>
      <c r="E29" s="595">
        <f>'[1]25'!E29-'[1]30b'!E29-'[1]30.c'!E29</f>
        <v>0</v>
      </c>
      <c r="F29" s="595">
        <f>'[1]25'!F29-'[1]30b'!F29-'[1]30.c'!F29</f>
        <v>0</v>
      </c>
      <c r="G29" s="595">
        <f>'[1]25'!G29-'[1]30b'!G29-'[1]30.c'!G29</f>
        <v>0</v>
      </c>
      <c r="H29" s="595">
        <f>'[1]25'!H29-'[1]30b'!H29-'[1]30.c'!H29</f>
        <v>0</v>
      </c>
    </row>
    <row r="30" spans="1:8" x14ac:dyDescent="0.2">
      <c r="A30" s="593">
        <v>25</v>
      </c>
      <c r="B30" s="594" t="s">
        <v>51</v>
      </c>
      <c r="C30" s="595">
        <f>'[1]25'!C30-'[1]30b'!C30-'[1]30.c'!C30</f>
        <v>97110275</v>
      </c>
      <c r="D30" s="595">
        <f>'[1]25'!D30-'[1]30b'!D30-'[1]30.c'!D30</f>
        <v>97110275</v>
      </c>
      <c r="E30" s="595">
        <f>'[1]25'!E30-'[1]30b'!E30-'[1]30.c'!E30</f>
        <v>0</v>
      </c>
      <c r="F30" s="595">
        <f>'[1]25'!F30-'[1]30b'!F30-'[1]30.c'!F30</f>
        <v>0</v>
      </c>
      <c r="G30" s="595">
        <f>'[1]25'!G30-'[1]30b'!G30-'[1]30.c'!G30</f>
        <v>0</v>
      </c>
      <c r="H30" s="595">
        <f>'[1]25'!H30-'[1]30b'!H30-'[1]30.c'!H30</f>
        <v>0</v>
      </c>
    </row>
    <row r="31" spans="1:8" ht="16.5" customHeight="1" x14ac:dyDescent="0.2">
      <c r="A31" s="593">
        <v>26</v>
      </c>
      <c r="B31" s="594" t="s">
        <v>52</v>
      </c>
      <c r="C31" s="595">
        <f>'[1]25'!C31-'[1]30b'!C31-'[1]30.c'!C31</f>
        <v>0</v>
      </c>
      <c r="D31" s="595">
        <f>'[1]25'!D31-'[1]30b'!D31-'[1]30.c'!D31</f>
        <v>0</v>
      </c>
      <c r="E31" s="595">
        <f>'[1]25'!E31-'[1]30b'!E31-'[1]30.c'!E31</f>
        <v>0</v>
      </c>
      <c r="F31" s="595">
        <f>'[1]25'!F31-'[1]30b'!F31-'[1]30.c'!F31</f>
        <v>0</v>
      </c>
      <c r="G31" s="595">
        <f>'[1]25'!G31-'[1]30b'!G31-'[1]30.c'!G31</f>
        <v>0</v>
      </c>
      <c r="H31" s="595">
        <f>'[1]25'!H31-'[1]30b'!H31-'[1]30.c'!H31</f>
        <v>0</v>
      </c>
    </row>
    <row r="32" spans="1:8" ht="18.75" customHeight="1" x14ac:dyDescent="0.2">
      <c r="A32" s="593">
        <v>27</v>
      </c>
      <c r="B32" s="594" t="s">
        <v>53</v>
      </c>
      <c r="C32" s="595">
        <f>'[1]25'!C32-'[1]30b'!C32-'[1]30.c'!C32</f>
        <v>225000000</v>
      </c>
      <c r="D32" s="595">
        <f>'[1]25'!D32-'[1]30b'!D32-'[1]30.c'!D32</f>
        <v>225000000</v>
      </c>
      <c r="E32" s="595">
        <f>'[1]25'!E32-'[1]30b'!E32-'[1]30.c'!E32</f>
        <v>0</v>
      </c>
      <c r="F32" s="595">
        <f>'[1]25'!F32-'[1]30b'!F32-'[1]30.c'!F32</f>
        <v>0</v>
      </c>
      <c r="G32" s="595">
        <f>'[1]25'!G32-'[1]30b'!G32-'[1]30.c'!G32</f>
        <v>0</v>
      </c>
      <c r="H32" s="595">
        <f>'[1]25'!H32-'[1]30b'!H32-'[1]30.c'!H32</f>
        <v>0</v>
      </c>
    </row>
    <row r="33" spans="1:8" x14ac:dyDescent="0.2">
      <c r="A33" s="593">
        <v>28</v>
      </c>
      <c r="B33" s="594" t="s">
        <v>357</v>
      </c>
      <c r="C33" s="595">
        <f>'[1]25'!C33-'[1]30b'!C33-'[1]30.c'!C33</f>
        <v>11900000</v>
      </c>
      <c r="D33" s="595">
        <f>'[1]25'!D33-'[1]30b'!D33-'[1]30.c'!D33</f>
        <v>11900000</v>
      </c>
      <c r="E33" s="595">
        <f>'[1]25'!E33-'[1]30b'!E33-'[1]30.c'!E33</f>
        <v>0</v>
      </c>
      <c r="F33" s="595">
        <f>'[1]25'!F33-'[1]30b'!F33-'[1]30.c'!F33</f>
        <v>0</v>
      </c>
      <c r="G33" s="595">
        <f>'[1]25'!G33-'[1]30b'!G33-'[1]30.c'!G33</f>
        <v>0</v>
      </c>
      <c r="H33" s="595">
        <f>'[1]25'!H33-'[1]30b'!H33-'[1]30.c'!H33</f>
        <v>0</v>
      </c>
    </row>
    <row r="34" spans="1:8" ht="25.5" x14ac:dyDescent="0.2">
      <c r="A34" s="593">
        <v>29</v>
      </c>
      <c r="B34" s="594" t="s">
        <v>358</v>
      </c>
      <c r="C34" s="595">
        <f>'[1]25'!C34-'[1]30b'!C34-'[1]30.c'!C34</f>
        <v>0</v>
      </c>
      <c r="D34" s="595">
        <f>'[1]25'!D34-'[1]30b'!D34-'[1]30.c'!D34</f>
        <v>0</v>
      </c>
      <c r="E34" s="595">
        <f>'[1]25'!E34-'[1]30b'!E34-'[1]30.c'!E34</f>
        <v>0</v>
      </c>
      <c r="F34" s="595">
        <f>'[1]25'!F34-'[1]30b'!F34-'[1]30.c'!F34</f>
        <v>0</v>
      </c>
      <c r="G34" s="595">
        <f>'[1]25'!G34-'[1]30b'!G34-'[1]30.c'!G34</f>
        <v>0</v>
      </c>
      <c r="H34" s="595">
        <f>'[1]25'!H34-'[1]30b'!H34-'[1]30.c'!H34</f>
        <v>0</v>
      </c>
    </row>
    <row r="35" spans="1:8" x14ac:dyDescent="0.2">
      <c r="A35" s="593">
        <v>30</v>
      </c>
      <c r="B35" s="594" t="s">
        <v>54</v>
      </c>
      <c r="C35" s="595">
        <f>'[1]25'!C35-'[1]30b'!C35-'[1]30.c'!C35</f>
        <v>236900000</v>
      </c>
      <c r="D35" s="595">
        <f>'[1]25'!D35-'[1]30b'!D35-'[1]30.c'!D35</f>
        <v>236900000</v>
      </c>
      <c r="E35" s="595">
        <f>'[1]25'!E35-'[1]30b'!E35-'[1]30.c'!E35</f>
        <v>0</v>
      </c>
      <c r="F35" s="595">
        <f>'[1]25'!F35-'[1]30b'!F35-'[1]30.c'!F35</f>
        <v>0</v>
      </c>
      <c r="G35" s="595">
        <f>'[1]25'!G35-'[1]30b'!G35-'[1]30.c'!G35</f>
        <v>0</v>
      </c>
      <c r="H35" s="595">
        <f>'[1]25'!H35-'[1]30b'!H35-'[1]30.c'!H35</f>
        <v>0</v>
      </c>
    </row>
    <row r="36" spans="1:8" x14ac:dyDescent="0.2">
      <c r="A36" s="593">
        <v>31</v>
      </c>
      <c r="B36" s="594" t="s">
        <v>55</v>
      </c>
      <c r="C36" s="595">
        <f>'[1]25'!C36-'[1]30b'!C36-'[1]30.c'!C36</f>
        <v>400000</v>
      </c>
      <c r="D36" s="595">
        <f>'[1]25'!D36-'[1]30b'!D36-'[1]30.c'!D36</f>
        <v>400000</v>
      </c>
      <c r="E36" s="595">
        <f>'[1]25'!E36-'[1]30b'!E36-'[1]30.c'!E36</f>
        <v>0</v>
      </c>
      <c r="F36" s="595">
        <f>'[1]25'!F36-'[1]30b'!F36-'[1]30.c'!F36</f>
        <v>0</v>
      </c>
      <c r="G36" s="595">
        <f>'[1]25'!G36-'[1]30b'!G36-'[1]30.c'!G36</f>
        <v>0</v>
      </c>
      <c r="H36" s="595">
        <f>'[1]25'!H36-'[1]30b'!H36-'[1]30.c'!H36</f>
        <v>0</v>
      </c>
    </row>
    <row r="37" spans="1:8" ht="51" x14ac:dyDescent="0.2">
      <c r="A37" s="593">
        <v>32</v>
      </c>
      <c r="B37" s="594" t="s">
        <v>359</v>
      </c>
      <c r="C37" s="595">
        <f>'[1]25'!C37-'[1]30b'!C37-'[1]30.c'!C37</f>
        <v>50000</v>
      </c>
      <c r="D37" s="595">
        <f>'[1]25'!D37-'[1]30b'!D37-'[1]30.c'!D37</f>
        <v>50000</v>
      </c>
      <c r="E37" s="595">
        <f>'[1]25'!E37-'[1]30b'!E37-'[1]30.c'!E37</f>
        <v>0</v>
      </c>
      <c r="F37" s="595">
        <f>'[1]25'!F37-'[1]30b'!F37-'[1]30.c'!F37</f>
        <v>0</v>
      </c>
      <c r="G37" s="595">
        <f>'[1]25'!G37-'[1]30b'!G37-'[1]30.c'!G37</f>
        <v>0</v>
      </c>
      <c r="H37" s="595">
        <f>'[1]25'!H37-'[1]30b'!H37-'[1]30.c'!H37</f>
        <v>0</v>
      </c>
    </row>
    <row r="38" spans="1:8" x14ac:dyDescent="0.2">
      <c r="A38" s="593">
        <v>33</v>
      </c>
      <c r="B38" s="594" t="s">
        <v>360</v>
      </c>
      <c r="C38" s="595">
        <f>'[1]25'!C38-'[1]30b'!C38-'[1]30.c'!C38</f>
        <v>350000</v>
      </c>
      <c r="D38" s="595">
        <f>'[1]25'!D38-'[1]30b'!D38-'[1]30.c'!D38</f>
        <v>350000</v>
      </c>
      <c r="E38" s="595">
        <f>'[1]25'!E38-'[1]30b'!E38-'[1]30.c'!E38</f>
        <v>0</v>
      </c>
      <c r="F38" s="595">
        <f>'[1]25'!F38-'[1]30b'!F38-'[1]30.c'!F38</f>
        <v>0</v>
      </c>
      <c r="G38" s="595">
        <f>'[1]25'!G38-'[1]30b'!G38-'[1]30.c'!G38</f>
        <v>0</v>
      </c>
      <c r="H38" s="595">
        <f>'[1]25'!H38-'[1]30b'!H38-'[1]30.c'!H38</f>
        <v>0</v>
      </c>
    </row>
    <row r="39" spans="1:8" x14ac:dyDescent="0.2">
      <c r="A39" s="593">
        <v>34</v>
      </c>
      <c r="B39" s="600" t="s">
        <v>56</v>
      </c>
      <c r="C39" s="595">
        <f>'[1]25'!C39-'[1]30b'!C39-'[1]30.c'!C39</f>
        <v>334410275</v>
      </c>
      <c r="D39" s="595">
        <f>'[1]25'!D39-'[1]30b'!D39-'[1]30.c'!D39</f>
        <v>334410275</v>
      </c>
      <c r="E39" s="595">
        <f>'[1]25'!E39-'[1]30b'!E39-'[1]30.c'!E39</f>
        <v>0</v>
      </c>
      <c r="F39" s="595">
        <f>'[1]25'!F39-'[1]30b'!F39-'[1]30.c'!F39</f>
        <v>0</v>
      </c>
      <c r="G39" s="595">
        <f>'[1]25'!G39-'[1]30b'!G39-'[1]30.c'!G39</f>
        <v>0</v>
      </c>
      <c r="H39" s="595">
        <f>'[1]25'!H39-'[1]30b'!H39-'[1]30.c'!H39</f>
        <v>0</v>
      </c>
    </row>
    <row r="40" spans="1:8" x14ac:dyDescent="0.2">
      <c r="A40" s="593">
        <v>35</v>
      </c>
      <c r="B40" s="598" t="s">
        <v>361</v>
      </c>
      <c r="C40" s="595">
        <f>'[1]25'!C40-'[1]30b'!C40-'[1]30.c'!C40</f>
        <v>0</v>
      </c>
      <c r="D40" s="595">
        <f>'[1]25'!D40-'[1]30b'!D40-'[1]30.c'!D40</f>
        <v>0</v>
      </c>
      <c r="E40" s="595">
        <f>'[1]25'!E40-'[1]30b'!E40-'[1]30.c'!E40</f>
        <v>0</v>
      </c>
      <c r="F40" s="595">
        <f>'[1]25'!F40-'[1]30b'!F40-'[1]30.c'!F40</f>
        <v>0</v>
      </c>
      <c r="G40" s="595">
        <f>'[1]25'!G40-'[1]30b'!G40-'[1]30.c'!G40</f>
        <v>0</v>
      </c>
      <c r="H40" s="595">
        <f>'[1]25'!H40-'[1]30b'!H40-'[1]30.c'!H40</f>
        <v>0</v>
      </c>
    </row>
    <row r="41" spans="1:8" x14ac:dyDescent="0.2">
      <c r="A41" s="593">
        <v>36</v>
      </c>
      <c r="B41" s="605" t="s">
        <v>57</v>
      </c>
      <c r="C41" s="595">
        <f>'[1]25'!C41-'[1]30b'!C41-'[1]30.c'!C41</f>
        <v>10922980</v>
      </c>
      <c r="D41" s="595">
        <f>'[1]25'!D41-'[1]30b'!D41-'[1]30.c'!D41</f>
        <v>0</v>
      </c>
      <c r="E41" s="595">
        <f>'[1]25'!E41-'[1]30b'!E41-'[1]30.c'!E41</f>
        <v>370000</v>
      </c>
      <c r="F41" s="595">
        <f>'[1]25'!F41-'[1]30b'!F41-'[1]30.c'!F41</f>
        <v>700000</v>
      </c>
      <c r="G41" s="595">
        <f>'[1]25'!G41-'[1]30b'!G41-'[1]30.c'!G41</f>
        <v>1360000</v>
      </c>
      <c r="H41" s="595">
        <f>'[1]25'!H41-'[1]30b'!H41-'[1]30.c'!H41</f>
        <v>8492980</v>
      </c>
    </row>
    <row r="42" spans="1:8" x14ac:dyDescent="0.2">
      <c r="A42" s="593">
        <v>37</v>
      </c>
      <c r="B42" s="605" t="s">
        <v>362</v>
      </c>
      <c r="C42" s="595">
        <f>'[1]25'!C42-'[1]30b'!C42-'[1]30.c'!C42</f>
        <v>1146420</v>
      </c>
      <c r="D42" s="595">
        <f>'[1]25'!D42-'[1]30b'!D42-'[1]30.c'!D42</f>
        <v>0</v>
      </c>
      <c r="E42" s="595">
        <f>'[1]25'!E42-'[1]30b'!E42-'[1]30.c'!E42</f>
        <v>0</v>
      </c>
      <c r="F42" s="595">
        <f>'[1]25'!F42-'[1]30b'!F42-'[1]30.c'!F42</f>
        <v>0</v>
      </c>
      <c r="G42" s="595">
        <f>'[1]25'!G42-'[1]30b'!G42-'[1]30.c'!G42</f>
        <v>0</v>
      </c>
      <c r="H42" s="595">
        <f>'[1]25'!H42-'[1]30b'!H42-'[1]30.c'!H42</f>
        <v>1146420</v>
      </c>
    </row>
    <row r="43" spans="1:8" x14ac:dyDescent="0.2">
      <c r="A43" s="593">
        <v>38</v>
      </c>
      <c r="B43" s="605" t="s">
        <v>58</v>
      </c>
      <c r="C43" s="595">
        <f>'[1]25'!C43-'[1]30b'!C43-'[1]30.c'!C43</f>
        <v>2070000</v>
      </c>
      <c r="D43" s="595">
        <f>'[1]25'!D43-'[1]30b'!D43-'[1]30.c'!D43</f>
        <v>0</v>
      </c>
      <c r="E43" s="595">
        <f>'[1]25'!E43-'[1]30b'!E43-'[1]30.c'!E43</f>
        <v>70000</v>
      </c>
      <c r="F43" s="595">
        <f>'[1]25'!F43-'[1]30b'!F43-'[1]30.c'!F43</f>
        <v>700000</v>
      </c>
      <c r="G43" s="595">
        <f>'[1]25'!G43-'[1]30b'!G43-'[1]30.c'!G43</f>
        <v>1300000</v>
      </c>
      <c r="H43" s="595">
        <f>'[1]25'!H43-'[1]30b'!H43-'[1]30.c'!H43</f>
        <v>0</v>
      </c>
    </row>
    <row r="44" spans="1:8" x14ac:dyDescent="0.2">
      <c r="A44" s="593">
        <v>39</v>
      </c>
      <c r="B44" s="605" t="s">
        <v>363</v>
      </c>
      <c r="C44" s="595">
        <f>'[1]25'!C44-'[1]30b'!C44-'[1]30.c'!C44</f>
        <v>7346560</v>
      </c>
      <c r="D44" s="595">
        <f>'[1]25'!D44-'[1]30b'!D44-'[1]30.c'!D44</f>
        <v>0</v>
      </c>
      <c r="E44" s="595">
        <f>'[1]25'!E44-'[1]30b'!E44-'[1]30.c'!E44</f>
        <v>0</v>
      </c>
      <c r="F44" s="595">
        <f>'[1]25'!F44-'[1]30b'!F44-'[1]30.c'!F44</f>
        <v>0</v>
      </c>
      <c r="G44" s="595">
        <f>'[1]25'!G44-'[1]30b'!G44-'[1]30.c'!G44</f>
        <v>0</v>
      </c>
      <c r="H44" s="595">
        <f>'[1]25'!H44-'[1]30b'!H44-'[1]30.c'!H44</f>
        <v>7346560</v>
      </c>
    </row>
    <row r="45" spans="1:8" x14ac:dyDescent="0.2">
      <c r="A45" s="593">
        <v>40</v>
      </c>
      <c r="B45" s="605" t="s">
        <v>364</v>
      </c>
      <c r="C45" s="595">
        <f>'[1]25'!C45-'[1]30b'!C45-'[1]30.c'!C45</f>
        <v>360000</v>
      </c>
      <c r="D45" s="595">
        <f>'[1]25'!D45-'[1]30b'!D45-'[1]30.c'!D45</f>
        <v>0</v>
      </c>
      <c r="E45" s="595">
        <f>'[1]25'!E45-'[1]30b'!E45-'[1]30.c'!E45</f>
        <v>300000</v>
      </c>
      <c r="F45" s="595">
        <f>'[1]25'!F45-'[1]30b'!F45-'[1]30.c'!F45</f>
        <v>0</v>
      </c>
      <c r="G45" s="595">
        <f>'[1]25'!G45-'[1]30b'!G45-'[1]30.c'!G45</f>
        <v>60000</v>
      </c>
      <c r="H45" s="595">
        <f>'[1]25'!H45-'[1]30b'!H45-'[1]30.c'!H45</f>
        <v>0</v>
      </c>
    </row>
    <row r="46" spans="1:8" x14ac:dyDescent="0.2">
      <c r="A46" s="593">
        <v>41</v>
      </c>
      <c r="B46" s="594" t="s">
        <v>59</v>
      </c>
      <c r="C46" s="595">
        <f>'[1]25'!C46-'[1]30b'!C46-'[1]30.c'!C46</f>
        <v>2025000</v>
      </c>
      <c r="D46" s="595">
        <f>'[1]25'!D46-'[1]30b'!D46-'[1]30.c'!D46</f>
        <v>130000</v>
      </c>
      <c r="E46" s="595">
        <f>'[1]25'!E46-'[1]30b'!E46-'[1]30.c'!E46</f>
        <v>1300000</v>
      </c>
      <c r="F46" s="595">
        <f>'[1]25'!F46-'[1]30b'!F46-'[1]30.c'!F46</f>
        <v>595000</v>
      </c>
      <c r="G46" s="595">
        <f>'[1]25'!G46-'[1]30b'!G46-'[1]30.c'!G46</f>
        <v>0</v>
      </c>
      <c r="H46" s="595">
        <f>'[1]25'!H46-'[1]30b'!H46-'[1]30.c'!H46</f>
        <v>0</v>
      </c>
    </row>
    <row r="47" spans="1:8" x14ac:dyDescent="0.2">
      <c r="A47" s="593">
        <v>42</v>
      </c>
      <c r="B47" s="594" t="s">
        <v>60</v>
      </c>
      <c r="C47" s="595">
        <f>'[1]25'!C47-'[1]30b'!C47-'[1]30.c'!C47</f>
        <v>1805000</v>
      </c>
      <c r="D47" s="595">
        <f>'[1]25'!D47-'[1]30b'!D47-'[1]30.c'!D47</f>
        <v>130000</v>
      </c>
      <c r="E47" s="595">
        <f>'[1]25'!E47-'[1]30b'!E47-'[1]30.c'!E47</f>
        <v>1300000</v>
      </c>
      <c r="F47" s="595">
        <f>'[1]25'!F47-'[1]30b'!F47-'[1]30.c'!F47</f>
        <v>375000</v>
      </c>
      <c r="G47" s="595">
        <f>'[1]25'!G47-'[1]30b'!G47-'[1]30.c'!G47</f>
        <v>0</v>
      </c>
      <c r="H47" s="595">
        <f>'[1]25'!H47-'[1]30b'!H47-'[1]30.c'!H47</f>
        <v>0</v>
      </c>
    </row>
    <row r="48" spans="1:8" x14ac:dyDescent="0.2">
      <c r="A48" s="593">
        <v>43</v>
      </c>
      <c r="B48" s="594" t="s">
        <v>61</v>
      </c>
      <c r="C48" s="595">
        <f>'[1]25'!C48-'[1]30b'!C48-'[1]30.c'!C48</f>
        <v>220000</v>
      </c>
      <c r="D48" s="595">
        <f>'[1]25'!D48-'[1]30b'!D48-'[1]30.c'!D48</f>
        <v>0</v>
      </c>
      <c r="E48" s="595">
        <f>'[1]25'!E48-'[1]30b'!E48-'[1]30.c'!E48</f>
        <v>0</v>
      </c>
      <c r="F48" s="595">
        <f>'[1]25'!F48-'[1]30b'!F48-'[1]30.c'!F48</f>
        <v>220000</v>
      </c>
      <c r="G48" s="595">
        <f>'[1]25'!G48-'[1]30b'!G48-'[1]30.c'!G48</f>
        <v>0</v>
      </c>
      <c r="H48" s="595">
        <f>'[1]25'!H48-'[1]30b'!H48-'[1]30.c'!H48</f>
        <v>0</v>
      </c>
    </row>
    <row r="49" spans="1:8" x14ac:dyDescent="0.2">
      <c r="A49" s="593">
        <v>44</v>
      </c>
      <c r="B49" s="594" t="s">
        <v>365</v>
      </c>
      <c r="C49" s="595">
        <f>'[1]25'!C49-'[1]30b'!C49-'[1]30.c'!C49</f>
        <v>0</v>
      </c>
      <c r="D49" s="595">
        <f>'[1]25'!D49-'[1]30b'!D49-'[1]30.c'!D49</f>
        <v>0</v>
      </c>
      <c r="E49" s="595">
        <f>'[1]25'!E49-'[1]30b'!E49-'[1]30.c'!E49</f>
        <v>0</v>
      </c>
      <c r="F49" s="595">
        <f>'[1]25'!F49-'[1]30b'!F49-'[1]30.c'!F49</f>
        <v>0</v>
      </c>
      <c r="G49" s="595">
        <f>'[1]25'!G49-'[1]30b'!G49-'[1]30.c'!G49</f>
        <v>0</v>
      </c>
      <c r="H49" s="595">
        <f>'[1]25'!H49-'[1]30b'!H49-'[1]30.c'!H49</f>
        <v>0</v>
      </c>
    </row>
    <row r="50" spans="1:8" ht="25.5" x14ac:dyDescent="0.2">
      <c r="A50" s="593">
        <v>45</v>
      </c>
      <c r="B50" s="594" t="s">
        <v>366</v>
      </c>
      <c r="C50" s="595">
        <f>'[1]25'!C50-'[1]30b'!C50-'[1]30.c'!C50</f>
        <v>0</v>
      </c>
      <c r="D50" s="595">
        <f>'[1]25'!D50-'[1]30b'!D50-'[1]30.c'!D50</f>
        <v>0</v>
      </c>
      <c r="E50" s="595">
        <f>'[1]25'!E50-'[1]30b'!E50-'[1]30.c'!E50</f>
        <v>0</v>
      </c>
      <c r="F50" s="595">
        <f>'[1]25'!F50-'[1]30b'!F50-'[1]30.c'!F50</f>
        <v>0</v>
      </c>
      <c r="G50" s="595">
        <f>'[1]25'!G50-'[1]30b'!G50-'[1]30.c'!G50</f>
        <v>0</v>
      </c>
      <c r="H50" s="595">
        <f>'[1]25'!H50-'[1]30b'!H50-'[1]30.c'!H50</f>
        <v>0</v>
      </c>
    </row>
    <row r="51" spans="1:8" ht="25.5" x14ac:dyDescent="0.2">
      <c r="A51" s="593">
        <v>46</v>
      </c>
      <c r="B51" s="594" t="s">
        <v>62</v>
      </c>
      <c r="C51" s="595">
        <f>'[1]25'!C51-'[1]30b'!C51-'[1]30.c'!C51</f>
        <v>0</v>
      </c>
      <c r="D51" s="595">
        <f>'[1]25'!D51-'[1]30b'!D51-'[1]30.c'!D51</f>
        <v>0</v>
      </c>
      <c r="E51" s="595">
        <f>'[1]25'!E51-'[1]30b'!E51-'[1]30.c'!E51</f>
        <v>0</v>
      </c>
      <c r="F51" s="595">
        <f>'[1]25'!F51-'[1]30b'!F51-'[1]30.c'!F51</f>
        <v>0</v>
      </c>
      <c r="G51" s="595">
        <f>'[1]25'!G51-'[1]30b'!G51-'[1]30.c'!G51</f>
        <v>0</v>
      </c>
      <c r="H51" s="595">
        <f>'[1]25'!H51-'[1]30b'!H51-'[1]30.c'!H51</f>
        <v>0</v>
      </c>
    </row>
    <row r="52" spans="1:8" x14ac:dyDescent="0.2">
      <c r="A52" s="593">
        <v>47</v>
      </c>
      <c r="B52" s="594" t="s">
        <v>367</v>
      </c>
      <c r="C52" s="595">
        <f>'[1]25'!C52-'[1]30b'!C52-'[1]30.c'!C52</f>
        <v>0</v>
      </c>
      <c r="D52" s="595">
        <f>'[1]25'!D52-'[1]30b'!D52-'[1]30.c'!D52</f>
        <v>0</v>
      </c>
      <c r="E52" s="595">
        <f>'[1]25'!E52-'[1]30b'!E52-'[1]30.c'!E52</f>
        <v>0</v>
      </c>
      <c r="F52" s="595">
        <f>'[1]25'!F52-'[1]30b'!F52-'[1]30.c'!F52</f>
        <v>0</v>
      </c>
      <c r="G52" s="595">
        <f>'[1]25'!G52-'[1]30b'!G52-'[1]30.c'!G52</f>
        <v>0</v>
      </c>
      <c r="H52" s="595">
        <f>'[1]25'!H52-'[1]30b'!H52-'[1]30.c'!H52</f>
        <v>0</v>
      </c>
    </row>
    <row r="53" spans="1:8" x14ac:dyDescent="0.2">
      <c r="A53" s="593">
        <v>48</v>
      </c>
      <c r="B53" s="594" t="s">
        <v>63</v>
      </c>
      <c r="C53" s="595">
        <f>'[1]25'!C53-'[1]30b'!C53-'[1]30.c'!C53</f>
        <v>0</v>
      </c>
      <c r="D53" s="595">
        <f>'[1]25'!D53-'[1]30b'!D53-'[1]30.c'!D53</f>
        <v>0</v>
      </c>
      <c r="E53" s="595">
        <f>'[1]25'!E53-'[1]30b'!E53-'[1]30.c'!E53</f>
        <v>0</v>
      </c>
      <c r="F53" s="595">
        <f>'[1]25'!F53-'[1]30b'!F53-'[1]30.c'!F53</f>
        <v>0</v>
      </c>
      <c r="G53" s="595">
        <f>'[1]25'!G53-'[1]30b'!G53-'[1]30.c'!G53</f>
        <v>0</v>
      </c>
      <c r="H53" s="595">
        <f>'[1]25'!H53-'[1]30b'!H53-'[1]30.c'!H53</f>
        <v>0</v>
      </c>
    </row>
    <row r="54" spans="1:8" x14ac:dyDescent="0.2">
      <c r="A54" s="593">
        <v>49</v>
      </c>
      <c r="B54" s="594" t="s">
        <v>368</v>
      </c>
      <c r="C54" s="595">
        <f>'[1]25'!C54-'[1]30b'!C54-'[1]30.c'!C54</f>
        <v>1365455</v>
      </c>
      <c r="D54" s="595">
        <f>'[1]25'!D54-'[1]30b'!D54-'[1]30.c'!D54</f>
        <v>0</v>
      </c>
      <c r="E54" s="595">
        <f>'[1]25'!E54-'[1]30b'!E54-'[1]30.c'!E54</f>
        <v>0</v>
      </c>
      <c r="F54" s="595">
        <f>'[1]25'!F54-'[1]30b'!F54-'[1]30.c'!F54</f>
        <v>0</v>
      </c>
      <c r="G54" s="595">
        <f>'[1]25'!G54-'[1]30b'!G54-'[1]30.c'!G54</f>
        <v>0</v>
      </c>
      <c r="H54" s="595">
        <f>'[1]25'!H54-'[1]30b'!H54-'[1]30.c'!H54</f>
        <v>1365455</v>
      </c>
    </row>
    <row r="55" spans="1:8" x14ac:dyDescent="0.2">
      <c r="A55" s="593">
        <v>50</v>
      </c>
      <c r="B55" s="594" t="s">
        <v>369</v>
      </c>
      <c r="C55" s="595">
        <f>'[1]25'!C55-'[1]30b'!C55-'[1]30.c'!C55</f>
        <v>3497427</v>
      </c>
      <c r="D55" s="595">
        <f>'[1]25'!D55-'[1]30b'!D55-'[1]30.c'!D55</f>
        <v>35100</v>
      </c>
      <c r="E55" s="595">
        <f>'[1]25'!E55-'[1]30b'!E55-'[1]30.c'!E55</f>
        <v>450900</v>
      </c>
      <c r="F55" s="595">
        <f>'[1]25'!F55-'[1]30b'!F55-'[1]30.c'!F55</f>
        <v>349650</v>
      </c>
      <c r="G55" s="595">
        <f>'[1]25'!G55-'[1]30b'!G55-'[1]30.c'!G55</f>
        <v>0</v>
      </c>
      <c r="H55" s="595">
        <f>'[1]25'!H55-'[1]30b'!H55-'[1]30.c'!H55</f>
        <v>2661777</v>
      </c>
    </row>
    <row r="56" spans="1:8" x14ac:dyDescent="0.2">
      <c r="A56" s="593">
        <v>51</v>
      </c>
      <c r="B56" s="594" t="s">
        <v>64</v>
      </c>
      <c r="C56" s="595">
        <f>'[1]25'!C56-'[1]30b'!C56-'[1]30.c'!C56</f>
        <v>0</v>
      </c>
      <c r="D56" s="595">
        <f>'[1]25'!D56-'[1]30b'!D56-'[1]30.c'!D56</f>
        <v>0</v>
      </c>
      <c r="E56" s="595">
        <f>'[1]25'!E56-'[1]30b'!E56-'[1]30.c'!E56</f>
        <v>0</v>
      </c>
      <c r="F56" s="595">
        <f>'[1]25'!F56-'[1]30b'!F56-'[1]30.c'!F56</f>
        <v>0</v>
      </c>
      <c r="G56" s="595">
        <f>'[1]25'!G56-'[1]30b'!G56-'[1]30.c'!G56</f>
        <v>0</v>
      </c>
      <c r="H56" s="595">
        <f>'[1]25'!H56-'[1]30b'!H56-'[1]30.c'!H56</f>
        <v>0</v>
      </c>
    </row>
    <row r="57" spans="1:8" ht="25.5" x14ac:dyDescent="0.2">
      <c r="A57" s="593">
        <v>52</v>
      </c>
      <c r="B57" s="594" t="s">
        <v>370</v>
      </c>
      <c r="C57" s="595">
        <f>'[1]25'!C57-'[1]30b'!C57-'[1]30.c'!C57</f>
        <v>0</v>
      </c>
      <c r="D57" s="595">
        <f>'[1]25'!D57-'[1]30b'!D57-'[1]30.c'!D57</f>
        <v>0</v>
      </c>
      <c r="E57" s="595">
        <f>'[1]25'!E57-'[1]30b'!E57-'[1]30.c'!E57</f>
        <v>0</v>
      </c>
      <c r="F57" s="595">
        <f>'[1]25'!F57-'[1]30b'!F57-'[1]30.c'!F57</f>
        <v>0</v>
      </c>
      <c r="G57" s="595">
        <f>'[1]25'!G57-'[1]30b'!G57-'[1]30.c'!G57</f>
        <v>0</v>
      </c>
      <c r="H57" s="595">
        <f>'[1]25'!H57-'[1]30b'!H57-'[1]30.c'!H57</f>
        <v>0</v>
      </c>
    </row>
    <row r="58" spans="1:8" x14ac:dyDescent="0.2">
      <c r="A58" s="593">
        <v>53</v>
      </c>
      <c r="B58" s="594" t="s">
        <v>371</v>
      </c>
      <c r="C58" s="595">
        <f>'[1]25'!C58-'[1]30b'!C58-'[1]30.c'!C58</f>
        <v>1000</v>
      </c>
      <c r="D58" s="595">
        <f>'[1]25'!D58-'[1]30b'!D58-'[1]30.c'!D58</f>
        <v>0</v>
      </c>
      <c r="E58" s="595">
        <f>'[1]25'!E58-'[1]30b'!E58-'[1]30.c'!E58</f>
        <v>0</v>
      </c>
      <c r="F58" s="595">
        <f>'[1]25'!F58-'[1]30b'!F58-'[1]30.c'!F58</f>
        <v>1000</v>
      </c>
      <c r="G58" s="595">
        <f>'[1]25'!G58-'[1]30b'!G58-'[1]30.c'!G58</f>
        <v>0</v>
      </c>
      <c r="H58" s="595">
        <f>'[1]25'!H58-'[1]30b'!H58-'[1]30.c'!H58</f>
        <v>0</v>
      </c>
    </row>
    <row r="59" spans="1:8" x14ac:dyDescent="0.2">
      <c r="A59" s="593">
        <v>54</v>
      </c>
      <c r="B59" s="594" t="s">
        <v>65</v>
      </c>
      <c r="C59" s="595">
        <f>'[1]25'!C59-'[1]30b'!C59-'[1]30.c'!C59</f>
        <v>0</v>
      </c>
      <c r="D59" s="595">
        <f>'[1]25'!D59-'[1]30b'!D59-'[1]30.c'!D59</f>
        <v>0</v>
      </c>
      <c r="E59" s="595">
        <f>'[1]25'!E59-'[1]30b'!E59-'[1]30.c'!E59</f>
        <v>0</v>
      </c>
      <c r="F59" s="595">
        <f>'[1]25'!F59-'[1]30b'!F59-'[1]30.c'!F59</f>
        <v>0</v>
      </c>
      <c r="G59" s="595">
        <f>'[1]25'!G59-'[1]30b'!G59-'[1]30.c'!G59</f>
        <v>0</v>
      </c>
      <c r="H59" s="595">
        <f>'[1]25'!H59-'[1]30b'!H59-'[1]30.c'!H59</f>
        <v>0</v>
      </c>
    </row>
    <row r="60" spans="1:8" x14ac:dyDescent="0.2">
      <c r="A60" s="593">
        <v>55</v>
      </c>
      <c r="B60" s="594" t="s">
        <v>372</v>
      </c>
      <c r="C60" s="595">
        <f>'[1]25'!C60-'[1]30b'!C60-'[1]30.c'!C60</f>
        <v>10000</v>
      </c>
      <c r="D60" s="595">
        <f>'[1]25'!D60-'[1]30b'!D60-'[1]30.c'!D60</f>
        <v>0</v>
      </c>
      <c r="E60" s="595">
        <f>'[1]25'!E60-'[1]30b'!E60-'[1]30.c'!E60</f>
        <v>0</v>
      </c>
      <c r="F60" s="595">
        <f>'[1]25'!F60-'[1]30b'!F60-'[1]30.c'!F60</f>
        <v>10000</v>
      </c>
      <c r="G60" s="595">
        <f>'[1]25'!G60-'[1]30b'!G60-'[1]30.c'!G60</f>
        <v>0</v>
      </c>
      <c r="H60" s="595">
        <f>'[1]25'!H60-'[1]30b'!H60-'[1]30.c'!H60</f>
        <v>0</v>
      </c>
    </row>
    <row r="61" spans="1:8" x14ac:dyDescent="0.2">
      <c r="A61" s="593">
        <v>56</v>
      </c>
      <c r="B61" s="600" t="s">
        <v>66</v>
      </c>
      <c r="C61" s="595">
        <f>'[1]25'!C61-'[1]30b'!C61-'[1]30.c'!C61</f>
        <v>17821862</v>
      </c>
      <c r="D61" s="595">
        <f>'[1]25'!D61-'[1]30b'!D61-'[1]30.c'!D61</f>
        <v>165100</v>
      </c>
      <c r="E61" s="595">
        <f>'[1]25'!E61-'[1]30b'!E61-'[1]30.c'!E61</f>
        <v>2120900</v>
      </c>
      <c r="F61" s="595">
        <f>'[1]25'!F61-'[1]30b'!F61-'[1]30.c'!F61</f>
        <v>1655650</v>
      </c>
      <c r="G61" s="595">
        <f>'[1]25'!G61-'[1]30b'!G61-'[1]30.c'!G61</f>
        <v>1360000</v>
      </c>
      <c r="H61" s="595">
        <f>'[1]25'!H61-'[1]30b'!H61-'[1]30.c'!H61</f>
        <v>12520212</v>
      </c>
    </row>
    <row r="62" spans="1:8" x14ac:dyDescent="0.2">
      <c r="A62" s="593">
        <v>57</v>
      </c>
      <c r="B62" s="594" t="s">
        <v>373</v>
      </c>
      <c r="C62" s="595">
        <f>'[1]25'!C62-'[1]30b'!C62-'[1]30.c'!C62</f>
        <v>0</v>
      </c>
      <c r="D62" s="595">
        <f>'[1]25'!D62-'[1]30b'!D62-'[1]30.c'!D62</f>
        <v>0</v>
      </c>
      <c r="E62" s="595">
        <f>'[1]25'!E62-'[1]30b'!E62-'[1]30.c'!E62</f>
        <v>0</v>
      </c>
      <c r="F62" s="595">
        <f>'[1]25'!F62-'[1]30b'!F62-'[1]30.c'!F62</f>
        <v>0</v>
      </c>
      <c r="G62" s="595">
        <f>'[1]25'!G62-'[1]30b'!G62-'[1]30.c'!G62</f>
        <v>0</v>
      </c>
      <c r="H62" s="595">
        <f>'[1]25'!H62-'[1]30b'!H62-'[1]30.c'!H62</f>
        <v>0</v>
      </c>
    </row>
    <row r="63" spans="1:8" x14ac:dyDescent="0.2">
      <c r="A63" s="593">
        <v>58</v>
      </c>
      <c r="B63" s="594" t="s">
        <v>374</v>
      </c>
      <c r="C63" s="595">
        <f>'[1]25'!C63-'[1]30b'!C63-'[1]30.c'!C63</f>
        <v>0</v>
      </c>
      <c r="D63" s="595">
        <f>'[1]25'!D63-'[1]30b'!D63-'[1]30.c'!D63</f>
        <v>0</v>
      </c>
      <c r="E63" s="595">
        <f>'[1]25'!E63-'[1]30b'!E63-'[1]30.c'!E63</f>
        <v>0</v>
      </c>
      <c r="F63" s="595">
        <f>'[1]25'!F63-'[1]30b'!F63-'[1]30.c'!F63</f>
        <v>0</v>
      </c>
      <c r="G63" s="595">
        <f>'[1]25'!G63-'[1]30b'!G63-'[1]30.c'!G63</f>
        <v>0</v>
      </c>
      <c r="H63" s="595">
        <f>'[1]25'!H63-'[1]30b'!H63-'[1]30.c'!H63</f>
        <v>0</v>
      </c>
    </row>
    <row r="64" spans="1:8" x14ac:dyDescent="0.2">
      <c r="A64" s="593">
        <v>59</v>
      </c>
      <c r="B64" s="600" t="s">
        <v>67</v>
      </c>
      <c r="C64" s="595">
        <f>'[1]25'!C64-'[1]30b'!C64-'[1]30.c'!C64</f>
        <v>0</v>
      </c>
      <c r="D64" s="595">
        <f>'[1]25'!D64-'[1]30b'!D64-'[1]30.c'!D64</f>
        <v>0</v>
      </c>
      <c r="E64" s="595">
        <f>'[1]25'!E64-'[1]30b'!E64-'[1]30.c'!E64</f>
        <v>0</v>
      </c>
      <c r="F64" s="595">
        <f>'[1]25'!F64-'[1]30b'!F64-'[1]30.c'!F64</f>
        <v>0</v>
      </c>
      <c r="G64" s="595">
        <f>'[1]25'!G64-'[1]30b'!G64-'[1]30.c'!G64</f>
        <v>0</v>
      </c>
      <c r="H64" s="595">
        <f>'[1]25'!H64-'[1]30b'!H64-'[1]30.c'!H64</f>
        <v>0</v>
      </c>
    </row>
    <row r="65" spans="1:8" x14ac:dyDescent="0.2">
      <c r="A65" s="593">
        <v>60</v>
      </c>
      <c r="B65" s="681" t="s">
        <v>375</v>
      </c>
      <c r="C65" s="595">
        <f>'[1]25'!C65-'[1]30b'!C65-'[1]30.c'!C65</f>
        <v>0</v>
      </c>
      <c r="D65" s="595">
        <f>'[1]25'!D65-'[1]30b'!D65-'[1]30.c'!D65</f>
        <v>0</v>
      </c>
      <c r="E65" s="595">
        <f>'[1]25'!E65-'[1]30b'!E65-'[1]30.c'!E65</f>
        <v>0</v>
      </c>
      <c r="F65" s="595">
        <f>'[1]25'!F65-'[1]30b'!F65-'[1]30.c'!F65</f>
        <v>0</v>
      </c>
      <c r="G65" s="595">
        <f>'[1]25'!G65-'[1]30b'!G65-'[1]30.c'!G65</f>
        <v>0</v>
      </c>
      <c r="H65" s="595">
        <f>'[1]25'!H65-'[1]30b'!H65-'[1]30.c'!H65</f>
        <v>0</v>
      </c>
    </row>
    <row r="66" spans="1:8" x14ac:dyDescent="0.2">
      <c r="A66" s="593">
        <v>61</v>
      </c>
      <c r="B66" s="682" t="s">
        <v>376</v>
      </c>
      <c r="C66" s="595">
        <f>'[1]25'!C66-'[1]30b'!C66-'[1]30.c'!C66</f>
        <v>0</v>
      </c>
      <c r="D66" s="595">
        <f>'[1]25'!D66-'[1]30b'!D66-'[1]30.c'!D66</f>
        <v>0</v>
      </c>
      <c r="E66" s="595">
        <f>'[1]25'!E66-'[1]30b'!E66-'[1]30.c'!E66</f>
        <v>0</v>
      </c>
      <c r="F66" s="595">
        <f>'[1]25'!F66-'[1]30b'!F66-'[1]30.c'!F66</f>
        <v>0</v>
      </c>
      <c r="G66" s="595">
        <f>'[1]25'!G66-'[1]30b'!G66-'[1]30.c'!G66</f>
        <v>0</v>
      </c>
      <c r="H66" s="595">
        <f>'[1]25'!H66-'[1]30b'!H66-'[1]30.c'!H66</f>
        <v>0</v>
      </c>
    </row>
    <row r="67" spans="1:8" ht="25.5" x14ac:dyDescent="0.2">
      <c r="A67" s="593">
        <v>62</v>
      </c>
      <c r="B67" s="594" t="s">
        <v>68</v>
      </c>
      <c r="C67" s="595">
        <f>'[1]25'!C67-'[1]30b'!C67-'[1]30.c'!C67</f>
        <v>0</v>
      </c>
      <c r="D67" s="595">
        <f>'[1]25'!D67-'[1]30b'!D67-'[1]30.c'!D67</f>
        <v>0</v>
      </c>
      <c r="E67" s="595">
        <f>'[1]25'!E67-'[1]30b'!E67-'[1]30.c'!E67</f>
        <v>0</v>
      </c>
      <c r="F67" s="595">
        <f>'[1]25'!F67-'[1]30b'!F67-'[1]30.c'!F67</f>
        <v>0</v>
      </c>
      <c r="G67" s="595">
        <f>'[1]25'!G67-'[1]30b'!G67-'[1]30.c'!G67</f>
        <v>0</v>
      </c>
      <c r="H67" s="595">
        <f>'[1]25'!H67-'[1]30b'!H67-'[1]30.c'!H67</f>
        <v>0</v>
      </c>
    </row>
    <row r="68" spans="1:8" x14ac:dyDescent="0.2">
      <c r="A68" s="593">
        <v>63</v>
      </c>
      <c r="B68" s="594" t="s">
        <v>69</v>
      </c>
      <c r="C68" s="595">
        <f>'[1]25'!C68-'[1]30b'!C68-'[1]30.c'!C68</f>
        <v>-120000</v>
      </c>
      <c r="D68" s="595">
        <f>'[1]25'!D68-'[1]30b'!D68-'[1]30.c'!D68</f>
        <v>-120000</v>
      </c>
      <c r="E68" s="595">
        <f>'[1]25'!E68-'[1]30b'!E68-'[1]30.c'!E68</f>
        <v>0</v>
      </c>
      <c r="F68" s="595">
        <f>'[1]25'!F68-'[1]30b'!F68-'[1]30.c'!F68</f>
        <v>0</v>
      </c>
      <c r="G68" s="595">
        <f>'[1]25'!G68-'[1]30b'!G68-'[1]30.c'!G68</f>
        <v>0</v>
      </c>
      <c r="H68" s="595">
        <f>'[1]25'!H68-'[1]30b'!H68-'[1]30.c'!H68</f>
        <v>0</v>
      </c>
    </row>
    <row r="69" spans="1:8" x14ac:dyDescent="0.2">
      <c r="A69" s="593">
        <v>64</v>
      </c>
      <c r="B69" s="594" t="s">
        <v>70</v>
      </c>
      <c r="C69" s="595">
        <f>'[1]25'!C69-'[1]30b'!C69-'[1]30.c'!C69</f>
        <v>120000</v>
      </c>
      <c r="D69" s="595">
        <f>'[1]25'!D69-'[1]30b'!D69-'[1]30.c'!D69</f>
        <v>120000</v>
      </c>
      <c r="E69" s="595">
        <f>'[1]25'!E69-'[1]30b'!E69-'[1]30.c'!E69</f>
        <v>0</v>
      </c>
      <c r="F69" s="595">
        <f>'[1]25'!F69-'[1]30b'!F69-'[1]30.c'!F69</f>
        <v>0</v>
      </c>
      <c r="G69" s="595">
        <f>'[1]25'!G69-'[1]30b'!G69-'[1]30.c'!G69</f>
        <v>0</v>
      </c>
      <c r="H69" s="595">
        <f>'[1]25'!H69-'[1]30b'!H69-'[1]30.c'!H69</f>
        <v>0</v>
      </c>
    </row>
    <row r="70" spans="1:8" x14ac:dyDescent="0.2">
      <c r="A70" s="593">
        <v>65</v>
      </c>
      <c r="B70" s="600" t="s">
        <v>71</v>
      </c>
      <c r="C70" s="595">
        <f>'[1]25'!C70-'[1]30b'!C70-'[1]30.c'!C70</f>
        <v>0</v>
      </c>
      <c r="D70" s="595">
        <f>'[1]25'!D70-'[1]30b'!D70-'[1]30.c'!D70</f>
        <v>0</v>
      </c>
      <c r="E70" s="595">
        <f>'[1]25'!E70-'[1]30b'!E70-'[1]30.c'!E70</f>
        <v>0</v>
      </c>
      <c r="F70" s="595">
        <f>'[1]25'!F70-'[1]30b'!F70-'[1]30.c'!F70</f>
        <v>0</v>
      </c>
      <c r="G70" s="595">
        <f>'[1]25'!G70-'[1]30b'!G70-'[1]30.c'!G70</f>
        <v>0</v>
      </c>
      <c r="H70" s="595">
        <f>'[1]25'!H70-'[1]30b'!H70-'[1]30.c'!H70</f>
        <v>0</v>
      </c>
    </row>
    <row r="71" spans="1:8" x14ac:dyDescent="0.2">
      <c r="A71" s="593">
        <v>66</v>
      </c>
      <c r="B71" s="612" t="s">
        <v>72</v>
      </c>
      <c r="C71" s="595">
        <f>'[1]25'!C71-'[1]30b'!C71-'[1]30.c'!C71</f>
        <v>1473187525</v>
      </c>
      <c r="D71" s="595">
        <f>'[1]25'!D71-'[1]30b'!D71-'[1]30.c'!D71</f>
        <v>1416547795</v>
      </c>
      <c r="E71" s="595">
        <f>'[1]25'!E71-'[1]30b'!E71-'[1]30.c'!E71</f>
        <v>2120900</v>
      </c>
      <c r="F71" s="595">
        <f>'[1]25'!F71-'[1]30b'!F71-'[1]30.c'!F71</f>
        <v>40638618</v>
      </c>
      <c r="G71" s="595">
        <f>'[1]25'!G71-'[1]30b'!G71-'[1]30.c'!G71</f>
        <v>1360000</v>
      </c>
      <c r="H71" s="595">
        <f>'[1]25'!H71-'[1]30b'!H71-'[1]30.c'!H71</f>
        <v>12520212</v>
      </c>
    </row>
    <row r="72" spans="1:8" ht="25.5" x14ac:dyDescent="0.2">
      <c r="A72" s="593">
        <v>67</v>
      </c>
      <c r="B72" s="598" t="s">
        <v>377</v>
      </c>
      <c r="C72" s="595">
        <f>'[1]25'!C72-'[1]30b'!C72-'[1]30.c'!C72</f>
        <v>0</v>
      </c>
      <c r="D72" s="595">
        <f>'[1]25'!D72-'[1]30b'!D72-'[1]30.c'!D72</f>
        <v>0</v>
      </c>
      <c r="E72" s="595">
        <f>'[1]25'!E72-'[1]30b'!E72-'[1]30.c'!E72</f>
        <v>0</v>
      </c>
      <c r="F72" s="595">
        <f>'[1]25'!F72-'[1]30b'!F72-'[1]30.c'!F72</f>
        <v>0</v>
      </c>
      <c r="G72" s="595">
        <f>'[1]25'!G72-'[1]30b'!G72-'[1]30.c'!G72</f>
        <v>0</v>
      </c>
      <c r="H72" s="595">
        <f>'[1]25'!H72-'[1]30b'!H72-'[1]30.c'!H72</f>
        <v>0</v>
      </c>
    </row>
    <row r="73" spans="1:8" ht="25.5" x14ac:dyDescent="0.2">
      <c r="A73" s="593">
        <v>68</v>
      </c>
      <c r="B73" s="594" t="s">
        <v>378</v>
      </c>
      <c r="C73" s="595">
        <f>'[1]25'!C73-'[1]30b'!C73-'[1]30.c'!C73</f>
        <v>1100474741</v>
      </c>
      <c r="D73" s="595">
        <f>'[1]25'!D73-'[1]30b'!D73-'[1]30.c'!D73</f>
        <v>1045989369</v>
      </c>
      <c r="E73" s="595">
        <f>'[1]25'!E73-'[1]30b'!E73-'[1]30.c'!E73</f>
        <v>13846714</v>
      </c>
      <c r="F73" s="595">
        <f>'[1]25'!F73-'[1]30b'!F73-'[1]30.c'!F73</f>
        <v>22277262</v>
      </c>
      <c r="G73" s="595">
        <f>'[1]25'!G73-'[1]30b'!G73-'[1]30.c'!G73</f>
        <v>11553464</v>
      </c>
      <c r="H73" s="595">
        <f>'[1]25'!H73-'[1]30b'!H73-'[1]30.c'!H73</f>
        <v>6807932</v>
      </c>
    </row>
    <row r="74" spans="1:8" x14ac:dyDescent="0.2">
      <c r="A74" s="593">
        <v>69</v>
      </c>
      <c r="B74" s="594" t="s">
        <v>73</v>
      </c>
      <c r="C74" s="595">
        <f>'[1]25'!C74-'[1]30b'!C74-'[1]30.c'!C74</f>
        <v>0</v>
      </c>
      <c r="D74" s="595">
        <f>'[1]25'!D74-'[1]30b'!D74-'[1]30.c'!D74</f>
        <v>0</v>
      </c>
      <c r="E74" s="595">
        <f>'[1]25'!E74-'[1]30b'!E74-'[1]30.c'!E74</f>
        <v>0</v>
      </c>
      <c r="F74" s="595">
        <f>'[1]25'!F74-'[1]30b'!F74-'[1]30.c'!F74</f>
        <v>0</v>
      </c>
      <c r="G74" s="595">
        <f>'[1]25'!G74-'[1]30b'!G74-'[1]30.c'!G74</f>
        <v>0</v>
      </c>
      <c r="H74" s="595">
        <f>'[1]25'!H74-'[1]30b'!H74-'[1]30.c'!H74</f>
        <v>0</v>
      </c>
    </row>
    <row r="75" spans="1:8" x14ac:dyDescent="0.2">
      <c r="A75" s="593">
        <v>70</v>
      </c>
      <c r="B75" s="594" t="s">
        <v>379</v>
      </c>
      <c r="C75" s="595">
        <f>'[1]25'!C75-'[1]30b'!C75-'[1]30.c'!C75</f>
        <v>530144814</v>
      </c>
      <c r="D75" s="595">
        <f>'[1]25'!D75-'[1]30b'!D75-'[1]30.c'!D75</f>
        <v>0</v>
      </c>
      <c r="E75" s="595">
        <f>'[1]25'!E75-'[1]30b'!E75-'[1]30.c'!E75</f>
        <v>199006515</v>
      </c>
      <c r="F75" s="595">
        <f>'[1]25'!F75-'[1]30b'!F75-'[1]30.c'!F75</f>
        <v>123876026</v>
      </c>
      <c r="G75" s="595">
        <f>'[1]25'!G75-'[1]30b'!G75-'[1]30.c'!G75</f>
        <v>65254016</v>
      </c>
      <c r="H75" s="595">
        <f>'[1]25'!H75-'[1]30b'!H75-'[1]30.c'!H75</f>
        <v>142008257</v>
      </c>
    </row>
    <row r="76" spans="1:8" x14ac:dyDescent="0.2">
      <c r="A76" s="593">
        <v>71</v>
      </c>
      <c r="B76" s="594" t="s">
        <v>74</v>
      </c>
      <c r="C76" s="595">
        <f>'[1]25'!C76-'[1]30b'!C76-'[1]30.c'!C76</f>
        <v>1630619555</v>
      </c>
      <c r="D76" s="595">
        <f>'[1]25'!D76-'[1]30b'!D76-'[1]30.c'!D76</f>
        <v>1045989369</v>
      </c>
      <c r="E76" s="595">
        <f>'[1]25'!E76-'[1]30b'!E76-'[1]30.c'!E76</f>
        <v>212853229</v>
      </c>
      <c r="F76" s="595">
        <f>'[1]25'!F76-'[1]30b'!F76-'[1]30.c'!F76</f>
        <v>146153288</v>
      </c>
      <c r="G76" s="595">
        <f>'[1]25'!G76-'[1]30b'!G76-'[1]30.c'!G76</f>
        <v>76807480</v>
      </c>
      <c r="H76" s="595">
        <f>'[1]25'!H76-'[1]30b'!H76-'[1]30.c'!H76</f>
        <v>148816189</v>
      </c>
    </row>
    <row r="77" spans="1:8" ht="13.5" thickBot="1" x14ac:dyDescent="0.25">
      <c r="A77" s="593">
        <v>72</v>
      </c>
      <c r="B77" s="614" t="s">
        <v>75</v>
      </c>
      <c r="C77" s="595">
        <f>'[1]25'!C77-'[1]30b'!C77-'[1]30.c'!C77</f>
        <v>1630619555</v>
      </c>
      <c r="D77" s="595">
        <f>'[1]25'!D77-'[1]30b'!D77-'[1]30.c'!D77</f>
        <v>1045989369</v>
      </c>
      <c r="E77" s="595">
        <f>'[1]25'!E77-'[1]30b'!E77-'[1]30.c'!E77</f>
        <v>212853229</v>
      </c>
      <c r="F77" s="595">
        <f>'[1]25'!F77-'[1]30b'!F77-'[1]30.c'!F77</f>
        <v>146153288</v>
      </c>
      <c r="G77" s="595">
        <f>'[1]25'!G77-'[1]30b'!G77-'[1]30.c'!G77</f>
        <v>76807480</v>
      </c>
      <c r="H77" s="595">
        <f>'[1]25'!H77-'[1]30b'!H77-'[1]30.c'!H77</f>
        <v>148816189</v>
      </c>
    </row>
    <row r="78" spans="1:8" ht="13.5" thickBot="1" x14ac:dyDescent="0.25">
      <c r="A78" s="593">
        <v>73</v>
      </c>
      <c r="B78" s="314" t="s">
        <v>38</v>
      </c>
      <c r="C78" s="318">
        <f>'[1]25'!C78-'[1]30b'!C78-'[1]30.c'!C78</f>
        <v>3103807080</v>
      </c>
      <c r="D78" s="318">
        <f>'[1]25'!D78-'[1]30b'!D78-'[1]30.c'!D78</f>
        <v>2462537164</v>
      </c>
      <c r="E78" s="318">
        <f>'[1]25'!E78-'[1]30b'!E78-'[1]30.c'!E78</f>
        <v>214974129</v>
      </c>
      <c r="F78" s="318">
        <f>'[1]25'!F78-'[1]30b'!F78-'[1]30.c'!F78</f>
        <v>186791906</v>
      </c>
      <c r="G78" s="318">
        <f>'[1]25'!G78-'[1]30b'!G78-'[1]30.c'!G78</f>
        <v>78167480</v>
      </c>
      <c r="H78" s="318">
        <f>'[1]25'!H78-'[1]30b'!H78-'[1]30.c'!H78</f>
        <v>161336401</v>
      </c>
    </row>
    <row r="79" spans="1:8" ht="13.5" thickTop="1" x14ac:dyDescent="0.2">
      <c r="A79" s="593">
        <v>74</v>
      </c>
      <c r="B79" s="311" t="s">
        <v>3</v>
      </c>
      <c r="C79" s="312">
        <f>'[1]26'!C6-'[1]30b'!C79-'[1]30.c'!C79</f>
        <v>405925850</v>
      </c>
      <c r="D79" s="312">
        <f>'[1]26'!D6-'[1]30b'!D79-'[1]30.c'!D79</f>
        <v>41882056</v>
      </c>
      <c r="E79" s="312">
        <f>'[1]26'!E6-'[1]30b'!E79-'[1]30.c'!E79</f>
        <v>143319128</v>
      </c>
      <c r="F79" s="312">
        <f>'[1]26'!F6-'[1]30b'!F79-'[1]30.c'!F79</f>
        <v>97236440</v>
      </c>
      <c r="G79" s="312">
        <f>'[1]26'!G6-'[1]30b'!G79-'[1]30.c'!G79</f>
        <v>25935452</v>
      </c>
      <c r="H79" s="312">
        <f>'[1]26'!H6-'[1]30b'!H79-'[1]30.c'!H79</f>
        <v>97552774</v>
      </c>
    </row>
    <row r="80" spans="1:8" ht="25.5" x14ac:dyDescent="0.2">
      <c r="A80" s="593">
        <v>75</v>
      </c>
      <c r="B80" s="619" t="s">
        <v>4</v>
      </c>
      <c r="C80" s="312">
        <f>'[1]26'!C7-'[1]30b'!C80-'[1]30.c'!C80</f>
        <v>78274771</v>
      </c>
      <c r="D80" s="312">
        <f>'[1]26'!D7-'[1]30b'!D80-'[1]30.c'!D80</f>
        <v>8961021</v>
      </c>
      <c r="E80" s="312">
        <f>'[1]26'!E7-'[1]30b'!E80-'[1]30.c'!E80</f>
        <v>28778691</v>
      </c>
      <c r="F80" s="312">
        <f>'[1]26'!F7-'[1]30b'!F80-'[1]30.c'!F80</f>
        <v>14501384</v>
      </c>
      <c r="G80" s="312">
        <f>'[1]26'!G7-'[1]30b'!G80-'[1]30.c'!G80</f>
        <v>5120864</v>
      </c>
      <c r="H80" s="312">
        <f>'[1]26'!H7-'[1]30b'!H80-'[1]30.c'!H80</f>
        <v>20912811</v>
      </c>
    </row>
    <row r="81" spans="1:8" x14ac:dyDescent="0.2">
      <c r="A81" s="593">
        <v>76</v>
      </c>
      <c r="B81" s="619" t="s">
        <v>5</v>
      </c>
      <c r="C81" s="312">
        <f>'[1]26'!C8-'[1]30b'!C81-'[1]30.c'!C81</f>
        <v>456547178</v>
      </c>
      <c r="D81" s="312">
        <f>'[1]26'!D8-'[1]30b'!D81-'[1]30.c'!D81</f>
        <v>271673927</v>
      </c>
      <c r="E81" s="312">
        <f>'[1]26'!E8-'[1]30b'!E81-'[1]30.c'!E81</f>
        <v>37542310</v>
      </c>
      <c r="F81" s="312">
        <f>'[1]26'!F8-'[1]30b'!F81-'[1]30.c'!F81</f>
        <v>68876482</v>
      </c>
      <c r="G81" s="312">
        <f>'[1]26'!G8-'[1]30b'!G81-'[1]30.c'!G81</f>
        <v>36587740</v>
      </c>
      <c r="H81" s="312">
        <f>'[1]26'!H8-'[1]30b'!H81-'[1]30.c'!H81</f>
        <v>41866719</v>
      </c>
    </row>
    <row r="82" spans="1:8" x14ac:dyDescent="0.2">
      <c r="A82" s="593">
        <v>77</v>
      </c>
      <c r="B82" s="621" t="s">
        <v>6</v>
      </c>
      <c r="C82" s="312">
        <f>'[1]26'!C9-'[1]30b'!C82-'[1]30.c'!C82</f>
        <v>0</v>
      </c>
      <c r="D82" s="312">
        <f>'[1]26'!D9-'[1]30b'!D82-'[1]30.c'!D82</f>
        <v>0</v>
      </c>
      <c r="E82" s="312">
        <f>'[1]26'!E9-'[1]30b'!E82-'[1]30.c'!E82</f>
        <v>0</v>
      </c>
      <c r="F82" s="312">
        <f>'[1]26'!F9-'[1]30b'!F82-'[1]30.c'!F82</f>
        <v>0</v>
      </c>
      <c r="G82" s="312">
        <f>'[1]26'!G9-'[1]30b'!G82-'[1]30.c'!G82</f>
        <v>0</v>
      </c>
      <c r="H82" s="312">
        <f>'[1]26'!H9-'[1]30b'!H82-'[1]30.c'!H82</f>
        <v>0</v>
      </c>
    </row>
    <row r="83" spans="1:8" ht="25.5" x14ac:dyDescent="0.2">
      <c r="A83" s="593">
        <v>78</v>
      </c>
      <c r="B83" s="621" t="s">
        <v>7</v>
      </c>
      <c r="C83" s="312">
        <f>'[1]26'!C10-'[1]30b'!C83-'[1]30.c'!C83</f>
        <v>0</v>
      </c>
      <c r="D83" s="312">
        <f>'[1]26'!D10-'[1]30b'!D83-'[1]30.c'!D83</f>
        <v>0</v>
      </c>
      <c r="E83" s="312">
        <f>'[1]26'!E10-'[1]30b'!E83-'[1]30.c'!E83</f>
        <v>0</v>
      </c>
      <c r="F83" s="312">
        <f>'[1]26'!F10-'[1]30b'!F83-'[1]30.c'!F83</f>
        <v>0</v>
      </c>
      <c r="G83" s="312">
        <f>'[1]26'!G10-'[1]30b'!G83-'[1]30.c'!G83</f>
        <v>0</v>
      </c>
      <c r="H83" s="312">
        <f>'[1]26'!H10-'[1]30b'!H83-'[1]30.c'!H83</f>
        <v>0</v>
      </c>
    </row>
    <row r="84" spans="1:8" x14ac:dyDescent="0.2">
      <c r="A84" s="593">
        <v>79</v>
      </c>
      <c r="B84" s="621" t="s">
        <v>8</v>
      </c>
      <c r="C84" s="312">
        <f>'[1]26'!C11-'[1]30b'!C84-'[1]30.c'!C84</f>
        <v>800000</v>
      </c>
      <c r="D84" s="312">
        <f>'[1]26'!D11-'[1]30b'!D84-'[1]30.c'!D84</f>
        <v>800000</v>
      </c>
      <c r="E84" s="312">
        <f>'[1]26'!E11-'[1]30b'!E84-'[1]30.c'!E84</f>
        <v>0</v>
      </c>
      <c r="F84" s="312">
        <f>'[1]26'!F11-'[1]30b'!F84-'[1]30.c'!F84</f>
        <v>0</v>
      </c>
      <c r="G84" s="312">
        <f>'[1]26'!G11-'[1]30b'!G84-'[1]30.c'!G84</f>
        <v>0</v>
      </c>
      <c r="H84" s="312">
        <f>'[1]26'!H11-'[1]30b'!H84-'[1]30.c'!H84</f>
        <v>0</v>
      </c>
    </row>
    <row r="85" spans="1:8" x14ac:dyDescent="0.2">
      <c r="A85" s="593">
        <v>80</v>
      </c>
      <c r="B85" s="621" t="s">
        <v>9</v>
      </c>
      <c r="C85" s="312">
        <f>'[1]26'!C12-'[1]30b'!C85-'[1]30.c'!C85</f>
        <v>800000</v>
      </c>
      <c r="D85" s="312">
        <f>'[1]26'!D12-'[1]30b'!D85-'[1]30.c'!D85</f>
        <v>800000</v>
      </c>
      <c r="E85" s="312">
        <f>'[1]26'!E12-'[1]30b'!E85-'[1]30.c'!E85</f>
        <v>0</v>
      </c>
      <c r="F85" s="312">
        <f>'[1]26'!F12-'[1]30b'!F85-'[1]30.c'!F85</f>
        <v>0</v>
      </c>
      <c r="G85" s="312">
        <f>'[1]26'!G12-'[1]30b'!G85-'[1]30.c'!G85</f>
        <v>0</v>
      </c>
      <c r="H85" s="312">
        <f>'[1]26'!H12-'[1]30b'!H85-'[1]30.c'!H85</f>
        <v>0</v>
      </c>
    </row>
    <row r="86" spans="1:8" x14ac:dyDescent="0.2">
      <c r="A86" s="593">
        <v>81</v>
      </c>
      <c r="B86" s="621" t="s">
        <v>10</v>
      </c>
      <c r="C86" s="312">
        <f>'[1]26'!C13-'[1]30b'!C86-'[1]30.c'!C86</f>
        <v>11000000</v>
      </c>
      <c r="D86" s="312">
        <f>'[1]26'!D13-'[1]30b'!D86-'[1]30.c'!D86</f>
        <v>11000000</v>
      </c>
      <c r="E86" s="312">
        <f>'[1]26'!E13-'[1]30b'!E86-'[1]30.c'!E86</f>
        <v>0</v>
      </c>
      <c r="F86" s="312">
        <f>'[1]26'!F13-'[1]30b'!F86-'[1]30.c'!F86</f>
        <v>0</v>
      </c>
      <c r="G86" s="312">
        <f>'[1]26'!G13-'[1]30b'!G86-'[1]30.c'!G86</f>
        <v>0</v>
      </c>
      <c r="H86" s="312">
        <f>'[1]26'!H13-'[1]30b'!H86-'[1]30.c'!H86</f>
        <v>0</v>
      </c>
    </row>
    <row r="87" spans="1:8" x14ac:dyDescent="0.2">
      <c r="A87" s="593">
        <v>82</v>
      </c>
      <c r="B87" s="621" t="s">
        <v>11</v>
      </c>
      <c r="C87" s="312">
        <f>'[1]26'!C14-'[1]30b'!C87-'[1]30.c'!C87</f>
        <v>1000000</v>
      </c>
      <c r="D87" s="312">
        <f>'[1]26'!D14-'[1]30b'!D87-'[1]30.c'!D87</f>
        <v>1000000</v>
      </c>
      <c r="E87" s="312">
        <f>'[1]26'!E14-'[1]30b'!E87-'[1]30.c'!E87</f>
        <v>0</v>
      </c>
      <c r="F87" s="312">
        <f>'[1]26'!F14-'[1]30b'!F87-'[1]30.c'!F87</f>
        <v>0</v>
      </c>
      <c r="G87" s="312">
        <f>'[1]26'!G14-'[1]30b'!G87-'[1]30.c'!G87</f>
        <v>0</v>
      </c>
      <c r="H87" s="312">
        <f>'[1]26'!H14-'[1]30b'!H87-'[1]30.c'!H87</f>
        <v>0</v>
      </c>
    </row>
    <row r="88" spans="1:8" x14ac:dyDescent="0.2">
      <c r="A88" s="593">
        <v>83</v>
      </c>
      <c r="B88" s="621" t="s">
        <v>12</v>
      </c>
      <c r="C88" s="312">
        <f>'[1]26'!C15-'[1]30b'!C88-'[1]30.c'!C88</f>
        <v>10000000</v>
      </c>
      <c r="D88" s="312">
        <f>'[1]26'!D15-'[1]30b'!D88-'[1]30.c'!D88</f>
        <v>10000000</v>
      </c>
      <c r="E88" s="312">
        <f>'[1]26'!E15-'[1]30b'!E88-'[1]30.c'!E88</f>
        <v>0</v>
      </c>
      <c r="F88" s="312">
        <f>'[1]26'!F15-'[1]30b'!F88-'[1]30.c'!F88</f>
        <v>0</v>
      </c>
      <c r="G88" s="312">
        <f>'[1]26'!G15-'[1]30b'!G88-'[1]30.c'!G88</f>
        <v>0</v>
      </c>
      <c r="H88" s="312">
        <f>'[1]26'!H15-'[1]30b'!H88-'[1]30.c'!H88</f>
        <v>0</v>
      </c>
    </row>
    <row r="89" spans="1:8" x14ac:dyDescent="0.2">
      <c r="A89" s="593">
        <v>84</v>
      </c>
      <c r="B89" s="624" t="s">
        <v>13</v>
      </c>
      <c r="C89" s="312">
        <f>'[1]26'!C16-'[1]30b'!C89-'[1]30.c'!C89</f>
        <v>11800000</v>
      </c>
      <c r="D89" s="312">
        <f>'[1]26'!D16-'[1]30b'!D89-'[1]30.c'!D89</f>
        <v>11800000</v>
      </c>
      <c r="E89" s="312">
        <f>'[1]26'!E16-'[1]30b'!E89-'[1]30.c'!E89</f>
        <v>0</v>
      </c>
      <c r="F89" s="312">
        <f>'[1]26'!F16-'[1]30b'!F89-'[1]30.c'!F89</f>
        <v>0</v>
      </c>
      <c r="G89" s="312">
        <f>'[1]26'!G16-'[1]30b'!G89-'[1]30.c'!G89</f>
        <v>0</v>
      </c>
      <c r="H89" s="312">
        <f>'[1]26'!H16-'[1]30b'!H89-'[1]30.c'!H89</f>
        <v>0</v>
      </c>
    </row>
    <row r="90" spans="1:8" x14ac:dyDescent="0.2">
      <c r="A90" s="593">
        <v>85</v>
      </c>
      <c r="B90" s="621" t="s">
        <v>14</v>
      </c>
      <c r="C90" s="312">
        <f>'[1]26'!C17-'[1]30b'!C90-'[1]30.c'!C90</f>
        <v>0</v>
      </c>
      <c r="D90" s="312">
        <f>'[1]26'!D17-'[1]30b'!D90-'[1]30.c'!D90</f>
        <v>0</v>
      </c>
      <c r="E90" s="312">
        <f>'[1]26'!E17-'[1]30b'!E90-'[1]30.c'!E90</f>
        <v>0</v>
      </c>
      <c r="F90" s="312">
        <f>'[1]26'!F17-'[1]30b'!F90-'[1]30.c'!F90</f>
        <v>0</v>
      </c>
      <c r="G90" s="312">
        <f>'[1]26'!G17-'[1]30b'!G90-'[1]30.c'!G90</f>
        <v>0</v>
      </c>
      <c r="H90" s="312">
        <f>'[1]26'!H17-'[1]30b'!H90-'[1]30.c'!H90</f>
        <v>0</v>
      </c>
    </row>
    <row r="91" spans="1:8" ht="25.5" x14ac:dyDescent="0.2">
      <c r="A91" s="593">
        <v>86</v>
      </c>
      <c r="B91" s="621" t="s">
        <v>15</v>
      </c>
      <c r="C91" s="312">
        <f>'[1]26'!C18-'[1]30b'!C91-'[1]30.c'!C91</f>
        <v>189775876</v>
      </c>
      <c r="D91" s="312">
        <f>'[1]26'!D18-'[1]30b'!D91-'[1]30.c'!D91</f>
        <v>189775876</v>
      </c>
      <c r="E91" s="312">
        <f>'[1]26'!E18-'[1]30b'!E91-'[1]30.c'!E91</f>
        <v>0</v>
      </c>
      <c r="F91" s="312">
        <f>'[1]26'!F18-'[1]30b'!F91-'[1]30.c'!F91</f>
        <v>0</v>
      </c>
      <c r="G91" s="312">
        <f>'[1]26'!G18-'[1]30b'!G91-'[1]30.c'!G91</f>
        <v>0</v>
      </c>
      <c r="H91" s="312">
        <f>'[1]26'!H18-'[1]30b'!H91-'[1]30.c'!H91</f>
        <v>0</v>
      </c>
    </row>
    <row r="92" spans="1:8" x14ac:dyDescent="0.2">
      <c r="A92" s="593">
        <v>87</v>
      </c>
      <c r="B92" s="621" t="s">
        <v>396</v>
      </c>
      <c r="C92" s="312">
        <f>'[1]26'!C19-'[1]30b'!C92-'[1]30.c'!C92</f>
        <v>4500000</v>
      </c>
      <c r="D92" s="312">
        <f>'[1]26'!D19-'[1]30b'!D92-'[1]30.c'!D92</f>
        <v>4500000</v>
      </c>
      <c r="E92" s="312">
        <f>'[1]26'!E19-'[1]30b'!E92-'[1]30.c'!E92</f>
        <v>0</v>
      </c>
      <c r="F92" s="312">
        <f>'[1]26'!F19-'[1]30b'!F92-'[1]30.c'!F92</f>
        <v>0</v>
      </c>
      <c r="G92" s="312">
        <f>'[1]26'!G19-'[1]30b'!G92-'[1]30.c'!G92</f>
        <v>0</v>
      </c>
      <c r="H92" s="312">
        <f>'[1]26'!H19-'[1]30b'!H92-'[1]30.c'!H92</f>
        <v>0</v>
      </c>
    </row>
    <row r="93" spans="1:8" x14ac:dyDescent="0.2">
      <c r="A93" s="593">
        <v>88</v>
      </c>
      <c r="B93" s="621" t="s">
        <v>16</v>
      </c>
      <c r="C93" s="312">
        <f>'[1]26'!C20-'[1]30b'!C93-'[1]30.c'!C93</f>
        <v>0</v>
      </c>
      <c r="D93" s="312">
        <f>'[1]26'!D20-'[1]30b'!D93-'[1]30.c'!D93</f>
        <v>0</v>
      </c>
      <c r="E93" s="312">
        <f>'[1]26'!E20-'[1]30b'!E93-'[1]30.c'!E93</f>
        <v>0</v>
      </c>
      <c r="F93" s="312">
        <f>'[1]26'!F20-'[1]30b'!F93-'[1]30.c'!F93</f>
        <v>0</v>
      </c>
      <c r="G93" s="312">
        <f>'[1]26'!G20-'[1]30b'!G93-'[1]30.c'!G93</f>
        <v>0</v>
      </c>
      <c r="H93" s="312">
        <f>'[1]26'!H20-'[1]30b'!H93-'[1]30.c'!H93</f>
        <v>0</v>
      </c>
    </row>
    <row r="94" spans="1:8" x14ac:dyDescent="0.2">
      <c r="A94" s="593">
        <v>89</v>
      </c>
      <c r="B94" s="621" t="s">
        <v>17</v>
      </c>
      <c r="C94" s="312">
        <f>'[1]26'!C21-'[1]30b'!C94-'[1]30.c'!C94</f>
        <v>0</v>
      </c>
      <c r="D94" s="312">
        <f>'[1]26'!D21-'[1]30b'!D94-'[1]30.c'!D94</f>
        <v>0</v>
      </c>
      <c r="E94" s="312">
        <f>'[1]26'!E21-'[1]30b'!E94-'[1]30.c'!E94</f>
        <v>0</v>
      </c>
      <c r="F94" s="312">
        <f>'[1]26'!F21-'[1]30b'!F94-'[1]30.c'!F94</f>
        <v>0</v>
      </c>
      <c r="G94" s="312">
        <f>'[1]26'!G21-'[1]30b'!G94-'[1]30.c'!G94</f>
        <v>0</v>
      </c>
      <c r="H94" s="312">
        <f>'[1]26'!H21-'[1]30b'!H94-'[1]30.c'!H94</f>
        <v>0</v>
      </c>
    </row>
    <row r="95" spans="1:8" x14ac:dyDescent="0.2">
      <c r="A95" s="593">
        <v>90</v>
      </c>
      <c r="B95" s="621" t="s">
        <v>18</v>
      </c>
      <c r="C95" s="312">
        <f>'[1]26'!C22-'[1]30b'!C95-'[1]30.c'!C95</f>
        <v>185275876</v>
      </c>
      <c r="D95" s="312">
        <f>'[1]26'!D22-'[1]30b'!D95-'[1]30.c'!D95</f>
        <v>185275876</v>
      </c>
      <c r="E95" s="312">
        <f>'[1]26'!E22-'[1]30b'!E95-'[1]30.c'!E95</f>
        <v>0</v>
      </c>
      <c r="F95" s="312">
        <f>'[1]26'!F22-'[1]30b'!F95-'[1]30.c'!F95</f>
        <v>0</v>
      </c>
      <c r="G95" s="312">
        <f>'[1]26'!G22-'[1]30b'!G95-'[1]30.c'!G95</f>
        <v>0</v>
      </c>
      <c r="H95" s="312">
        <f>'[1]26'!H22-'[1]30b'!H95-'[1]30.c'!H95</f>
        <v>0</v>
      </c>
    </row>
    <row r="96" spans="1:8" ht="25.5" x14ac:dyDescent="0.2">
      <c r="A96" s="593">
        <v>91</v>
      </c>
      <c r="B96" s="621" t="s">
        <v>397</v>
      </c>
      <c r="C96" s="312">
        <f>'[1]26'!C23-'[1]30b'!C96-'[1]30.c'!C96</f>
        <v>13819600</v>
      </c>
      <c r="D96" s="312">
        <f>'[1]26'!D23-'[1]30b'!D96-'[1]30.c'!D96</f>
        <v>13819600</v>
      </c>
      <c r="E96" s="312">
        <f>'[1]26'!E23-'[1]30b'!E96-'[1]30.c'!E96</f>
        <v>0</v>
      </c>
      <c r="F96" s="312">
        <f>'[1]26'!F23-'[1]30b'!F96-'[1]30.c'!F96</f>
        <v>0</v>
      </c>
      <c r="G96" s="312">
        <f>'[1]26'!G23-'[1]30b'!G96-'[1]30.c'!G96</f>
        <v>0</v>
      </c>
      <c r="H96" s="312">
        <f>'[1]26'!H23-'[1]30b'!H96-'[1]30.c'!H96</f>
        <v>0</v>
      </c>
    </row>
    <row r="97" spans="1:8" x14ac:dyDescent="0.2">
      <c r="A97" s="593">
        <v>92</v>
      </c>
      <c r="B97" s="621" t="s">
        <v>398</v>
      </c>
      <c r="C97" s="312">
        <f>'[1]26'!C24-'[1]30b'!C97-'[1]30.c'!C97</f>
        <v>0</v>
      </c>
      <c r="D97" s="312">
        <f>'[1]26'!D24-'[1]30b'!D97-'[1]30.c'!D97</f>
        <v>0</v>
      </c>
      <c r="E97" s="312">
        <f>'[1]26'!E24-'[1]30b'!E97-'[1]30.c'!E97</f>
        <v>0</v>
      </c>
      <c r="F97" s="312">
        <f>'[1]26'!F24-'[1]30b'!F97-'[1]30.c'!F97</f>
        <v>0</v>
      </c>
      <c r="G97" s="312">
        <f>'[1]26'!G24-'[1]30b'!G97-'[1]30.c'!G97</f>
        <v>0</v>
      </c>
      <c r="H97" s="312">
        <f>'[1]26'!H24-'[1]30b'!H97-'[1]30.c'!H97</f>
        <v>0</v>
      </c>
    </row>
    <row r="98" spans="1:8" x14ac:dyDescent="0.2">
      <c r="A98" s="593">
        <v>93</v>
      </c>
      <c r="B98" s="621" t="s">
        <v>19</v>
      </c>
      <c r="C98" s="312">
        <f>'[1]26'!C25-'[1]30b'!C98-'[1]30.c'!C98</f>
        <v>120648944</v>
      </c>
      <c r="D98" s="312">
        <f>'[1]26'!D25-'[1]30b'!D98-'[1]30.c'!D98</f>
        <v>120648944</v>
      </c>
      <c r="E98" s="312">
        <f>'[1]26'!E25-'[1]30b'!E98-'[1]30.c'!E98</f>
        <v>0</v>
      </c>
      <c r="F98" s="312">
        <f>'[1]26'!F25-'[1]30b'!F98-'[1]30.c'!F98</f>
        <v>0</v>
      </c>
      <c r="G98" s="312">
        <f>'[1]26'!G25-'[1]30b'!G98-'[1]30.c'!G98</f>
        <v>0</v>
      </c>
      <c r="H98" s="312">
        <f>'[1]26'!H25-'[1]30b'!H98-'[1]30.c'!H98</f>
        <v>0</v>
      </c>
    </row>
    <row r="99" spans="1:8" x14ac:dyDescent="0.2">
      <c r="A99" s="593">
        <v>94</v>
      </c>
      <c r="B99" s="624" t="s">
        <v>20</v>
      </c>
      <c r="C99" s="312">
        <f>'[1]26'!C26-'[1]30b'!C99-'[1]30.c'!C99</f>
        <v>324244420</v>
      </c>
      <c r="D99" s="312">
        <f>'[1]26'!D26-'[1]30b'!D99-'[1]30.c'!D99</f>
        <v>324244420</v>
      </c>
      <c r="E99" s="312">
        <f>'[1]26'!E26-'[1]30b'!E99-'[1]30.c'!E99</f>
        <v>0</v>
      </c>
      <c r="F99" s="312">
        <f>'[1]26'!F26-'[1]30b'!F99-'[1]30.c'!F99</f>
        <v>0</v>
      </c>
      <c r="G99" s="312">
        <f>'[1]26'!G26-'[1]30b'!G99-'[1]30.c'!G99</f>
        <v>0</v>
      </c>
      <c r="H99" s="312">
        <f>'[1]26'!H26-'[1]30b'!H99-'[1]30.c'!H99</f>
        <v>0</v>
      </c>
    </row>
    <row r="100" spans="1:8" x14ac:dyDescent="0.2">
      <c r="A100" s="593">
        <v>95</v>
      </c>
      <c r="B100" s="621" t="s">
        <v>21</v>
      </c>
      <c r="C100" s="312">
        <f>'[1]26'!C27-'[1]30b'!C100-'[1]30.c'!C100</f>
        <v>906200</v>
      </c>
      <c r="D100" s="312">
        <f>'[1]26'!D27-'[1]30b'!D100-'[1]30.c'!D100</f>
        <v>900000</v>
      </c>
      <c r="E100" s="312">
        <f>'[1]26'!E27-'[1]30b'!E100-'[1]30.c'!E100</f>
        <v>0</v>
      </c>
      <c r="F100" s="312">
        <f>'[1]26'!F27-'[1]30b'!F100-'[1]30.c'!F100</f>
        <v>0</v>
      </c>
      <c r="G100" s="312">
        <f>'[1]26'!G27-'[1]30b'!G100-'[1]30.c'!G100</f>
        <v>6200</v>
      </c>
      <c r="H100" s="312">
        <f>'[1]26'!H27-'[1]30b'!H100-'[1]30.c'!H100</f>
        <v>0</v>
      </c>
    </row>
    <row r="101" spans="1:8" x14ac:dyDescent="0.2">
      <c r="A101" s="593">
        <v>96</v>
      </c>
      <c r="B101" s="621" t="s">
        <v>22</v>
      </c>
      <c r="C101" s="312">
        <f>'[1]26'!C28-'[1]30b'!C101-'[1]30.c'!C101</f>
        <v>989159481</v>
      </c>
      <c r="D101" s="312">
        <f>'[1]26'!D28-'[1]30b'!D101-'[1]30.c'!D101</f>
        <v>989159481</v>
      </c>
      <c r="E101" s="312">
        <f>'[1]26'!E28-'[1]30b'!E101-'[1]30.c'!E101</f>
        <v>0</v>
      </c>
      <c r="F101" s="312">
        <f>'[1]26'!F28-'[1]30b'!F101-'[1]30.c'!F101</f>
        <v>0</v>
      </c>
      <c r="G101" s="312">
        <f>'[1]26'!G28-'[1]30b'!G101-'[1]30.c'!G101</f>
        <v>0</v>
      </c>
      <c r="H101" s="312">
        <f>'[1]26'!H28-'[1]30b'!H101-'[1]30.c'!H101</f>
        <v>0</v>
      </c>
    </row>
    <row r="102" spans="1:8" x14ac:dyDescent="0.2">
      <c r="A102" s="593">
        <v>97</v>
      </c>
      <c r="B102" s="621" t="s">
        <v>23</v>
      </c>
      <c r="C102" s="312">
        <f>'[1]26'!C29-'[1]30b'!C102-'[1]30.c'!C102</f>
        <v>1067244</v>
      </c>
      <c r="D102" s="312">
        <f>'[1]26'!D29-'[1]30b'!D102-'[1]30.c'!D102</f>
        <v>47244</v>
      </c>
      <c r="E102" s="312">
        <f>'[1]26'!E29-'[1]30b'!E102-'[1]30.c'!E102</f>
        <v>1000000</v>
      </c>
      <c r="F102" s="312">
        <f>'[1]26'!F29-'[1]30b'!F102-'[1]30.c'!F102</f>
        <v>20000</v>
      </c>
      <c r="G102" s="312">
        <f>'[1]26'!G29-'[1]30b'!G102-'[1]30.c'!G102</f>
        <v>0</v>
      </c>
      <c r="H102" s="312">
        <f>'[1]26'!H29-'[1]30b'!H102-'[1]30.c'!H102</f>
        <v>0</v>
      </c>
    </row>
    <row r="103" spans="1:8" x14ac:dyDescent="0.2">
      <c r="A103" s="593">
        <v>98</v>
      </c>
      <c r="B103" s="621" t="s">
        <v>24</v>
      </c>
      <c r="C103" s="312">
        <f>'[1]26'!C30-'[1]30b'!C103-'[1]30.c'!C103</f>
        <v>34285918</v>
      </c>
      <c r="D103" s="312">
        <f>'[1]26'!D30-'[1]30b'!D103-'[1]30.c'!D103</f>
        <v>18538180</v>
      </c>
      <c r="E103" s="312">
        <f>'[1]26'!E30-'[1]30b'!E103-'[1]30.c'!E103</f>
        <v>3000000</v>
      </c>
      <c r="F103" s="312">
        <f>'[1]26'!F30-'[1]30b'!F103-'[1]30.c'!F103</f>
        <v>3568189</v>
      </c>
      <c r="G103" s="312">
        <f>'[1]26'!G30-'[1]30b'!G103-'[1]30.c'!G103</f>
        <v>8388921</v>
      </c>
      <c r="H103" s="312">
        <f>'[1]26'!H30-'[1]30b'!H103-'[1]30.c'!H103</f>
        <v>790628</v>
      </c>
    </row>
    <row r="104" spans="1:8" ht="25.5" x14ac:dyDescent="0.2">
      <c r="A104" s="593">
        <v>99</v>
      </c>
      <c r="B104" s="621" t="s">
        <v>25</v>
      </c>
      <c r="C104" s="312">
        <f>'[1]26'!C31-'[1]30b'!C104-'[1]30.c'!C104</f>
        <v>66991257</v>
      </c>
      <c r="D104" s="312">
        <f>'[1]26'!D31-'[1]30b'!D104-'[1]30.c'!D104</f>
        <v>62600674</v>
      </c>
      <c r="E104" s="312">
        <f>'[1]26'!E31-'[1]30b'!E104-'[1]30.c'!E104</f>
        <v>1080000</v>
      </c>
      <c r="F104" s="312">
        <f>'[1]26'!F31-'[1]30b'!F104-'[1]30.c'!F104</f>
        <v>968811</v>
      </c>
      <c r="G104" s="312">
        <f>'[1]26'!G31-'[1]30b'!G104-'[1]30.c'!G104</f>
        <v>2128303</v>
      </c>
      <c r="H104" s="312">
        <f>'[1]26'!H31-'[1]30b'!H104-'[1]30.c'!H104</f>
        <v>213469</v>
      </c>
    </row>
    <row r="105" spans="1:8" x14ac:dyDescent="0.2">
      <c r="A105" s="593">
        <v>100</v>
      </c>
      <c r="B105" s="624" t="s">
        <v>26</v>
      </c>
      <c r="C105" s="312">
        <f>'[1]26'!C32-'[1]30b'!C105-'[1]30.c'!C105</f>
        <v>1092410100</v>
      </c>
      <c r="D105" s="312">
        <f>'[1]26'!D32-'[1]30b'!D105-'[1]30.c'!D105</f>
        <v>1071245579</v>
      </c>
      <c r="E105" s="312">
        <f>'[1]26'!E32-'[1]30b'!E105-'[1]30.c'!E105</f>
        <v>5080000</v>
      </c>
      <c r="F105" s="312">
        <f>'[1]26'!F32-'[1]30b'!F105-'[1]30.c'!F105</f>
        <v>4557000</v>
      </c>
      <c r="G105" s="312">
        <f>'[1]26'!G32-'[1]30b'!G105-'[1]30.c'!G105</f>
        <v>10523424</v>
      </c>
      <c r="H105" s="312">
        <f>'[1]26'!H32-'[1]30b'!H105-'[1]30.c'!H105</f>
        <v>1004097</v>
      </c>
    </row>
    <row r="106" spans="1:8" x14ac:dyDescent="0.2">
      <c r="A106" s="593">
        <v>101</v>
      </c>
      <c r="B106" s="621" t="s">
        <v>27</v>
      </c>
      <c r="C106" s="312">
        <f>'[1]26'!C33-'[1]30b'!C106-'[1]30.c'!C106</f>
        <v>129093205</v>
      </c>
      <c r="D106" s="312">
        <f>'[1]26'!D33-'[1]30b'!D106-'[1]30.c'!D106</f>
        <v>129093205</v>
      </c>
      <c r="E106" s="312">
        <f>'[1]26'!E33-'[1]30b'!E106-'[1]30.c'!E106</f>
        <v>0</v>
      </c>
      <c r="F106" s="312">
        <f>'[1]26'!F33-'[1]30b'!F106-'[1]30.c'!F106</f>
        <v>0</v>
      </c>
      <c r="G106" s="312">
        <f>'[1]26'!G33-'[1]30b'!G106-'[1]30.c'!G106</f>
        <v>0</v>
      </c>
      <c r="H106" s="312">
        <f>'[1]26'!H33-'[1]30b'!H106-'[1]30.c'!H106</f>
        <v>0</v>
      </c>
    </row>
    <row r="107" spans="1:8" x14ac:dyDescent="0.2">
      <c r="A107" s="593">
        <v>102</v>
      </c>
      <c r="B107" s="621" t="s">
        <v>399</v>
      </c>
      <c r="C107" s="312">
        <f>'[1]26'!C34-'[1]30b'!C107-'[1]30.c'!C107</f>
        <v>200000</v>
      </c>
      <c r="D107" s="312">
        <f>'[1]26'!D34-'[1]30b'!D107-'[1]30.c'!D107</f>
        <v>0</v>
      </c>
      <c r="E107" s="312">
        <f>'[1]26'!E34-'[1]30b'!E107-'[1]30.c'!E107</f>
        <v>200000</v>
      </c>
      <c r="F107" s="312">
        <f>'[1]26'!F34-'[1]30b'!F107-'[1]30.c'!F107</f>
        <v>0</v>
      </c>
      <c r="G107" s="312">
        <f>'[1]26'!G34-'[1]30b'!G107-'[1]30.c'!G107</f>
        <v>0</v>
      </c>
      <c r="H107" s="312">
        <f>'[1]26'!H34-'[1]30b'!H107-'[1]30.c'!H107</f>
        <v>0</v>
      </c>
    </row>
    <row r="108" spans="1:8" x14ac:dyDescent="0.2">
      <c r="A108" s="593">
        <v>103</v>
      </c>
      <c r="B108" s="621" t="s">
        <v>28</v>
      </c>
      <c r="C108" s="312">
        <f>'[1]26'!C35-'[1]30b'!C108-'[1]30.c'!C108</f>
        <v>2235723</v>
      </c>
      <c r="D108" s="312">
        <f>'[1]26'!D35-'[1]30b'!D108-'[1]30.c'!D108</f>
        <v>959660</v>
      </c>
      <c r="E108" s="312">
        <f>'[1]26'!E35-'[1]30b'!E108-'[1]30.c'!E108</f>
        <v>0</v>
      </c>
      <c r="F108" s="312">
        <f>'[1]26'!F35-'[1]30b'!F108-'[1]30.c'!F108</f>
        <v>1276063</v>
      </c>
      <c r="G108" s="312">
        <f>'[1]26'!G35-'[1]30b'!G108-'[1]30.c'!G108</f>
        <v>0</v>
      </c>
      <c r="H108" s="312">
        <f>'[1]26'!H35-'[1]30b'!H108-'[1]30.c'!H108</f>
        <v>0</v>
      </c>
    </row>
    <row r="109" spans="1:8" ht="25.5" x14ac:dyDescent="0.2">
      <c r="A109" s="593">
        <v>104</v>
      </c>
      <c r="B109" s="621" t="s">
        <v>29</v>
      </c>
      <c r="C109" s="312">
        <f>'[1]26'!C36-'[1]30b'!C109-'[1]30.c'!C109</f>
        <v>35512809</v>
      </c>
      <c r="D109" s="312">
        <f>'[1]26'!D36-'[1]30b'!D109-'[1]30.c'!D109</f>
        <v>35114272</v>
      </c>
      <c r="E109" s="312">
        <f>'[1]26'!E36-'[1]30b'!E109-'[1]30.c'!E109</f>
        <v>54000</v>
      </c>
      <c r="F109" s="312">
        <f>'[1]26'!F36-'[1]30b'!F109-'[1]30.c'!F109</f>
        <v>344537</v>
      </c>
      <c r="G109" s="312">
        <f>'[1]26'!G36-'[1]30b'!G109-'[1]30.c'!G109</f>
        <v>0</v>
      </c>
      <c r="H109" s="312">
        <f>'[1]26'!H36-'[1]30b'!H109-'[1]30.c'!H109</f>
        <v>0</v>
      </c>
    </row>
    <row r="110" spans="1:8" x14ac:dyDescent="0.2">
      <c r="A110" s="593">
        <v>105</v>
      </c>
      <c r="B110" s="624" t="s">
        <v>30</v>
      </c>
      <c r="C110" s="312">
        <f>'[1]26'!C37-'[1]30b'!C110-'[1]30.c'!C110</f>
        <v>167041737</v>
      </c>
      <c r="D110" s="312">
        <f>'[1]26'!D37-'[1]30b'!D110-'[1]30.c'!D110</f>
        <v>165167137</v>
      </c>
      <c r="E110" s="312">
        <f>'[1]26'!E37-'[1]30b'!E110-'[1]30.c'!E110</f>
        <v>254000</v>
      </c>
      <c r="F110" s="312">
        <f>'[1]26'!F37-'[1]30b'!F110-'[1]30.c'!F110</f>
        <v>1620600</v>
      </c>
      <c r="G110" s="312">
        <f>'[1]26'!G37-'[1]30b'!G110-'[1]30.c'!G110</f>
        <v>0</v>
      </c>
      <c r="H110" s="312">
        <f>'[1]26'!H37-'[1]30b'!H110-'[1]30.c'!H110</f>
        <v>0</v>
      </c>
    </row>
    <row r="111" spans="1:8" ht="25.5" x14ac:dyDescent="0.2">
      <c r="A111" s="593">
        <v>106</v>
      </c>
      <c r="B111" s="621" t="s">
        <v>506</v>
      </c>
      <c r="C111" s="312">
        <f>'[1]26'!C38-'[1]30b'!C111-'[1]30.c'!C111</f>
        <v>7516495</v>
      </c>
      <c r="D111" s="312">
        <f>'[1]26'!D38-'[1]30b'!D111-'[1]30.c'!D111</f>
        <v>7516495</v>
      </c>
      <c r="E111" s="312">
        <f>'[1]26'!E38-'[1]30b'!E111-'[1]30.c'!E111</f>
        <v>0</v>
      </c>
      <c r="F111" s="312">
        <f>'[1]26'!F38-'[1]30b'!F111-'[1]30.c'!F111</f>
        <v>0</v>
      </c>
      <c r="G111" s="312">
        <f>'[1]26'!G38-'[1]30b'!G111-'[1]30.c'!G111</f>
        <v>0</v>
      </c>
      <c r="H111" s="312">
        <f>'[1]26'!H38-'[1]30b'!H111-'[1]30.c'!H111</f>
        <v>0</v>
      </c>
    </row>
    <row r="112" spans="1:8" x14ac:dyDescent="0.2">
      <c r="A112" s="593">
        <v>107</v>
      </c>
      <c r="B112" s="621" t="s">
        <v>507</v>
      </c>
      <c r="C112" s="312">
        <f>'[1]26'!C39-'[1]30b'!C112-'[1]30.c'!C112</f>
        <v>16500000</v>
      </c>
      <c r="D112" s="312">
        <f>'[1]26'!D39-'[1]30b'!D112-'[1]30.c'!D112</f>
        <v>16500000</v>
      </c>
      <c r="E112" s="312">
        <f>'[1]26'!E39-'[1]30b'!E112-'[1]30.c'!E112</f>
        <v>0</v>
      </c>
      <c r="F112" s="312">
        <f>'[1]26'!F39-'[1]30b'!F112-'[1]30.c'!F112</f>
        <v>0</v>
      </c>
      <c r="G112" s="312">
        <f>'[1]26'!G39-'[1]30b'!G112-'[1]30.c'!G112</f>
        <v>0</v>
      </c>
      <c r="H112" s="312">
        <f>'[1]26'!H39-'[1]30b'!H112-'[1]30.c'!H112</f>
        <v>0</v>
      </c>
    </row>
    <row r="113" spans="1:8" ht="25.5" x14ac:dyDescent="0.2">
      <c r="A113" s="593">
        <v>108</v>
      </c>
      <c r="B113" s="621" t="s">
        <v>400</v>
      </c>
      <c r="C113" s="312">
        <f>'[1]26'!C40-'[1]30b'!C113-'[1]30.c'!C113</f>
        <v>7500000</v>
      </c>
      <c r="D113" s="312">
        <f>'[1]26'!D40-'[1]30b'!D113-'[1]30.c'!D113</f>
        <v>7500000</v>
      </c>
      <c r="E113" s="312">
        <f>'[1]26'!E40-'[1]30b'!E113-'[1]30.c'!E113</f>
        <v>0</v>
      </c>
      <c r="F113" s="312">
        <f>'[1]26'!F40-'[1]30b'!F113-'[1]30.c'!F113</f>
        <v>0</v>
      </c>
      <c r="G113" s="312">
        <f>'[1]26'!G40-'[1]30b'!G113-'[1]30.c'!G113</f>
        <v>0</v>
      </c>
      <c r="H113" s="312">
        <f>'[1]26'!H40-'[1]30b'!H113-'[1]30.c'!H113</f>
        <v>0</v>
      </c>
    </row>
    <row r="114" spans="1:8" x14ac:dyDescent="0.2">
      <c r="A114" s="593">
        <v>109</v>
      </c>
      <c r="B114" s="621" t="s">
        <v>402</v>
      </c>
      <c r="C114" s="312">
        <f>'[1]26'!C41-'[1]30b'!C114-'[1]30.c'!C114</f>
        <v>9000000</v>
      </c>
      <c r="D114" s="312">
        <f>'[1]26'!D41-'[1]30b'!D114-'[1]30.c'!D114</f>
        <v>9000000</v>
      </c>
      <c r="E114" s="312">
        <f>'[1]26'!E41-'[1]30b'!E114-'[1]30.c'!E114</f>
        <v>0</v>
      </c>
      <c r="F114" s="312">
        <f>'[1]26'!F41-'[1]30b'!F114-'[1]30.c'!F114</f>
        <v>0</v>
      </c>
      <c r="G114" s="312">
        <f>'[1]26'!G41-'[1]30b'!G114-'[1]30.c'!G114</f>
        <v>0</v>
      </c>
      <c r="H114" s="312">
        <f>'[1]26'!H41-'[1]30b'!H114-'[1]30.c'!H114</f>
        <v>0</v>
      </c>
    </row>
    <row r="115" spans="1:8" x14ac:dyDescent="0.2">
      <c r="A115" s="593">
        <v>110</v>
      </c>
      <c r="B115" s="624" t="s">
        <v>32</v>
      </c>
      <c r="C115" s="312">
        <f>'[1]26'!C42-'[1]30b'!C115-'[1]30.c'!C115</f>
        <v>24016495</v>
      </c>
      <c r="D115" s="312">
        <f>'[1]26'!D42-'[1]30b'!D115-'[1]30.c'!D115</f>
        <v>24016495</v>
      </c>
      <c r="E115" s="312">
        <f>'[1]26'!E42-'[1]30b'!E115-'[1]30.c'!E115</f>
        <v>0</v>
      </c>
      <c r="F115" s="312">
        <f>'[1]26'!F42-'[1]30b'!F115-'[1]30.c'!F115</f>
        <v>0</v>
      </c>
      <c r="G115" s="312">
        <f>'[1]26'!G42-'[1]30b'!G115-'[1]30.c'!G115</f>
        <v>0</v>
      </c>
      <c r="H115" s="312">
        <f>'[1]26'!H42-'[1]30b'!H115-'[1]30.c'!H115</f>
        <v>0</v>
      </c>
    </row>
    <row r="116" spans="1:8" x14ac:dyDescent="0.2">
      <c r="A116" s="593">
        <v>111</v>
      </c>
      <c r="B116" s="628" t="s">
        <v>33</v>
      </c>
      <c r="C116" s="312">
        <f>'[1]26'!C43-'[1]30b'!C116-'[1]30.c'!C116</f>
        <v>2560260551</v>
      </c>
      <c r="D116" s="312">
        <f>'[1]26'!D43-'[1]30b'!D116-'[1]30.c'!D116</f>
        <v>1918990635</v>
      </c>
      <c r="E116" s="312">
        <f>'[1]26'!E43-'[1]30b'!E116-'[1]30.c'!E116</f>
        <v>214974129</v>
      </c>
      <c r="F116" s="312">
        <f>'[1]26'!F43-'[1]30b'!F116-'[1]30.c'!F116</f>
        <v>186791906</v>
      </c>
      <c r="G116" s="312">
        <f>'[1]26'!G43-'[1]30b'!G116-'[1]30.c'!G116</f>
        <v>78167480</v>
      </c>
      <c r="H116" s="312">
        <f>'[1]26'!H43-'[1]30b'!H116-'[1]30.c'!H116</f>
        <v>161336401</v>
      </c>
    </row>
    <row r="117" spans="1:8" ht="25.5" x14ac:dyDescent="0.2">
      <c r="A117" s="593">
        <v>112</v>
      </c>
      <c r="B117" s="621" t="s">
        <v>34</v>
      </c>
      <c r="C117" s="312">
        <f>'[1]26'!C44-'[1]30b'!C117-'[1]30.c'!C117</f>
        <v>13401715</v>
      </c>
      <c r="D117" s="312">
        <f>'[1]26'!D44-'[1]30b'!D117-'[1]30.c'!D117</f>
        <v>13401715</v>
      </c>
      <c r="E117" s="312">
        <f>'[1]26'!E44-'[1]30b'!E117-'[1]30.c'!E117</f>
        <v>0</v>
      </c>
      <c r="F117" s="312">
        <f>'[1]26'!F44-'[1]30b'!F117-'[1]30.c'!F117</f>
        <v>0</v>
      </c>
      <c r="G117" s="312">
        <f>'[1]26'!G44-'[1]30b'!G117-'[1]30.c'!G117</f>
        <v>0</v>
      </c>
      <c r="H117" s="312">
        <f>'[1]26'!H44-'[1]30b'!H117-'[1]30.c'!H117</f>
        <v>0</v>
      </c>
    </row>
    <row r="118" spans="1:8" x14ac:dyDescent="0.2">
      <c r="A118" s="593">
        <v>113</v>
      </c>
      <c r="B118" s="621" t="s">
        <v>35</v>
      </c>
      <c r="C118" s="312">
        <f>'[1]26'!C45-'[1]30b'!C118-'[1]30.c'!C118</f>
        <v>530144814</v>
      </c>
      <c r="D118" s="312">
        <f>'[1]26'!D45-'[1]30b'!D118-'[1]30.c'!D118</f>
        <v>530144814</v>
      </c>
      <c r="E118" s="312">
        <f>'[1]26'!E45-'[1]30b'!E118-'[1]30.c'!E118</f>
        <v>0</v>
      </c>
      <c r="F118" s="312">
        <f>'[1]26'!F45-'[1]30b'!F118-'[1]30.c'!F118</f>
        <v>0</v>
      </c>
      <c r="G118" s="312">
        <f>'[1]26'!G45-'[1]30b'!G118-'[1]30.c'!G118</f>
        <v>0</v>
      </c>
      <c r="H118" s="312">
        <f>'[1]26'!H45-'[1]30b'!H118-'[1]30.c'!H118</f>
        <v>0</v>
      </c>
    </row>
    <row r="119" spans="1:8" x14ac:dyDescent="0.2">
      <c r="A119" s="593">
        <v>114</v>
      </c>
      <c r="B119" s="621" t="s">
        <v>36</v>
      </c>
      <c r="C119" s="312">
        <f>'[1]26'!C46-'[1]30b'!C119-'[1]30.c'!C119</f>
        <v>543546529</v>
      </c>
      <c r="D119" s="312">
        <f>'[1]26'!D46-'[1]30b'!D119-'[1]30.c'!D119</f>
        <v>543546529</v>
      </c>
      <c r="E119" s="312">
        <f>'[1]26'!E46-'[1]30b'!E119-'[1]30.c'!E119</f>
        <v>0</v>
      </c>
      <c r="F119" s="312">
        <f>'[1]26'!F46-'[1]30b'!F119-'[1]30.c'!F119</f>
        <v>0</v>
      </c>
      <c r="G119" s="312">
        <f>'[1]26'!G46-'[1]30b'!G119-'[1]30.c'!G119</f>
        <v>0</v>
      </c>
      <c r="H119" s="312">
        <f>'[1]26'!H46-'[1]30b'!H119-'[1]30.c'!H119</f>
        <v>0</v>
      </c>
    </row>
    <row r="120" spans="1:8" ht="13.5" thickBot="1" x14ac:dyDescent="0.25">
      <c r="A120" s="593">
        <v>115</v>
      </c>
      <c r="B120" s="631" t="s">
        <v>37</v>
      </c>
      <c r="C120" s="595">
        <f>'[1]26'!C47-'[1]30b'!C120-'[1]30.c'!C120</f>
        <v>543546529</v>
      </c>
      <c r="D120" s="595">
        <f>'[1]26'!D47-'[1]30b'!D120-'[1]30.c'!D120</f>
        <v>543546529</v>
      </c>
      <c r="E120" s="595">
        <f>'[1]26'!E47-'[1]30b'!E120-'[1]30.c'!E120</f>
        <v>0</v>
      </c>
      <c r="F120" s="595">
        <f>'[1]26'!F47-'[1]30b'!F120-'[1]30.c'!F120</f>
        <v>0</v>
      </c>
      <c r="G120" s="595">
        <f>'[1]26'!G47-'[1]30b'!G120-'[1]30.c'!G120</f>
        <v>0</v>
      </c>
      <c r="H120" s="595">
        <f>'[1]26'!H47-'[1]30b'!H120-'[1]30.c'!H120</f>
        <v>0</v>
      </c>
    </row>
    <row r="121" spans="1:8" ht="14.25" thickTop="1" thickBot="1" x14ac:dyDescent="0.25">
      <c r="A121" s="593">
        <v>116</v>
      </c>
      <c r="B121" s="18" t="s">
        <v>38</v>
      </c>
      <c r="C121" s="683">
        <f>'[1]26'!C48-'[1]30b'!C121-'[1]30.c'!C121</f>
        <v>3103807080</v>
      </c>
      <c r="D121" s="683">
        <f>'[1]26'!D48-'[1]30b'!D121-'[1]30.c'!D121</f>
        <v>2462537164</v>
      </c>
      <c r="E121" s="683">
        <f>'[1]26'!E48-'[1]30b'!E121-'[1]30.c'!E121</f>
        <v>214974129</v>
      </c>
      <c r="F121" s="683">
        <f>'[1]26'!F48-'[1]30b'!F121-'[1]30.c'!F121</f>
        <v>186791906</v>
      </c>
      <c r="G121" s="683">
        <f>'[1]26'!G48-'[1]30b'!G121-'[1]30.c'!G121</f>
        <v>78167480</v>
      </c>
      <c r="H121" s="683">
        <f>'[1]26'!H48-'[1]30b'!H121-'[1]30.c'!H121</f>
        <v>161336401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43E5C-BC5D-40FA-8FE7-A36179181E08}">
  <dimension ref="A1:J122"/>
  <sheetViews>
    <sheetView workbookViewId="0">
      <pane ySplit="6" topLeftCell="A88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25" t="s">
        <v>336</v>
      </c>
      <c r="F1" t="s">
        <v>551</v>
      </c>
    </row>
    <row r="2" spans="1:8" x14ac:dyDescent="0.2">
      <c r="B2" s="83" t="s">
        <v>486</v>
      </c>
      <c r="C2" s="226"/>
      <c r="F2" t="s">
        <v>509</v>
      </c>
    </row>
    <row r="3" spans="1:8" x14ac:dyDescent="0.2">
      <c r="C3" s="9"/>
      <c r="F3" t="s">
        <v>78</v>
      </c>
    </row>
    <row r="4" spans="1:8" x14ac:dyDescent="0.2">
      <c r="B4" s="227" t="s">
        <v>432</v>
      </c>
      <c r="C4" s="501" t="s">
        <v>410</v>
      </c>
    </row>
    <row r="5" spans="1:8" ht="38.25" x14ac:dyDescent="0.2">
      <c r="A5" s="590" t="s">
        <v>1</v>
      </c>
      <c r="B5" s="591" t="s">
        <v>2</v>
      </c>
      <c r="C5" s="592" t="s">
        <v>338</v>
      </c>
      <c r="D5" s="592" t="s">
        <v>40</v>
      </c>
      <c r="E5" s="592" t="s">
        <v>339</v>
      </c>
      <c r="F5" s="592" t="s">
        <v>42</v>
      </c>
      <c r="G5" s="592" t="s">
        <v>123</v>
      </c>
      <c r="H5" s="592" t="s">
        <v>43</v>
      </c>
    </row>
    <row r="6" spans="1:8" ht="25.5" x14ac:dyDescent="0.2">
      <c r="A6" s="593">
        <v>1</v>
      </c>
      <c r="B6" s="594" t="s">
        <v>44</v>
      </c>
      <c r="C6" s="595">
        <f>SUM(D6:H6)</f>
        <v>0</v>
      </c>
      <c r="D6" s="596"/>
      <c r="E6" s="596"/>
      <c r="F6" s="596"/>
      <c r="G6" s="596"/>
      <c r="H6" s="596"/>
    </row>
    <row r="7" spans="1:8" ht="25.5" x14ac:dyDescent="0.2">
      <c r="A7" s="593">
        <v>2</v>
      </c>
      <c r="B7" s="594" t="s">
        <v>340</v>
      </c>
      <c r="C7" s="595">
        <f t="shared" ref="C7:C70" si="0">SUM(D7:H7)</f>
        <v>0</v>
      </c>
      <c r="D7" s="596"/>
      <c r="E7" s="596"/>
      <c r="F7" s="596"/>
      <c r="G7" s="596"/>
      <c r="H7" s="596"/>
    </row>
    <row r="8" spans="1:8" ht="25.5" x14ac:dyDescent="0.2">
      <c r="A8" s="593">
        <v>3</v>
      </c>
      <c r="B8" s="594" t="s">
        <v>341</v>
      </c>
      <c r="C8" s="595">
        <f t="shared" si="0"/>
        <v>0</v>
      </c>
      <c r="D8" s="596"/>
      <c r="E8" s="596"/>
      <c r="F8" s="596"/>
      <c r="G8" s="596"/>
      <c r="H8" s="596"/>
    </row>
    <row r="9" spans="1:8" ht="25.5" x14ac:dyDescent="0.2">
      <c r="A9" s="593">
        <v>4</v>
      </c>
      <c r="B9" s="594" t="s">
        <v>342</v>
      </c>
      <c r="C9" s="595">
        <f t="shared" si="0"/>
        <v>0</v>
      </c>
      <c r="D9" s="596"/>
      <c r="E9" s="596"/>
      <c r="F9" s="596"/>
      <c r="G9" s="596"/>
      <c r="H9" s="596"/>
    </row>
    <row r="10" spans="1:8" ht="25.5" x14ac:dyDescent="0.2">
      <c r="A10" s="593">
        <v>5</v>
      </c>
      <c r="B10" s="594" t="s">
        <v>343</v>
      </c>
      <c r="C10" s="595">
        <f t="shared" si="0"/>
        <v>0</v>
      </c>
      <c r="D10" s="596"/>
      <c r="E10" s="596"/>
      <c r="F10" s="596"/>
      <c r="G10" s="596"/>
      <c r="H10" s="596"/>
    </row>
    <row r="11" spans="1:8" x14ac:dyDescent="0.2">
      <c r="A11" s="593">
        <v>6</v>
      </c>
      <c r="B11" s="594" t="s">
        <v>344</v>
      </c>
      <c r="C11" s="595">
        <f t="shared" si="0"/>
        <v>0</v>
      </c>
      <c r="D11" s="596"/>
      <c r="E11" s="596"/>
      <c r="F11" s="596"/>
      <c r="G11" s="596"/>
      <c r="H11" s="596"/>
    </row>
    <row r="12" spans="1:8" x14ac:dyDescent="0.2">
      <c r="A12" s="593">
        <v>7</v>
      </c>
      <c r="B12" s="594" t="s">
        <v>45</v>
      </c>
      <c r="C12" s="595">
        <f t="shared" si="0"/>
        <v>0</v>
      </c>
      <c r="D12" s="597">
        <f>SUM(D6:D11)</f>
        <v>0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</row>
    <row r="13" spans="1:8" s="232" customFormat="1" x14ac:dyDescent="0.2">
      <c r="A13" s="593">
        <v>8</v>
      </c>
      <c r="B13" s="598" t="s">
        <v>345</v>
      </c>
      <c r="C13" s="595">
        <f t="shared" si="0"/>
        <v>0</v>
      </c>
      <c r="D13" s="599"/>
      <c r="E13" s="599"/>
      <c r="F13" s="599"/>
      <c r="G13" s="599"/>
      <c r="H13" s="599"/>
    </row>
    <row r="14" spans="1:8" ht="25.5" x14ac:dyDescent="0.2">
      <c r="A14" s="593">
        <v>9</v>
      </c>
      <c r="B14" s="594" t="s">
        <v>46</v>
      </c>
      <c r="C14" s="595">
        <f t="shared" si="0"/>
        <v>0</v>
      </c>
      <c r="D14" s="597">
        <f>SUM(D15:D19)</f>
        <v>0</v>
      </c>
      <c r="E14" s="597">
        <f>SUM(E15:E19)</f>
        <v>0</v>
      </c>
      <c r="F14" s="597">
        <f>SUM(F15:F19)</f>
        <v>0</v>
      </c>
      <c r="G14" s="597">
        <f>SUM(G15:G19)</f>
        <v>0</v>
      </c>
      <c r="H14" s="597">
        <f>SUM(H15:H19)</f>
        <v>0</v>
      </c>
    </row>
    <row r="15" spans="1:8" x14ac:dyDescent="0.2">
      <c r="A15" s="593">
        <v>10</v>
      </c>
      <c r="B15" s="594" t="s">
        <v>346</v>
      </c>
      <c r="C15" s="595">
        <f t="shared" si="0"/>
        <v>0</v>
      </c>
      <c r="D15" s="596"/>
      <c r="E15" s="596"/>
      <c r="F15" s="596"/>
      <c r="G15" s="596"/>
      <c r="H15" s="596"/>
    </row>
    <row r="16" spans="1:8" x14ac:dyDescent="0.2">
      <c r="A16" s="593">
        <v>11</v>
      </c>
      <c r="B16" s="594" t="s">
        <v>347</v>
      </c>
      <c r="C16" s="595">
        <f t="shared" si="0"/>
        <v>0</v>
      </c>
      <c r="D16" s="596"/>
      <c r="E16" s="596"/>
      <c r="F16" s="596"/>
      <c r="G16" s="596"/>
      <c r="H16" s="596"/>
    </row>
    <row r="17" spans="1:8" x14ac:dyDescent="0.2">
      <c r="A17" s="593">
        <v>12</v>
      </c>
      <c r="B17" s="594" t="s">
        <v>348</v>
      </c>
      <c r="C17" s="595">
        <f t="shared" si="0"/>
        <v>0</v>
      </c>
      <c r="D17" s="596"/>
      <c r="E17" s="596"/>
      <c r="F17" s="596"/>
      <c r="G17" s="596"/>
      <c r="H17" s="596"/>
    </row>
    <row r="18" spans="1:8" x14ac:dyDescent="0.2">
      <c r="A18" s="593">
        <v>13</v>
      </c>
      <c r="B18" s="594" t="s">
        <v>349</v>
      </c>
      <c r="C18" s="595">
        <f t="shared" si="0"/>
        <v>0</v>
      </c>
      <c r="D18" s="596"/>
      <c r="E18" s="596"/>
      <c r="F18" s="596"/>
      <c r="G18" s="596"/>
      <c r="H18" s="596"/>
    </row>
    <row r="19" spans="1:8" x14ac:dyDescent="0.2">
      <c r="A19" s="593">
        <v>14</v>
      </c>
      <c r="B19" s="594" t="s">
        <v>350</v>
      </c>
      <c r="C19" s="595">
        <f t="shared" si="0"/>
        <v>0</v>
      </c>
      <c r="D19" s="596"/>
      <c r="E19" s="596"/>
      <c r="F19" s="596"/>
      <c r="G19" s="596"/>
      <c r="H19" s="596"/>
    </row>
    <row r="20" spans="1:8" ht="25.5" x14ac:dyDescent="0.2">
      <c r="A20" s="593">
        <v>15</v>
      </c>
      <c r="B20" s="600" t="s">
        <v>47</v>
      </c>
      <c r="C20" s="595">
        <f t="shared" si="0"/>
        <v>0</v>
      </c>
      <c r="D20" s="601">
        <f>D12+D14</f>
        <v>0</v>
      </c>
      <c r="E20" s="601">
        <f>E12+E14</f>
        <v>0</v>
      </c>
      <c r="F20" s="601">
        <f>F12+F14</f>
        <v>0</v>
      </c>
      <c r="G20" s="601">
        <f>G12+G14</f>
        <v>0</v>
      </c>
      <c r="H20" s="601">
        <f>H12+H14</f>
        <v>0</v>
      </c>
    </row>
    <row r="21" spans="1:8" x14ac:dyDescent="0.2">
      <c r="A21" s="593">
        <v>16</v>
      </c>
      <c r="B21" s="594" t="s">
        <v>48</v>
      </c>
      <c r="C21" s="595">
        <f t="shared" si="0"/>
        <v>0</v>
      </c>
      <c r="D21" s="602">
        <f>D22</f>
        <v>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</row>
    <row r="22" spans="1:8" x14ac:dyDescent="0.2">
      <c r="A22" s="593">
        <v>17</v>
      </c>
      <c r="B22" s="594" t="s">
        <v>351</v>
      </c>
      <c r="C22" s="595">
        <f t="shared" si="0"/>
        <v>0</v>
      </c>
      <c r="D22" s="603"/>
      <c r="E22" s="603"/>
      <c r="F22" s="603"/>
      <c r="G22" s="603"/>
      <c r="H22" s="603"/>
    </row>
    <row r="23" spans="1:8" x14ac:dyDescent="0.2">
      <c r="A23" s="593">
        <v>18</v>
      </c>
      <c r="B23" s="594" t="s">
        <v>352</v>
      </c>
      <c r="C23" s="595">
        <f t="shared" si="0"/>
        <v>0</v>
      </c>
      <c r="D23" s="602">
        <f>SUM(D24:D27)</f>
        <v>0</v>
      </c>
      <c r="E23" s="602">
        <f>SUM(E24:E27)</f>
        <v>0</v>
      </c>
      <c r="F23" s="602">
        <f>SUM(F24:F27)</f>
        <v>0</v>
      </c>
      <c r="G23" s="602">
        <f>SUM(G24:G27)</f>
        <v>0</v>
      </c>
      <c r="H23" s="602">
        <f>SUM(H24:H27)</f>
        <v>0</v>
      </c>
    </row>
    <row r="24" spans="1:8" x14ac:dyDescent="0.2">
      <c r="A24" s="593">
        <v>19</v>
      </c>
      <c r="B24" s="594" t="s">
        <v>353</v>
      </c>
      <c r="C24" s="595">
        <f t="shared" si="0"/>
        <v>0</v>
      </c>
      <c r="D24" s="592"/>
      <c r="E24" s="592"/>
      <c r="F24" s="592"/>
      <c r="G24" s="592"/>
      <c r="H24" s="592"/>
    </row>
    <row r="25" spans="1:8" x14ac:dyDescent="0.2">
      <c r="A25" s="593">
        <v>20</v>
      </c>
      <c r="B25" s="594" t="s">
        <v>354</v>
      </c>
      <c r="C25" s="595">
        <f t="shared" si="0"/>
        <v>0</v>
      </c>
      <c r="D25" s="592"/>
      <c r="E25" s="592"/>
      <c r="F25" s="592"/>
      <c r="G25" s="592"/>
      <c r="H25" s="592"/>
    </row>
    <row r="26" spans="1:8" x14ac:dyDescent="0.2">
      <c r="A26" s="593">
        <v>21</v>
      </c>
      <c r="B26" s="594" t="s">
        <v>355</v>
      </c>
      <c r="C26" s="595">
        <f t="shared" si="0"/>
        <v>0</v>
      </c>
      <c r="D26" s="592"/>
      <c r="E26" s="592"/>
      <c r="F26" s="592"/>
      <c r="G26" s="592"/>
      <c r="H26" s="592"/>
    </row>
    <row r="27" spans="1:8" x14ac:dyDescent="0.2">
      <c r="A27" s="593">
        <v>22</v>
      </c>
      <c r="B27" s="235" t="s">
        <v>356</v>
      </c>
      <c r="C27" s="595">
        <f t="shared" si="0"/>
        <v>0</v>
      </c>
      <c r="D27" s="592"/>
      <c r="E27" s="592"/>
      <c r="F27" s="592"/>
      <c r="G27" s="592"/>
      <c r="H27" s="592"/>
    </row>
    <row r="28" spans="1:8" ht="25.5" x14ac:dyDescent="0.2">
      <c r="A28" s="593">
        <v>23</v>
      </c>
      <c r="B28" s="600" t="s">
        <v>49</v>
      </c>
      <c r="C28" s="595">
        <f t="shared" si="0"/>
        <v>0</v>
      </c>
      <c r="D28" s="601">
        <f>D21+D23</f>
        <v>0</v>
      </c>
      <c r="E28" s="601">
        <f>E21+E23</f>
        <v>0</v>
      </c>
      <c r="F28" s="601">
        <f>F21+F23</f>
        <v>0</v>
      </c>
      <c r="G28" s="601">
        <f>G21+G23</f>
        <v>0</v>
      </c>
      <c r="H28" s="601">
        <f>H21+H23</f>
        <v>0</v>
      </c>
    </row>
    <row r="29" spans="1:8" x14ac:dyDescent="0.2">
      <c r="A29" s="593">
        <v>24</v>
      </c>
      <c r="B29" s="594" t="s">
        <v>50</v>
      </c>
      <c r="C29" s="595">
        <f t="shared" si="0"/>
        <v>2960686</v>
      </c>
      <c r="D29" s="597">
        <f>SUM(D30:D31)</f>
        <v>2960686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</row>
    <row r="30" spans="1:8" x14ac:dyDescent="0.2">
      <c r="A30" s="593">
        <v>25</v>
      </c>
      <c r="B30" s="594" t="s">
        <v>51</v>
      </c>
      <c r="C30" s="595">
        <f t="shared" si="0"/>
        <v>2960686</v>
      </c>
      <c r="D30" s="596">
        <f>2960686</f>
        <v>2960686</v>
      </c>
      <c r="E30" s="596"/>
      <c r="F30" s="596"/>
      <c r="G30" s="596"/>
      <c r="H30" s="596"/>
    </row>
    <row r="31" spans="1:8" ht="16.5" customHeight="1" x14ac:dyDescent="0.2">
      <c r="A31" s="593">
        <v>26</v>
      </c>
      <c r="B31" s="594" t="s">
        <v>52</v>
      </c>
      <c r="C31" s="595">
        <f t="shared" si="0"/>
        <v>0</v>
      </c>
      <c r="D31" s="596"/>
      <c r="E31" s="596"/>
      <c r="F31" s="596"/>
      <c r="G31" s="596"/>
      <c r="H31" s="596"/>
    </row>
    <row r="32" spans="1:8" ht="18.75" customHeight="1" x14ac:dyDescent="0.2">
      <c r="A32" s="593">
        <v>27</v>
      </c>
      <c r="B32" s="594" t="s">
        <v>53</v>
      </c>
      <c r="C32" s="595">
        <f t="shared" si="0"/>
        <v>0</v>
      </c>
      <c r="D32" s="596"/>
      <c r="E32" s="596"/>
      <c r="F32" s="596"/>
      <c r="G32" s="596"/>
      <c r="H32" s="596"/>
    </row>
    <row r="33" spans="1:8" x14ac:dyDescent="0.2">
      <c r="A33" s="593">
        <v>28</v>
      </c>
      <c r="B33" s="594" t="s">
        <v>357</v>
      </c>
      <c r="C33" s="595">
        <f t="shared" si="0"/>
        <v>0</v>
      </c>
      <c r="D33" s="596"/>
      <c r="E33" s="596"/>
      <c r="F33" s="596"/>
      <c r="G33" s="596"/>
      <c r="H33" s="596"/>
    </row>
    <row r="34" spans="1:8" ht="25.5" x14ac:dyDescent="0.2">
      <c r="A34" s="593">
        <v>29</v>
      </c>
      <c r="B34" s="594" t="s">
        <v>358</v>
      </c>
      <c r="C34" s="595">
        <f t="shared" si="0"/>
        <v>0</v>
      </c>
      <c r="D34" s="596"/>
      <c r="E34" s="596"/>
      <c r="F34" s="596"/>
      <c r="G34" s="596"/>
      <c r="H34" s="596"/>
    </row>
    <row r="35" spans="1:8" x14ac:dyDescent="0.2">
      <c r="A35" s="593">
        <v>30</v>
      </c>
      <c r="B35" s="594" t="s">
        <v>54</v>
      </c>
      <c r="C35" s="595">
        <f t="shared" si="0"/>
        <v>0</v>
      </c>
      <c r="D35" s="597">
        <f>SUM(D32:D34)</f>
        <v>0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</row>
    <row r="36" spans="1:8" x14ac:dyDescent="0.2">
      <c r="A36" s="593">
        <v>31</v>
      </c>
      <c r="B36" s="594" t="s">
        <v>55</v>
      </c>
      <c r="C36" s="595">
        <f t="shared" si="0"/>
        <v>0</v>
      </c>
      <c r="D36" s="597">
        <f>SUM(D37:D38)</f>
        <v>0</v>
      </c>
      <c r="E36" s="597">
        <f>SUM(E37:E38)</f>
        <v>0</v>
      </c>
      <c r="F36" s="597">
        <f>SUM(F37:F38)</f>
        <v>0</v>
      </c>
      <c r="G36" s="597">
        <f>SUM(G37:G38)</f>
        <v>0</v>
      </c>
      <c r="H36" s="597">
        <f>SUM(H37:H38)</f>
        <v>0</v>
      </c>
    </row>
    <row r="37" spans="1:8" ht="51" x14ac:dyDescent="0.2">
      <c r="A37" s="593">
        <v>32</v>
      </c>
      <c r="B37" s="594" t="s">
        <v>359</v>
      </c>
      <c r="C37" s="595">
        <f t="shared" si="0"/>
        <v>0</v>
      </c>
      <c r="D37" s="596"/>
      <c r="E37" s="596"/>
      <c r="F37" s="596"/>
      <c r="G37" s="596"/>
      <c r="H37" s="596"/>
    </row>
    <row r="38" spans="1:8" x14ac:dyDescent="0.2">
      <c r="A38" s="593">
        <v>33</v>
      </c>
      <c r="B38" s="594" t="s">
        <v>360</v>
      </c>
      <c r="C38" s="595">
        <f t="shared" si="0"/>
        <v>0</v>
      </c>
      <c r="D38" s="596"/>
      <c r="E38" s="596"/>
      <c r="F38" s="596"/>
      <c r="G38" s="596"/>
      <c r="H38" s="596"/>
    </row>
    <row r="39" spans="1:8" x14ac:dyDescent="0.2">
      <c r="A39" s="593">
        <v>34</v>
      </c>
      <c r="B39" s="600" t="s">
        <v>56</v>
      </c>
      <c r="C39" s="595">
        <f t="shared" si="0"/>
        <v>2960686</v>
      </c>
      <c r="D39" s="601">
        <f>D29+D35+D36</f>
        <v>2960686</v>
      </c>
      <c r="E39" s="601">
        <f>E29+E35+E36</f>
        <v>0</v>
      </c>
      <c r="F39" s="601">
        <f>F29+F35+F36</f>
        <v>0</v>
      </c>
      <c r="G39" s="601">
        <f>G29+G35+G36</f>
        <v>0</v>
      </c>
      <c r="H39" s="601">
        <f>H29+H35+H36</f>
        <v>0</v>
      </c>
    </row>
    <row r="40" spans="1:8" x14ac:dyDescent="0.2">
      <c r="A40" s="593">
        <v>35</v>
      </c>
      <c r="B40" s="598" t="s">
        <v>361</v>
      </c>
      <c r="C40" s="595">
        <f t="shared" si="0"/>
        <v>0</v>
      </c>
      <c r="D40" s="604"/>
      <c r="E40" s="604"/>
      <c r="F40" s="604"/>
      <c r="G40" s="604"/>
      <c r="H40" s="604"/>
    </row>
    <row r="41" spans="1:8" x14ac:dyDescent="0.2">
      <c r="A41" s="593">
        <v>36</v>
      </c>
      <c r="B41" s="605" t="s">
        <v>57</v>
      </c>
      <c r="C41" s="595">
        <f t="shared" si="0"/>
        <v>0</v>
      </c>
      <c r="D41" s="606">
        <f>SUM(D42:D45)</f>
        <v>0</v>
      </c>
      <c r="E41" s="606">
        <f>SUM(E42:E45)</f>
        <v>0</v>
      </c>
      <c r="F41" s="606">
        <f>SUM(F42:F45)</f>
        <v>0</v>
      </c>
      <c r="G41" s="606">
        <f>SUM(G42:G45)</f>
        <v>0</v>
      </c>
      <c r="H41" s="606">
        <f>SUM(H42:H45)</f>
        <v>0</v>
      </c>
    </row>
    <row r="42" spans="1:8" x14ac:dyDescent="0.2">
      <c r="A42" s="593">
        <v>37</v>
      </c>
      <c r="B42" s="605" t="s">
        <v>362</v>
      </c>
      <c r="C42" s="595">
        <f t="shared" si="0"/>
        <v>0</v>
      </c>
      <c r="D42" s="607"/>
      <c r="E42" s="607"/>
      <c r="F42" s="607"/>
      <c r="G42" s="607"/>
      <c r="H42" s="607"/>
    </row>
    <row r="43" spans="1:8" x14ac:dyDescent="0.2">
      <c r="A43" s="593">
        <v>38</v>
      </c>
      <c r="B43" s="605" t="s">
        <v>58</v>
      </c>
      <c r="C43" s="595">
        <f t="shared" si="0"/>
        <v>0</v>
      </c>
      <c r="D43" s="608"/>
      <c r="E43" s="608"/>
      <c r="F43" s="608"/>
      <c r="G43" s="608"/>
      <c r="H43" s="608"/>
    </row>
    <row r="44" spans="1:8" x14ac:dyDescent="0.2">
      <c r="A44" s="593">
        <v>39</v>
      </c>
      <c r="B44" s="605" t="s">
        <v>363</v>
      </c>
      <c r="C44" s="595">
        <f t="shared" si="0"/>
        <v>0</v>
      </c>
      <c r="D44" s="608"/>
      <c r="E44" s="608"/>
      <c r="F44" s="608"/>
      <c r="G44" s="608"/>
      <c r="H44" s="608"/>
    </row>
    <row r="45" spans="1:8" x14ac:dyDescent="0.2">
      <c r="A45" s="593">
        <v>40</v>
      </c>
      <c r="B45" s="605" t="s">
        <v>364</v>
      </c>
      <c r="C45" s="595">
        <f t="shared" si="0"/>
        <v>0</v>
      </c>
      <c r="D45" s="608"/>
      <c r="E45" s="608"/>
      <c r="F45" s="608"/>
      <c r="G45" s="608"/>
      <c r="H45" s="608"/>
    </row>
    <row r="46" spans="1:8" x14ac:dyDescent="0.2">
      <c r="A46" s="593">
        <v>41</v>
      </c>
      <c r="B46" s="594" t="s">
        <v>59</v>
      </c>
      <c r="C46" s="595">
        <f t="shared" si="0"/>
        <v>1550000</v>
      </c>
      <c r="D46" s="606">
        <f>SUM(D47:D48)</f>
        <v>0</v>
      </c>
      <c r="E46" s="606">
        <f>SUM(E47:E48)</f>
        <v>0</v>
      </c>
      <c r="F46" s="606">
        <f>SUM(F47:F48)</f>
        <v>1550000</v>
      </c>
      <c r="G46" s="606">
        <f>SUM(G47:G48)</f>
        <v>0</v>
      </c>
      <c r="H46" s="606">
        <f>SUM(H47:H48)</f>
        <v>0</v>
      </c>
    </row>
    <row r="47" spans="1:8" x14ac:dyDescent="0.2">
      <c r="A47" s="593">
        <v>42</v>
      </c>
      <c r="B47" s="594" t="s">
        <v>60</v>
      </c>
      <c r="C47" s="595">
        <f t="shared" si="0"/>
        <v>50000</v>
      </c>
      <c r="D47" s="596"/>
      <c r="E47" s="596"/>
      <c r="F47" s="596">
        <v>50000</v>
      </c>
      <c r="G47" s="596"/>
      <c r="H47" s="596"/>
    </row>
    <row r="48" spans="1:8" x14ac:dyDescent="0.2">
      <c r="A48" s="593">
        <v>43</v>
      </c>
      <c r="B48" s="594" t="s">
        <v>61</v>
      </c>
      <c r="C48" s="595">
        <f t="shared" si="0"/>
        <v>1500000</v>
      </c>
      <c r="D48" s="596"/>
      <c r="E48" s="596"/>
      <c r="F48" s="596">
        <v>1500000</v>
      </c>
      <c r="G48" s="596"/>
      <c r="H48" s="596"/>
    </row>
    <row r="49" spans="1:8" x14ac:dyDescent="0.2">
      <c r="A49" s="593">
        <v>44</v>
      </c>
      <c r="B49" s="594" t="s">
        <v>365</v>
      </c>
      <c r="C49" s="595">
        <f t="shared" si="0"/>
        <v>9610000</v>
      </c>
      <c r="D49" s="606">
        <f>SUM(D50:D53)</f>
        <v>9610000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</row>
    <row r="50" spans="1:8" ht="25.5" x14ac:dyDescent="0.2">
      <c r="A50" s="593">
        <v>45</v>
      </c>
      <c r="B50" s="594" t="s">
        <v>366</v>
      </c>
      <c r="C50" s="595">
        <f t="shared" si="0"/>
        <v>0</v>
      </c>
      <c r="D50" s="596"/>
      <c r="E50" s="596"/>
      <c r="F50" s="596"/>
      <c r="G50" s="596"/>
      <c r="H50" s="596"/>
    </row>
    <row r="51" spans="1:8" ht="25.5" x14ac:dyDescent="0.2">
      <c r="A51" s="593">
        <v>46</v>
      </c>
      <c r="B51" s="594" t="s">
        <v>62</v>
      </c>
      <c r="C51" s="595">
        <f t="shared" si="0"/>
        <v>0</v>
      </c>
      <c r="D51" s="596"/>
      <c r="E51" s="596"/>
      <c r="F51" s="596"/>
      <c r="G51" s="596"/>
      <c r="H51" s="596"/>
    </row>
    <row r="52" spans="1:8" x14ac:dyDescent="0.2">
      <c r="A52" s="593">
        <v>47</v>
      </c>
      <c r="B52" s="594" t="s">
        <v>367</v>
      </c>
      <c r="C52" s="595">
        <f t="shared" si="0"/>
        <v>9100000</v>
      </c>
      <c r="D52" s="596">
        <v>9100000</v>
      </c>
      <c r="E52" s="596"/>
      <c r="F52" s="596"/>
      <c r="G52" s="596"/>
      <c r="H52" s="596"/>
    </row>
    <row r="53" spans="1:8" x14ac:dyDescent="0.2">
      <c r="A53" s="593">
        <v>48</v>
      </c>
      <c r="B53" s="594" t="s">
        <v>63</v>
      </c>
      <c r="C53" s="595">
        <f t="shared" si="0"/>
        <v>510000</v>
      </c>
      <c r="D53" s="596">
        <v>510000</v>
      </c>
      <c r="E53" s="596"/>
      <c r="F53" s="596"/>
      <c r="G53" s="596"/>
      <c r="H53" s="596"/>
    </row>
    <row r="54" spans="1:8" x14ac:dyDescent="0.2">
      <c r="A54" s="593">
        <v>49</v>
      </c>
      <c r="B54" s="594" t="s">
        <v>368</v>
      </c>
      <c r="C54" s="595">
        <f t="shared" si="0"/>
        <v>0</v>
      </c>
      <c r="D54" s="596"/>
      <c r="E54" s="596"/>
      <c r="F54" s="596"/>
      <c r="G54" s="596"/>
      <c r="H54" s="596"/>
    </row>
    <row r="55" spans="1:8" x14ac:dyDescent="0.2">
      <c r="A55" s="593">
        <v>50</v>
      </c>
      <c r="B55" s="594" t="s">
        <v>369</v>
      </c>
      <c r="C55" s="595">
        <f t="shared" si="0"/>
        <v>6153383</v>
      </c>
      <c r="D55" s="684">
        <v>5734883</v>
      </c>
      <c r="E55" s="684"/>
      <c r="F55" s="684">
        <v>418500</v>
      </c>
      <c r="G55" s="684"/>
      <c r="H55" s="684"/>
    </row>
    <row r="56" spans="1:8" x14ac:dyDescent="0.2">
      <c r="A56" s="593">
        <v>51</v>
      </c>
      <c r="B56" s="594" t="s">
        <v>64</v>
      </c>
      <c r="C56" s="595">
        <f t="shared" si="0"/>
        <v>0</v>
      </c>
      <c r="D56" s="596"/>
      <c r="E56" s="596"/>
      <c r="F56" s="596"/>
      <c r="G56" s="596"/>
      <c r="H56" s="596"/>
    </row>
    <row r="57" spans="1:8" ht="25.5" x14ac:dyDescent="0.2">
      <c r="A57" s="593">
        <v>52</v>
      </c>
      <c r="B57" s="594" t="s">
        <v>370</v>
      </c>
      <c r="C57" s="595">
        <f t="shared" si="0"/>
        <v>0</v>
      </c>
      <c r="D57" s="596"/>
      <c r="E57" s="596"/>
      <c r="F57" s="596"/>
      <c r="G57" s="596"/>
      <c r="H57" s="596"/>
    </row>
    <row r="58" spans="1:8" x14ac:dyDescent="0.2">
      <c r="A58" s="593">
        <v>53</v>
      </c>
      <c r="B58" s="594" t="s">
        <v>371</v>
      </c>
      <c r="C58" s="595">
        <f t="shared" si="0"/>
        <v>0</v>
      </c>
      <c r="D58" s="596"/>
      <c r="E58" s="596"/>
      <c r="F58" s="596"/>
      <c r="G58" s="596"/>
      <c r="H58" s="596"/>
    </row>
    <row r="59" spans="1:8" x14ac:dyDescent="0.2">
      <c r="A59" s="593">
        <v>54</v>
      </c>
      <c r="B59" s="594" t="s">
        <v>65</v>
      </c>
      <c r="C59" s="595">
        <f t="shared" si="0"/>
        <v>0</v>
      </c>
      <c r="D59" s="596"/>
      <c r="E59" s="596"/>
      <c r="F59" s="596"/>
      <c r="G59" s="596"/>
      <c r="H59" s="596"/>
    </row>
    <row r="60" spans="1:8" x14ac:dyDescent="0.2">
      <c r="A60" s="593">
        <v>55</v>
      </c>
      <c r="B60" s="594" t="s">
        <v>372</v>
      </c>
      <c r="C60" s="595">
        <f t="shared" si="0"/>
        <v>1460500</v>
      </c>
      <c r="D60" s="596">
        <v>1460500</v>
      </c>
      <c r="E60" s="592"/>
      <c r="F60" s="592"/>
      <c r="G60" s="592"/>
      <c r="H60" s="592"/>
    </row>
    <row r="61" spans="1:8" x14ac:dyDescent="0.2">
      <c r="A61" s="593">
        <v>56</v>
      </c>
      <c r="B61" s="600" t="s">
        <v>66</v>
      </c>
      <c r="C61" s="595">
        <f t="shared" si="0"/>
        <v>18773883</v>
      </c>
      <c r="D61" s="601">
        <f>D40+D41+D46+D49+D54+D55+D56+D57+D58+D59+D60</f>
        <v>16805383</v>
      </c>
      <c r="E61" s="601">
        <f>E40+E41+E46+E49+E54+E55+E56+E57+E58+E59+E60</f>
        <v>0</v>
      </c>
      <c r="F61" s="601">
        <f>F40+F41+F46+F49+F54+F55+F56+F57+F58+F59+F60</f>
        <v>1968500</v>
      </c>
      <c r="G61" s="601">
        <f>G40+G41+G46+G49+G54+G55+G56+G57+G58+G59+G60</f>
        <v>0</v>
      </c>
      <c r="H61" s="601">
        <f>H40+H41+H46+H49+H54+H55+H56+H57+H58+H59+H60</f>
        <v>0</v>
      </c>
    </row>
    <row r="62" spans="1:8" x14ac:dyDescent="0.2">
      <c r="A62" s="593">
        <v>57</v>
      </c>
      <c r="B62" s="594" t="s">
        <v>373</v>
      </c>
      <c r="C62" s="595">
        <f t="shared" si="0"/>
        <v>11630306</v>
      </c>
      <c r="D62" s="596">
        <v>11630306</v>
      </c>
      <c r="E62" s="596"/>
      <c r="F62" s="596"/>
      <c r="G62" s="592"/>
      <c r="H62" s="592"/>
    </row>
    <row r="63" spans="1:8" x14ac:dyDescent="0.2">
      <c r="A63" s="593">
        <v>58</v>
      </c>
      <c r="B63" s="594" t="s">
        <v>374</v>
      </c>
      <c r="C63" s="595">
        <f t="shared" si="0"/>
        <v>0</v>
      </c>
      <c r="D63" s="596"/>
      <c r="E63" s="596"/>
      <c r="F63" s="596"/>
      <c r="G63" s="592"/>
      <c r="H63" s="592"/>
    </row>
    <row r="64" spans="1:8" x14ac:dyDescent="0.2">
      <c r="A64" s="593">
        <v>59</v>
      </c>
      <c r="B64" s="600" t="s">
        <v>67</v>
      </c>
      <c r="C64" s="595">
        <f t="shared" si="0"/>
        <v>11630306</v>
      </c>
      <c r="D64" s="601">
        <f>SUM(D62:D63)</f>
        <v>11630306</v>
      </c>
      <c r="E64" s="601">
        <f>SUM(E62:E63)</f>
        <v>0</v>
      </c>
      <c r="F64" s="601">
        <f>SUM(F62:F63)</f>
        <v>0</v>
      </c>
      <c r="G64" s="601">
        <f>SUM(G62:G63)</f>
        <v>0</v>
      </c>
      <c r="H64" s="601">
        <f>SUM(H62:H63)</f>
        <v>0</v>
      </c>
    </row>
    <row r="65" spans="1:8" x14ac:dyDescent="0.2">
      <c r="A65" s="593">
        <v>60</v>
      </c>
      <c r="B65" s="681" t="s">
        <v>375</v>
      </c>
      <c r="C65" s="595">
        <f t="shared" si="0"/>
        <v>0</v>
      </c>
      <c r="D65" s="607"/>
      <c r="E65" s="607"/>
      <c r="F65" s="607"/>
      <c r="G65" s="607"/>
      <c r="H65" s="607"/>
    </row>
    <row r="66" spans="1:8" x14ac:dyDescent="0.2">
      <c r="A66" s="593">
        <v>61</v>
      </c>
      <c r="B66" s="682" t="s">
        <v>376</v>
      </c>
      <c r="C66" s="595">
        <f t="shared" si="0"/>
        <v>0</v>
      </c>
      <c r="D66" s="601">
        <f>D65</f>
        <v>0</v>
      </c>
      <c r="E66" s="601">
        <f>E65</f>
        <v>0</v>
      </c>
      <c r="F66" s="601">
        <f>F65</f>
        <v>0</v>
      </c>
      <c r="G66" s="601">
        <f>G65</f>
        <v>0</v>
      </c>
      <c r="H66" s="601">
        <f>H65</f>
        <v>0</v>
      </c>
    </row>
    <row r="67" spans="1:8" ht="25.5" x14ac:dyDescent="0.2">
      <c r="A67" s="593">
        <v>62</v>
      </c>
      <c r="B67" s="594" t="s">
        <v>68</v>
      </c>
      <c r="C67" s="595">
        <f t="shared" si="0"/>
        <v>0</v>
      </c>
      <c r="D67" s="596"/>
      <c r="E67" s="596"/>
      <c r="F67" s="596"/>
      <c r="G67" s="596"/>
      <c r="H67" s="596"/>
    </row>
    <row r="68" spans="1:8" x14ac:dyDescent="0.2">
      <c r="A68" s="593">
        <v>63</v>
      </c>
      <c r="B68" s="594" t="s">
        <v>69</v>
      </c>
      <c r="C68" s="595">
        <f t="shared" si="0"/>
        <v>120000</v>
      </c>
      <c r="D68" s="596">
        <v>120000</v>
      </c>
      <c r="E68" s="596"/>
      <c r="F68" s="596"/>
      <c r="G68" s="596"/>
      <c r="H68" s="596"/>
    </row>
    <row r="69" spans="1:8" x14ac:dyDescent="0.2">
      <c r="A69" s="593">
        <v>64</v>
      </c>
      <c r="B69" s="594" t="s">
        <v>70</v>
      </c>
      <c r="C69" s="595">
        <f t="shared" si="0"/>
        <v>0</v>
      </c>
      <c r="D69" s="592"/>
      <c r="E69" s="592"/>
      <c r="F69" s="592"/>
      <c r="G69" s="592"/>
      <c r="H69" s="592"/>
    </row>
    <row r="70" spans="1:8" x14ac:dyDescent="0.2">
      <c r="A70" s="593">
        <v>65</v>
      </c>
      <c r="B70" s="600" t="s">
        <v>71</v>
      </c>
      <c r="C70" s="595">
        <f t="shared" si="0"/>
        <v>120000</v>
      </c>
      <c r="D70" s="611">
        <f>SUM(D67:D69)</f>
        <v>120000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</row>
    <row r="71" spans="1:8" x14ac:dyDescent="0.2">
      <c r="A71" s="593">
        <v>66</v>
      </c>
      <c r="B71" s="612" t="s">
        <v>72</v>
      </c>
      <c r="C71" s="595">
        <f t="shared" ref="C71:C110" si="1">SUM(D71:H71)</f>
        <v>33484875</v>
      </c>
      <c r="D71" s="613">
        <f>D20+D28+D39+D61+D64+D66+D70</f>
        <v>31516375</v>
      </c>
      <c r="E71" s="613">
        <f>E20+E28+E39+E61+E64+E66+E70</f>
        <v>0</v>
      </c>
      <c r="F71" s="613">
        <f>F20+F28+F39+F61+F64+F66+F70</f>
        <v>1968500</v>
      </c>
      <c r="G71" s="613">
        <f>G20+G28+G39+G61+G64+G66+G70</f>
        <v>0</v>
      </c>
      <c r="H71" s="613">
        <f>H20+H28+H39+H61+H64+H66+H70</f>
        <v>0</v>
      </c>
    </row>
    <row r="72" spans="1:8" ht="25.5" x14ac:dyDescent="0.2">
      <c r="A72" s="593">
        <v>67</v>
      </c>
      <c r="B72" s="598" t="s">
        <v>377</v>
      </c>
      <c r="C72" s="595">
        <f t="shared" si="1"/>
        <v>0</v>
      </c>
      <c r="D72" s="607"/>
      <c r="E72" s="607"/>
      <c r="F72" s="607"/>
      <c r="G72" s="607"/>
      <c r="H72" s="607"/>
    </row>
    <row r="73" spans="1:8" ht="25.5" x14ac:dyDescent="0.2">
      <c r="A73" s="593">
        <v>68</v>
      </c>
      <c r="B73" s="594" t="s">
        <v>378</v>
      </c>
      <c r="C73" s="595">
        <f t="shared" si="1"/>
        <v>0</v>
      </c>
      <c r="D73" s="596"/>
      <c r="E73" s="596"/>
      <c r="F73" s="596"/>
      <c r="G73" s="596"/>
      <c r="H73" s="596"/>
    </row>
    <row r="74" spans="1:8" x14ac:dyDescent="0.2">
      <c r="A74" s="593">
        <v>69</v>
      </c>
      <c r="B74" s="594" t="s">
        <v>73</v>
      </c>
      <c r="C74" s="595">
        <f t="shared" si="1"/>
        <v>0</v>
      </c>
      <c r="D74" s="596"/>
      <c r="E74" s="596"/>
      <c r="F74" s="596"/>
      <c r="G74" s="596"/>
      <c r="H74" s="596"/>
    </row>
    <row r="75" spans="1:8" x14ac:dyDescent="0.2">
      <c r="A75" s="593">
        <v>70</v>
      </c>
      <c r="B75" s="594" t="s">
        <v>379</v>
      </c>
      <c r="C75" s="595">
        <f t="shared" si="1"/>
        <v>6585175</v>
      </c>
      <c r="D75" s="596"/>
      <c r="E75" s="596"/>
      <c r="F75" s="596">
        <v>2534600</v>
      </c>
      <c r="G75" s="596">
        <f>G121</f>
        <v>4050575</v>
      </c>
      <c r="H75" s="596"/>
    </row>
    <row r="76" spans="1:8" x14ac:dyDescent="0.2">
      <c r="A76" s="593">
        <v>71</v>
      </c>
      <c r="B76" s="594" t="s">
        <v>74</v>
      </c>
      <c r="C76" s="595">
        <f t="shared" si="1"/>
        <v>6585175</v>
      </c>
      <c r="D76" s="602">
        <f>SUM(D72:D75)</f>
        <v>0</v>
      </c>
      <c r="E76" s="602">
        <f>SUM(E72:E75)</f>
        <v>0</v>
      </c>
      <c r="F76" s="602">
        <f>SUM(F72:F75)</f>
        <v>2534600</v>
      </c>
      <c r="G76" s="602">
        <f>SUM(G72:G75)</f>
        <v>4050575</v>
      </c>
      <c r="H76" s="602">
        <f>SUM(H72:H75)</f>
        <v>0</v>
      </c>
    </row>
    <row r="77" spans="1:8" ht="13.5" thickBot="1" x14ac:dyDescent="0.25">
      <c r="A77" s="593">
        <v>72</v>
      </c>
      <c r="B77" s="614" t="s">
        <v>75</v>
      </c>
      <c r="C77" s="685">
        <f t="shared" si="1"/>
        <v>6585175</v>
      </c>
      <c r="D77" s="615">
        <f>D76</f>
        <v>0</v>
      </c>
      <c r="E77" s="615">
        <f>E76</f>
        <v>0</v>
      </c>
      <c r="F77" s="615">
        <f>F76</f>
        <v>2534600</v>
      </c>
      <c r="G77" s="615">
        <f>G76</f>
        <v>4050575</v>
      </c>
      <c r="H77" s="615">
        <f>H76</f>
        <v>0</v>
      </c>
    </row>
    <row r="78" spans="1:8" ht="13.5" thickBot="1" x14ac:dyDescent="0.25">
      <c r="A78" s="593">
        <v>73</v>
      </c>
      <c r="B78" s="314" t="s">
        <v>38</v>
      </c>
      <c r="C78" s="315">
        <f t="shared" si="1"/>
        <v>40070050</v>
      </c>
      <c r="D78" s="316">
        <f>D71+D77</f>
        <v>31516375</v>
      </c>
      <c r="E78" s="316">
        <f>E71+E77</f>
        <v>0</v>
      </c>
      <c r="F78" s="316">
        <f>F71+F77</f>
        <v>4503100</v>
      </c>
      <c r="G78" s="316">
        <f>G71+G77</f>
        <v>4050575</v>
      </c>
      <c r="H78" s="317">
        <f>H71+H77</f>
        <v>0</v>
      </c>
    </row>
    <row r="79" spans="1:8" ht="13.5" thickTop="1" x14ac:dyDescent="0.2">
      <c r="A79" s="593">
        <v>74</v>
      </c>
      <c r="B79" s="311" t="s">
        <v>3</v>
      </c>
      <c r="C79" s="312">
        <f t="shared" si="1"/>
        <v>2913100</v>
      </c>
      <c r="D79" s="313"/>
      <c r="E79" s="313"/>
      <c r="F79" s="313"/>
      <c r="G79" s="313">
        <v>2913100</v>
      </c>
      <c r="H79" s="313"/>
    </row>
    <row r="80" spans="1:8" ht="25.5" x14ac:dyDescent="0.2">
      <c r="A80" s="593">
        <v>75</v>
      </c>
      <c r="B80" s="619" t="s">
        <v>4</v>
      </c>
      <c r="C80" s="595">
        <f t="shared" si="1"/>
        <v>571055</v>
      </c>
      <c r="D80" s="620"/>
      <c r="E80" s="620"/>
      <c r="F80" s="620"/>
      <c r="G80" s="620">
        <v>571055</v>
      </c>
      <c r="H80" s="620"/>
    </row>
    <row r="81" spans="1:8" x14ac:dyDescent="0.2">
      <c r="A81" s="593">
        <v>76</v>
      </c>
      <c r="B81" s="619" t="s">
        <v>5</v>
      </c>
      <c r="C81" s="595">
        <f t="shared" si="1"/>
        <v>19700720</v>
      </c>
      <c r="D81" s="620">
        <v>14631200</v>
      </c>
      <c r="E81" s="620"/>
      <c r="F81" s="620">
        <v>4503100</v>
      </c>
      <c r="G81" s="620">
        <v>566420</v>
      </c>
      <c r="H81" s="620"/>
    </row>
    <row r="82" spans="1:8" x14ac:dyDescent="0.2">
      <c r="A82" s="593">
        <v>77</v>
      </c>
      <c r="B82" s="621" t="s">
        <v>6</v>
      </c>
      <c r="C82" s="265">
        <f t="shared" si="1"/>
        <v>0</v>
      </c>
      <c r="D82" s="622">
        <f>D83</f>
        <v>0</v>
      </c>
      <c r="E82" s="608">
        <f>E83</f>
        <v>0</v>
      </c>
      <c r="F82" s="608">
        <f>F83</f>
        <v>0</v>
      </c>
      <c r="G82" s="608">
        <f>G83</f>
        <v>0</v>
      </c>
      <c r="H82" s="608">
        <f>H83</f>
        <v>0</v>
      </c>
    </row>
    <row r="83" spans="1:8" ht="25.5" x14ac:dyDescent="0.2">
      <c r="A83" s="593">
        <v>78</v>
      </c>
      <c r="B83" s="621" t="s">
        <v>7</v>
      </c>
      <c r="C83" s="265">
        <f t="shared" si="1"/>
        <v>0</v>
      </c>
      <c r="D83" s="623"/>
      <c r="E83" s="596"/>
      <c r="F83" s="596"/>
      <c r="G83" s="596"/>
      <c r="H83" s="596"/>
    </row>
    <row r="84" spans="1:8" x14ac:dyDescent="0.2">
      <c r="A84" s="593">
        <v>79</v>
      </c>
      <c r="B84" s="621" t="s">
        <v>8</v>
      </c>
      <c r="C84" s="265">
        <f t="shared" si="1"/>
        <v>0</v>
      </c>
      <c r="D84" s="622">
        <f>D85</f>
        <v>0</v>
      </c>
      <c r="E84" s="608">
        <f>E85</f>
        <v>0</v>
      </c>
      <c r="F84" s="608">
        <f>F85</f>
        <v>0</v>
      </c>
      <c r="G84" s="608">
        <f>G85</f>
        <v>0</v>
      </c>
      <c r="H84" s="608">
        <f>H85</f>
        <v>0</v>
      </c>
    </row>
    <row r="85" spans="1:8" x14ac:dyDescent="0.2">
      <c r="A85" s="593">
        <v>80</v>
      </c>
      <c r="B85" s="621" t="s">
        <v>9</v>
      </c>
      <c r="C85" s="265">
        <f t="shared" si="1"/>
        <v>0</v>
      </c>
      <c r="D85" s="622"/>
      <c r="E85" s="608"/>
      <c r="F85" s="608"/>
      <c r="G85" s="608"/>
      <c r="H85" s="608"/>
    </row>
    <row r="86" spans="1:8" x14ac:dyDescent="0.2">
      <c r="A86" s="593">
        <v>81</v>
      </c>
      <c r="B86" s="621" t="s">
        <v>10</v>
      </c>
      <c r="C86" s="265">
        <f t="shared" si="1"/>
        <v>0</v>
      </c>
      <c r="D86" s="622">
        <f>SUM(D87:D88)</f>
        <v>0</v>
      </c>
      <c r="E86" s="608">
        <f>SUM(E87:E88)</f>
        <v>0</v>
      </c>
      <c r="F86" s="608">
        <f>SUM(F87:F88)</f>
        <v>0</v>
      </c>
      <c r="G86" s="608">
        <f>SUM(G87:G88)</f>
        <v>0</v>
      </c>
      <c r="H86" s="608">
        <f>SUM(H87:H88)</f>
        <v>0</v>
      </c>
    </row>
    <row r="87" spans="1:8" x14ac:dyDescent="0.2">
      <c r="A87" s="593">
        <v>82</v>
      </c>
      <c r="B87" s="621" t="s">
        <v>11</v>
      </c>
      <c r="C87" s="265">
        <f t="shared" si="1"/>
        <v>0</v>
      </c>
      <c r="D87" s="623"/>
      <c r="E87" s="596"/>
      <c r="F87" s="596"/>
      <c r="G87" s="596"/>
      <c r="H87" s="596"/>
    </row>
    <row r="88" spans="1:8" x14ac:dyDescent="0.2">
      <c r="A88" s="593">
        <v>83</v>
      </c>
      <c r="B88" s="621" t="s">
        <v>12</v>
      </c>
      <c r="C88" s="265">
        <f t="shared" si="1"/>
        <v>0</v>
      </c>
      <c r="D88" s="623"/>
      <c r="E88" s="596"/>
      <c r="F88" s="596"/>
      <c r="G88" s="596"/>
      <c r="H88" s="596"/>
    </row>
    <row r="89" spans="1:8" x14ac:dyDescent="0.2">
      <c r="A89" s="593">
        <v>84</v>
      </c>
      <c r="B89" s="624" t="s">
        <v>13</v>
      </c>
      <c r="C89" s="265">
        <f t="shared" si="1"/>
        <v>0</v>
      </c>
      <c r="D89" s="625">
        <f>D82+D84+D86</f>
        <v>0</v>
      </c>
      <c r="E89" s="626">
        <f>E82+E84+E86</f>
        <v>0</v>
      </c>
      <c r="F89" s="626">
        <f>F82+F84+F86</f>
        <v>0</v>
      </c>
      <c r="G89" s="626">
        <f>G82+G84+G86</f>
        <v>0</v>
      </c>
      <c r="H89" s="626">
        <f>H82+H84+H86</f>
        <v>0</v>
      </c>
    </row>
    <row r="90" spans="1:8" x14ac:dyDescent="0.2">
      <c r="A90" s="593">
        <v>85</v>
      </c>
      <c r="B90" s="621" t="s">
        <v>14</v>
      </c>
      <c r="C90" s="265">
        <f t="shared" si="1"/>
        <v>0</v>
      </c>
      <c r="D90" s="623"/>
      <c r="E90" s="596"/>
      <c r="F90" s="596"/>
      <c r="G90" s="596"/>
      <c r="H90" s="596"/>
    </row>
    <row r="91" spans="1:8" ht="25.5" x14ac:dyDescent="0.2">
      <c r="A91" s="593">
        <v>86</v>
      </c>
      <c r="B91" s="621" t="s">
        <v>15</v>
      </c>
      <c r="C91" s="265">
        <f t="shared" si="1"/>
        <v>0</v>
      </c>
      <c r="D91" s="627">
        <f>SUM(D92:D95)</f>
        <v>0</v>
      </c>
      <c r="E91" s="601">
        <f>SUM(E92:E95)</f>
        <v>0</v>
      </c>
      <c r="F91" s="601">
        <f>SUM(F92:F95)</f>
        <v>0</v>
      </c>
      <c r="G91" s="601">
        <f>SUM(G92:G95)</f>
        <v>0</v>
      </c>
      <c r="H91" s="601">
        <f>SUM(H92:H95)</f>
        <v>0</v>
      </c>
    </row>
    <row r="92" spans="1:8" x14ac:dyDescent="0.2">
      <c r="A92" s="593">
        <v>87</v>
      </c>
      <c r="B92" s="621" t="s">
        <v>396</v>
      </c>
      <c r="C92" s="265">
        <f t="shared" si="1"/>
        <v>0</v>
      </c>
      <c r="D92" s="623"/>
      <c r="E92" s="596"/>
      <c r="F92" s="596"/>
      <c r="G92" s="596"/>
      <c r="H92" s="596"/>
    </row>
    <row r="93" spans="1:8" x14ac:dyDescent="0.2">
      <c r="A93" s="593">
        <v>88</v>
      </c>
      <c r="B93" s="621" t="s">
        <v>16</v>
      </c>
      <c r="C93" s="265">
        <f t="shared" si="1"/>
        <v>0</v>
      </c>
      <c r="D93" s="623"/>
      <c r="E93" s="596"/>
      <c r="F93" s="596"/>
      <c r="G93" s="596"/>
      <c r="H93" s="596"/>
    </row>
    <row r="94" spans="1:8" x14ac:dyDescent="0.2">
      <c r="A94" s="593">
        <v>89</v>
      </c>
      <c r="B94" s="621" t="s">
        <v>17</v>
      </c>
      <c r="C94" s="265">
        <f t="shared" si="1"/>
        <v>0</v>
      </c>
      <c r="D94" s="623"/>
      <c r="E94" s="596"/>
      <c r="F94" s="596"/>
      <c r="G94" s="596"/>
      <c r="H94" s="596"/>
    </row>
    <row r="95" spans="1:8" x14ac:dyDescent="0.2">
      <c r="A95" s="593">
        <v>90</v>
      </c>
      <c r="B95" s="621" t="s">
        <v>18</v>
      </c>
      <c r="C95" s="265">
        <f t="shared" si="1"/>
        <v>0</v>
      </c>
      <c r="D95" s="623"/>
      <c r="E95" s="596"/>
      <c r="F95" s="596"/>
      <c r="G95" s="596"/>
      <c r="H95" s="596"/>
    </row>
    <row r="96" spans="1:8" ht="25.5" x14ac:dyDescent="0.2">
      <c r="A96" s="593">
        <v>91</v>
      </c>
      <c r="B96" s="621" t="s">
        <v>397</v>
      </c>
      <c r="C96" s="265">
        <f t="shared" si="1"/>
        <v>6300000</v>
      </c>
      <c r="D96" s="623">
        <v>6300000</v>
      </c>
      <c r="E96" s="596"/>
      <c r="F96" s="596"/>
      <c r="G96" s="596"/>
      <c r="H96" s="596"/>
    </row>
    <row r="97" spans="1:10" x14ac:dyDescent="0.2">
      <c r="A97" s="593">
        <v>92</v>
      </c>
      <c r="B97" s="621" t="s">
        <v>398</v>
      </c>
      <c r="C97" s="265">
        <f t="shared" si="1"/>
        <v>0</v>
      </c>
      <c r="D97" s="623"/>
      <c r="E97" s="596"/>
      <c r="F97" s="596"/>
      <c r="G97" s="596"/>
      <c r="H97" s="596"/>
    </row>
    <row r="98" spans="1:10" x14ac:dyDescent="0.2">
      <c r="A98" s="593">
        <v>93</v>
      </c>
      <c r="B98" s="621" t="s">
        <v>19</v>
      </c>
      <c r="C98" s="265">
        <f t="shared" si="1"/>
        <v>4000000</v>
      </c>
      <c r="D98" s="623">
        <v>4000000</v>
      </c>
      <c r="E98" s="596"/>
      <c r="F98" s="596"/>
      <c r="G98" s="596"/>
      <c r="H98" s="596"/>
    </row>
    <row r="99" spans="1:10" x14ac:dyDescent="0.2">
      <c r="A99" s="593">
        <v>94</v>
      </c>
      <c r="B99" s="624" t="s">
        <v>20</v>
      </c>
      <c r="C99" s="265">
        <f t="shared" si="1"/>
        <v>10300000</v>
      </c>
      <c r="D99" s="625">
        <f>D90+D91+D96+D97+D98</f>
        <v>10300000</v>
      </c>
      <c r="E99" s="626">
        <f>E90+E91+E96+E97+E98</f>
        <v>0</v>
      </c>
      <c r="F99" s="626">
        <f>F90+F91+F96+F97+F98</f>
        <v>0</v>
      </c>
      <c r="G99" s="626">
        <f>G90+G91+G96+G97+G98</f>
        <v>0</v>
      </c>
      <c r="H99" s="626">
        <f>H90+H91+H96+H97+H98</f>
        <v>0</v>
      </c>
    </row>
    <row r="100" spans="1:10" x14ac:dyDescent="0.2">
      <c r="A100" s="593">
        <v>95</v>
      </c>
      <c r="B100" s="621" t="s">
        <v>21</v>
      </c>
      <c r="C100" s="265">
        <f t="shared" si="1"/>
        <v>0</v>
      </c>
      <c r="D100" s="623"/>
      <c r="E100" s="596"/>
      <c r="F100" s="596"/>
      <c r="G100" s="596"/>
      <c r="H100" s="596"/>
    </row>
    <row r="101" spans="1:10" x14ac:dyDescent="0.2">
      <c r="A101" s="593">
        <v>96</v>
      </c>
      <c r="B101" s="621" t="s">
        <v>22</v>
      </c>
      <c r="C101" s="265">
        <f t="shared" si="1"/>
        <v>0</v>
      </c>
      <c r="D101" s="623"/>
      <c r="E101" s="596"/>
      <c r="F101" s="596"/>
      <c r="G101" s="596"/>
      <c r="H101" s="596"/>
    </row>
    <row r="102" spans="1:10" x14ac:dyDescent="0.2">
      <c r="A102" s="593">
        <v>97</v>
      </c>
      <c r="B102" s="621" t="s">
        <v>23</v>
      </c>
      <c r="C102" s="265">
        <f t="shared" si="1"/>
        <v>0</v>
      </c>
      <c r="D102" s="623"/>
      <c r="E102" s="596"/>
      <c r="F102" s="596"/>
      <c r="G102" s="596"/>
      <c r="H102" s="596"/>
    </row>
    <row r="103" spans="1:10" x14ac:dyDescent="0.2">
      <c r="A103" s="593">
        <v>98</v>
      </c>
      <c r="B103" s="621" t="s">
        <v>24</v>
      </c>
      <c r="C103" s="265">
        <f t="shared" si="1"/>
        <v>0</v>
      </c>
      <c r="D103" s="623"/>
      <c r="E103" s="596"/>
      <c r="F103" s="596"/>
      <c r="G103" s="596"/>
      <c r="H103" s="596"/>
    </row>
    <row r="104" spans="1:10" ht="25.5" x14ac:dyDescent="0.2">
      <c r="A104" s="593">
        <v>99</v>
      </c>
      <c r="B104" s="621" t="s">
        <v>25</v>
      </c>
      <c r="C104" s="265">
        <f t="shared" si="1"/>
        <v>0</v>
      </c>
      <c r="D104" s="623"/>
      <c r="E104" s="596"/>
      <c r="F104" s="596"/>
      <c r="G104" s="596"/>
      <c r="H104" s="596"/>
    </row>
    <row r="105" spans="1:10" x14ac:dyDescent="0.2">
      <c r="A105" s="593">
        <v>100</v>
      </c>
      <c r="B105" s="624" t="s">
        <v>26</v>
      </c>
      <c r="C105" s="265">
        <f t="shared" si="1"/>
        <v>0</v>
      </c>
      <c r="D105" s="625">
        <f>SUM(D100:D104)</f>
        <v>0</v>
      </c>
      <c r="E105" s="626">
        <f>SUM(E100:E104)</f>
        <v>0</v>
      </c>
      <c r="F105" s="626">
        <f>SUM(F100:F104)</f>
        <v>0</v>
      </c>
      <c r="G105" s="626">
        <f>SUM(G100:G104)</f>
        <v>0</v>
      </c>
      <c r="H105" s="626">
        <f>SUM(H100:H104)</f>
        <v>0</v>
      </c>
    </row>
    <row r="106" spans="1:10" x14ac:dyDescent="0.2">
      <c r="A106" s="593">
        <v>101</v>
      </c>
      <c r="B106" s="621" t="s">
        <v>27</v>
      </c>
      <c r="C106" s="265">
        <f t="shared" si="1"/>
        <v>0</v>
      </c>
      <c r="D106" s="623"/>
      <c r="E106" s="596"/>
      <c r="F106" s="596"/>
      <c r="G106" s="596"/>
      <c r="H106" s="596"/>
    </row>
    <row r="107" spans="1:10" x14ac:dyDescent="0.2">
      <c r="A107" s="593">
        <v>102</v>
      </c>
      <c r="B107" s="621" t="s">
        <v>399</v>
      </c>
      <c r="C107" s="265">
        <f t="shared" si="1"/>
        <v>0</v>
      </c>
      <c r="D107" s="623"/>
      <c r="E107" s="596"/>
      <c r="F107" s="596"/>
      <c r="G107" s="596"/>
      <c r="H107" s="596"/>
    </row>
    <row r="108" spans="1:10" x14ac:dyDescent="0.2">
      <c r="A108" s="593">
        <v>103</v>
      </c>
      <c r="B108" s="621" t="s">
        <v>28</v>
      </c>
      <c r="C108" s="265">
        <f t="shared" si="1"/>
        <v>0</v>
      </c>
      <c r="D108" s="623"/>
      <c r="E108" s="596"/>
      <c r="F108" s="596"/>
      <c r="G108" s="596"/>
      <c r="H108" s="596"/>
    </row>
    <row r="109" spans="1:10" ht="25.5" x14ac:dyDescent="0.2">
      <c r="A109" s="593">
        <v>104</v>
      </c>
      <c r="B109" s="621" t="s">
        <v>29</v>
      </c>
      <c r="C109" s="265">
        <f t="shared" si="1"/>
        <v>0</v>
      </c>
      <c r="D109" s="623"/>
      <c r="E109" s="596"/>
      <c r="F109" s="596"/>
      <c r="G109" s="596"/>
      <c r="H109" s="596"/>
    </row>
    <row r="110" spans="1:10" x14ac:dyDescent="0.2">
      <c r="A110" s="593">
        <v>105</v>
      </c>
      <c r="B110" s="624" t="s">
        <v>30</v>
      </c>
      <c r="C110" s="265">
        <f t="shared" si="1"/>
        <v>0</v>
      </c>
      <c r="D110" s="625">
        <f>SUM(D106:D109)</f>
        <v>0</v>
      </c>
      <c r="E110" s="626">
        <f>SUM(E106:E109)</f>
        <v>0</v>
      </c>
      <c r="F110" s="626">
        <f>SUM(F106:F109)</f>
        <v>0</v>
      </c>
      <c r="G110" s="626">
        <f>SUM(G106:G109)</f>
        <v>0</v>
      </c>
      <c r="H110" s="626">
        <f>SUM(H106:H109)</f>
        <v>0</v>
      </c>
    </row>
    <row r="111" spans="1:10" ht="25.5" x14ac:dyDescent="0.2">
      <c r="A111" s="593">
        <v>106</v>
      </c>
      <c r="B111" s="621" t="s">
        <v>506</v>
      </c>
      <c r="C111" s="265">
        <f>SUM(D111:H111)</f>
        <v>0</v>
      </c>
      <c r="D111" s="622"/>
      <c r="E111" s="608">
        <f>SUM(E112:E114)</f>
        <v>0</v>
      </c>
      <c r="F111" s="608">
        <f>SUM(F112:F114)</f>
        <v>0</v>
      </c>
      <c r="G111" s="608">
        <f>SUM(G112:G114)</f>
        <v>0</v>
      </c>
      <c r="H111" s="608">
        <f>SUM(H112:H114)</f>
        <v>0</v>
      </c>
      <c r="J111">
        <v>6300</v>
      </c>
    </row>
    <row r="112" spans="1:10" x14ac:dyDescent="0.2">
      <c r="A112" s="593">
        <v>107</v>
      </c>
      <c r="B112" s="621" t="s">
        <v>507</v>
      </c>
      <c r="C112" s="265">
        <f t="shared" ref="C112:C121" si="2">SUM(D112:H112)</f>
        <v>0</v>
      </c>
      <c r="D112" s="623"/>
      <c r="E112" s="596"/>
      <c r="F112" s="596"/>
      <c r="G112" s="596"/>
      <c r="H112" s="596"/>
      <c r="J112">
        <v>3900</v>
      </c>
    </row>
    <row r="113" spans="1:10" ht="25.5" x14ac:dyDescent="0.2">
      <c r="A113" s="593">
        <v>108</v>
      </c>
      <c r="B113" s="621" t="s">
        <v>400</v>
      </c>
      <c r="C113" s="265">
        <f t="shared" si="2"/>
        <v>0</v>
      </c>
      <c r="D113" s="623"/>
      <c r="E113" s="596"/>
      <c r="F113" s="596"/>
      <c r="G113" s="596"/>
      <c r="H113" s="596"/>
      <c r="J113">
        <f>J111-J112</f>
        <v>2400</v>
      </c>
    </row>
    <row r="114" spans="1:10" x14ac:dyDescent="0.2">
      <c r="A114" s="593">
        <v>109</v>
      </c>
      <c r="B114" s="621" t="s">
        <v>402</v>
      </c>
      <c r="C114" s="265">
        <f t="shared" si="2"/>
        <v>0</v>
      </c>
      <c r="D114" s="623"/>
      <c r="E114" s="596"/>
      <c r="F114" s="596"/>
      <c r="G114" s="596"/>
      <c r="H114" s="596"/>
    </row>
    <row r="115" spans="1:10" x14ac:dyDescent="0.2">
      <c r="A115" s="593">
        <v>110</v>
      </c>
      <c r="B115" s="624" t="s">
        <v>32</v>
      </c>
      <c r="C115" s="265">
        <f t="shared" si="2"/>
        <v>0</v>
      </c>
      <c r="D115" s="625">
        <f>D111</f>
        <v>0</v>
      </c>
      <c r="E115" s="626">
        <f>E111</f>
        <v>0</v>
      </c>
      <c r="F115" s="626">
        <f>F111</f>
        <v>0</v>
      </c>
      <c r="G115" s="626">
        <f>G111</f>
        <v>0</v>
      </c>
      <c r="H115" s="626">
        <f>H111</f>
        <v>0</v>
      </c>
    </row>
    <row r="116" spans="1:10" x14ac:dyDescent="0.2">
      <c r="A116" s="593">
        <v>111</v>
      </c>
      <c r="B116" s="628" t="s">
        <v>33</v>
      </c>
      <c r="C116" s="265">
        <f t="shared" si="2"/>
        <v>33484875</v>
      </c>
      <c r="D116" s="630">
        <f>D79+D80+D81+D89+D99+D105+D110+D115</f>
        <v>24931200</v>
      </c>
      <c r="E116" s="630">
        <f>E79+E80+E81+E89+E99+E105+E110+E115</f>
        <v>0</v>
      </c>
      <c r="F116" s="630">
        <f>F79+F80+F81+F89+F99+F105+F110+F115</f>
        <v>4503100</v>
      </c>
      <c r="G116" s="630">
        <f>G79+G80+G81+G89+G99+G105+G110+G115</f>
        <v>4050575</v>
      </c>
      <c r="H116" s="630">
        <f>H79+H80+H81+H89+H99+H105+H110+H115</f>
        <v>0</v>
      </c>
    </row>
    <row r="117" spans="1:10" ht="25.5" x14ac:dyDescent="0.2">
      <c r="A117" s="593">
        <v>112</v>
      </c>
      <c r="B117" s="621" t="s">
        <v>34</v>
      </c>
      <c r="C117" s="265">
        <f t="shared" si="2"/>
        <v>0</v>
      </c>
      <c r="D117" s="623"/>
      <c r="E117" s="596"/>
      <c r="F117" s="596"/>
      <c r="G117" s="596"/>
      <c r="H117" s="596"/>
    </row>
    <row r="118" spans="1:10" x14ac:dyDescent="0.2">
      <c r="A118" s="593">
        <v>113</v>
      </c>
      <c r="B118" s="621" t="s">
        <v>35</v>
      </c>
      <c r="C118" s="265">
        <f t="shared" si="2"/>
        <v>6585175</v>
      </c>
      <c r="D118" s="623">
        <f>C75</f>
        <v>6585175</v>
      </c>
      <c r="E118" s="596"/>
      <c r="F118" s="596"/>
      <c r="G118" s="596"/>
      <c r="H118" s="596"/>
    </row>
    <row r="119" spans="1:10" x14ac:dyDescent="0.2">
      <c r="A119" s="593">
        <v>114</v>
      </c>
      <c r="B119" s="621" t="s">
        <v>36</v>
      </c>
      <c r="C119" s="265">
        <f t="shared" si="2"/>
        <v>6585175</v>
      </c>
      <c r="D119" s="622">
        <f>SUM(D117:D118)</f>
        <v>6585175</v>
      </c>
      <c r="E119" s="608">
        <f>SUM(E117:E118)</f>
        <v>0</v>
      </c>
      <c r="F119" s="608">
        <f>SUM(F117:F118)</f>
        <v>0</v>
      </c>
      <c r="G119" s="608">
        <f>SUM(G117:G118)</f>
        <v>0</v>
      </c>
      <c r="H119" s="608">
        <f>SUM(H117:H118)</f>
        <v>0</v>
      </c>
    </row>
    <row r="120" spans="1:10" ht="13.5" thickBot="1" x14ac:dyDescent="0.25">
      <c r="A120" s="593">
        <v>115</v>
      </c>
      <c r="B120" s="631" t="s">
        <v>37</v>
      </c>
      <c r="C120" s="265">
        <f t="shared" si="2"/>
        <v>6585175</v>
      </c>
      <c r="D120" s="632">
        <f>D119</f>
        <v>6585175</v>
      </c>
      <c r="E120" s="633">
        <f>E119</f>
        <v>0</v>
      </c>
      <c r="F120" s="633">
        <f>F119</f>
        <v>0</v>
      </c>
      <c r="G120" s="633">
        <f>G119</f>
        <v>0</v>
      </c>
      <c r="H120" s="633">
        <f>H119</f>
        <v>0</v>
      </c>
    </row>
    <row r="121" spans="1:10" ht="14.25" thickTop="1" thickBot="1" x14ac:dyDescent="0.25">
      <c r="A121" s="593">
        <v>116</v>
      </c>
      <c r="B121" s="18" t="s">
        <v>38</v>
      </c>
      <c r="C121" s="265">
        <f t="shared" si="2"/>
        <v>40070050</v>
      </c>
      <c r="D121" s="16">
        <f>D116+D120</f>
        <v>31516375</v>
      </c>
      <c r="E121" s="8">
        <f>E116+E120</f>
        <v>0</v>
      </c>
      <c r="F121" s="8">
        <f>F116+F120</f>
        <v>4503100</v>
      </c>
      <c r="G121" s="8">
        <f>G116+G120</f>
        <v>4050575</v>
      </c>
      <c r="H121" s="8">
        <f>H116+H120</f>
        <v>0</v>
      </c>
    </row>
    <row r="122" spans="1:10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036B04-6F52-4C92-AD40-F3D33E8E810D}">
  <dimension ref="A1:H122"/>
  <sheetViews>
    <sheetView workbookViewId="0">
      <pane ySplit="6" topLeftCell="A103" activePane="bottomLeft" state="frozen"/>
      <selection pane="bottomLeft" activeCell="F2" sqref="F2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25" t="s">
        <v>336</v>
      </c>
      <c r="F1" t="s">
        <v>552</v>
      </c>
    </row>
    <row r="2" spans="1:8" x14ac:dyDescent="0.2">
      <c r="B2" s="83" t="s">
        <v>486</v>
      </c>
      <c r="C2" s="226"/>
      <c r="F2" t="s">
        <v>509</v>
      </c>
    </row>
    <row r="3" spans="1:8" x14ac:dyDescent="0.2">
      <c r="C3" s="9"/>
      <c r="F3" t="s">
        <v>78</v>
      </c>
    </row>
    <row r="4" spans="1:8" x14ac:dyDescent="0.2">
      <c r="B4" s="227" t="s">
        <v>431</v>
      </c>
      <c r="C4" s="501" t="s">
        <v>410</v>
      </c>
    </row>
    <row r="5" spans="1:8" ht="38.25" x14ac:dyDescent="0.2">
      <c r="A5" s="590" t="s">
        <v>1</v>
      </c>
      <c r="B5" s="591" t="s">
        <v>2</v>
      </c>
      <c r="C5" s="592" t="s">
        <v>338</v>
      </c>
      <c r="D5" s="592" t="s">
        <v>40</v>
      </c>
      <c r="E5" s="592" t="s">
        <v>339</v>
      </c>
      <c r="F5" s="592" t="s">
        <v>42</v>
      </c>
      <c r="G5" s="592" t="s">
        <v>123</v>
      </c>
      <c r="H5" s="592" t="s">
        <v>43</v>
      </c>
    </row>
    <row r="6" spans="1:8" ht="25.5" x14ac:dyDescent="0.2">
      <c r="A6" s="593">
        <v>1</v>
      </c>
      <c r="B6" s="594" t="s">
        <v>44</v>
      </c>
      <c r="C6" s="595">
        <f>SUM(D6:H6)</f>
        <v>0</v>
      </c>
      <c r="D6" s="596"/>
      <c r="E6" s="596"/>
      <c r="F6" s="596"/>
      <c r="G6" s="596"/>
      <c r="H6" s="596"/>
    </row>
    <row r="7" spans="1:8" ht="25.5" x14ac:dyDescent="0.2">
      <c r="A7" s="593">
        <v>2</v>
      </c>
      <c r="B7" s="594" t="s">
        <v>340</v>
      </c>
      <c r="C7" s="595">
        <f t="shared" ref="C7:C70" si="0">SUM(D7:H7)</f>
        <v>0</v>
      </c>
      <c r="D7" s="596"/>
      <c r="E7" s="596"/>
      <c r="F7" s="596"/>
      <c r="G7" s="596"/>
      <c r="H7" s="596"/>
    </row>
    <row r="8" spans="1:8" ht="25.5" x14ac:dyDescent="0.2">
      <c r="A8" s="593">
        <v>3</v>
      </c>
      <c r="B8" s="594" t="s">
        <v>341</v>
      </c>
      <c r="C8" s="595">
        <f t="shared" si="0"/>
        <v>0</v>
      </c>
      <c r="D8" s="596"/>
      <c r="E8" s="596"/>
      <c r="F8" s="596"/>
      <c r="G8" s="596"/>
      <c r="H8" s="596"/>
    </row>
    <row r="9" spans="1:8" ht="25.5" x14ac:dyDescent="0.2">
      <c r="A9" s="593">
        <v>4</v>
      </c>
      <c r="B9" s="594" t="s">
        <v>342</v>
      </c>
      <c r="C9" s="595">
        <f t="shared" si="0"/>
        <v>0</v>
      </c>
      <c r="D9" s="596"/>
      <c r="E9" s="596"/>
      <c r="F9" s="596"/>
      <c r="G9" s="596"/>
      <c r="H9" s="596"/>
    </row>
    <row r="10" spans="1:8" ht="25.5" x14ac:dyDescent="0.2">
      <c r="A10" s="593">
        <v>5</v>
      </c>
      <c r="B10" s="594" t="s">
        <v>343</v>
      </c>
      <c r="C10" s="595">
        <f t="shared" si="0"/>
        <v>0</v>
      </c>
      <c r="D10" s="596"/>
      <c r="E10" s="596"/>
      <c r="F10" s="596"/>
      <c r="G10" s="596"/>
      <c r="H10" s="596"/>
    </row>
    <row r="11" spans="1:8" x14ac:dyDescent="0.2">
      <c r="A11" s="593">
        <v>6</v>
      </c>
      <c r="B11" s="594" t="s">
        <v>344</v>
      </c>
      <c r="C11" s="595">
        <f t="shared" si="0"/>
        <v>0</v>
      </c>
      <c r="D11" s="596"/>
      <c r="E11" s="596"/>
      <c r="F11" s="596"/>
      <c r="G11" s="596"/>
      <c r="H11" s="596"/>
    </row>
    <row r="12" spans="1:8" x14ac:dyDescent="0.2">
      <c r="A12" s="593">
        <v>7</v>
      </c>
      <c r="B12" s="594" t="s">
        <v>45</v>
      </c>
      <c r="C12" s="595">
        <f t="shared" si="0"/>
        <v>0</v>
      </c>
      <c r="D12" s="597">
        <f>SUM(D6:D11)</f>
        <v>0</v>
      </c>
      <c r="E12" s="597">
        <f>SUM(E6:E11)</f>
        <v>0</v>
      </c>
      <c r="F12" s="597">
        <f>SUM(F6:F11)</f>
        <v>0</v>
      </c>
      <c r="G12" s="597">
        <f>SUM(G6:G11)</f>
        <v>0</v>
      </c>
      <c r="H12" s="597">
        <f>SUM(H6:H11)</f>
        <v>0</v>
      </c>
    </row>
    <row r="13" spans="1:8" s="232" customFormat="1" x14ac:dyDescent="0.2">
      <c r="A13" s="593">
        <v>8</v>
      </c>
      <c r="B13" s="598" t="s">
        <v>345</v>
      </c>
      <c r="C13" s="595">
        <f t="shared" si="0"/>
        <v>0</v>
      </c>
      <c r="D13" s="599"/>
      <c r="E13" s="599"/>
      <c r="F13" s="599"/>
      <c r="G13" s="599"/>
      <c r="H13" s="599"/>
    </row>
    <row r="14" spans="1:8" ht="25.5" x14ac:dyDescent="0.2">
      <c r="A14" s="593">
        <v>9</v>
      </c>
      <c r="B14" s="594" t="s">
        <v>46</v>
      </c>
      <c r="C14" s="595">
        <f t="shared" si="0"/>
        <v>0</v>
      </c>
      <c r="D14" s="597">
        <f>SUM(D15:D19)</f>
        <v>0</v>
      </c>
      <c r="E14" s="597">
        <f>SUM(E15:E19)</f>
        <v>0</v>
      </c>
      <c r="F14" s="597">
        <f>SUM(F15:F19)</f>
        <v>0</v>
      </c>
      <c r="G14" s="597">
        <f>SUM(G15:G19)</f>
        <v>0</v>
      </c>
      <c r="H14" s="597">
        <f>SUM(H15:H19)</f>
        <v>0</v>
      </c>
    </row>
    <row r="15" spans="1:8" x14ac:dyDescent="0.2">
      <c r="A15" s="593">
        <v>10</v>
      </c>
      <c r="B15" s="594" t="s">
        <v>346</v>
      </c>
      <c r="C15" s="595">
        <f t="shared" si="0"/>
        <v>0</v>
      </c>
      <c r="D15" s="596"/>
      <c r="E15" s="596"/>
      <c r="F15" s="596"/>
      <c r="G15" s="596"/>
      <c r="H15" s="596"/>
    </row>
    <row r="16" spans="1:8" x14ac:dyDescent="0.2">
      <c r="A16" s="593">
        <v>11</v>
      </c>
      <c r="B16" s="594" t="s">
        <v>347</v>
      </c>
      <c r="C16" s="595">
        <f t="shared" si="0"/>
        <v>0</v>
      </c>
      <c r="D16" s="596"/>
      <c r="E16" s="596"/>
      <c r="F16" s="596"/>
      <c r="G16" s="596"/>
      <c r="H16" s="596"/>
    </row>
    <row r="17" spans="1:8" x14ac:dyDescent="0.2">
      <c r="A17" s="593">
        <v>12</v>
      </c>
      <c r="B17" s="594" t="s">
        <v>348</v>
      </c>
      <c r="C17" s="595">
        <f t="shared" si="0"/>
        <v>0</v>
      </c>
      <c r="D17" s="596"/>
      <c r="E17" s="596"/>
      <c r="F17" s="596"/>
      <c r="G17" s="596"/>
      <c r="H17" s="596"/>
    </row>
    <row r="18" spans="1:8" x14ac:dyDescent="0.2">
      <c r="A18" s="593">
        <v>13</v>
      </c>
      <c r="B18" s="594" t="s">
        <v>349</v>
      </c>
      <c r="C18" s="595">
        <f t="shared" si="0"/>
        <v>0</v>
      </c>
      <c r="D18" s="596"/>
      <c r="E18" s="596"/>
      <c r="F18" s="596"/>
      <c r="G18" s="596"/>
      <c r="H18" s="596"/>
    </row>
    <row r="19" spans="1:8" x14ac:dyDescent="0.2">
      <c r="A19" s="593">
        <v>14</v>
      </c>
      <c r="B19" s="594" t="s">
        <v>350</v>
      </c>
      <c r="C19" s="595">
        <f t="shared" si="0"/>
        <v>0</v>
      </c>
      <c r="D19" s="596"/>
      <c r="E19" s="596"/>
      <c r="F19" s="596"/>
      <c r="G19" s="596"/>
      <c r="H19" s="596"/>
    </row>
    <row r="20" spans="1:8" ht="25.5" x14ac:dyDescent="0.2">
      <c r="A20" s="593">
        <v>15</v>
      </c>
      <c r="B20" s="600" t="s">
        <v>47</v>
      </c>
      <c r="C20" s="595">
        <f t="shared" si="0"/>
        <v>0</v>
      </c>
      <c r="D20" s="601">
        <f>D12+D14</f>
        <v>0</v>
      </c>
      <c r="E20" s="601">
        <f>E12+E14</f>
        <v>0</v>
      </c>
      <c r="F20" s="601">
        <f>F12+F14</f>
        <v>0</v>
      </c>
      <c r="G20" s="601">
        <f>G12+G14</f>
        <v>0</v>
      </c>
      <c r="H20" s="601">
        <f>H12+H14</f>
        <v>0</v>
      </c>
    </row>
    <row r="21" spans="1:8" x14ac:dyDescent="0.2">
      <c r="A21" s="593">
        <v>16</v>
      </c>
      <c r="B21" s="594" t="s">
        <v>48</v>
      </c>
      <c r="C21" s="595">
        <f t="shared" si="0"/>
        <v>0</v>
      </c>
      <c r="D21" s="602">
        <f>D22</f>
        <v>0</v>
      </c>
      <c r="E21" s="602">
        <f>E22</f>
        <v>0</v>
      </c>
      <c r="F21" s="602">
        <f>F22</f>
        <v>0</v>
      </c>
      <c r="G21" s="602">
        <f>G22</f>
        <v>0</v>
      </c>
      <c r="H21" s="602">
        <f>H22</f>
        <v>0</v>
      </c>
    </row>
    <row r="22" spans="1:8" x14ac:dyDescent="0.2">
      <c r="A22" s="593">
        <v>17</v>
      </c>
      <c r="B22" s="594" t="s">
        <v>351</v>
      </c>
      <c r="C22" s="595">
        <f t="shared" si="0"/>
        <v>0</v>
      </c>
      <c r="D22" s="603"/>
      <c r="E22" s="603"/>
      <c r="F22" s="603"/>
      <c r="G22" s="603"/>
      <c r="H22" s="603"/>
    </row>
    <row r="23" spans="1:8" x14ac:dyDescent="0.2">
      <c r="A23" s="593">
        <v>18</v>
      </c>
      <c r="B23" s="594" t="s">
        <v>352</v>
      </c>
      <c r="C23" s="595">
        <f t="shared" si="0"/>
        <v>0</v>
      </c>
      <c r="D23" s="602">
        <f>SUM(D24:D27)</f>
        <v>0</v>
      </c>
      <c r="E23" s="602">
        <f>SUM(E24:E27)</f>
        <v>0</v>
      </c>
      <c r="F23" s="602">
        <f>SUM(F24:F27)</f>
        <v>0</v>
      </c>
      <c r="G23" s="602">
        <f>SUM(G24:G27)</f>
        <v>0</v>
      </c>
      <c r="H23" s="602">
        <f>SUM(H24:H27)</f>
        <v>0</v>
      </c>
    </row>
    <row r="24" spans="1:8" x14ac:dyDescent="0.2">
      <c r="A24" s="593">
        <v>19</v>
      </c>
      <c r="B24" s="594" t="s">
        <v>353</v>
      </c>
      <c r="C24" s="595">
        <f t="shared" si="0"/>
        <v>0</v>
      </c>
      <c r="D24" s="592"/>
      <c r="E24" s="592"/>
      <c r="F24" s="592"/>
      <c r="G24" s="592"/>
      <c r="H24" s="592"/>
    </row>
    <row r="25" spans="1:8" x14ac:dyDescent="0.2">
      <c r="A25" s="593">
        <v>20</v>
      </c>
      <c r="B25" s="594" t="s">
        <v>354</v>
      </c>
      <c r="C25" s="595">
        <f t="shared" si="0"/>
        <v>0</v>
      </c>
      <c r="D25" s="592"/>
      <c r="E25" s="592"/>
      <c r="F25" s="592"/>
      <c r="G25" s="592"/>
      <c r="H25" s="592"/>
    </row>
    <row r="26" spans="1:8" x14ac:dyDescent="0.2">
      <c r="A26" s="593">
        <v>21</v>
      </c>
      <c r="B26" s="594" t="s">
        <v>355</v>
      </c>
      <c r="C26" s="595">
        <f t="shared" si="0"/>
        <v>0</v>
      </c>
      <c r="D26" s="592"/>
      <c r="E26" s="592"/>
      <c r="F26" s="592"/>
      <c r="G26" s="592"/>
      <c r="H26" s="592"/>
    </row>
    <row r="27" spans="1:8" x14ac:dyDescent="0.2">
      <c r="A27" s="593">
        <v>22</v>
      </c>
      <c r="B27" s="235" t="s">
        <v>356</v>
      </c>
      <c r="C27" s="595">
        <f t="shared" si="0"/>
        <v>0</v>
      </c>
      <c r="D27" s="592"/>
      <c r="E27" s="592"/>
      <c r="F27" s="592"/>
      <c r="G27" s="592"/>
      <c r="H27" s="592"/>
    </row>
    <row r="28" spans="1:8" ht="25.5" x14ac:dyDescent="0.2">
      <c r="A28" s="593">
        <v>23</v>
      </c>
      <c r="B28" s="600" t="s">
        <v>49</v>
      </c>
      <c r="C28" s="595">
        <f t="shared" si="0"/>
        <v>0</v>
      </c>
      <c r="D28" s="601">
        <f>D21+D23</f>
        <v>0</v>
      </c>
      <c r="E28" s="601">
        <f>E21+E23</f>
        <v>0</v>
      </c>
      <c r="F28" s="601">
        <f>F21+F23</f>
        <v>0</v>
      </c>
      <c r="G28" s="601">
        <f>G21+G23</f>
        <v>0</v>
      </c>
      <c r="H28" s="601">
        <f>H21+H23</f>
        <v>0</v>
      </c>
    </row>
    <row r="29" spans="1:8" x14ac:dyDescent="0.2">
      <c r="A29" s="593">
        <v>24</v>
      </c>
      <c r="B29" s="594" t="s">
        <v>50</v>
      </c>
      <c r="C29" s="595">
        <f t="shared" si="0"/>
        <v>8172039</v>
      </c>
      <c r="D29" s="597">
        <f>SUM(D30:D31)</f>
        <v>8172039</v>
      </c>
      <c r="E29" s="597">
        <f>SUM(E30:E31)</f>
        <v>0</v>
      </c>
      <c r="F29" s="597">
        <f>SUM(F30:F31)</f>
        <v>0</v>
      </c>
      <c r="G29" s="597">
        <f>SUM(G30:G31)</f>
        <v>0</v>
      </c>
      <c r="H29" s="597">
        <f>SUM(H30:H31)</f>
        <v>0</v>
      </c>
    </row>
    <row r="30" spans="1:8" x14ac:dyDescent="0.2">
      <c r="A30" s="593">
        <v>25</v>
      </c>
      <c r="B30" s="594" t="s">
        <v>51</v>
      </c>
      <c r="C30" s="595">
        <f t="shared" si="0"/>
        <v>8172039</v>
      </c>
      <c r="D30" s="596">
        <f>D118</f>
        <v>8172039</v>
      </c>
      <c r="E30" s="596"/>
      <c r="F30" s="596"/>
      <c r="G30" s="596"/>
      <c r="H30" s="596"/>
    </row>
    <row r="31" spans="1:8" ht="16.5" customHeight="1" x14ac:dyDescent="0.2">
      <c r="A31" s="593">
        <v>26</v>
      </c>
      <c r="B31" s="594" t="s">
        <v>52</v>
      </c>
      <c r="C31" s="595">
        <f t="shared" si="0"/>
        <v>0</v>
      </c>
      <c r="D31" s="596"/>
      <c r="E31" s="596"/>
      <c r="F31" s="596"/>
      <c r="G31" s="596"/>
      <c r="H31" s="596"/>
    </row>
    <row r="32" spans="1:8" ht="18.75" customHeight="1" x14ac:dyDescent="0.2">
      <c r="A32" s="593">
        <v>27</v>
      </c>
      <c r="B32" s="594" t="s">
        <v>53</v>
      </c>
      <c r="C32" s="595">
        <f t="shared" si="0"/>
        <v>0</v>
      </c>
      <c r="D32" s="596"/>
      <c r="E32" s="596"/>
      <c r="F32" s="596"/>
      <c r="G32" s="596"/>
      <c r="H32" s="596"/>
    </row>
    <row r="33" spans="1:8" x14ac:dyDescent="0.2">
      <c r="A33" s="593">
        <v>28</v>
      </c>
      <c r="B33" s="594" t="s">
        <v>357</v>
      </c>
      <c r="C33" s="595">
        <f t="shared" si="0"/>
        <v>0</v>
      </c>
      <c r="D33" s="596"/>
      <c r="E33" s="596"/>
      <c r="F33" s="596"/>
      <c r="G33" s="596"/>
      <c r="H33" s="596"/>
    </row>
    <row r="34" spans="1:8" ht="25.5" x14ac:dyDescent="0.2">
      <c r="A34" s="593">
        <v>29</v>
      </c>
      <c r="B34" s="594" t="s">
        <v>358</v>
      </c>
      <c r="C34" s="595">
        <f t="shared" si="0"/>
        <v>0</v>
      </c>
      <c r="D34" s="596"/>
      <c r="E34" s="596"/>
      <c r="F34" s="596"/>
      <c r="G34" s="596"/>
      <c r="H34" s="596"/>
    </row>
    <row r="35" spans="1:8" x14ac:dyDescent="0.2">
      <c r="A35" s="593">
        <v>30</v>
      </c>
      <c r="B35" s="594" t="s">
        <v>54</v>
      </c>
      <c r="C35" s="595">
        <f t="shared" si="0"/>
        <v>0</v>
      </c>
      <c r="D35" s="597">
        <f>SUM(D32:D34)</f>
        <v>0</v>
      </c>
      <c r="E35" s="597">
        <f>SUM(E32:E34)</f>
        <v>0</v>
      </c>
      <c r="F35" s="597">
        <f>SUM(F32:F34)</f>
        <v>0</v>
      </c>
      <c r="G35" s="597">
        <f>SUM(G32:G34)</f>
        <v>0</v>
      </c>
      <c r="H35" s="597">
        <f>SUM(H32:H34)</f>
        <v>0</v>
      </c>
    </row>
    <row r="36" spans="1:8" x14ac:dyDescent="0.2">
      <c r="A36" s="593">
        <v>31</v>
      </c>
      <c r="B36" s="594" t="s">
        <v>55</v>
      </c>
      <c r="C36" s="595">
        <f t="shared" si="0"/>
        <v>0</v>
      </c>
      <c r="D36" s="597">
        <f>SUM(D37:D38)</f>
        <v>0</v>
      </c>
      <c r="E36" s="597">
        <f>SUM(E37:E38)</f>
        <v>0</v>
      </c>
      <c r="F36" s="597">
        <f>SUM(F37:F38)</f>
        <v>0</v>
      </c>
      <c r="G36" s="597">
        <f>SUM(G37:G38)</f>
        <v>0</v>
      </c>
      <c r="H36" s="597">
        <f>SUM(H37:H38)</f>
        <v>0</v>
      </c>
    </row>
    <row r="37" spans="1:8" ht="51" x14ac:dyDescent="0.2">
      <c r="A37" s="593">
        <v>32</v>
      </c>
      <c r="B37" s="594" t="s">
        <v>359</v>
      </c>
      <c r="C37" s="595">
        <f t="shared" si="0"/>
        <v>0</v>
      </c>
      <c r="D37" s="596"/>
      <c r="E37" s="596"/>
      <c r="F37" s="596"/>
      <c r="G37" s="596"/>
      <c r="H37" s="596"/>
    </row>
    <row r="38" spans="1:8" x14ac:dyDescent="0.2">
      <c r="A38" s="593">
        <v>33</v>
      </c>
      <c r="B38" s="594" t="s">
        <v>360</v>
      </c>
      <c r="C38" s="595">
        <f t="shared" si="0"/>
        <v>0</v>
      </c>
      <c r="D38" s="596"/>
      <c r="E38" s="596"/>
      <c r="F38" s="596"/>
      <c r="G38" s="596"/>
      <c r="H38" s="596"/>
    </row>
    <row r="39" spans="1:8" x14ac:dyDescent="0.2">
      <c r="A39" s="593">
        <v>34</v>
      </c>
      <c r="B39" s="600" t="s">
        <v>56</v>
      </c>
      <c r="C39" s="595">
        <f t="shared" si="0"/>
        <v>8172039</v>
      </c>
      <c r="D39" s="601">
        <f>D29+D35+D36</f>
        <v>8172039</v>
      </c>
      <c r="E39" s="601">
        <f>E29+E35+E36</f>
        <v>0</v>
      </c>
      <c r="F39" s="601">
        <f>F29+F35+F36</f>
        <v>0</v>
      </c>
      <c r="G39" s="601">
        <f>G29+G35+G36</f>
        <v>0</v>
      </c>
      <c r="H39" s="601">
        <f>H29+H35+H36</f>
        <v>0</v>
      </c>
    </row>
    <row r="40" spans="1:8" x14ac:dyDescent="0.2">
      <c r="A40" s="593">
        <v>35</v>
      </c>
      <c r="B40" s="598" t="s">
        <v>361</v>
      </c>
      <c r="C40" s="595">
        <f t="shared" si="0"/>
        <v>0</v>
      </c>
      <c r="D40" s="604"/>
      <c r="E40" s="604"/>
      <c r="F40" s="604"/>
      <c r="G40" s="604"/>
      <c r="H40" s="604"/>
    </row>
    <row r="41" spans="1:8" x14ac:dyDescent="0.2">
      <c r="A41" s="593">
        <v>36</v>
      </c>
      <c r="B41" s="605" t="s">
        <v>57</v>
      </c>
      <c r="C41" s="595">
        <f t="shared" si="0"/>
        <v>0</v>
      </c>
      <c r="D41" s="606">
        <f>SUM(D42:D45)</f>
        <v>0</v>
      </c>
      <c r="E41" s="606">
        <f>SUM(E42:E45)</f>
        <v>0</v>
      </c>
      <c r="F41" s="606">
        <f>SUM(F42:F45)</f>
        <v>0</v>
      </c>
      <c r="G41" s="606">
        <f>SUM(G42:G45)</f>
        <v>0</v>
      </c>
      <c r="H41" s="606">
        <f>SUM(H42:H45)</f>
        <v>0</v>
      </c>
    </row>
    <row r="42" spans="1:8" x14ac:dyDescent="0.2">
      <c r="A42" s="593">
        <v>37</v>
      </c>
      <c r="B42" s="605" t="s">
        <v>362</v>
      </c>
      <c r="C42" s="595">
        <f t="shared" si="0"/>
        <v>0</v>
      </c>
      <c r="D42" s="607"/>
      <c r="E42" s="607"/>
      <c r="F42" s="607"/>
      <c r="G42" s="607"/>
      <c r="H42" s="607"/>
    </row>
    <row r="43" spans="1:8" x14ac:dyDescent="0.2">
      <c r="A43" s="593">
        <v>38</v>
      </c>
      <c r="B43" s="605" t="s">
        <v>58</v>
      </c>
      <c r="C43" s="595">
        <f t="shared" si="0"/>
        <v>0</v>
      </c>
      <c r="D43" s="608"/>
      <c r="E43" s="608"/>
      <c r="F43" s="608"/>
      <c r="G43" s="608"/>
      <c r="H43" s="608"/>
    </row>
    <row r="44" spans="1:8" x14ac:dyDescent="0.2">
      <c r="A44" s="593">
        <v>39</v>
      </c>
      <c r="B44" s="605" t="s">
        <v>363</v>
      </c>
      <c r="C44" s="595">
        <f t="shared" si="0"/>
        <v>0</v>
      </c>
      <c r="D44" s="608"/>
      <c r="E44" s="608"/>
      <c r="F44" s="608"/>
      <c r="G44" s="608"/>
      <c r="H44" s="608"/>
    </row>
    <row r="45" spans="1:8" x14ac:dyDescent="0.2">
      <c r="A45" s="593">
        <v>40</v>
      </c>
      <c r="B45" s="605" t="s">
        <v>364</v>
      </c>
      <c r="C45" s="595">
        <f t="shared" si="0"/>
        <v>0</v>
      </c>
      <c r="D45" s="608"/>
      <c r="E45" s="608"/>
      <c r="F45" s="608"/>
      <c r="G45" s="608"/>
      <c r="H45" s="608"/>
    </row>
    <row r="46" spans="1:8" x14ac:dyDescent="0.2">
      <c r="A46" s="593">
        <v>41</v>
      </c>
      <c r="B46" s="594" t="s">
        <v>59</v>
      </c>
      <c r="C46" s="595">
        <f t="shared" si="0"/>
        <v>0</v>
      </c>
      <c r="D46" s="606">
        <f>SUM(D47:D48)</f>
        <v>0</v>
      </c>
      <c r="E46" s="606">
        <f>SUM(E47:E48)</f>
        <v>0</v>
      </c>
      <c r="F46" s="606">
        <f>SUM(F47:F48)</f>
        <v>0</v>
      </c>
      <c r="G46" s="606">
        <f>SUM(G47:G48)</f>
        <v>0</v>
      </c>
      <c r="H46" s="606">
        <f>SUM(H47:H48)</f>
        <v>0</v>
      </c>
    </row>
    <row r="47" spans="1:8" x14ac:dyDescent="0.2">
      <c r="A47" s="593">
        <v>42</v>
      </c>
      <c r="B47" s="594" t="s">
        <v>60</v>
      </c>
      <c r="C47" s="595">
        <f t="shared" si="0"/>
        <v>0</v>
      </c>
      <c r="D47" s="596"/>
      <c r="E47" s="596"/>
      <c r="F47" s="596"/>
      <c r="G47" s="596"/>
      <c r="H47" s="596"/>
    </row>
    <row r="48" spans="1:8" x14ac:dyDescent="0.2">
      <c r="A48" s="593">
        <v>43</v>
      </c>
      <c r="B48" s="594" t="s">
        <v>61</v>
      </c>
      <c r="C48" s="595">
        <f t="shared" si="0"/>
        <v>0</v>
      </c>
      <c r="D48" s="596"/>
      <c r="E48" s="596"/>
      <c r="F48" s="596"/>
      <c r="G48" s="596"/>
      <c r="H48" s="596"/>
    </row>
    <row r="49" spans="1:8" x14ac:dyDescent="0.2">
      <c r="A49" s="593">
        <v>44</v>
      </c>
      <c r="B49" s="594" t="s">
        <v>365</v>
      </c>
      <c r="C49" s="595">
        <f t="shared" si="0"/>
        <v>0</v>
      </c>
      <c r="D49" s="606">
        <f>SUM(D50:D53)</f>
        <v>0</v>
      </c>
      <c r="E49" s="606">
        <f>SUM(E50:E53)</f>
        <v>0</v>
      </c>
      <c r="F49" s="606">
        <f>SUM(F50:F53)</f>
        <v>0</v>
      </c>
      <c r="G49" s="606">
        <f>SUM(G50:G53)</f>
        <v>0</v>
      </c>
      <c r="H49" s="606">
        <f>SUM(H50:H53)</f>
        <v>0</v>
      </c>
    </row>
    <row r="50" spans="1:8" ht="25.5" x14ac:dyDescent="0.2">
      <c r="A50" s="593">
        <v>45</v>
      </c>
      <c r="B50" s="594" t="s">
        <v>366</v>
      </c>
      <c r="C50" s="595">
        <f t="shared" si="0"/>
        <v>0</v>
      </c>
      <c r="D50" s="596"/>
      <c r="E50" s="596"/>
      <c r="F50" s="596"/>
      <c r="G50" s="596"/>
      <c r="H50" s="596"/>
    </row>
    <row r="51" spans="1:8" ht="25.5" x14ac:dyDescent="0.2">
      <c r="A51" s="593">
        <v>46</v>
      </c>
      <c r="B51" s="594" t="s">
        <v>62</v>
      </c>
      <c r="C51" s="595">
        <f t="shared" si="0"/>
        <v>0</v>
      </c>
      <c r="D51" s="596"/>
      <c r="E51" s="596"/>
      <c r="F51" s="596"/>
      <c r="G51" s="596"/>
      <c r="H51" s="596"/>
    </row>
    <row r="52" spans="1:8" x14ac:dyDescent="0.2">
      <c r="A52" s="593">
        <v>47</v>
      </c>
      <c r="B52" s="594" t="s">
        <v>367</v>
      </c>
      <c r="C52" s="595">
        <f t="shared" si="0"/>
        <v>0</v>
      </c>
      <c r="D52" s="596"/>
      <c r="E52" s="596"/>
      <c r="F52" s="596"/>
      <c r="G52" s="596"/>
      <c r="H52" s="596"/>
    </row>
    <row r="53" spans="1:8" x14ac:dyDescent="0.2">
      <c r="A53" s="593">
        <v>48</v>
      </c>
      <c r="B53" s="594" t="s">
        <v>63</v>
      </c>
      <c r="C53" s="595">
        <f t="shared" si="0"/>
        <v>0</v>
      </c>
      <c r="D53" s="596"/>
      <c r="E53" s="596"/>
      <c r="F53" s="596"/>
      <c r="G53" s="596"/>
      <c r="H53" s="596"/>
    </row>
    <row r="54" spans="1:8" x14ac:dyDescent="0.2">
      <c r="A54" s="593">
        <v>49</v>
      </c>
      <c r="B54" s="594" t="s">
        <v>368</v>
      </c>
      <c r="C54" s="595">
        <f t="shared" si="0"/>
        <v>0</v>
      </c>
      <c r="D54" s="596"/>
      <c r="E54" s="596"/>
      <c r="F54" s="596"/>
      <c r="G54" s="596"/>
      <c r="H54" s="596"/>
    </row>
    <row r="55" spans="1:8" x14ac:dyDescent="0.2">
      <c r="A55" s="593">
        <v>50</v>
      </c>
      <c r="B55" s="594" t="s">
        <v>369</v>
      </c>
      <c r="C55" s="595">
        <f t="shared" si="0"/>
        <v>0</v>
      </c>
      <c r="D55" s="684"/>
      <c r="E55" s="684"/>
      <c r="F55" s="684"/>
      <c r="G55" s="684"/>
      <c r="H55" s="684"/>
    </row>
    <row r="56" spans="1:8" x14ac:dyDescent="0.2">
      <c r="A56" s="593">
        <v>51</v>
      </c>
      <c r="B56" s="594" t="s">
        <v>64</v>
      </c>
      <c r="C56" s="595">
        <f t="shared" si="0"/>
        <v>0</v>
      </c>
      <c r="D56" s="596"/>
      <c r="E56" s="596"/>
      <c r="F56" s="596"/>
      <c r="G56" s="596"/>
      <c r="H56" s="596"/>
    </row>
    <row r="57" spans="1:8" ht="25.5" x14ac:dyDescent="0.2">
      <c r="A57" s="593">
        <v>52</v>
      </c>
      <c r="B57" s="594" t="s">
        <v>370</v>
      </c>
      <c r="C57" s="595">
        <f t="shared" si="0"/>
        <v>0</v>
      </c>
      <c r="D57" s="596"/>
      <c r="E57" s="596"/>
      <c r="F57" s="596"/>
      <c r="G57" s="596"/>
      <c r="H57" s="596"/>
    </row>
    <row r="58" spans="1:8" x14ac:dyDescent="0.2">
      <c r="A58" s="593">
        <v>53</v>
      </c>
      <c r="B58" s="594" t="s">
        <v>371</v>
      </c>
      <c r="C58" s="595">
        <f t="shared" si="0"/>
        <v>0</v>
      </c>
      <c r="D58" s="596"/>
      <c r="E58" s="596"/>
      <c r="F58" s="596"/>
      <c r="G58" s="596"/>
      <c r="H58" s="596"/>
    </row>
    <row r="59" spans="1:8" x14ac:dyDescent="0.2">
      <c r="A59" s="593">
        <v>54</v>
      </c>
      <c r="B59" s="594" t="s">
        <v>65</v>
      </c>
      <c r="C59" s="595">
        <f t="shared" si="0"/>
        <v>0</v>
      </c>
      <c r="D59" s="596"/>
      <c r="E59" s="596"/>
      <c r="F59" s="596"/>
      <c r="G59" s="596"/>
      <c r="H59" s="596"/>
    </row>
    <row r="60" spans="1:8" x14ac:dyDescent="0.2">
      <c r="A60" s="593">
        <v>55</v>
      </c>
      <c r="B60" s="594" t="s">
        <v>372</v>
      </c>
      <c r="C60" s="595">
        <f t="shared" si="0"/>
        <v>0</v>
      </c>
      <c r="D60" s="596"/>
      <c r="E60" s="592"/>
      <c r="F60" s="592"/>
      <c r="G60" s="592"/>
      <c r="H60" s="592"/>
    </row>
    <row r="61" spans="1:8" x14ac:dyDescent="0.2">
      <c r="A61" s="593">
        <v>56</v>
      </c>
      <c r="B61" s="600" t="s">
        <v>66</v>
      </c>
      <c r="C61" s="595">
        <f t="shared" si="0"/>
        <v>0</v>
      </c>
      <c r="D61" s="601">
        <f>D40+D41+D46+D49+D54+D55+D56+D57+D58+D59+D60</f>
        <v>0</v>
      </c>
      <c r="E61" s="601">
        <f>E40+E41+E46+E49+E54+E55+E56+E57+E58+E59+E60</f>
        <v>0</v>
      </c>
      <c r="F61" s="601">
        <f>F40+F41+F46+F49+F54+F55+F56+F57+F58+F59+F60</f>
        <v>0</v>
      </c>
      <c r="G61" s="601">
        <f>G40+G41+G46+G49+G54+G55+G56+G57+G58+G59+G60</f>
        <v>0</v>
      </c>
      <c r="H61" s="601">
        <f>H40+H41+H46+H49+H54+H55+H56+H57+H58+H59+H60</f>
        <v>0</v>
      </c>
    </row>
    <row r="62" spans="1:8" x14ac:dyDescent="0.2">
      <c r="A62" s="593">
        <v>57</v>
      </c>
      <c r="B62" s="594" t="s">
        <v>373</v>
      </c>
      <c r="C62" s="595">
        <f t="shared" si="0"/>
        <v>0</v>
      </c>
      <c r="D62" s="596"/>
      <c r="E62" s="596"/>
      <c r="F62" s="596"/>
      <c r="G62" s="592"/>
      <c r="H62" s="592"/>
    </row>
    <row r="63" spans="1:8" x14ac:dyDescent="0.2">
      <c r="A63" s="593">
        <v>58</v>
      </c>
      <c r="B63" s="594" t="s">
        <v>374</v>
      </c>
      <c r="C63" s="595">
        <f t="shared" si="0"/>
        <v>0</v>
      </c>
      <c r="D63" s="596"/>
      <c r="E63" s="596"/>
      <c r="F63" s="596"/>
      <c r="G63" s="592"/>
      <c r="H63" s="592"/>
    </row>
    <row r="64" spans="1:8" x14ac:dyDescent="0.2">
      <c r="A64" s="593">
        <v>59</v>
      </c>
      <c r="B64" s="600" t="s">
        <v>67</v>
      </c>
      <c r="C64" s="595">
        <f t="shared" si="0"/>
        <v>0</v>
      </c>
      <c r="D64" s="601">
        <f>SUM(D62:D63)</f>
        <v>0</v>
      </c>
      <c r="E64" s="601">
        <f>SUM(E62:E63)</f>
        <v>0</v>
      </c>
      <c r="F64" s="601">
        <f>SUM(F62:F63)</f>
        <v>0</v>
      </c>
      <c r="G64" s="601">
        <f>SUM(G62:G63)</f>
        <v>0</v>
      </c>
      <c r="H64" s="601">
        <f>SUM(H62:H63)</f>
        <v>0</v>
      </c>
    </row>
    <row r="65" spans="1:8" x14ac:dyDescent="0.2">
      <c r="A65" s="593">
        <v>60</v>
      </c>
      <c r="B65" s="681" t="s">
        <v>375</v>
      </c>
      <c r="C65" s="595">
        <f t="shared" si="0"/>
        <v>0</v>
      </c>
      <c r="D65" s="607"/>
      <c r="E65" s="607"/>
      <c r="F65" s="607"/>
      <c r="G65" s="607"/>
      <c r="H65" s="607"/>
    </row>
    <row r="66" spans="1:8" x14ac:dyDescent="0.2">
      <c r="A66" s="593">
        <v>61</v>
      </c>
      <c r="B66" s="682" t="s">
        <v>376</v>
      </c>
      <c r="C66" s="595">
        <f t="shared" si="0"/>
        <v>0</v>
      </c>
      <c r="D66" s="601">
        <f>D65</f>
        <v>0</v>
      </c>
      <c r="E66" s="601">
        <f>E65</f>
        <v>0</v>
      </c>
      <c r="F66" s="601">
        <f>F65</f>
        <v>0</v>
      </c>
      <c r="G66" s="601">
        <f>G65</f>
        <v>0</v>
      </c>
      <c r="H66" s="601">
        <f>H65</f>
        <v>0</v>
      </c>
    </row>
    <row r="67" spans="1:8" ht="25.5" x14ac:dyDescent="0.2">
      <c r="A67" s="593">
        <v>62</v>
      </c>
      <c r="B67" s="594" t="s">
        <v>68</v>
      </c>
      <c r="C67" s="595">
        <f t="shared" si="0"/>
        <v>0</v>
      </c>
      <c r="D67" s="596"/>
      <c r="E67" s="596"/>
      <c r="F67" s="596"/>
      <c r="G67" s="596"/>
      <c r="H67" s="596"/>
    </row>
    <row r="68" spans="1:8" x14ac:dyDescent="0.2">
      <c r="A68" s="593">
        <v>63</v>
      </c>
      <c r="B68" s="594" t="s">
        <v>69</v>
      </c>
      <c r="C68" s="595">
        <f t="shared" si="0"/>
        <v>0</v>
      </c>
      <c r="D68" s="596"/>
      <c r="E68" s="596"/>
      <c r="F68" s="596"/>
      <c r="G68" s="596"/>
      <c r="H68" s="596"/>
    </row>
    <row r="69" spans="1:8" x14ac:dyDescent="0.2">
      <c r="A69" s="593">
        <v>64</v>
      </c>
      <c r="B69" s="594" t="s">
        <v>70</v>
      </c>
      <c r="C69" s="595">
        <f t="shared" si="0"/>
        <v>0</v>
      </c>
      <c r="D69" s="592"/>
      <c r="E69" s="592"/>
      <c r="F69" s="592"/>
      <c r="G69" s="592"/>
      <c r="H69" s="592"/>
    </row>
    <row r="70" spans="1:8" x14ac:dyDescent="0.2">
      <c r="A70" s="593">
        <v>65</v>
      </c>
      <c r="B70" s="600" t="s">
        <v>71</v>
      </c>
      <c r="C70" s="595">
        <f t="shared" si="0"/>
        <v>0</v>
      </c>
      <c r="D70" s="611">
        <f>SUM(D67:D69)</f>
        <v>0</v>
      </c>
      <c r="E70" s="611">
        <f>SUM(E67:E69)</f>
        <v>0</v>
      </c>
      <c r="F70" s="611">
        <f>SUM(F67:F69)</f>
        <v>0</v>
      </c>
      <c r="G70" s="611">
        <f>SUM(G67:G69)</f>
        <v>0</v>
      </c>
      <c r="H70" s="611">
        <f>SUM(H67:H69)</f>
        <v>0</v>
      </c>
    </row>
    <row r="71" spans="1:8" x14ac:dyDescent="0.2">
      <c r="A71" s="593">
        <v>66</v>
      </c>
      <c r="B71" s="612" t="s">
        <v>72</v>
      </c>
      <c r="C71" s="595">
        <f t="shared" ref="C71:C110" si="1">SUM(D71:H71)</f>
        <v>8172039</v>
      </c>
      <c r="D71" s="613">
        <f>D20+D28+D39+D61+D64+D66+D70</f>
        <v>8172039</v>
      </c>
      <c r="E71" s="613">
        <f>E20+E28+E39+E61+E64+E66+E70</f>
        <v>0</v>
      </c>
      <c r="F71" s="613">
        <f>F20+F28+F39+F61+F64+F66+F70</f>
        <v>0</v>
      </c>
      <c r="G71" s="613">
        <f>G20+G28+G39+G61+G64+G66+G70</f>
        <v>0</v>
      </c>
      <c r="H71" s="613">
        <f>H20+H28+H39+H61+H64+H66+H70</f>
        <v>0</v>
      </c>
    </row>
    <row r="72" spans="1:8" ht="25.5" x14ac:dyDescent="0.2">
      <c r="A72" s="593">
        <v>67</v>
      </c>
      <c r="B72" s="598" t="s">
        <v>377</v>
      </c>
      <c r="C72" s="595">
        <f t="shared" si="1"/>
        <v>0</v>
      </c>
      <c r="D72" s="607"/>
      <c r="E72" s="607"/>
      <c r="F72" s="607"/>
      <c r="G72" s="607"/>
      <c r="H72" s="607"/>
    </row>
    <row r="73" spans="1:8" ht="25.5" x14ac:dyDescent="0.2">
      <c r="A73" s="593">
        <v>68</v>
      </c>
      <c r="B73" s="594" t="s">
        <v>378</v>
      </c>
      <c r="C73" s="595">
        <f t="shared" si="1"/>
        <v>0</v>
      </c>
      <c r="D73" s="596"/>
      <c r="E73" s="596"/>
      <c r="F73" s="596"/>
      <c r="G73" s="596"/>
      <c r="H73" s="596"/>
    </row>
    <row r="74" spans="1:8" x14ac:dyDescent="0.2">
      <c r="A74" s="593">
        <v>69</v>
      </c>
      <c r="B74" s="594" t="s">
        <v>73</v>
      </c>
      <c r="C74" s="595">
        <f t="shared" si="1"/>
        <v>0</v>
      </c>
      <c r="D74" s="596"/>
      <c r="E74" s="596"/>
      <c r="F74" s="596"/>
      <c r="G74" s="596"/>
      <c r="H74" s="596"/>
    </row>
    <row r="75" spans="1:8" x14ac:dyDescent="0.2">
      <c r="A75" s="593">
        <v>70</v>
      </c>
      <c r="B75" s="594" t="s">
        <v>379</v>
      </c>
      <c r="C75" s="595">
        <f t="shared" si="1"/>
        <v>8172039</v>
      </c>
      <c r="D75" s="596"/>
      <c r="E75" s="596">
        <f>E121</f>
        <v>8172039</v>
      </c>
      <c r="F75" s="596"/>
      <c r="G75" s="596"/>
      <c r="H75" s="596"/>
    </row>
    <row r="76" spans="1:8" x14ac:dyDescent="0.2">
      <c r="A76" s="593">
        <v>71</v>
      </c>
      <c r="B76" s="594" t="s">
        <v>74</v>
      </c>
      <c r="C76" s="595">
        <f t="shared" si="1"/>
        <v>8172039</v>
      </c>
      <c r="D76" s="602">
        <f>SUM(D72:D75)</f>
        <v>0</v>
      </c>
      <c r="E76" s="602">
        <f>SUM(E72:E75)</f>
        <v>8172039</v>
      </c>
      <c r="F76" s="602">
        <f>SUM(F72:F75)</f>
        <v>0</v>
      </c>
      <c r="G76" s="602">
        <f>SUM(G72:G75)</f>
        <v>0</v>
      </c>
      <c r="H76" s="602">
        <f>SUM(H72:H75)</f>
        <v>0</v>
      </c>
    </row>
    <row r="77" spans="1:8" ht="13.5" thickBot="1" x14ac:dyDescent="0.25">
      <c r="A77" s="593">
        <v>72</v>
      </c>
      <c r="B77" s="614" t="s">
        <v>75</v>
      </c>
      <c r="C77" s="685">
        <f t="shared" si="1"/>
        <v>8172039</v>
      </c>
      <c r="D77" s="615">
        <f>D76</f>
        <v>0</v>
      </c>
      <c r="E77" s="615">
        <f>E76</f>
        <v>8172039</v>
      </c>
      <c r="F77" s="615">
        <f>F76</f>
        <v>0</v>
      </c>
      <c r="G77" s="615">
        <f>G76</f>
        <v>0</v>
      </c>
      <c r="H77" s="615">
        <f>H76</f>
        <v>0</v>
      </c>
    </row>
    <row r="78" spans="1:8" ht="13.5" thickBot="1" x14ac:dyDescent="0.25">
      <c r="A78" s="593">
        <v>73</v>
      </c>
      <c r="B78" s="314" t="s">
        <v>38</v>
      </c>
      <c r="C78" s="315">
        <f t="shared" si="1"/>
        <v>16344078</v>
      </c>
      <c r="D78" s="316">
        <f>D71+D77</f>
        <v>8172039</v>
      </c>
      <c r="E78" s="316">
        <f>E71+E77</f>
        <v>8172039</v>
      </c>
      <c r="F78" s="316">
        <f>F71+F77</f>
        <v>0</v>
      </c>
      <c r="G78" s="316">
        <f>G71+G77</f>
        <v>0</v>
      </c>
      <c r="H78" s="317">
        <f>H71+H77</f>
        <v>0</v>
      </c>
    </row>
    <row r="79" spans="1:8" ht="13.5" thickTop="1" x14ac:dyDescent="0.2">
      <c r="A79" s="593">
        <v>74</v>
      </c>
      <c r="B79" s="311" t="s">
        <v>3</v>
      </c>
      <c r="C79" s="312">
        <f t="shared" si="1"/>
        <v>6801196</v>
      </c>
      <c r="D79" s="313"/>
      <c r="E79" s="313">
        <v>6801196</v>
      </c>
      <c r="F79" s="313"/>
      <c r="G79" s="313"/>
      <c r="H79" s="313"/>
    </row>
    <row r="80" spans="1:8" ht="25.5" x14ac:dyDescent="0.2">
      <c r="A80" s="593">
        <v>75</v>
      </c>
      <c r="B80" s="619" t="s">
        <v>4</v>
      </c>
      <c r="C80" s="595">
        <f t="shared" si="1"/>
        <v>1370843</v>
      </c>
      <c r="D80" s="620"/>
      <c r="E80" s="620">
        <v>1370843</v>
      </c>
      <c r="F80" s="620"/>
      <c r="G80" s="620"/>
      <c r="H80" s="620"/>
    </row>
    <row r="81" spans="1:8" x14ac:dyDescent="0.2">
      <c r="A81" s="593">
        <v>76</v>
      </c>
      <c r="B81" s="619" t="s">
        <v>5</v>
      </c>
      <c r="C81" s="595">
        <f t="shared" si="1"/>
        <v>0</v>
      </c>
      <c r="D81" s="620"/>
      <c r="E81" s="620"/>
      <c r="F81" s="620"/>
      <c r="G81" s="620"/>
      <c r="H81" s="620"/>
    </row>
    <row r="82" spans="1:8" x14ac:dyDescent="0.2">
      <c r="A82" s="593">
        <v>77</v>
      </c>
      <c r="B82" s="621" t="s">
        <v>6</v>
      </c>
      <c r="C82" s="265">
        <f t="shared" si="1"/>
        <v>0</v>
      </c>
      <c r="D82" s="622">
        <f>D83</f>
        <v>0</v>
      </c>
      <c r="E82" s="608">
        <f>E83</f>
        <v>0</v>
      </c>
      <c r="F82" s="608">
        <f>F83</f>
        <v>0</v>
      </c>
      <c r="G82" s="608">
        <f>G83</f>
        <v>0</v>
      </c>
      <c r="H82" s="608">
        <f>H83</f>
        <v>0</v>
      </c>
    </row>
    <row r="83" spans="1:8" ht="25.5" x14ac:dyDescent="0.2">
      <c r="A83" s="593">
        <v>78</v>
      </c>
      <c r="B83" s="621" t="s">
        <v>7</v>
      </c>
      <c r="C83" s="265">
        <f t="shared" si="1"/>
        <v>0</v>
      </c>
      <c r="D83" s="623"/>
      <c r="E83" s="596"/>
      <c r="F83" s="596"/>
      <c r="G83" s="596"/>
      <c r="H83" s="596"/>
    </row>
    <row r="84" spans="1:8" x14ac:dyDescent="0.2">
      <c r="A84" s="593">
        <v>79</v>
      </c>
      <c r="B84" s="621" t="s">
        <v>8</v>
      </c>
      <c r="C84" s="265">
        <f t="shared" si="1"/>
        <v>0</v>
      </c>
      <c r="D84" s="622">
        <f>D85</f>
        <v>0</v>
      </c>
      <c r="E84" s="608">
        <f>E85</f>
        <v>0</v>
      </c>
      <c r="F84" s="608">
        <f>F85</f>
        <v>0</v>
      </c>
      <c r="G84" s="608">
        <f>G85</f>
        <v>0</v>
      </c>
      <c r="H84" s="608">
        <f>H85</f>
        <v>0</v>
      </c>
    </row>
    <row r="85" spans="1:8" x14ac:dyDescent="0.2">
      <c r="A85" s="593">
        <v>80</v>
      </c>
      <c r="B85" s="621" t="s">
        <v>9</v>
      </c>
      <c r="C85" s="265">
        <f t="shared" si="1"/>
        <v>0</v>
      </c>
      <c r="D85" s="622"/>
      <c r="E85" s="608"/>
      <c r="F85" s="608"/>
      <c r="G85" s="608"/>
      <c r="H85" s="608"/>
    </row>
    <row r="86" spans="1:8" x14ac:dyDescent="0.2">
      <c r="A86" s="593">
        <v>81</v>
      </c>
      <c r="B86" s="621" t="s">
        <v>10</v>
      </c>
      <c r="C86" s="265">
        <f t="shared" si="1"/>
        <v>0</v>
      </c>
      <c r="D86" s="622">
        <f>SUM(D87:D88)</f>
        <v>0</v>
      </c>
      <c r="E86" s="608">
        <f>SUM(E87:E88)</f>
        <v>0</v>
      </c>
      <c r="F86" s="608">
        <f>SUM(F87:F88)</f>
        <v>0</v>
      </c>
      <c r="G86" s="608">
        <f>SUM(G87:G88)</f>
        <v>0</v>
      </c>
      <c r="H86" s="608">
        <f>SUM(H87:H88)</f>
        <v>0</v>
      </c>
    </row>
    <row r="87" spans="1:8" x14ac:dyDescent="0.2">
      <c r="A87" s="593">
        <v>82</v>
      </c>
      <c r="B87" s="621" t="s">
        <v>11</v>
      </c>
      <c r="C87" s="265">
        <f t="shared" si="1"/>
        <v>0</v>
      </c>
      <c r="D87" s="623"/>
      <c r="E87" s="596"/>
      <c r="F87" s="596"/>
      <c r="G87" s="596"/>
      <c r="H87" s="596"/>
    </row>
    <row r="88" spans="1:8" x14ac:dyDescent="0.2">
      <c r="A88" s="593">
        <v>83</v>
      </c>
      <c r="B88" s="621" t="s">
        <v>12</v>
      </c>
      <c r="C88" s="265">
        <f t="shared" si="1"/>
        <v>0</v>
      </c>
      <c r="D88" s="623"/>
      <c r="E88" s="596"/>
      <c r="F88" s="596"/>
      <c r="G88" s="596"/>
      <c r="H88" s="596"/>
    </row>
    <row r="89" spans="1:8" x14ac:dyDescent="0.2">
      <c r="A89" s="593">
        <v>84</v>
      </c>
      <c r="B89" s="624" t="s">
        <v>13</v>
      </c>
      <c r="C89" s="265">
        <f t="shared" si="1"/>
        <v>0</v>
      </c>
      <c r="D89" s="625">
        <f>D82+D84+D86</f>
        <v>0</v>
      </c>
      <c r="E89" s="626">
        <f>E82+E84+E86</f>
        <v>0</v>
      </c>
      <c r="F89" s="626">
        <f>F82+F84+F86</f>
        <v>0</v>
      </c>
      <c r="G89" s="626">
        <f>G82+G84+G86</f>
        <v>0</v>
      </c>
      <c r="H89" s="626">
        <f>H82+H84+H86</f>
        <v>0</v>
      </c>
    </row>
    <row r="90" spans="1:8" x14ac:dyDescent="0.2">
      <c r="A90" s="593">
        <v>85</v>
      </c>
      <c r="B90" s="621" t="s">
        <v>14</v>
      </c>
      <c r="C90" s="265">
        <f t="shared" si="1"/>
        <v>0</v>
      </c>
      <c r="D90" s="623"/>
      <c r="E90" s="596"/>
      <c r="F90" s="596"/>
      <c r="G90" s="596"/>
      <c r="H90" s="596"/>
    </row>
    <row r="91" spans="1:8" ht="25.5" x14ac:dyDescent="0.2">
      <c r="A91" s="593">
        <v>86</v>
      </c>
      <c r="B91" s="621" t="s">
        <v>15</v>
      </c>
      <c r="C91" s="265">
        <f t="shared" si="1"/>
        <v>0</v>
      </c>
      <c r="D91" s="627">
        <f>SUM(D92:D95)</f>
        <v>0</v>
      </c>
      <c r="E91" s="601">
        <f>SUM(E92:E95)</f>
        <v>0</v>
      </c>
      <c r="F91" s="601">
        <f>SUM(F92:F95)</f>
        <v>0</v>
      </c>
      <c r="G91" s="601">
        <f>SUM(G92:G95)</f>
        <v>0</v>
      </c>
      <c r="H91" s="601">
        <f>SUM(H92:H95)</f>
        <v>0</v>
      </c>
    </row>
    <row r="92" spans="1:8" x14ac:dyDescent="0.2">
      <c r="A92" s="593">
        <v>87</v>
      </c>
      <c r="B92" s="621" t="s">
        <v>396</v>
      </c>
      <c r="C92" s="265">
        <f t="shared" si="1"/>
        <v>0</v>
      </c>
      <c r="D92" s="623"/>
      <c r="E92" s="596"/>
      <c r="F92" s="596"/>
      <c r="G92" s="596"/>
      <c r="H92" s="596"/>
    </row>
    <row r="93" spans="1:8" x14ac:dyDescent="0.2">
      <c r="A93" s="593">
        <v>88</v>
      </c>
      <c r="B93" s="621" t="s">
        <v>16</v>
      </c>
      <c r="C93" s="265">
        <f t="shared" si="1"/>
        <v>0</v>
      </c>
      <c r="D93" s="623"/>
      <c r="E93" s="596"/>
      <c r="F93" s="596"/>
      <c r="G93" s="596"/>
      <c r="H93" s="596"/>
    </row>
    <row r="94" spans="1:8" x14ac:dyDescent="0.2">
      <c r="A94" s="593">
        <v>89</v>
      </c>
      <c r="B94" s="621" t="s">
        <v>17</v>
      </c>
      <c r="C94" s="265">
        <f t="shared" si="1"/>
        <v>0</v>
      </c>
      <c r="D94" s="623"/>
      <c r="E94" s="596"/>
      <c r="F94" s="596"/>
      <c r="G94" s="596"/>
      <c r="H94" s="596"/>
    </row>
    <row r="95" spans="1:8" x14ac:dyDescent="0.2">
      <c r="A95" s="593">
        <v>90</v>
      </c>
      <c r="B95" s="621" t="s">
        <v>18</v>
      </c>
      <c r="C95" s="265">
        <f t="shared" si="1"/>
        <v>0</v>
      </c>
      <c r="D95" s="623"/>
      <c r="E95" s="596"/>
      <c r="F95" s="596"/>
      <c r="G95" s="596"/>
      <c r="H95" s="596"/>
    </row>
    <row r="96" spans="1:8" ht="25.5" x14ac:dyDescent="0.2">
      <c r="A96" s="593">
        <v>91</v>
      </c>
      <c r="B96" s="621" t="s">
        <v>397</v>
      </c>
      <c r="C96" s="265">
        <f t="shared" si="1"/>
        <v>0</v>
      </c>
      <c r="D96" s="623"/>
      <c r="E96" s="596"/>
      <c r="F96" s="596"/>
      <c r="G96" s="596"/>
      <c r="H96" s="596"/>
    </row>
    <row r="97" spans="1:8" x14ac:dyDescent="0.2">
      <c r="A97" s="593">
        <v>92</v>
      </c>
      <c r="B97" s="621" t="s">
        <v>398</v>
      </c>
      <c r="C97" s="265">
        <f t="shared" si="1"/>
        <v>0</v>
      </c>
      <c r="D97" s="623"/>
      <c r="E97" s="596"/>
      <c r="F97" s="596"/>
      <c r="G97" s="596"/>
      <c r="H97" s="596"/>
    </row>
    <row r="98" spans="1:8" x14ac:dyDescent="0.2">
      <c r="A98" s="593">
        <v>93</v>
      </c>
      <c r="B98" s="621" t="s">
        <v>19</v>
      </c>
      <c r="C98" s="265">
        <f t="shared" si="1"/>
        <v>0</v>
      </c>
      <c r="D98" s="623"/>
      <c r="E98" s="596"/>
      <c r="F98" s="596"/>
      <c r="G98" s="596"/>
      <c r="H98" s="596"/>
    </row>
    <row r="99" spans="1:8" x14ac:dyDescent="0.2">
      <c r="A99" s="593">
        <v>94</v>
      </c>
      <c r="B99" s="624" t="s">
        <v>20</v>
      </c>
      <c r="C99" s="265">
        <f t="shared" si="1"/>
        <v>0</v>
      </c>
      <c r="D99" s="625">
        <f>D90+D91+D96+D97+D98</f>
        <v>0</v>
      </c>
      <c r="E99" s="626">
        <f>E90+E91+E96+E97+E98</f>
        <v>0</v>
      </c>
      <c r="F99" s="626">
        <f>F90+F91+F96+F97+F98</f>
        <v>0</v>
      </c>
      <c r="G99" s="626">
        <f>G90+G91+G96+G97+G98</f>
        <v>0</v>
      </c>
      <c r="H99" s="626">
        <f>H90+H91+H96+H97+H98</f>
        <v>0</v>
      </c>
    </row>
    <row r="100" spans="1:8" x14ac:dyDescent="0.2">
      <c r="A100" s="593">
        <v>95</v>
      </c>
      <c r="B100" s="621" t="s">
        <v>21</v>
      </c>
      <c r="C100" s="265">
        <f t="shared" si="1"/>
        <v>0</v>
      </c>
      <c r="D100" s="623"/>
      <c r="E100" s="596"/>
      <c r="F100" s="596"/>
      <c r="G100" s="596"/>
      <c r="H100" s="596"/>
    </row>
    <row r="101" spans="1:8" x14ac:dyDescent="0.2">
      <c r="A101" s="593">
        <v>96</v>
      </c>
      <c r="B101" s="621" t="s">
        <v>22</v>
      </c>
      <c r="C101" s="265">
        <f t="shared" si="1"/>
        <v>0</v>
      </c>
      <c r="D101" s="623"/>
      <c r="E101" s="596"/>
      <c r="F101" s="596"/>
      <c r="G101" s="596"/>
      <c r="H101" s="596"/>
    </row>
    <row r="102" spans="1:8" x14ac:dyDescent="0.2">
      <c r="A102" s="593">
        <v>97</v>
      </c>
      <c r="B102" s="621" t="s">
        <v>23</v>
      </c>
      <c r="C102" s="265">
        <f t="shared" si="1"/>
        <v>0</v>
      </c>
      <c r="D102" s="623"/>
      <c r="E102" s="596"/>
      <c r="F102" s="596"/>
      <c r="G102" s="596"/>
      <c r="H102" s="596"/>
    </row>
    <row r="103" spans="1:8" x14ac:dyDescent="0.2">
      <c r="A103" s="593">
        <v>98</v>
      </c>
      <c r="B103" s="621" t="s">
        <v>24</v>
      </c>
      <c r="C103" s="265">
        <f t="shared" si="1"/>
        <v>0</v>
      </c>
      <c r="D103" s="623"/>
      <c r="E103" s="596"/>
      <c r="F103" s="596"/>
      <c r="G103" s="596"/>
      <c r="H103" s="596"/>
    </row>
    <row r="104" spans="1:8" ht="25.5" x14ac:dyDescent="0.2">
      <c r="A104" s="593">
        <v>99</v>
      </c>
      <c r="B104" s="621" t="s">
        <v>25</v>
      </c>
      <c r="C104" s="265">
        <f t="shared" si="1"/>
        <v>0</v>
      </c>
      <c r="D104" s="623"/>
      <c r="E104" s="596"/>
      <c r="F104" s="596"/>
      <c r="G104" s="596"/>
      <c r="H104" s="596"/>
    </row>
    <row r="105" spans="1:8" x14ac:dyDescent="0.2">
      <c r="A105" s="593">
        <v>100</v>
      </c>
      <c r="B105" s="624" t="s">
        <v>26</v>
      </c>
      <c r="C105" s="265">
        <f t="shared" si="1"/>
        <v>0</v>
      </c>
      <c r="D105" s="625">
        <f>SUM(D100:D104)</f>
        <v>0</v>
      </c>
      <c r="E105" s="626">
        <f>SUM(E100:E104)</f>
        <v>0</v>
      </c>
      <c r="F105" s="626">
        <f>SUM(F100:F104)</f>
        <v>0</v>
      </c>
      <c r="G105" s="626">
        <f>SUM(G100:G104)</f>
        <v>0</v>
      </c>
      <c r="H105" s="626">
        <f>SUM(H100:H104)</f>
        <v>0</v>
      </c>
    </row>
    <row r="106" spans="1:8" x14ac:dyDescent="0.2">
      <c r="A106" s="593">
        <v>101</v>
      </c>
      <c r="B106" s="621" t="s">
        <v>27</v>
      </c>
      <c r="C106" s="265">
        <f t="shared" si="1"/>
        <v>0</v>
      </c>
      <c r="D106" s="623"/>
      <c r="E106" s="596"/>
      <c r="F106" s="596"/>
      <c r="G106" s="596"/>
      <c r="H106" s="596"/>
    </row>
    <row r="107" spans="1:8" x14ac:dyDescent="0.2">
      <c r="A107" s="593">
        <v>102</v>
      </c>
      <c r="B107" s="621" t="s">
        <v>399</v>
      </c>
      <c r="C107" s="265">
        <f t="shared" si="1"/>
        <v>0</v>
      </c>
      <c r="D107" s="623"/>
      <c r="E107" s="596"/>
      <c r="F107" s="596"/>
      <c r="G107" s="596"/>
      <c r="H107" s="596"/>
    </row>
    <row r="108" spans="1:8" x14ac:dyDescent="0.2">
      <c r="A108" s="593">
        <v>103</v>
      </c>
      <c r="B108" s="621" t="s">
        <v>28</v>
      </c>
      <c r="C108" s="265">
        <f t="shared" si="1"/>
        <v>0</v>
      </c>
      <c r="D108" s="623"/>
      <c r="E108" s="596"/>
      <c r="F108" s="596"/>
      <c r="G108" s="596"/>
      <c r="H108" s="596"/>
    </row>
    <row r="109" spans="1:8" ht="25.5" x14ac:dyDescent="0.2">
      <c r="A109" s="593">
        <v>104</v>
      </c>
      <c r="B109" s="621" t="s">
        <v>29</v>
      </c>
      <c r="C109" s="265">
        <f t="shared" si="1"/>
        <v>0</v>
      </c>
      <c r="D109" s="623"/>
      <c r="E109" s="596"/>
      <c r="F109" s="596"/>
      <c r="G109" s="596"/>
      <c r="H109" s="596"/>
    </row>
    <row r="110" spans="1:8" x14ac:dyDescent="0.2">
      <c r="A110" s="593">
        <v>105</v>
      </c>
      <c r="B110" s="624" t="s">
        <v>30</v>
      </c>
      <c r="C110" s="265">
        <f t="shared" si="1"/>
        <v>0</v>
      </c>
      <c r="D110" s="625">
        <f>SUM(D106:D109)</f>
        <v>0</v>
      </c>
      <c r="E110" s="626">
        <f>SUM(E106:E109)</f>
        <v>0</v>
      </c>
      <c r="F110" s="626">
        <f>SUM(F106:F109)</f>
        <v>0</v>
      </c>
      <c r="G110" s="626">
        <f>SUM(G106:G109)</f>
        <v>0</v>
      </c>
      <c r="H110" s="626">
        <f>SUM(H106:H109)</f>
        <v>0</v>
      </c>
    </row>
    <row r="111" spans="1:8" ht="25.5" x14ac:dyDescent="0.2">
      <c r="A111" s="593">
        <v>106</v>
      </c>
      <c r="B111" s="621" t="s">
        <v>506</v>
      </c>
      <c r="C111" s="265">
        <f>SUM(D111:H111)</f>
        <v>0</v>
      </c>
      <c r="D111" s="622"/>
      <c r="E111" s="608">
        <f>SUM(E112:E114)</f>
        <v>0</v>
      </c>
      <c r="F111" s="608">
        <f>SUM(F112:F114)</f>
        <v>0</v>
      </c>
      <c r="G111" s="608">
        <f>SUM(G112:G114)</f>
        <v>0</v>
      </c>
      <c r="H111" s="608">
        <f>SUM(H112:H114)</f>
        <v>0</v>
      </c>
    </row>
    <row r="112" spans="1:8" x14ac:dyDescent="0.2">
      <c r="A112" s="593">
        <v>107</v>
      </c>
      <c r="B112" s="621" t="s">
        <v>507</v>
      </c>
      <c r="C112" s="265">
        <f t="shared" ref="C112:C121" si="2">SUM(D112:H112)</f>
        <v>0</v>
      </c>
      <c r="D112" s="623"/>
      <c r="E112" s="596"/>
      <c r="F112" s="596"/>
      <c r="G112" s="596"/>
      <c r="H112" s="596"/>
    </row>
    <row r="113" spans="1:8" ht="25.5" x14ac:dyDescent="0.2">
      <c r="A113" s="593">
        <v>108</v>
      </c>
      <c r="B113" s="621" t="s">
        <v>400</v>
      </c>
      <c r="C113" s="265">
        <f t="shared" si="2"/>
        <v>0</v>
      </c>
      <c r="D113" s="623"/>
      <c r="E113" s="596"/>
      <c r="F113" s="596"/>
      <c r="G113" s="596"/>
      <c r="H113" s="596"/>
    </row>
    <row r="114" spans="1:8" x14ac:dyDescent="0.2">
      <c r="A114" s="593">
        <v>109</v>
      </c>
      <c r="B114" s="621" t="s">
        <v>402</v>
      </c>
      <c r="C114" s="265">
        <f t="shared" si="2"/>
        <v>0</v>
      </c>
      <c r="D114" s="623"/>
      <c r="E114" s="596"/>
      <c r="F114" s="596"/>
      <c r="G114" s="596"/>
      <c r="H114" s="596"/>
    </row>
    <row r="115" spans="1:8" x14ac:dyDescent="0.2">
      <c r="A115" s="593">
        <v>110</v>
      </c>
      <c r="B115" s="624" t="s">
        <v>32</v>
      </c>
      <c r="C115" s="265">
        <f t="shared" si="2"/>
        <v>0</v>
      </c>
      <c r="D115" s="625">
        <f>D111</f>
        <v>0</v>
      </c>
      <c r="E115" s="626">
        <f>E111</f>
        <v>0</v>
      </c>
      <c r="F115" s="626">
        <f>F111</f>
        <v>0</v>
      </c>
      <c r="G115" s="626">
        <f>G111</f>
        <v>0</v>
      </c>
      <c r="H115" s="626">
        <f>H111</f>
        <v>0</v>
      </c>
    </row>
    <row r="116" spans="1:8" x14ac:dyDescent="0.2">
      <c r="A116" s="593">
        <v>111</v>
      </c>
      <c r="B116" s="628" t="s">
        <v>33</v>
      </c>
      <c r="C116" s="265">
        <f t="shared" si="2"/>
        <v>8172039</v>
      </c>
      <c r="D116" s="629">
        <f>D79+D80+D81+D89+D99+D105+D110+D115</f>
        <v>0</v>
      </c>
      <c r="E116" s="630">
        <f>E79+E80+E81+E89+E99+E105+E110+E115</f>
        <v>8172039</v>
      </c>
      <c r="F116" s="630">
        <f>F79+F80+F81+F89+F99+F105+F110+F115</f>
        <v>0</v>
      </c>
      <c r="G116" s="630">
        <f>G79+G80+G81+G89+G99+G105+G110+G115</f>
        <v>0</v>
      </c>
      <c r="H116" s="630">
        <f>H79+H80+H81+H89+H99+H105+H110+H115</f>
        <v>0</v>
      </c>
    </row>
    <row r="117" spans="1:8" ht="25.5" x14ac:dyDescent="0.2">
      <c r="A117" s="593">
        <v>112</v>
      </c>
      <c r="B117" s="621" t="s">
        <v>34</v>
      </c>
      <c r="C117" s="265">
        <f t="shared" si="2"/>
        <v>0</v>
      </c>
      <c r="D117" s="623"/>
      <c r="E117" s="596"/>
      <c r="F117" s="596"/>
      <c r="G117" s="596"/>
      <c r="H117" s="596"/>
    </row>
    <row r="118" spans="1:8" x14ac:dyDescent="0.2">
      <c r="A118" s="593">
        <v>113</v>
      </c>
      <c r="B118" s="621" t="s">
        <v>35</v>
      </c>
      <c r="C118" s="265">
        <f t="shared" si="2"/>
        <v>8172039</v>
      </c>
      <c r="D118" s="623">
        <f>E121</f>
        <v>8172039</v>
      </c>
      <c r="E118" s="596"/>
      <c r="F118" s="596"/>
      <c r="G118" s="596"/>
      <c r="H118" s="596"/>
    </row>
    <row r="119" spans="1:8" x14ac:dyDescent="0.2">
      <c r="A119" s="593">
        <v>114</v>
      </c>
      <c r="B119" s="621" t="s">
        <v>36</v>
      </c>
      <c r="C119" s="265">
        <f t="shared" si="2"/>
        <v>8172039</v>
      </c>
      <c r="D119" s="622">
        <f>SUM(D117:D118)</f>
        <v>8172039</v>
      </c>
      <c r="E119" s="608">
        <f>SUM(E117:E118)</f>
        <v>0</v>
      </c>
      <c r="F119" s="608">
        <f>SUM(F117:F118)</f>
        <v>0</v>
      </c>
      <c r="G119" s="608">
        <f>SUM(G117:G118)</f>
        <v>0</v>
      </c>
      <c r="H119" s="608">
        <f>SUM(H117:H118)</f>
        <v>0</v>
      </c>
    </row>
    <row r="120" spans="1:8" ht="13.5" thickBot="1" x14ac:dyDescent="0.25">
      <c r="A120" s="593">
        <v>115</v>
      </c>
      <c r="B120" s="631" t="s">
        <v>37</v>
      </c>
      <c r="C120" s="265">
        <f t="shared" si="2"/>
        <v>8172039</v>
      </c>
      <c r="D120" s="632">
        <f>D119</f>
        <v>8172039</v>
      </c>
      <c r="E120" s="633">
        <f>E119</f>
        <v>0</v>
      </c>
      <c r="F120" s="633">
        <f>F119</f>
        <v>0</v>
      </c>
      <c r="G120" s="633">
        <f>G119</f>
        <v>0</v>
      </c>
      <c r="H120" s="633">
        <f>H119</f>
        <v>0</v>
      </c>
    </row>
    <row r="121" spans="1:8" ht="14.25" thickTop="1" thickBot="1" x14ac:dyDescent="0.25">
      <c r="A121" s="593">
        <v>116</v>
      </c>
      <c r="B121" s="18" t="s">
        <v>38</v>
      </c>
      <c r="C121" s="265">
        <f t="shared" si="2"/>
        <v>16344078</v>
      </c>
      <c r="D121" s="16">
        <f>D116+D120</f>
        <v>8172039</v>
      </c>
      <c r="E121" s="8">
        <f>E116+E120</f>
        <v>8172039</v>
      </c>
      <c r="F121" s="8">
        <f>F116+F120</f>
        <v>0</v>
      </c>
      <c r="G121" s="8">
        <f>G116+G120</f>
        <v>0</v>
      </c>
      <c r="H121" s="8">
        <f>H116+H120</f>
        <v>0</v>
      </c>
    </row>
    <row r="122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2"/>
  <sheetViews>
    <sheetView workbookViewId="0">
      <selection activeCell="C5" sqref="C5"/>
    </sheetView>
  </sheetViews>
  <sheetFormatPr defaultColWidth="9.140625" defaultRowHeight="12.75" x14ac:dyDescent="0.2"/>
  <cols>
    <col min="1" max="1" width="9.140625" style="47"/>
    <col min="2" max="2" width="38.28515625" style="47" customWidth="1"/>
    <col min="3" max="3" width="16.140625" style="47" customWidth="1"/>
    <col min="4" max="4" width="15.42578125" style="47" customWidth="1"/>
    <col min="5" max="5" width="16.28515625" style="47" customWidth="1"/>
    <col min="6" max="6" width="15.5703125" style="47" customWidth="1"/>
    <col min="7" max="16384" width="9.140625" style="47"/>
  </cols>
  <sheetData>
    <row r="1" spans="1:6" x14ac:dyDescent="0.2">
      <c r="B1" s="69" t="s">
        <v>243</v>
      </c>
    </row>
    <row r="2" spans="1:6" x14ac:dyDescent="0.2">
      <c r="A2" s="69"/>
      <c r="B2" s="83" t="s">
        <v>486</v>
      </c>
      <c r="C2" s="69"/>
      <c r="D2" s="69"/>
    </row>
    <row r="3" spans="1:6" ht="15" x14ac:dyDescent="0.25">
      <c r="A3" s="588" t="s">
        <v>278</v>
      </c>
      <c r="B3" s="588"/>
      <c r="C3" s="588"/>
      <c r="D3" s="588"/>
    </row>
    <row r="4" spans="1:6" x14ac:dyDescent="0.2">
      <c r="C4" s="190" t="s">
        <v>279</v>
      </c>
      <c r="D4" s="190"/>
      <c r="E4" s="190"/>
    </row>
    <row r="5" spans="1:6" x14ac:dyDescent="0.2">
      <c r="C5" s="39" t="s">
        <v>512</v>
      </c>
    </row>
    <row r="6" spans="1:6" x14ac:dyDescent="0.2">
      <c r="C6" s="40" t="s">
        <v>147</v>
      </c>
    </row>
    <row r="8" spans="1:6" x14ac:dyDescent="0.2">
      <c r="A8" s="47" t="s">
        <v>176</v>
      </c>
      <c r="B8" s="47" t="s">
        <v>148</v>
      </c>
      <c r="C8" s="47" t="s">
        <v>116</v>
      </c>
      <c r="D8" s="47" t="s">
        <v>117</v>
      </c>
      <c r="E8" s="34" t="s">
        <v>178</v>
      </c>
      <c r="F8" s="47" t="s">
        <v>280</v>
      </c>
    </row>
    <row r="9" spans="1:6" x14ac:dyDescent="0.2">
      <c r="A9" s="191" t="s">
        <v>246</v>
      </c>
      <c r="B9" s="192" t="s">
        <v>247</v>
      </c>
      <c r="C9" s="192" t="s">
        <v>490</v>
      </c>
      <c r="D9" s="192" t="s">
        <v>331</v>
      </c>
      <c r="E9" s="192" t="s">
        <v>422</v>
      </c>
      <c r="F9" s="192" t="s">
        <v>491</v>
      </c>
    </row>
    <row r="10" spans="1:6" x14ac:dyDescent="0.2">
      <c r="A10" s="193"/>
      <c r="B10" s="194"/>
      <c r="C10" s="195" t="s">
        <v>281</v>
      </c>
      <c r="D10" s="195" t="s">
        <v>281</v>
      </c>
      <c r="E10" s="195" t="s">
        <v>281</v>
      </c>
      <c r="F10" s="195" t="s">
        <v>281</v>
      </c>
    </row>
    <row r="11" spans="1:6" x14ac:dyDescent="0.2">
      <c r="A11" s="193"/>
      <c r="B11" s="194"/>
      <c r="C11" s="195" t="s">
        <v>156</v>
      </c>
      <c r="D11" s="195" t="s">
        <v>156</v>
      </c>
      <c r="E11" s="195" t="s">
        <v>156</v>
      </c>
      <c r="F11" s="195" t="s">
        <v>156</v>
      </c>
    </row>
    <row r="12" spans="1:6" x14ac:dyDescent="0.2">
      <c r="A12" s="196" t="s">
        <v>252</v>
      </c>
      <c r="B12" s="197" t="s">
        <v>253</v>
      </c>
      <c r="C12" s="197" t="s">
        <v>254</v>
      </c>
      <c r="D12" s="197" t="s">
        <v>255</v>
      </c>
      <c r="E12" s="197" t="s">
        <v>259</v>
      </c>
      <c r="F12" s="197" t="s">
        <v>260</v>
      </c>
    </row>
    <row r="13" spans="1:6" x14ac:dyDescent="0.2">
      <c r="A13" s="198" t="s">
        <v>252</v>
      </c>
      <c r="B13" s="199" t="s">
        <v>282</v>
      </c>
      <c r="C13" s="200">
        <f>'1'!C30</f>
        <v>108243000</v>
      </c>
      <c r="D13" s="200">
        <v>108243000</v>
      </c>
      <c r="E13" s="200">
        <v>108243000</v>
      </c>
      <c r="F13" s="200">
        <v>108243000</v>
      </c>
    </row>
    <row r="14" spans="1:6" x14ac:dyDescent="0.2">
      <c r="A14" s="198" t="s">
        <v>253</v>
      </c>
      <c r="B14" s="199" t="s">
        <v>283</v>
      </c>
      <c r="C14" s="200"/>
      <c r="D14" s="200"/>
      <c r="E14" s="200"/>
      <c r="F14" s="200"/>
    </row>
    <row r="15" spans="1:6" x14ac:dyDescent="0.2">
      <c r="A15" s="198" t="s">
        <v>254</v>
      </c>
      <c r="B15" s="199" t="s">
        <v>284</v>
      </c>
      <c r="C15" s="200">
        <f>'1'!C32</f>
        <v>225000000</v>
      </c>
      <c r="D15" s="200">
        <v>225000000</v>
      </c>
      <c r="E15" s="200">
        <v>225000000</v>
      </c>
      <c r="F15" s="200">
        <v>225000000</v>
      </c>
    </row>
    <row r="16" spans="1:6" x14ac:dyDescent="0.2">
      <c r="A16" s="198" t="s">
        <v>255</v>
      </c>
      <c r="B16" s="199" t="s">
        <v>285</v>
      </c>
      <c r="C16" s="200"/>
      <c r="D16" s="200"/>
      <c r="E16" s="200"/>
      <c r="F16" s="200"/>
    </row>
    <row r="17" spans="1:6" x14ac:dyDescent="0.2">
      <c r="A17" s="198" t="s">
        <v>259</v>
      </c>
      <c r="B17" s="199" t="s">
        <v>286</v>
      </c>
      <c r="C17" s="200"/>
      <c r="D17" s="200"/>
      <c r="E17" s="200"/>
      <c r="F17" s="200"/>
    </row>
    <row r="18" spans="1:6" x14ac:dyDescent="0.2">
      <c r="A18" s="198" t="s">
        <v>260</v>
      </c>
      <c r="B18" s="199" t="s">
        <v>287</v>
      </c>
      <c r="C18" s="200"/>
      <c r="D18" s="200"/>
      <c r="E18" s="200"/>
      <c r="F18" s="200"/>
    </row>
    <row r="19" spans="1:6" x14ac:dyDescent="0.2">
      <c r="A19" s="198" t="s">
        <v>261</v>
      </c>
      <c r="B19" s="199" t="s">
        <v>288</v>
      </c>
      <c r="C19" s="200"/>
      <c r="D19" s="200"/>
      <c r="E19" s="200"/>
      <c r="F19" s="200"/>
    </row>
    <row r="20" spans="1:6" x14ac:dyDescent="0.2">
      <c r="A20" s="198" t="s">
        <v>262</v>
      </c>
      <c r="B20" s="199" t="s">
        <v>289</v>
      </c>
      <c r="C20" s="200"/>
      <c r="D20" s="200"/>
      <c r="E20" s="200"/>
      <c r="F20" s="200"/>
    </row>
    <row r="21" spans="1:6" x14ac:dyDescent="0.2">
      <c r="A21" s="198" t="s">
        <v>263</v>
      </c>
      <c r="B21" s="199"/>
      <c r="C21" s="200"/>
      <c r="D21" s="200"/>
      <c r="E21" s="200"/>
      <c r="F21" s="200"/>
    </row>
    <row r="22" spans="1:6" x14ac:dyDescent="0.2">
      <c r="A22" s="201" t="s">
        <v>276</v>
      </c>
      <c r="B22" s="202" t="s">
        <v>136</v>
      </c>
      <c r="C22" s="203">
        <f>SUM(C13:C21)</f>
        <v>333243000</v>
      </c>
      <c r="D22" s="203">
        <f>SUM(D13:D21)</f>
        <v>333243000</v>
      </c>
      <c r="E22" s="203">
        <f>SUM(E13:E21)</f>
        <v>333243000</v>
      </c>
      <c r="F22" s="203">
        <f>SUM(F13:F21)</f>
        <v>333243000</v>
      </c>
    </row>
  </sheetData>
  <mergeCells count="1">
    <mergeCell ref="A3:D3"/>
  </mergeCells>
  <phoneticPr fontId="48" type="noConversion"/>
  <printOptions horizontalCentered="1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8F84A-6748-4E6C-B805-024E7879052D}">
  <dimension ref="A1:H79"/>
  <sheetViews>
    <sheetView workbookViewId="0">
      <pane ySplit="6" topLeftCell="A52" activePane="bottomLeft" state="frozen"/>
      <selection pane="bottomLeft" activeCell="F1" sqref="F1"/>
    </sheetView>
  </sheetViews>
  <sheetFormatPr defaultRowHeight="12.75" x14ac:dyDescent="0.2"/>
  <cols>
    <col min="1" max="1" width="5.7109375" customWidth="1"/>
    <col min="2" max="2" width="50" customWidth="1"/>
    <col min="3" max="3" width="14.7109375" customWidth="1"/>
    <col min="4" max="8" width="12.7109375" customWidth="1"/>
    <col min="256" max="256" width="5.7109375" customWidth="1"/>
    <col min="257" max="257" width="50" customWidth="1"/>
    <col min="258" max="258" width="28.85546875" customWidth="1"/>
    <col min="512" max="512" width="5.7109375" customWidth="1"/>
    <col min="513" max="513" width="50" customWidth="1"/>
    <col min="514" max="514" width="28.85546875" customWidth="1"/>
    <col min="768" max="768" width="5.7109375" customWidth="1"/>
    <col min="769" max="769" width="50" customWidth="1"/>
    <col min="770" max="770" width="28.85546875" customWidth="1"/>
    <col min="1024" max="1024" width="5.7109375" customWidth="1"/>
    <col min="1025" max="1025" width="50" customWidth="1"/>
    <col min="1026" max="1026" width="28.85546875" customWidth="1"/>
    <col min="1280" max="1280" width="5.7109375" customWidth="1"/>
    <col min="1281" max="1281" width="50" customWidth="1"/>
    <col min="1282" max="1282" width="28.85546875" customWidth="1"/>
    <col min="1536" max="1536" width="5.7109375" customWidth="1"/>
    <col min="1537" max="1537" width="50" customWidth="1"/>
    <col min="1538" max="1538" width="28.85546875" customWidth="1"/>
    <col min="1792" max="1792" width="5.7109375" customWidth="1"/>
    <col min="1793" max="1793" width="50" customWidth="1"/>
    <col min="1794" max="1794" width="28.85546875" customWidth="1"/>
    <col min="2048" max="2048" width="5.7109375" customWidth="1"/>
    <col min="2049" max="2049" width="50" customWidth="1"/>
    <col min="2050" max="2050" width="28.85546875" customWidth="1"/>
    <col min="2304" max="2304" width="5.7109375" customWidth="1"/>
    <col min="2305" max="2305" width="50" customWidth="1"/>
    <col min="2306" max="2306" width="28.85546875" customWidth="1"/>
    <col min="2560" max="2560" width="5.7109375" customWidth="1"/>
    <col min="2561" max="2561" width="50" customWidth="1"/>
    <col min="2562" max="2562" width="28.85546875" customWidth="1"/>
    <col min="2816" max="2816" width="5.7109375" customWidth="1"/>
    <col min="2817" max="2817" width="50" customWidth="1"/>
    <col min="2818" max="2818" width="28.85546875" customWidth="1"/>
    <col min="3072" max="3072" width="5.7109375" customWidth="1"/>
    <col min="3073" max="3073" width="50" customWidth="1"/>
    <col min="3074" max="3074" width="28.85546875" customWidth="1"/>
    <col min="3328" max="3328" width="5.7109375" customWidth="1"/>
    <col min="3329" max="3329" width="50" customWidth="1"/>
    <col min="3330" max="3330" width="28.85546875" customWidth="1"/>
    <col min="3584" max="3584" width="5.7109375" customWidth="1"/>
    <col min="3585" max="3585" width="50" customWidth="1"/>
    <col min="3586" max="3586" width="28.85546875" customWidth="1"/>
    <col min="3840" max="3840" width="5.7109375" customWidth="1"/>
    <col min="3841" max="3841" width="50" customWidth="1"/>
    <col min="3842" max="3842" width="28.85546875" customWidth="1"/>
    <col min="4096" max="4096" width="5.7109375" customWidth="1"/>
    <col min="4097" max="4097" width="50" customWidth="1"/>
    <col min="4098" max="4098" width="28.85546875" customWidth="1"/>
    <col min="4352" max="4352" width="5.7109375" customWidth="1"/>
    <col min="4353" max="4353" width="50" customWidth="1"/>
    <col min="4354" max="4354" width="28.85546875" customWidth="1"/>
    <col min="4608" max="4608" width="5.7109375" customWidth="1"/>
    <col min="4609" max="4609" width="50" customWidth="1"/>
    <col min="4610" max="4610" width="28.85546875" customWidth="1"/>
    <col min="4864" max="4864" width="5.7109375" customWidth="1"/>
    <col min="4865" max="4865" width="50" customWidth="1"/>
    <col min="4866" max="4866" width="28.85546875" customWidth="1"/>
    <col min="5120" max="5120" width="5.7109375" customWidth="1"/>
    <col min="5121" max="5121" width="50" customWidth="1"/>
    <col min="5122" max="5122" width="28.85546875" customWidth="1"/>
    <col min="5376" max="5376" width="5.7109375" customWidth="1"/>
    <col min="5377" max="5377" width="50" customWidth="1"/>
    <col min="5378" max="5378" width="28.85546875" customWidth="1"/>
    <col min="5632" max="5632" width="5.7109375" customWidth="1"/>
    <col min="5633" max="5633" width="50" customWidth="1"/>
    <col min="5634" max="5634" width="28.85546875" customWidth="1"/>
    <col min="5888" max="5888" width="5.7109375" customWidth="1"/>
    <col min="5889" max="5889" width="50" customWidth="1"/>
    <col min="5890" max="5890" width="28.85546875" customWidth="1"/>
    <col min="6144" max="6144" width="5.7109375" customWidth="1"/>
    <col min="6145" max="6145" width="50" customWidth="1"/>
    <col min="6146" max="6146" width="28.85546875" customWidth="1"/>
    <col min="6400" max="6400" width="5.7109375" customWidth="1"/>
    <col min="6401" max="6401" width="50" customWidth="1"/>
    <col min="6402" max="6402" width="28.85546875" customWidth="1"/>
    <col min="6656" max="6656" width="5.7109375" customWidth="1"/>
    <col min="6657" max="6657" width="50" customWidth="1"/>
    <col min="6658" max="6658" width="28.85546875" customWidth="1"/>
    <col min="6912" max="6912" width="5.7109375" customWidth="1"/>
    <col min="6913" max="6913" width="50" customWidth="1"/>
    <col min="6914" max="6914" width="28.85546875" customWidth="1"/>
    <col min="7168" max="7168" width="5.7109375" customWidth="1"/>
    <col min="7169" max="7169" width="50" customWidth="1"/>
    <col min="7170" max="7170" width="28.85546875" customWidth="1"/>
    <col min="7424" max="7424" width="5.7109375" customWidth="1"/>
    <col min="7425" max="7425" width="50" customWidth="1"/>
    <col min="7426" max="7426" width="28.85546875" customWidth="1"/>
    <col min="7680" max="7680" width="5.7109375" customWidth="1"/>
    <col min="7681" max="7681" width="50" customWidth="1"/>
    <col min="7682" max="7682" width="28.85546875" customWidth="1"/>
    <col min="7936" max="7936" width="5.7109375" customWidth="1"/>
    <col min="7937" max="7937" width="50" customWidth="1"/>
    <col min="7938" max="7938" width="28.85546875" customWidth="1"/>
    <col min="8192" max="8192" width="5.7109375" customWidth="1"/>
    <col min="8193" max="8193" width="50" customWidth="1"/>
    <col min="8194" max="8194" width="28.85546875" customWidth="1"/>
    <col min="8448" max="8448" width="5.7109375" customWidth="1"/>
    <col min="8449" max="8449" width="50" customWidth="1"/>
    <col min="8450" max="8450" width="28.85546875" customWidth="1"/>
    <col min="8704" max="8704" width="5.7109375" customWidth="1"/>
    <col min="8705" max="8705" width="50" customWidth="1"/>
    <col min="8706" max="8706" width="28.85546875" customWidth="1"/>
    <col min="8960" max="8960" width="5.7109375" customWidth="1"/>
    <col min="8961" max="8961" width="50" customWidth="1"/>
    <col min="8962" max="8962" width="28.85546875" customWidth="1"/>
    <col min="9216" max="9216" width="5.7109375" customWidth="1"/>
    <col min="9217" max="9217" width="50" customWidth="1"/>
    <col min="9218" max="9218" width="28.85546875" customWidth="1"/>
    <col min="9472" max="9472" width="5.7109375" customWidth="1"/>
    <col min="9473" max="9473" width="50" customWidth="1"/>
    <col min="9474" max="9474" width="28.85546875" customWidth="1"/>
    <col min="9728" max="9728" width="5.7109375" customWidth="1"/>
    <col min="9729" max="9729" width="50" customWidth="1"/>
    <col min="9730" max="9730" width="28.85546875" customWidth="1"/>
    <col min="9984" max="9984" width="5.7109375" customWidth="1"/>
    <col min="9985" max="9985" width="50" customWidth="1"/>
    <col min="9986" max="9986" width="28.85546875" customWidth="1"/>
    <col min="10240" max="10240" width="5.7109375" customWidth="1"/>
    <col min="10241" max="10241" width="50" customWidth="1"/>
    <col min="10242" max="10242" width="28.85546875" customWidth="1"/>
    <col min="10496" max="10496" width="5.7109375" customWidth="1"/>
    <col min="10497" max="10497" width="50" customWidth="1"/>
    <col min="10498" max="10498" width="28.85546875" customWidth="1"/>
    <col min="10752" max="10752" width="5.7109375" customWidth="1"/>
    <col min="10753" max="10753" width="50" customWidth="1"/>
    <col min="10754" max="10754" width="28.85546875" customWidth="1"/>
    <col min="11008" max="11008" width="5.7109375" customWidth="1"/>
    <col min="11009" max="11009" width="50" customWidth="1"/>
    <col min="11010" max="11010" width="28.85546875" customWidth="1"/>
    <col min="11264" max="11264" width="5.7109375" customWidth="1"/>
    <col min="11265" max="11265" width="50" customWidth="1"/>
    <col min="11266" max="11266" width="28.85546875" customWidth="1"/>
    <col min="11520" max="11520" width="5.7109375" customWidth="1"/>
    <col min="11521" max="11521" width="50" customWidth="1"/>
    <col min="11522" max="11522" width="28.85546875" customWidth="1"/>
    <col min="11776" max="11776" width="5.7109375" customWidth="1"/>
    <col min="11777" max="11777" width="50" customWidth="1"/>
    <col min="11778" max="11778" width="28.85546875" customWidth="1"/>
    <col min="12032" max="12032" width="5.7109375" customWidth="1"/>
    <col min="12033" max="12033" width="50" customWidth="1"/>
    <col min="12034" max="12034" width="28.85546875" customWidth="1"/>
    <col min="12288" max="12288" width="5.7109375" customWidth="1"/>
    <col min="12289" max="12289" width="50" customWidth="1"/>
    <col min="12290" max="12290" width="28.85546875" customWidth="1"/>
    <col min="12544" max="12544" width="5.7109375" customWidth="1"/>
    <col min="12545" max="12545" width="50" customWidth="1"/>
    <col min="12546" max="12546" width="28.85546875" customWidth="1"/>
    <col min="12800" max="12800" width="5.7109375" customWidth="1"/>
    <col min="12801" max="12801" width="50" customWidth="1"/>
    <col min="12802" max="12802" width="28.85546875" customWidth="1"/>
    <col min="13056" max="13056" width="5.7109375" customWidth="1"/>
    <col min="13057" max="13057" width="50" customWidth="1"/>
    <col min="13058" max="13058" width="28.85546875" customWidth="1"/>
    <col min="13312" max="13312" width="5.7109375" customWidth="1"/>
    <col min="13313" max="13313" width="50" customWidth="1"/>
    <col min="13314" max="13314" width="28.85546875" customWidth="1"/>
    <col min="13568" max="13568" width="5.7109375" customWidth="1"/>
    <col min="13569" max="13569" width="50" customWidth="1"/>
    <col min="13570" max="13570" width="28.85546875" customWidth="1"/>
    <col min="13824" max="13824" width="5.7109375" customWidth="1"/>
    <col min="13825" max="13825" width="50" customWidth="1"/>
    <col min="13826" max="13826" width="28.85546875" customWidth="1"/>
    <col min="14080" max="14080" width="5.7109375" customWidth="1"/>
    <col min="14081" max="14081" width="50" customWidth="1"/>
    <col min="14082" max="14082" width="28.85546875" customWidth="1"/>
    <col min="14336" max="14336" width="5.7109375" customWidth="1"/>
    <col min="14337" max="14337" width="50" customWidth="1"/>
    <col min="14338" max="14338" width="28.85546875" customWidth="1"/>
    <col min="14592" max="14592" width="5.7109375" customWidth="1"/>
    <col min="14593" max="14593" width="50" customWidth="1"/>
    <col min="14594" max="14594" width="28.85546875" customWidth="1"/>
    <col min="14848" max="14848" width="5.7109375" customWidth="1"/>
    <col min="14849" max="14849" width="50" customWidth="1"/>
    <col min="14850" max="14850" width="28.85546875" customWidth="1"/>
    <col min="15104" max="15104" width="5.7109375" customWidth="1"/>
    <col min="15105" max="15105" width="50" customWidth="1"/>
    <col min="15106" max="15106" width="28.85546875" customWidth="1"/>
    <col min="15360" max="15360" width="5.7109375" customWidth="1"/>
    <col min="15361" max="15361" width="50" customWidth="1"/>
    <col min="15362" max="15362" width="28.85546875" customWidth="1"/>
    <col min="15616" max="15616" width="5.7109375" customWidth="1"/>
    <col min="15617" max="15617" width="50" customWidth="1"/>
    <col min="15618" max="15618" width="28.85546875" customWidth="1"/>
    <col min="15872" max="15872" width="5.7109375" customWidth="1"/>
    <col min="15873" max="15873" width="50" customWidth="1"/>
    <col min="15874" max="15874" width="28.85546875" customWidth="1"/>
    <col min="16128" max="16128" width="5.7109375" customWidth="1"/>
    <col min="16129" max="16129" width="50" customWidth="1"/>
    <col min="16130" max="16130" width="28.85546875" customWidth="1"/>
  </cols>
  <sheetData>
    <row r="1" spans="1:8" x14ac:dyDescent="0.2">
      <c r="B1" s="225" t="s">
        <v>336</v>
      </c>
      <c r="F1" t="s">
        <v>514</v>
      </c>
    </row>
    <row r="2" spans="1:8" x14ac:dyDescent="0.2">
      <c r="B2" s="225" t="s">
        <v>337</v>
      </c>
      <c r="F2" s="39" t="s">
        <v>513</v>
      </c>
    </row>
    <row r="3" spans="1:8" x14ac:dyDescent="0.2">
      <c r="C3" s="500"/>
      <c r="F3" t="s">
        <v>78</v>
      </c>
    </row>
    <row r="4" spans="1:8" x14ac:dyDescent="0.2">
      <c r="B4" s="227"/>
      <c r="C4" s="501" t="s">
        <v>410</v>
      </c>
    </row>
    <row r="5" spans="1:8" ht="38.25" x14ac:dyDescent="0.2">
      <c r="A5" s="502" t="s">
        <v>1</v>
      </c>
      <c r="B5" s="503" t="s">
        <v>2</v>
      </c>
      <c r="C5" s="504" t="s">
        <v>338</v>
      </c>
      <c r="D5" s="504" t="s">
        <v>40</v>
      </c>
      <c r="E5" s="504" t="s">
        <v>339</v>
      </c>
      <c r="F5" s="504" t="s">
        <v>42</v>
      </c>
      <c r="G5" s="504" t="s">
        <v>123</v>
      </c>
      <c r="H5" s="504" t="s">
        <v>43</v>
      </c>
    </row>
    <row r="6" spans="1:8" ht="25.5" x14ac:dyDescent="0.2">
      <c r="A6" s="505">
        <v>1</v>
      </c>
      <c r="B6" s="506" t="s">
        <v>44</v>
      </c>
      <c r="C6" s="507">
        <f>SUM(D6:H6)</f>
        <v>108519738</v>
      </c>
      <c r="D6" s="508">
        <v>108519738</v>
      </c>
      <c r="E6" s="508"/>
      <c r="F6" s="508"/>
      <c r="G6" s="508"/>
      <c r="H6" s="508"/>
    </row>
    <row r="7" spans="1:8" ht="25.5" x14ac:dyDescent="0.2">
      <c r="A7" s="505">
        <v>2</v>
      </c>
      <c r="B7" s="506" t="s">
        <v>340</v>
      </c>
      <c r="C7" s="507">
        <f t="shared" ref="C7:C70" si="0">SUM(D7:H7)</f>
        <v>142116067</v>
      </c>
      <c r="D7" s="508">
        <v>142116067</v>
      </c>
      <c r="E7" s="508"/>
      <c r="F7" s="508"/>
      <c r="G7" s="508"/>
      <c r="H7" s="508"/>
    </row>
    <row r="8" spans="1:8" ht="25.5" x14ac:dyDescent="0.2">
      <c r="A8" s="505">
        <v>3</v>
      </c>
      <c r="B8" s="506" t="s">
        <v>341</v>
      </c>
      <c r="C8" s="507">
        <f t="shared" si="0"/>
        <v>97760769</v>
      </c>
      <c r="D8" s="508">
        <v>97760769</v>
      </c>
      <c r="E8" s="508"/>
      <c r="F8" s="508"/>
      <c r="G8" s="508"/>
      <c r="H8" s="508"/>
    </row>
    <row r="9" spans="1:8" ht="25.5" x14ac:dyDescent="0.2">
      <c r="A9" s="505">
        <v>4</v>
      </c>
      <c r="B9" s="506" t="s">
        <v>342</v>
      </c>
      <c r="C9" s="507">
        <f t="shared" si="0"/>
        <v>7215230</v>
      </c>
      <c r="D9" s="508">
        <v>7215230</v>
      </c>
      <c r="E9" s="508"/>
      <c r="F9" s="508"/>
      <c r="G9" s="508"/>
      <c r="H9" s="508"/>
    </row>
    <row r="10" spans="1:8" ht="25.5" x14ac:dyDescent="0.2">
      <c r="A10" s="505">
        <v>5</v>
      </c>
      <c r="B10" s="506" t="s">
        <v>343</v>
      </c>
      <c r="C10" s="507">
        <f t="shared" si="0"/>
        <v>0</v>
      </c>
      <c r="D10" s="508"/>
      <c r="E10" s="508"/>
      <c r="F10" s="508"/>
      <c r="G10" s="508"/>
      <c r="H10" s="508"/>
    </row>
    <row r="11" spans="1:8" x14ac:dyDescent="0.2">
      <c r="A11" s="505">
        <v>6</v>
      </c>
      <c r="B11" s="506" t="s">
        <v>344</v>
      </c>
      <c r="C11" s="507">
        <f t="shared" si="0"/>
        <v>0</v>
      </c>
      <c r="D11" s="508"/>
      <c r="E11" s="508"/>
      <c r="F11" s="508"/>
      <c r="G11" s="508"/>
      <c r="H11" s="508"/>
    </row>
    <row r="12" spans="1:8" x14ac:dyDescent="0.2">
      <c r="A12" s="505">
        <v>7</v>
      </c>
      <c r="B12" s="506" t="s">
        <v>45</v>
      </c>
      <c r="C12" s="507">
        <f t="shared" si="0"/>
        <v>355611804</v>
      </c>
      <c r="D12" s="509">
        <f>SUM(D6:D11)</f>
        <v>355611804</v>
      </c>
      <c r="E12" s="509">
        <f>SUM(E6:E11)</f>
        <v>0</v>
      </c>
      <c r="F12" s="509">
        <f>SUM(F6:F11)</f>
        <v>0</v>
      </c>
      <c r="G12" s="509">
        <f>SUM(G6:G11)</f>
        <v>0</v>
      </c>
      <c r="H12" s="509">
        <f>SUM(H6:H11)</f>
        <v>0</v>
      </c>
    </row>
    <row r="13" spans="1:8" s="232" customFormat="1" x14ac:dyDescent="0.2">
      <c r="A13" s="505">
        <v>8</v>
      </c>
      <c r="B13" s="510" t="s">
        <v>345</v>
      </c>
      <c r="C13" s="507">
        <f t="shared" si="0"/>
        <v>0</v>
      </c>
      <c r="D13" s="511"/>
      <c r="E13" s="511"/>
      <c r="F13" s="511"/>
      <c r="G13" s="511"/>
      <c r="H13" s="511"/>
    </row>
    <row r="14" spans="1:8" ht="25.5" x14ac:dyDescent="0.2">
      <c r="A14" s="505">
        <v>9</v>
      </c>
      <c r="B14" s="506" t="s">
        <v>46</v>
      </c>
      <c r="C14" s="507">
        <f t="shared" si="0"/>
        <v>309792540</v>
      </c>
      <c r="D14" s="509">
        <f>SUM(D15:D19)</f>
        <v>243652694</v>
      </c>
      <c r="E14" s="509">
        <f>SUM(E15:E19)</f>
        <v>1981048</v>
      </c>
      <c r="F14" s="509">
        <f>SUM(F15:F19)</f>
        <v>63264006</v>
      </c>
      <c r="G14" s="509">
        <f>SUM(G15:G19)</f>
        <v>0</v>
      </c>
      <c r="H14" s="509">
        <f>SUM(H15:H19)</f>
        <v>894792</v>
      </c>
    </row>
    <row r="15" spans="1:8" x14ac:dyDescent="0.2">
      <c r="A15" s="505">
        <v>10</v>
      </c>
      <c r="B15" s="506" t="s">
        <v>346</v>
      </c>
      <c r="C15" s="507">
        <f t="shared" si="0"/>
        <v>3397958</v>
      </c>
      <c r="D15" s="508">
        <v>1416910</v>
      </c>
      <c r="E15" s="508">
        <v>1981048</v>
      </c>
      <c r="F15" s="508"/>
      <c r="G15" s="508"/>
      <c r="H15" s="508"/>
    </row>
    <row r="16" spans="1:8" x14ac:dyDescent="0.2">
      <c r="A16" s="505">
        <v>11</v>
      </c>
      <c r="B16" s="506" t="s">
        <v>347</v>
      </c>
      <c r="C16" s="507">
        <f t="shared" si="0"/>
        <v>227105784</v>
      </c>
      <c r="D16" s="508">
        <v>227105784</v>
      </c>
      <c r="E16" s="508"/>
      <c r="F16" s="508"/>
      <c r="G16" s="508"/>
      <c r="H16" s="508"/>
    </row>
    <row r="17" spans="1:8" x14ac:dyDescent="0.2">
      <c r="A17" s="505">
        <v>12</v>
      </c>
      <c r="B17" s="506" t="s">
        <v>348</v>
      </c>
      <c r="C17" s="507">
        <f t="shared" si="0"/>
        <v>15130000</v>
      </c>
      <c r="D17" s="508">
        <v>15130000</v>
      </c>
      <c r="E17" s="508"/>
      <c r="F17" s="508"/>
      <c r="G17" s="508"/>
      <c r="H17" s="508"/>
    </row>
    <row r="18" spans="1:8" x14ac:dyDescent="0.2">
      <c r="A18" s="505">
        <v>13</v>
      </c>
      <c r="B18" s="506" t="s">
        <v>349</v>
      </c>
      <c r="C18" s="507">
        <f t="shared" si="0"/>
        <v>64158798</v>
      </c>
      <c r="D18" s="508"/>
      <c r="E18" s="508"/>
      <c r="F18" s="508">
        <v>63264006</v>
      </c>
      <c r="G18" s="508"/>
      <c r="H18" s="508">
        <v>894792</v>
      </c>
    </row>
    <row r="19" spans="1:8" x14ac:dyDescent="0.2">
      <c r="A19" s="505">
        <v>14</v>
      </c>
      <c r="B19" s="506" t="s">
        <v>350</v>
      </c>
      <c r="C19" s="507">
        <f t="shared" si="0"/>
        <v>0</v>
      </c>
      <c r="D19" s="508"/>
      <c r="E19" s="508"/>
      <c r="F19" s="508"/>
      <c r="G19" s="508"/>
      <c r="H19" s="508"/>
    </row>
    <row r="20" spans="1:8" ht="25.5" x14ac:dyDescent="0.2">
      <c r="A20" s="505">
        <v>15</v>
      </c>
      <c r="B20" s="512" t="s">
        <v>47</v>
      </c>
      <c r="C20" s="507">
        <f t="shared" si="0"/>
        <v>665404344</v>
      </c>
      <c r="D20" s="513">
        <f>D12+D14</f>
        <v>599264498</v>
      </c>
      <c r="E20" s="513">
        <f>E12+E14</f>
        <v>1981048</v>
      </c>
      <c r="F20" s="513">
        <f>F12+F14</f>
        <v>63264006</v>
      </c>
      <c r="G20" s="513">
        <f>G12+G14</f>
        <v>0</v>
      </c>
      <c r="H20" s="513">
        <f>H12+H14</f>
        <v>894792</v>
      </c>
    </row>
    <row r="21" spans="1:8" x14ac:dyDescent="0.2">
      <c r="A21" s="505">
        <v>16</v>
      </c>
      <c r="B21" s="506" t="s">
        <v>48</v>
      </c>
      <c r="C21" s="507">
        <f t="shared" si="0"/>
        <v>0</v>
      </c>
      <c r="D21" s="514">
        <f>D22</f>
        <v>0</v>
      </c>
      <c r="E21" s="514">
        <f>E22</f>
        <v>0</v>
      </c>
      <c r="F21" s="514">
        <f>F22</f>
        <v>0</v>
      </c>
      <c r="G21" s="514">
        <f>G22</f>
        <v>0</v>
      </c>
      <c r="H21" s="514">
        <f>H22</f>
        <v>0</v>
      </c>
    </row>
    <row r="22" spans="1:8" x14ac:dyDescent="0.2">
      <c r="A22" s="505">
        <v>17</v>
      </c>
      <c r="B22" s="506" t="s">
        <v>351</v>
      </c>
      <c r="C22" s="507">
        <f t="shared" si="0"/>
        <v>0</v>
      </c>
      <c r="D22" s="515"/>
      <c r="E22" s="515"/>
      <c r="F22" s="515"/>
      <c r="G22" s="515"/>
      <c r="H22" s="515"/>
    </row>
    <row r="23" spans="1:8" x14ac:dyDescent="0.2">
      <c r="A23" s="505">
        <v>18</v>
      </c>
      <c r="B23" s="506" t="s">
        <v>352</v>
      </c>
      <c r="C23" s="507">
        <f t="shared" si="0"/>
        <v>1025095503</v>
      </c>
      <c r="D23" s="514">
        <f>SUM(D24:D27)</f>
        <v>1025095503</v>
      </c>
      <c r="E23" s="514">
        <f>SUM(E24:E27)</f>
        <v>0</v>
      </c>
      <c r="F23" s="514">
        <f>SUM(F24:F27)</f>
        <v>0</v>
      </c>
      <c r="G23" s="514">
        <f>SUM(G24:G27)</f>
        <v>0</v>
      </c>
      <c r="H23" s="514">
        <f>SUM(H24:H27)</f>
        <v>0</v>
      </c>
    </row>
    <row r="24" spans="1:8" x14ac:dyDescent="0.2">
      <c r="A24" s="505">
        <v>19</v>
      </c>
      <c r="B24" s="506" t="s">
        <v>353</v>
      </c>
      <c r="C24" s="507">
        <f t="shared" si="0"/>
        <v>0</v>
      </c>
      <c r="D24" s="504"/>
      <c r="E24" s="504"/>
      <c r="F24" s="504"/>
      <c r="G24" s="504"/>
      <c r="H24" s="504"/>
    </row>
    <row r="25" spans="1:8" x14ac:dyDescent="0.2">
      <c r="A25" s="505">
        <v>20</v>
      </c>
      <c r="B25" s="506" t="s">
        <v>354</v>
      </c>
      <c r="C25" s="507">
        <f t="shared" si="0"/>
        <v>1025095503</v>
      </c>
      <c r="D25" s="504">
        <v>1025095503</v>
      </c>
      <c r="E25" s="504"/>
      <c r="F25" s="504"/>
      <c r="G25" s="504"/>
      <c r="H25" s="504"/>
    </row>
    <row r="26" spans="1:8" x14ac:dyDescent="0.2">
      <c r="A26" s="505">
        <v>21</v>
      </c>
      <c r="B26" s="506" t="s">
        <v>355</v>
      </c>
      <c r="C26" s="507">
        <f t="shared" si="0"/>
        <v>0</v>
      </c>
      <c r="D26" s="504"/>
      <c r="E26" s="504"/>
      <c r="F26" s="504"/>
      <c r="G26" s="504"/>
      <c r="H26" s="504"/>
    </row>
    <row r="27" spans="1:8" x14ac:dyDescent="0.2">
      <c r="A27" s="505">
        <v>22</v>
      </c>
      <c r="B27" s="516" t="s">
        <v>356</v>
      </c>
      <c r="C27" s="507">
        <f t="shared" si="0"/>
        <v>0</v>
      </c>
      <c r="D27" s="504"/>
      <c r="E27" s="504"/>
      <c r="F27" s="504"/>
      <c r="G27" s="504"/>
      <c r="H27" s="504"/>
    </row>
    <row r="28" spans="1:8" ht="25.5" x14ac:dyDescent="0.2">
      <c r="A28" s="505">
        <v>23</v>
      </c>
      <c r="B28" s="512" t="s">
        <v>49</v>
      </c>
      <c r="C28" s="507">
        <f t="shared" si="0"/>
        <v>1025095503</v>
      </c>
      <c r="D28" s="513">
        <f>D21+D23</f>
        <v>1025095503</v>
      </c>
      <c r="E28" s="513">
        <f>E21+E23</f>
        <v>0</v>
      </c>
      <c r="F28" s="513">
        <f>F21+F23</f>
        <v>0</v>
      </c>
      <c r="G28" s="513">
        <f>G21+G23</f>
        <v>0</v>
      </c>
      <c r="H28" s="513">
        <f>H21+H23</f>
        <v>0</v>
      </c>
    </row>
    <row r="29" spans="1:8" x14ac:dyDescent="0.2">
      <c r="A29" s="505">
        <v>24</v>
      </c>
      <c r="B29" s="506" t="s">
        <v>50</v>
      </c>
      <c r="C29" s="507">
        <f t="shared" si="0"/>
        <v>110200000</v>
      </c>
      <c r="D29" s="509">
        <f>SUM(D30:D31)</f>
        <v>110200000</v>
      </c>
      <c r="E29" s="509">
        <f>SUM(E30:E31)</f>
        <v>0</v>
      </c>
      <c r="F29" s="509">
        <f>SUM(F30:F31)</f>
        <v>0</v>
      </c>
      <c r="G29" s="509">
        <f>SUM(G30:G31)</f>
        <v>0</v>
      </c>
      <c r="H29" s="509">
        <f>SUM(H30:H31)</f>
        <v>0</v>
      </c>
    </row>
    <row r="30" spans="1:8" x14ac:dyDescent="0.2">
      <c r="A30" s="505">
        <v>25</v>
      </c>
      <c r="B30" s="506" t="s">
        <v>51</v>
      </c>
      <c r="C30" s="507">
        <f t="shared" si="0"/>
        <v>110200000</v>
      </c>
      <c r="D30" s="508">
        <v>110200000</v>
      </c>
      <c r="E30" s="508"/>
      <c r="F30" s="508"/>
      <c r="G30" s="508"/>
      <c r="H30" s="508"/>
    </row>
    <row r="31" spans="1:8" ht="16.5" customHeight="1" x14ac:dyDescent="0.2">
      <c r="A31" s="505">
        <v>26</v>
      </c>
      <c r="B31" s="506" t="s">
        <v>52</v>
      </c>
      <c r="C31" s="507">
        <f t="shared" si="0"/>
        <v>0</v>
      </c>
      <c r="D31" s="508"/>
      <c r="E31" s="508"/>
      <c r="F31" s="508"/>
      <c r="G31" s="508"/>
      <c r="H31" s="508"/>
    </row>
    <row r="32" spans="1:8" ht="18.75" customHeight="1" x14ac:dyDescent="0.2">
      <c r="A32" s="505">
        <v>27</v>
      </c>
      <c r="B32" s="506" t="s">
        <v>53</v>
      </c>
      <c r="C32" s="507">
        <f t="shared" si="0"/>
        <v>181000000</v>
      </c>
      <c r="D32" s="508">
        <v>181000000</v>
      </c>
      <c r="E32" s="508"/>
      <c r="F32" s="508"/>
      <c r="G32" s="508"/>
      <c r="H32" s="508"/>
    </row>
    <row r="33" spans="1:8" x14ac:dyDescent="0.2">
      <c r="A33" s="505">
        <v>28</v>
      </c>
      <c r="B33" s="506" t="s">
        <v>357</v>
      </c>
      <c r="C33" s="507">
        <f t="shared" si="0"/>
        <v>11800000</v>
      </c>
      <c r="D33" s="508">
        <v>11800000</v>
      </c>
      <c r="E33" s="508"/>
      <c r="F33" s="508"/>
      <c r="G33" s="508"/>
      <c r="H33" s="508"/>
    </row>
    <row r="34" spans="1:8" ht="25.5" x14ac:dyDescent="0.2">
      <c r="A34" s="505">
        <v>29</v>
      </c>
      <c r="B34" s="506" t="s">
        <v>358</v>
      </c>
      <c r="C34" s="507">
        <f t="shared" si="0"/>
        <v>0</v>
      </c>
      <c r="D34" s="508"/>
      <c r="E34" s="508"/>
      <c r="F34" s="508"/>
      <c r="G34" s="508"/>
      <c r="H34" s="508"/>
    </row>
    <row r="35" spans="1:8" x14ac:dyDescent="0.2">
      <c r="A35" s="505">
        <v>30</v>
      </c>
      <c r="B35" s="506" t="s">
        <v>54</v>
      </c>
      <c r="C35" s="507">
        <f t="shared" si="0"/>
        <v>192800000</v>
      </c>
      <c r="D35" s="509">
        <f>SUM(D32:D34)</f>
        <v>192800000</v>
      </c>
      <c r="E35" s="509">
        <f>SUM(E32:E34)</f>
        <v>0</v>
      </c>
      <c r="F35" s="509">
        <f>SUM(F32:F34)</f>
        <v>0</v>
      </c>
      <c r="G35" s="509">
        <f>SUM(G32:G34)</f>
        <v>0</v>
      </c>
      <c r="H35" s="509">
        <f>SUM(H32:H34)</f>
        <v>0</v>
      </c>
    </row>
    <row r="36" spans="1:8" x14ac:dyDescent="0.2">
      <c r="A36" s="505">
        <v>31</v>
      </c>
      <c r="B36" s="506" t="s">
        <v>55</v>
      </c>
      <c r="C36" s="507">
        <f t="shared" si="0"/>
        <v>400000</v>
      </c>
      <c r="D36" s="509">
        <f>SUM(D37:D38)</f>
        <v>400000</v>
      </c>
      <c r="E36" s="509">
        <f>SUM(E37:E38)</f>
        <v>0</v>
      </c>
      <c r="F36" s="509">
        <f>SUM(F37:F38)</f>
        <v>0</v>
      </c>
      <c r="G36" s="509">
        <f>SUM(G37:G38)</f>
        <v>0</v>
      </c>
      <c r="H36" s="509">
        <f>SUM(H37:H38)</f>
        <v>0</v>
      </c>
    </row>
    <row r="37" spans="1:8" ht="51" x14ac:dyDescent="0.2">
      <c r="A37" s="505">
        <v>32</v>
      </c>
      <c r="B37" s="506" t="s">
        <v>359</v>
      </c>
      <c r="C37" s="507">
        <f t="shared" si="0"/>
        <v>50000</v>
      </c>
      <c r="D37" s="508">
        <v>50000</v>
      </c>
      <c r="E37" s="508"/>
      <c r="F37" s="508"/>
      <c r="G37" s="508"/>
      <c r="H37" s="508"/>
    </row>
    <row r="38" spans="1:8" x14ac:dyDescent="0.2">
      <c r="A38" s="505">
        <v>33</v>
      </c>
      <c r="B38" s="506" t="s">
        <v>360</v>
      </c>
      <c r="C38" s="507">
        <f t="shared" si="0"/>
        <v>350000</v>
      </c>
      <c r="D38" s="508">
        <v>350000</v>
      </c>
      <c r="E38" s="508"/>
      <c r="F38" s="508"/>
      <c r="G38" s="508"/>
      <c r="H38" s="508"/>
    </row>
    <row r="39" spans="1:8" x14ac:dyDescent="0.2">
      <c r="A39" s="505">
        <v>34</v>
      </c>
      <c r="B39" s="512" t="s">
        <v>56</v>
      </c>
      <c r="C39" s="507">
        <f t="shared" si="0"/>
        <v>303400000</v>
      </c>
      <c r="D39" s="513">
        <f>D29+D35+D36</f>
        <v>303400000</v>
      </c>
      <c r="E39" s="513">
        <f>E29+E35+E36</f>
        <v>0</v>
      </c>
      <c r="F39" s="513">
        <f>F29+F35+F36</f>
        <v>0</v>
      </c>
      <c r="G39" s="513">
        <f>G29+G35+G36</f>
        <v>0</v>
      </c>
      <c r="H39" s="513">
        <f>H29+H35+H36</f>
        <v>0</v>
      </c>
    </row>
    <row r="40" spans="1:8" x14ac:dyDescent="0.2">
      <c r="A40" s="505">
        <v>35</v>
      </c>
      <c r="B40" s="510" t="s">
        <v>361</v>
      </c>
      <c r="C40" s="507">
        <f t="shared" si="0"/>
        <v>0</v>
      </c>
      <c r="D40" s="517"/>
      <c r="E40" s="517"/>
      <c r="F40" s="517"/>
      <c r="G40" s="517"/>
      <c r="H40" s="517"/>
    </row>
    <row r="41" spans="1:8" x14ac:dyDescent="0.2">
      <c r="A41" s="505">
        <v>36</v>
      </c>
      <c r="B41" s="518" t="s">
        <v>57</v>
      </c>
      <c r="C41" s="507">
        <f t="shared" si="0"/>
        <v>8036796</v>
      </c>
      <c r="D41" s="519">
        <f>SUM(D42:D45)</f>
        <v>0</v>
      </c>
      <c r="E41" s="519">
        <f>SUM(E42:E45)</f>
        <v>370000</v>
      </c>
      <c r="F41" s="519">
        <f>SUM(F42:F45)</f>
        <v>1000000</v>
      </c>
      <c r="G41" s="519">
        <f>SUM(G42:G45)</f>
        <v>1715000</v>
      </c>
      <c r="H41" s="519">
        <f>SUM(H42:H45)</f>
        <v>4951796</v>
      </c>
    </row>
    <row r="42" spans="1:8" x14ac:dyDescent="0.2">
      <c r="A42" s="505">
        <v>37</v>
      </c>
      <c r="B42" s="518" t="s">
        <v>362</v>
      </c>
      <c r="C42" s="507">
        <f t="shared" si="0"/>
        <v>0</v>
      </c>
      <c r="D42" s="520"/>
      <c r="E42" s="520"/>
      <c r="F42" s="520"/>
      <c r="G42" s="520"/>
      <c r="H42" s="520"/>
    </row>
    <row r="43" spans="1:8" x14ac:dyDescent="0.2">
      <c r="A43" s="505">
        <v>38</v>
      </c>
      <c r="B43" s="518" t="s">
        <v>58</v>
      </c>
      <c r="C43" s="507">
        <f t="shared" si="0"/>
        <v>2670000</v>
      </c>
      <c r="D43" s="521"/>
      <c r="E43" s="521">
        <v>70000</v>
      </c>
      <c r="F43" s="521">
        <v>1000000</v>
      </c>
      <c r="G43" s="521">
        <v>1600000</v>
      </c>
      <c r="H43" s="521"/>
    </row>
    <row r="44" spans="1:8" x14ac:dyDescent="0.2">
      <c r="A44" s="505">
        <v>39</v>
      </c>
      <c r="B44" s="518" t="s">
        <v>363</v>
      </c>
      <c r="C44" s="507">
        <f t="shared" si="0"/>
        <v>848660</v>
      </c>
      <c r="D44" s="521"/>
      <c r="E44" s="521"/>
      <c r="F44" s="521"/>
      <c r="G44" s="521"/>
      <c r="H44" s="521">
        <v>848660</v>
      </c>
    </row>
    <row r="45" spans="1:8" x14ac:dyDescent="0.2">
      <c r="A45" s="505">
        <v>40</v>
      </c>
      <c r="B45" s="518" t="s">
        <v>364</v>
      </c>
      <c r="C45" s="507">
        <f t="shared" si="0"/>
        <v>4518136</v>
      </c>
      <c r="D45" s="521"/>
      <c r="E45" s="521">
        <v>300000</v>
      </c>
      <c r="F45" s="521"/>
      <c r="G45" s="521">
        <v>115000</v>
      </c>
      <c r="H45" s="521">
        <v>4103136</v>
      </c>
    </row>
    <row r="46" spans="1:8" x14ac:dyDescent="0.2">
      <c r="A46" s="505">
        <v>41</v>
      </c>
      <c r="B46" s="506" t="s">
        <v>59</v>
      </c>
      <c r="C46" s="507">
        <f t="shared" si="0"/>
        <v>3063000</v>
      </c>
      <c r="D46" s="519">
        <f>SUM(D47:D48)</f>
        <v>130000</v>
      </c>
      <c r="E46" s="519">
        <f>SUM(E47:E48)</f>
        <v>1300000</v>
      </c>
      <c r="F46" s="519">
        <f>SUM(F47:F48)</f>
        <v>1633000</v>
      </c>
      <c r="G46" s="519">
        <f>SUM(G47:G48)</f>
        <v>0</v>
      </c>
      <c r="H46" s="519">
        <f>SUM(H47:H48)</f>
        <v>0</v>
      </c>
    </row>
    <row r="47" spans="1:8" x14ac:dyDescent="0.2">
      <c r="A47" s="505">
        <v>42</v>
      </c>
      <c r="B47" s="506" t="s">
        <v>60</v>
      </c>
      <c r="C47" s="507">
        <f t="shared" si="0"/>
        <v>1775000</v>
      </c>
      <c r="D47" s="508">
        <v>130000</v>
      </c>
      <c r="E47" s="508">
        <v>1300000</v>
      </c>
      <c r="F47" s="508">
        <v>345000</v>
      </c>
      <c r="G47" s="508"/>
      <c r="H47" s="508"/>
    </row>
    <row r="48" spans="1:8" x14ac:dyDescent="0.2">
      <c r="A48" s="505">
        <v>43</v>
      </c>
      <c r="B48" s="506" t="s">
        <v>61</v>
      </c>
      <c r="C48" s="507">
        <f t="shared" si="0"/>
        <v>1288000</v>
      </c>
      <c r="D48" s="508"/>
      <c r="E48" s="508"/>
      <c r="F48" s="508">
        <v>1288000</v>
      </c>
      <c r="G48" s="508"/>
      <c r="H48" s="508"/>
    </row>
    <row r="49" spans="1:8" x14ac:dyDescent="0.2">
      <c r="A49" s="505">
        <v>44</v>
      </c>
      <c r="B49" s="506" t="s">
        <v>365</v>
      </c>
      <c r="C49" s="507">
        <f t="shared" si="0"/>
        <v>9610000</v>
      </c>
      <c r="D49" s="519">
        <f>SUM(D50:D53)</f>
        <v>9610000</v>
      </c>
      <c r="E49" s="519">
        <f>SUM(E50:E53)</f>
        <v>0</v>
      </c>
      <c r="F49" s="519">
        <f>SUM(F50:F53)</f>
        <v>0</v>
      </c>
      <c r="G49" s="519">
        <f>SUM(G50:G53)</f>
        <v>0</v>
      </c>
      <c r="H49" s="519">
        <f>SUM(H50:H53)</f>
        <v>0</v>
      </c>
    </row>
    <row r="50" spans="1:8" ht="25.5" x14ac:dyDescent="0.2">
      <c r="A50" s="505">
        <v>45</v>
      </c>
      <c r="B50" s="506" t="s">
        <v>366</v>
      </c>
      <c r="C50" s="507">
        <f t="shared" si="0"/>
        <v>0</v>
      </c>
      <c r="D50" s="508"/>
      <c r="E50" s="508"/>
      <c r="F50" s="508"/>
      <c r="G50" s="508"/>
      <c r="H50" s="508"/>
    </row>
    <row r="51" spans="1:8" ht="25.5" x14ac:dyDescent="0.2">
      <c r="A51" s="505">
        <v>46</v>
      </c>
      <c r="B51" s="506" t="s">
        <v>62</v>
      </c>
      <c r="C51" s="507">
        <f t="shared" si="0"/>
        <v>0</v>
      </c>
      <c r="D51" s="508"/>
      <c r="E51" s="508"/>
      <c r="F51" s="508"/>
      <c r="G51" s="508"/>
      <c r="H51" s="508"/>
    </row>
    <row r="52" spans="1:8" x14ac:dyDescent="0.2">
      <c r="A52" s="505">
        <v>47</v>
      </c>
      <c r="B52" s="506" t="s">
        <v>367</v>
      </c>
      <c r="C52" s="507">
        <f t="shared" si="0"/>
        <v>9100000</v>
      </c>
      <c r="D52" s="508">
        <v>9100000</v>
      </c>
      <c r="E52" s="508"/>
      <c r="F52" s="508"/>
      <c r="G52" s="508"/>
      <c r="H52" s="508"/>
    </row>
    <row r="53" spans="1:8" x14ac:dyDescent="0.2">
      <c r="A53" s="505">
        <v>49</v>
      </c>
      <c r="B53" s="506" t="s">
        <v>63</v>
      </c>
      <c r="C53" s="507">
        <f t="shared" si="0"/>
        <v>510000</v>
      </c>
      <c r="D53" s="508">
        <v>510000</v>
      </c>
      <c r="E53" s="508"/>
      <c r="F53" s="508"/>
      <c r="G53" s="508"/>
      <c r="H53" s="508"/>
    </row>
    <row r="54" spans="1:8" x14ac:dyDescent="0.2">
      <c r="A54" s="505">
        <v>50</v>
      </c>
      <c r="B54" s="506" t="s">
        <v>368</v>
      </c>
      <c r="C54" s="507">
        <f t="shared" si="0"/>
        <v>1095245</v>
      </c>
      <c r="D54" s="508"/>
      <c r="E54" s="508"/>
      <c r="F54" s="508"/>
      <c r="G54" s="508"/>
      <c r="H54" s="508">
        <v>1095245</v>
      </c>
    </row>
    <row r="55" spans="1:8" x14ac:dyDescent="0.2">
      <c r="A55" s="505">
        <v>51</v>
      </c>
      <c r="B55" s="506" t="s">
        <v>369</v>
      </c>
      <c r="C55" s="507">
        <f t="shared" si="0"/>
        <v>8699255</v>
      </c>
      <c r="D55" s="522">
        <v>5904744</v>
      </c>
      <c r="E55" s="522">
        <v>450900</v>
      </c>
      <c r="F55" s="522">
        <v>710910</v>
      </c>
      <c r="G55" s="522"/>
      <c r="H55" s="522">
        <v>1632701</v>
      </c>
    </row>
    <row r="56" spans="1:8" x14ac:dyDescent="0.2">
      <c r="A56" s="505">
        <v>52</v>
      </c>
      <c r="B56" s="506" t="s">
        <v>64</v>
      </c>
      <c r="C56" s="507">
        <f t="shared" si="0"/>
        <v>0</v>
      </c>
      <c r="D56" s="508"/>
      <c r="E56" s="508"/>
      <c r="F56" s="508"/>
      <c r="G56" s="508"/>
      <c r="H56" s="508"/>
    </row>
    <row r="57" spans="1:8" ht="25.5" x14ac:dyDescent="0.2">
      <c r="A57" s="505">
        <v>53</v>
      </c>
      <c r="B57" s="506" t="s">
        <v>370</v>
      </c>
      <c r="C57" s="507">
        <f t="shared" si="0"/>
        <v>0</v>
      </c>
      <c r="D57" s="508"/>
      <c r="E57" s="508"/>
      <c r="F57" s="508"/>
      <c r="G57" s="508"/>
      <c r="H57" s="508"/>
    </row>
    <row r="58" spans="1:8" x14ac:dyDescent="0.2">
      <c r="A58" s="505">
        <v>54</v>
      </c>
      <c r="B58" s="506" t="s">
        <v>371</v>
      </c>
      <c r="C58" s="507">
        <f t="shared" si="0"/>
        <v>0</v>
      </c>
      <c r="D58" s="508"/>
      <c r="E58" s="508"/>
      <c r="F58" s="508"/>
      <c r="G58" s="508"/>
      <c r="H58" s="508"/>
    </row>
    <row r="59" spans="1:8" x14ac:dyDescent="0.2">
      <c r="A59" s="505">
        <v>55</v>
      </c>
      <c r="B59" s="506" t="s">
        <v>65</v>
      </c>
      <c r="C59" s="507">
        <f t="shared" si="0"/>
        <v>0</v>
      </c>
      <c r="D59" s="508"/>
      <c r="E59" s="508"/>
      <c r="F59" s="508"/>
      <c r="G59" s="508"/>
      <c r="H59" s="508"/>
    </row>
    <row r="60" spans="1:8" x14ac:dyDescent="0.2">
      <c r="A60" s="505">
        <v>56</v>
      </c>
      <c r="B60" s="506" t="s">
        <v>372</v>
      </c>
      <c r="C60" s="507">
        <f t="shared" si="0"/>
        <v>1460500</v>
      </c>
      <c r="D60" s="508">
        <v>1460500</v>
      </c>
      <c r="E60" s="504"/>
      <c r="F60" s="504"/>
      <c r="G60" s="504"/>
      <c r="H60" s="504"/>
    </row>
    <row r="61" spans="1:8" x14ac:dyDescent="0.2">
      <c r="A61" s="505">
        <v>57</v>
      </c>
      <c r="B61" s="512" t="s">
        <v>66</v>
      </c>
      <c r="C61" s="507">
        <f t="shared" si="0"/>
        <v>31964796</v>
      </c>
      <c r="D61" s="513">
        <f>D40+D41+D46+D49+D54+D55+D56+D57+D58+D59+D60</f>
        <v>17105244</v>
      </c>
      <c r="E61" s="513">
        <f>E40+E41+E46+E49+E54+E55+E56+E57+E58+E59+E60</f>
        <v>2120900</v>
      </c>
      <c r="F61" s="513">
        <f>F40+F41+F46+F49+F54+F55+F56+F57+F58+F59+F60</f>
        <v>3343910</v>
      </c>
      <c r="G61" s="513">
        <f>G40+G41+G46+G49+G54+G55+G56+G57+G58+G59+G60</f>
        <v>1715000</v>
      </c>
      <c r="H61" s="513">
        <f>H40+H41+H46+H49+H54+H55+H56+H57+H58+H59+H60</f>
        <v>7679742</v>
      </c>
    </row>
    <row r="62" spans="1:8" x14ac:dyDescent="0.2">
      <c r="A62" s="505">
        <v>58</v>
      </c>
      <c r="B62" s="506" t="s">
        <v>373</v>
      </c>
      <c r="C62" s="507">
        <f t="shared" si="0"/>
        <v>12129420</v>
      </c>
      <c r="D62" s="508">
        <v>12129420</v>
      </c>
      <c r="E62" s="508"/>
      <c r="F62" s="508"/>
      <c r="G62" s="504"/>
      <c r="H62" s="504"/>
    </row>
    <row r="63" spans="1:8" x14ac:dyDescent="0.2">
      <c r="A63" s="505">
        <v>59</v>
      </c>
      <c r="B63" s="506" t="s">
        <v>374</v>
      </c>
      <c r="C63" s="507">
        <f t="shared" si="0"/>
        <v>0</v>
      </c>
      <c r="D63" s="508"/>
      <c r="E63" s="508"/>
      <c r="F63" s="508"/>
      <c r="G63" s="504"/>
      <c r="H63" s="504"/>
    </row>
    <row r="64" spans="1:8" x14ac:dyDescent="0.2">
      <c r="A64" s="505">
        <v>60</v>
      </c>
      <c r="B64" s="512" t="s">
        <v>67</v>
      </c>
      <c r="C64" s="507">
        <f t="shared" si="0"/>
        <v>12129420</v>
      </c>
      <c r="D64" s="513">
        <f>SUM(D62:D63)</f>
        <v>12129420</v>
      </c>
      <c r="E64" s="513">
        <f>SUM(E62:E63)</f>
        <v>0</v>
      </c>
      <c r="F64" s="513">
        <f>SUM(F62:F63)</f>
        <v>0</v>
      </c>
      <c r="G64" s="513">
        <f>SUM(G62:G63)</f>
        <v>0</v>
      </c>
      <c r="H64" s="513">
        <f>SUM(H62:H63)</f>
        <v>0</v>
      </c>
    </row>
    <row r="65" spans="1:8" x14ac:dyDescent="0.2">
      <c r="A65" s="505">
        <v>61</v>
      </c>
      <c r="B65" s="523" t="s">
        <v>375</v>
      </c>
      <c r="C65" s="507">
        <f t="shared" si="0"/>
        <v>0</v>
      </c>
      <c r="D65" s="520"/>
      <c r="E65" s="520"/>
      <c r="F65" s="520"/>
      <c r="G65" s="520"/>
      <c r="H65" s="520"/>
    </row>
    <row r="66" spans="1:8" x14ac:dyDescent="0.2">
      <c r="A66" s="505">
        <v>62</v>
      </c>
      <c r="B66" s="524" t="s">
        <v>376</v>
      </c>
      <c r="C66" s="507">
        <f t="shared" si="0"/>
        <v>0</v>
      </c>
      <c r="D66" s="513">
        <f>D65</f>
        <v>0</v>
      </c>
      <c r="E66" s="513">
        <f>E65</f>
        <v>0</v>
      </c>
      <c r="F66" s="513">
        <f>F65</f>
        <v>0</v>
      </c>
      <c r="G66" s="513">
        <f>G65</f>
        <v>0</v>
      </c>
      <c r="H66" s="513">
        <f>H65</f>
        <v>0</v>
      </c>
    </row>
    <row r="67" spans="1:8" ht="25.5" x14ac:dyDescent="0.2">
      <c r="A67" s="505">
        <v>63</v>
      </c>
      <c r="B67" s="506" t="s">
        <v>68</v>
      </c>
      <c r="C67" s="507">
        <f t="shared" si="0"/>
        <v>0</v>
      </c>
      <c r="D67" s="508"/>
      <c r="E67" s="508"/>
      <c r="F67" s="508"/>
      <c r="G67" s="508"/>
      <c r="H67" s="508"/>
    </row>
    <row r="68" spans="1:8" x14ac:dyDescent="0.2">
      <c r="A68" s="505">
        <v>64</v>
      </c>
      <c r="B68" s="506" t="s">
        <v>69</v>
      </c>
      <c r="C68" s="507">
        <f t="shared" si="0"/>
        <v>390000</v>
      </c>
      <c r="D68" s="508">
        <v>390000</v>
      </c>
      <c r="E68" s="508"/>
      <c r="F68" s="508"/>
      <c r="G68" s="508"/>
      <c r="H68" s="508"/>
    </row>
    <row r="69" spans="1:8" x14ac:dyDescent="0.2">
      <c r="A69" s="505">
        <v>65</v>
      </c>
      <c r="B69" s="506" t="s">
        <v>70</v>
      </c>
      <c r="C69" s="507">
        <f t="shared" si="0"/>
        <v>0</v>
      </c>
      <c r="D69" s="504"/>
      <c r="E69" s="504"/>
      <c r="F69" s="504"/>
      <c r="G69" s="504"/>
      <c r="H69" s="504"/>
    </row>
    <row r="70" spans="1:8" x14ac:dyDescent="0.2">
      <c r="A70" s="505">
        <v>66</v>
      </c>
      <c r="B70" s="512" t="s">
        <v>71</v>
      </c>
      <c r="C70" s="507">
        <f t="shared" si="0"/>
        <v>390000</v>
      </c>
      <c r="D70" s="525">
        <f>SUM(D67:D69)</f>
        <v>390000</v>
      </c>
      <c r="E70" s="525">
        <f>SUM(E67:E69)</f>
        <v>0</v>
      </c>
      <c r="F70" s="525">
        <f>SUM(F67:F69)</f>
        <v>0</v>
      </c>
      <c r="G70" s="525">
        <f>SUM(G67:G69)</f>
        <v>0</v>
      </c>
      <c r="H70" s="525">
        <f>SUM(H67:H69)</f>
        <v>0</v>
      </c>
    </row>
    <row r="71" spans="1:8" x14ac:dyDescent="0.2">
      <c r="A71" s="505">
        <v>67</v>
      </c>
      <c r="B71" s="526" t="s">
        <v>72</v>
      </c>
      <c r="C71" s="507">
        <f t="shared" ref="C71:C78" si="1">SUM(D71:H71)</f>
        <v>2038384063</v>
      </c>
      <c r="D71" s="527">
        <f>D20+D28+D39+D61+D64+D66+D70</f>
        <v>1957384665</v>
      </c>
      <c r="E71" s="527">
        <f>E20+E28+E39+E61+E64+E66+E70</f>
        <v>4101948</v>
      </c>
      <c r="F71" s="527">
        <f>F20+F28+F39+F61+F64+F66+F70</f>
        <v>66607916</v>
      </c>
      <c r="G71" s="527">
        <f>G20+G28+G39+G61+G64+G66+G70</f>
        <v>1715000</v>
      </c>
      <c r="H71" s="527">
        <f>H20+H28+H39+H61+H64+H66+H70</f>
        <v>8574534</v>
      </c>
    </row>
    <row r="72" spans="1:8" ht="25.5" x14ac:dyDescent="0.2">
      <c r="A72" s="505">
        <v>68</v>
      </c>
      <c r="B72" s="510" t="s">
        <v>377</v>
      </c>
      <c r="C72" s="507">
        <f t="shared" si="1"/>
        <v>0</v>
      </c>
      <c r="D72" s="520"/>
      <c r="E72" s="520"/>
      <c r="F72" s="520"/>
      <c r="G72" s="520"/>
      <c r="H72" s="520"/>
    </row>
    <row r="73" spans="1:8" ht="25.5" x14ac:dyDescent="0.2">
      <c r="A73" s="505">
        <v>69</v>
      </c>
      <c r="B73" s="506" t="s">
        <v>378</v>
      </c>
      <c r="C73" s="507">
        <f t="shared" si="1"/>
        <v>202103170</v>
      </c>
      <c r="D73" s="508">
        <v>197103170</v>
      </c>
      <c r="E73" s="508"/>
      <c r="F73" s="508">
        <v>5000000</v>
      </c>
      <c r="G73" s="508"/>
      <c r="H73" s="508"/>
    </row>
    <row r="74" spans="1:8" x14ac:dyDescent="0.2">
      <c r="A74" s="505">
        <v>70</v>
      </c>
      <c r="B74" s="506" t="s">
        <v>73</v>
      </c>
      <c r="C74" s="507">
        <f t="shared" si="1"/>
        <v>0</v>
      </c>
      <c r="D74" s="508"/>
      <c r="E74" s="508"/>
      <c r="F74" s="508"/>
      <c r="G74" s="508"/>
      <c r="H74" s="508"/>
    </row>
    <row r="75" spans="1:8" x14ac:dyDescent="0.2">
      <c r="A75" s="505">
        <v>71</v>
      </c>
      <c r="B75" s="506" t="s">
        <v>379</v>
      </c>
      <c r="C75" s="507">
        <f t="shared" si="1"/>
        <v>487307709</v>
      </c>
      <c r="D75" s="508"/>
      <c r="E75" s="508">
        <v>186540289</v>
      </c>
      <c r="F75" s="508">
        <v>118913460</v>
      </c>
      <c r="G75" s="508">
        <v>53449698</v>
      </c>
      <c r="H75" s="508">
        <v>128404262</v>
      </c>
    </row>
    <row r="76" spans="1:8" x14ac:dyDescent="0.2">
      <c r="A76" s="505">
        <v>72</v>
      </c>
      <c r="B76" s="506" t="s">
        <v>74</v>
      </c>
      <c r="C76" s="507">
        <f t="shared" si="1"/>
        <v>689410879</v>
      </c>
      <c r="D76" s="514">
        <f>SUM(D72:D75)</f>
        <v>197103170</v>
      </c>
      <c r="E76" s="514">
        <f>SUM(E72:E75)</f>
        <v>186540289</v>
      </c>
      <c r="F76" s="514">
        <f>SUM(F72:F75)</f>
        <v>123913460</v>
      </c>
      <c r="G76" s="514">
        <f>SUM(G72:G75)</f>
        <v>53449698</v>
      </c>
      <c r="H76" s="514">
        <f>SUM(H72:H75)</f>
        <v>128404262</v>
      </c>
    </row>
    <row r="77" spans="1:8" ht="13.5" thickBot="1" x14ac:dyDescent="0.25">
      <c r="A77" s="505">
        <v>73</v>
      </c>
      <c r="B77" s="528" t="s">
        <v>75</v>
      </c>
      <c r="C77" s="507">
        <f t="shared" si="1"/>
        <v>689410879</v>
      </c>
      <c r="D77" s="529">
        <f>D76</f>
        <v>197103170</v>
      </c>
      <c r="E77" s="529">
        <f>E76</f>
        <v>186540289</v>
      </c>
      <c r="F77" s="529">
        <f>F76</f>
        <v>123913460</v>
      </c>
      <c r="G77" s="529">
        <f>G76</f>
        <v>53449698</v>
      </c>
      <c r="H77" s="529">
        <f>H76</f>
        <v>128404262</v>
      </c>
    </row>
    <row r="78" spans="1:8" ht="14.25" thickTop="1" thickBot="1" x14ac:dyDescent="0.25">
      <c r="A78" s="505">
        <v>74</v>
      </c>
      <c r="B78" s="242" t="s">
        <v>38</v>
      </c>
      <c r="C78" s="507">
        <f t="shared" si="1"/>
        <v>2727794942</v>
      </c>
      <c r="D78" s="243">
        <f>D71+D77</f>
        <v>2154487835</v>
      </c>
      <c r="E78" s="243">
        <f>E71+E77</f>
        <v>190642237</v>
      </c>
      <c r="F78" s="243">
        <f>F71+F77</f>
        <v>190521376</v>
      </c>
      <c r="G78" s="243">
        <f>G71+G77</f>
        <v>55164698</v>
      </c>
      <c r="H78" s="243">
        <f>H71+H77</f>
        <v>136978796</v>
      </c>
    </row>
    <row r="79" spans="1:8" ht="13.5" thickTop="1" x14ac:dyDescent="0.2"/>
  </sheetData>
  <pageMargins left="0" right="0" top="0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745F-A189-43D4-AF89-E14E58871423}">
  <dimension ref="A1:H49"/>
  <sheetViews>
    <sheetView workbookViewId="0">
      <pane ySplit="5" topLeftCell="A6" activePane="bottomLeft" state="frozen"/>
      <selection pane="bottomLeft" activeCell="E1" sqref="E1"/>
    </sheetView>
  </sheetViews>
  <sheetFormatPr defaultRowHeight="12.75" x14ac:dyDescent="0.2"/>
  <cols>
    <col min="1" max="1" width="6.42578125" customWidth="1"/>
    <col min="2" max="2" width="46.5703125" customWidth="1"/>
    <col min="3" max="3" width="14.7109375" customWidth="1"/>
    <col min="4" max="8" width="12.7109375" customWidth="1"/>
    <col min="252" max="252" width="6.42578125" customWidth="1"/>
    <col min="253" max="253" width="46.5703125" customWidth="1"/>
    <col min="254" max="254" width="29.42578125" customWidth="1"/>
    <col min="508" max="508" width="6.42578125" customWidth="1"/>
    <col min="509" max="509" width="46.5703125" customWidth="1"/>
    <col min="510" max="510" width="29.42578125" customWidth="1"/>
    <col min="764" max="764" width="6.42578125" customWidth="1"/>
    <col min="765" max="765" width="46.5703125" customWidth="1"/>
    <col min="766" max="766" width="29.42578125" customWidth="1"/>
    <col min="1020" max="1020" width="6.42578125" customWidth="1"/>
    <col min="1021" max="1021" width="46.5703125" customWidth="1"/>
    <col min="1022" max="1022" width="29.42578125" customWidth="1"/>
    <col min="1276" max="1276" width="6.42578125" customWidth="1"/>
    <col min="1277" max="1277" width="46.5703125" customWidth="1"/>
    <col min="1278" max="1278" width="29.42578125" customWidth="1"/>
    <col min="1532" max="1532" width="6.42578125" customWidth="1"/>
    <col min="1533" max="1533" width="46.5703125" customWidth="1"/>
    <col min="1534" max="1534" width="29.42578125" customWidth="1"/>
    <col min="1788" max="1788" width="6.42578125" customWidth="1"/>
    <col min="1789" max="1789" width="46.5703125" customWidth="1"/>
    <col min="1790" max="1790" width="29.42578125" customWidth="1"/>
    <col min="2044" max="2044" width="6.42578125" customWidth="1"/>
    <col min="2045" max="2045" width="46.5703125" customWidth="1"/>
    <col min="2046" max="2046" width="29.42578125" customWidth="1"/>
    <col min="2300" max="2300" width="6.42578125" customWidth="1"/>
    <col min="2301" max="2301" width="46.5703125" customWidth="1"/>
    <col min="2302" max="2302" width="29.42578125" customWidth="1"/>
    <col min="2556" max="2556" width="6.42578125" customWidth="1"/>
    <col min="2557" max="2557" width="46.5703125" customWidth="1"/>
    <col min="2558" max="2558" width="29.42578125" customWidth="1"/>
    <col min="2812" max="2812" width="6.42578125" customWidth="1"/>
    <col min="2813" max="2813" width="46.5703125" customWidth="1"/>
    <col min="2814" max="2814" width="29.42578125" customWidth="1"/>
    <col min="3068" max="3068" width="6.42578125" customWidth="1"/>
    <col min="3069" max="3069" width="46.5703125" customWidth="1"/>
    <col min="3070" max="3070" width="29.42578125" customWidth="1"/>
    <col min="3324" max="3324" width="6.42578125" customWidth="1"/>
    <col min="3325" max="3325" width="46.5703125" customWidth="1"/>
    <col min="3326" max="3326" width="29.42578125" customWidth="1"/>
    <col min="3580" max="3580" width="6.42578125" customWidth="1"/>
    <col min="3581" max="3581" width="46.5703125" customWidth="1"/>
    <col min="3582" max="3582" width="29.42578125" customWidth="1"/>
    <col min="3836" max="3836" width="6.42578125" customWidth="1"/>
    <col min="3837" max="3837" width="46.5703125" customWidth="1"/>
    <col min="3838" max="3838" width="29.42578125" customWidth="1"/>
    <col min="4092" max="4092" width="6.42578125" customWidth="1"/>
    <col min="4093" max="4093" width="46.5703125" customWidth="1"/>
    <col min="4094" max="4094" width="29.42578125" customWidth="1"/>
    <col min="4348" max="4348" width="6.42578125" customWidth="1"/>
    <col min="4349" max="4349" width="46.5703125" customWidth="1"/>
    <col min="4350" max="4350" width="29.42578125" customWidth="1"/>
    <col min="4604" max="4604" width="6.42578125" customWidth="1"/>
    <col min="4605" max="4605" width="46.5703125" customWidth="1"/>
    <col min="4606" max="4606" width="29.42578125" customWidth="1"/>
    <col min="4860" max="4860" width="6.42578125" customWidth="1"/>
    <col min="4861" max="4861" width="46.5703125" customWidth="1"/>
    <col min="4862" max="4862" width="29.42578125" customWidth="1"/>
    <col min="5116" max="5116" width="6.42578125" customWidth="1"/>
    <col min="5117" max="5117" width="46.5703125" customWidth="1"/>
    <col min="5118" max="5118" width="29.42578125" customWidth="1"/>
    <col min="5372" max="5372" width="6.42578125" customWidth="1"/>
    <col min="5373" max="5373" width="46.5703125" customWidth="1"/>
    <col min="5374" max="5374" width="29.42578125" customWidth="1"/>
    <col min="5628" max="5628" width="6.42578125" customWidth="1"/>
    <col min="5629" max="5629" width="46.5703125" customWidth="1"/>
    <col min="5630" max="5630" width="29.42578125" customWidth="1"/>
    <col min="5884" max="5884" width="6.42578125" customWidth="1"/>
    <col min="5885" max="5885" width="46.5703125" customWidth="1"/>
    <col min="5886" max="5886" width="29.42578125" customWidth="1"/>
    <col min="6140" max="6140" width="6.42578125" customWidth="1"/>
    <col min="6141" max="6141" width="46.5703125" customWidth="1"/>
    <col min="6142" max="6142" width="29.42578125" customWidth="1"/>
    <col min="6396" max="6396" width="6.42578125" customWidth="1"/>
    <col min="6397" max="6397" width="46.5703125" customWidth="1"/>
    <col min="6398" max="6398" width="29.42578125" customWidth="1"/>
    <col min="6652" max="6652" width="6.42578125" customWidth="1"/>
    <col min="6653" max="6653" width="46.5703125" customWidth="1"/>
    <col min="6654" max="6654" width="29.42578125" customWidth="1"/>
    <col min="6908" max="6908" width="6.42578125" customWidth="1"/>
    <col min="6909" max="6909" width="46.5703125" customWidth="1"/>
    <col min="6910" max="6910" width="29.42578125" customWidth="1"/>
    <col min="7164" max="7164" width="6.42578125" customWidth="1"/>
    <col min="7165" max="7165" width="46.5703125" customWidth="1"/>
    <col min="7166" max="7166" width="29.42578125" customWidth="1"/>
    <col min="7420" max="7420" width="6.42578125" customWidth="1"/>
    <col min="7421" max="7421" width="46.5703125" customWidth="1"/>
    <col min="7422" max="7422" width="29.42578125" customWidth="1"/>
    <col min="7676" max="7676" width="6.42578125" customWidth="1"/>
    <col min="7677" max="7677" width="46.5703125" customWidth="1"/>
    <col min="7678" max="7678" width="29.42578125" customWidth="1"/>
    <col min="7932" max="7932" width="6.42578125" customWidth="1"/>
    <col min="7933" max="7933" width="46.5703125" customWidth="1"/>
    <col min="7934" max="7934" width="29.42578125" customWidth="1"/>
    <col min="8188" max="8188" width="6.42578125" customWidth="1"/>
    <col min="8189" max="8189" width="46.5703125" customWidth="1"/>
    <col min="8190" max="8190" width="29.42578125" customWidth="1"/>
    <col min="8444" max="8444" width="6.42578125" customWidth="1"/>
    <col min="8445" max="8445" width="46.5703125" customWidth="1"/>
    <col min="8446" max="8446" width="29.42578125" customWidth="1"/>
    <col min="8700" max="8700" width="6.42578125" customWidth="1"/>
    <col min="8701" max="8701" width="46.5703125" customWidth="1"/>
    <col min="8702" max="8702" width="29.42578125" customWidth="1"/>
    <col min="8956" max="8956" width="6.42578125" customWidth="1"/>
    <col min="8957" max="8957" width="46.5703125" customWidth="1"/>
    <col min="8958" max="8958" width="29.42578125" customWidth="1"/>
    <col min="9212" max="9212" width="6.42578125" customWidth="1"/>
    <col min="9213" max="9213" width="46.5703125" customWidth="1"/>
    <col min="9214" max="9214" width="29.42578125" customWidth="1"/>
    <col min="9468" max="9468" width="6.42578125" customWidth="1"/>
    <col min="9469" max="9469" width="46.5703125" customWidth="1"/>
    <col min="9470" max="9470" width="29.42578125" customWidth="1"/>
    <col min="9724" max="9724" width="6.42578125" customWidth="1"/>
    <col min="9725" max="9725" width="46.5703125" customWidth="1"/>
    <col min="9726" max="9726" width="29.42578125" customWidth="1"/>
    <col min="9980" max="9980" width="6.42578125" customWidth="1"/>
    <col min="9981" max="9981" width="46.5703125" customWidth="1"/>
    <col min="9982" max="9982" width="29.42578125" customWidth="1"/>
    <col min="10236" max="10236" width="6.42578125" customWidth="1"/>
    <col min="10237" max="10237" width="46.5703125" customWidth="1"/>
    <col min="10238" max="10238" width="29.42578125" customWidth="1"/>
    <col min="10492" max="10492" width="6.42578125" customWidth="1"/>
    <col min="10493" max="10493" width="46.5703125" customWidth="1"/>
    <col min="10494" max="10494" width="29.42578125" customWidth="1"/>
    <col min="10748" max="10748" width="6.42578125" customWidth="1"/>
    <col min="10749" max="10749" width="46.5703125" customWidth="1"/>
    <col min="10750" max="10750" width="29.42578125" customWidth="1"/>
    <col min="11004" max="11004" width="6.42578125" customWidth="1"/>
    <col min="11005" max="11005" width="46.5703125" customWidth="1"/>
    <col min="11006" max="11006" width="29.42578125" customWidth="1"/>
    <col min="11260" max="11260" width="6.42578125" customWidth="1"/>
    <col min="11261" max="11261" width="46.5703125" customWidth="1"/>
    <col min="11262" max="11262" width="29.42578125" customWidth="1"/>
    <col min="11516" max="11516" width="6.42578125" customWidth="1"/>
    <col min="11517" max="11517" width="46.5703125" customWidth="1"/>
    <col min="11518" max="11518" width="29.42578125" customWidth="1"/>
    <col min="11772" max="11772" width="6.42578125" customWidth="1"/>
    <col min="11773" max="11773" width="46.5703125" customWidth="1"/>
    <col min="11774" max="11774" width="29.42578125" customWidth="1"/>
    <col min="12028" max="12028" width="6.42578125" customWidth="1"/>
    <col min="12029" max="12029" width="46.5703125" customWidth="1"/>
    <col min="12030" max="12030" width="29.42578125" customWidth="1"/>
    <col min="12284" max="12284" width="6.42578125" customWidth="1"/>
    <col min="12285" max="12285" width="46.5703125" customWidth="1"/>
    <col min="12286" max="12286" width="29.42578125" customWidth="1"/>
    <col min="12540" max="12540" width="6.42578125" customWidth="1"/>
    <col min="12541" max="12541" width="46.5703125" customWidth="1"/>
    <col min="12542" max="12542" width="29.42578125" customWidth="1"/>
    <col min="12796" max="12796" width="6.42578125" customWidth="1"/>
    <col min="12797" max="12797" width="46.5703125" customWidth="1"/>
    <col min="12798" max="12798" width="29.42578125" customWidth="1"/>
    <col min="13052" max="13052" width="6.42578125" customWidth="1"/>
    <col min="13053" max="13053" width="46.5703125" customWidth="1"/>
    <col min="13054" max="13054" width="29.42578125" customWidth="1"/>
    <col min="13308" max="13308" width="6.42578125" customWidth="1"/>
    <col min="13309" max="13309" width="46.5703125" customWidth="1"/>
    <col min="13310" max="13310" width="29.42578125" customWidth="1"/>
    <col min="13564" max="13564" width="6.42578125" customWidth="1"/>
    <col min="13565" max="13565" width="46.5703125" customWidth="1"/>
    <col min="13566" max="13566" width="29.42578125" customWidth="1"/>
    <col min="13820" max="13820" width="6.42578125" customWidth="1"/>
    <col min="13821" max="13821" width="46.5703125" customWidth="1"/>
    <col min="13822" max="13822" width="29.42578125" customWidth="1"/>
    <col min="14076" max="14076" width="6.42578125" customWidth="1"/>
    <col min="14077" max="14077" width="46.5703125" customWidth="1"/>
    <col min="14078" max="14078" width="29.42578125" customWidth="1"/>
    <col min="14332" max="14332" width="6.42578125" customWidth="1"/>
    <col min="14333" max="14333" width="46.5703125" customWidth="1"/>
    <col min="14334" max="14334" width="29.42578125" customWidth="1"/>
    <col min="14588" max="14588" width="6.42578125" customWidth="1"/>
    <col min="14589" max="14589" width="46.5703125" customWidth="1"/>
    <col min="14590" max="14590" width="29.42578125" customWidth="1"/>
    <col min="14844" max="14844" width="6.42578125" customWidth="1"/>
    <col min="14845" max="14845" width="46.5703125" customWidth="1"/>
    <col min="14846" max="14846" width="29.42578125" customWidth="1"/>
    <col min="15100" max="15100" width="6.42578125" customWidth="1"/>
    <col min="15101" max="15101" width="46.5703125" customWidth="1"/>
    <col min="15102" max="15102" width="29.42578125" customWidth="1"/>
    <col min="15356" max="15356" width="6.42578125" customWidth="1"/>
    <col min="15357" max="15357" width="46.5703125" customWidth="1"/>
    <col min="15358" max="15358" width="29.42578125" customWidth="1"/>
    <col min="15612" max="15612" width="6.42578125" customWidth="1"/>
    <col min="15613" max="15613" width="46.5703125" customWidth="1"/>
    <col min="15614" max="15614" width="29.42578125" customWidth="1"/>
    <col min="15868" max="15868" width="6.42578125" customWidth="1"/>
    <col min="15869" max="15869" width="46.5703125" customWidth="1"/>
    <col min="15870" max="15870" width="29.42578125" customWidth="1"/>
    <col min="16124" max="16124" width="6.42578125" customWidth="1"/>
    <col min="16125" max="16125" width="46.5703125" customWidth="1"/>
    <col min="16126" max="16126" width="29.42578125" customWidth="1"/>
  </cols>
  <sheetData>
    <row r="1" spans="1:8" x14ac:dyDescent="0.2">
      <c r="B1" s="225" t="s">
        <v>336</v>
      </c>
      <c r="E1" t="s">
        <v>515</v>
      </c>
    </row>
    <row r="2" spans="1:8" x14ac:dyDescent="0.2">
      <c r="B2" s="225" t="s">
        <v>337</v>
      </c>
      <c r="E2" s="39" t="s">
        <v>512</v>
      </c>
    </row>
    <row r="3" spans="1:8" x14ac:dyDescent="0.2">
      <c r="B3" s="225"/>
      <c r="C3" s="225" t="s">
        <v>411</v>
      </c>
      <c r="E3" t="s">
        <v>78</v>
      </c>
    </row>
    <row r="4" spans="1:8" ht="13.5" thickBot="1" x14ac:dyDescent="0.25">
      <c r="B4" s="225"/>
    </row>
    <row r="5" spans="1:8" ht="38.25" x14ac:dyDescent="0.2">
      <c r="A5" s="502" t="s">
        <v>1</v>
      </c>
      <c r="B5" s="530" t="s">
        <v>395</v>
      </c>
      <c r="C5" s="257" t="s">
        <v>338</v>
      </c>
      <c r="D5" s="258" t="s">
        <v>40</v>
      </c>
      <c r="E5" s="259" t="s">
        <v>339</v>
      </c>
      <c r="F5" s="259" t="s">
        <v>42</v>
      </c>
      <c r="G5" s="259" t="s">
        <v>123</v>
      </c>
      <c r="H5" s="259" t="s">
        <v>43</v>
      </c>
    </row>
    <row r="6" spans="1:8" x14ac:dyDescent="0.2">
      <c r="A6" s="505">
        <v>27</v>
      </c>
      <c r="B6" s="531" t="s">
        <v>3</v>
      </c>
      <c r="C6" s="507">
        <f t="shared" ref="C6:C37" si="0">SUM(D6:H6)</f>
        <v>372386994</v>
      </c>
      <c r="D6" s="532">
        <v>37727010</v>
      </c>
      <c r="E6" s="532">
        <v>126364544</v>
      </c>
      <c r="F6" s="532">
        <v>108020360</v>
      </c>
      <c r="G6" s="532">
        <v>20518524</v>
      </c>
      <c r="H6" s="532">
        <v>79756556</v>
      </c>
    </row>
    <row r="7" spans="1:8" ht="25.5" x14ac:dyDescent="0.2">
      <c r="A7" s="505">
        <v>28</v>
      </c>
      <c r="B7" s="531" t="s">
        <v>4</v>
      </c>
      <c r="C7" s="507">
        <f t="shared" si="0"/>
        <v>69069027</v>
      </c>
      <c r="D7" s="532">
        <v>8213625</v>
      </c>
      <c r="E7" s="532">
        <v>26790393</v>
      </c>
      <c r="F7" s="532">
        <v>14440826</v>
      </c>
      <c r="G7" s="532">
        <v>4043744</v>
      </c>
      <c r="H7" s="532">
        <v>15580439</v>
      </c>
    </row>
    <row r="8" spans="1:8" x14ac:dyDescent="0.2">
      <c r="A8" s="505">
        <v>87</v>
      </c>
      <c r="B8" s="531" t="s">
        <v>5</v>
      </c>
      <c r="C8" s="507">
        <f t="shared" si="0"/>
        <v>450210676</v>
      </c>
      <c r="D8" s="532">
        <v>279643514</v>
      </c>
      <c r="E8" s="532">
        <v>33931300</v>
      </c>
      <c r="F8" s="532">
        <v>65871650</v>
      </c>
      <c r="G8" s="532">
        <v>29433980</v>
      </c>
      <c r="H8" s="532">
        <v>41330232</v>
      </c>
    </row>
    <row r="9" spans="1:8" x14ac:dyDescent="0.2">
      <c r="A9" s="505">
        <v>88</v>
      </c>
      <c r="B9" s="264" t="s">
        <v>6</v>
      </c>
      <c r="C9" s="265">
        <f t="shared" si="0"/>
        <v>0</v>
      </c>
      <c r="D9" s="533">
        <f>D10</f>
        <v>0</v>
      </c>
      <c r="E9" s="521">
        <f>E10</f>
        <v>0</v>
      </c>
      <c r="F9" s="521">
        <f>F10</f>
        <v>0</v>
      </c>
      <c r="G9" s="521">
        <f>G10</f>
        <v>0</v>
      </c>
      <c r="H9" s="521">
        <f>H10</f>
        <v>0</v>
      </c>
    </row>
    <row r="10" spans="1:8" ht="25.5" x14ac:dyDescent="0.2">
      <c r="A10" s="505">
        <v>89</v>
      </c>
      <c r="B10" s="264" t="s">
        <v>7</v>
      </c>
      <c r="C10" s="265">
        <f t="shared" si="0"/>
        <v>0</v>
      </c>
      <c r="D10" s="534"/>
      <c r="E10" s="508"/>
      <c r="F10" s="508"/>
      <c r="G10" s="508"/>
      <c r="H10" s="508"/>
    </row>
    <row r="11" spans="1:8" x14ac:dyDescent="0.2">
      <c r="A11" s="505">
        <v>90</v>
      </c>
      <c r="B11" s="264" t="s">
        <v>8</v>
      </c>
      <c r="C11" s="265">
        <f t="shared" si="0"/>
        <v>800000</v>
      </c>
      <c r="D11" s="533">
        <f>D12</f>
        <v>800000</v>
      </c>
      <c r="E11" s="521">
        <f>E12</f>
        <v>0</v>
      </c>
      <c r="F11" s="521">
        <f>F12</f>
        <v>0</v>
      </c>
      <c r="G11" s="521">
        <f>G12</f>
        <v>0</v>
      </c>
      <c r="H11" s="521">
        <f>H12</f>
        <v>0</v>
      </c>
    </row>
    <row r="12" spans="1:8" ht="25.5" x14ac:dyDescent="0.2">
      <c r="A12" s="505">
        <v>91</v>
      </c>
      <c r="B12" s="264" t="s">
        <v>9</v>
      </c>
      <c r="C12" s="265">
        <f t="shared" si="0"/>
        <v>800000</v>
      </c>
      <c r="D12" s="533">
        <v>800000</v>
      </c>
      <c r="E12" s="521"/>
      <c r="F12" s="521"/>
      <c r="G12" s="521"/>
      <c r="H12" s="521"/>
    </row>
    <row r="13" spans="1:8" x14ac:dyDescent="0.2">
      <c r="A13" s="505">
        <v>92</v>
      </c>
      <c r="B13" s="264" t="s">
        <v>10</v>
      </c>
      <c r="C13" s="265">
        <f t="shared" si="0"/>
        <v>11000000</v>
      </c>
      <c r="D13" s="533">
        <f>SUM(D14:D15)</f>
        <v>11000000</v>
      </c>
      <c r="E13" s="521">
        <f>SUM(E14:E15)</f>
        <v>0</v>
      </c>
      <c r="F13" s="521">
        <f>SUM(F14:F15)</f>
        <v>0</v>
      </c>
      <c r="G13" s="521">
        <f>SUM(G14:G15)</f>
        <v>0</v>
      </c>
      <c r="H13" s="521">
        <f>SUM(H14:H15)</f>
        <v>0</v>
      </c>
    </row>
    <row r="14" spans="1:8" x14ac:dyDescent="0.2">
      <c r="A14" s="505">
        <v>93</v>
      </c>
      <c r="B14" s="264" t="s">
        <v>11</v>
      </c>
      <c r="C14" s="265">
        <f t="shared" si="0"/>
        <v>1000000</v>
      </c>
      <c r="D14" s="534">
        <v>1000000</v>
      </c>
      <c r="E14" s="508"/>
      <c r="F14" s="508"/>
      <c r="G14" s="508"/>
      <c r="H14" s="508"/>
    </row>
    <row r="15" spans="1:8" x14ac:dyDescent="0.2">
      <c r="A15" s="505">
        <v>94</v>
      </c>
      <c r="B15" s="264" t="s">
        <v>12</v>
      </c>
      <c r="C15" s="265">
        <f t="shared" si="0"/>
        <v>10000000</v>
      </c>
      <c r="D15" s="534">
        <v>10000000</v>
      </c>
      <c r="E15" s="508"/>
      <c r="F15" s="508"/>
      <c r="G15" s="508"/>
      <c r="H15" s="508"/>
    </row>
    <row r="16" spans="1:8" x14ac:dyDescent="0.2">
      <c r="A16" s="505">
        <v>96</v>
      </c>
      <c r="B16" s="270" t="s">
        <v>13</v>
      </c>
      <c r="C16" s="265">
        <f t="shared" si="0"/>
        <v>11800000</v>
      </c>
      <c r="D16" s="535">
        <f>D9+D11+D13</f>
        <v>11800000</v>
      </c>
      <c r="E16" s="536">
        <f>E9+E11+E13</f>
        <v>0</v>
      </c>
      <c r="F16" s="536">
        <f>F9+F11+F13</f>
        <v>0</v>
      </c>
      <c r="G16" s="536">
        <f>G9+G11+G13</f>
        <v>0</v>
      </c>
      <c r="H16" s="536">
        <f>H9+H11+H13</f>
        <v>0</v>
      </c>
    </row>
    <row r="17" spans="1:8" ht="18.75" customHeight="1" x14ac:dyDescent="0.2">
      <c r="A17" s="505">
        <v>97</v>
      </c>
      <c r="B17" s="264" t="s">
        <v>14</v>
      </c>
      <c r="C17" s="265">
        <f t="shared" si="0"/>
        <v>0</v>
      </c>
      <c r="D17" s="534"/>
      <c r="E17" s="508"/>
      <c r="F17" s="508"/>
      <c r="G17" s="508"/>
      <c r="H17" s="508"/>
    </row>
    <row r="18" spans="1:8" ht="25.5" x14ac:dyDescent="0.2">
      <c r="A18" s="505">
        <v>98</v>
      </c>
      <c r="B18" s="264" t="s">
        <v>15</v>
      </c>
      <c r="C18" s="265">
        <f t="shared" si="0"/>
        <v>162127458</v>
      </c>
      <c r="D18" s="537">
        <f>SUM(D19:D22)</f>
        <v>162127458</v>
      </c>
      <c r="E18" s="513">
        <f>SUM(E19:E22)</f>
        <v>0</v>
      </c>
      <c r="F18" s="513">
        <f>SUM(F19:F22)</f>
        <v>0</v>
      </c>
      <c r="G18" s="513">
        <f>SUM(G19:G22)</f>
        <v>0</v>
      </c>
      <c r="H18" s="513">
        <f>SUM(H19:H22)</f>
        <v>0</v>
      </c>
    </row>
    <row r="19" spans="1:8" x14ac:dyDescent="0.2">
      <c r="A19" s="505">
        <v>99</v>
      </c>
      <c r="B19" s="264" t="s">
        <v>396</v>
      </c>
      <c r="C19" s="265">
        <f t="shared" si="0"/>
        <v>3200000</v>
      </c>
      <c r="D19" s="534">
        <v>3200000</v>
      </c>
      <c r="E19" s="508"/>
      <c r="F19" s="508"/>
      <c r="G19" s="508"/>
      <c r="H19" s="508"/>
    </row>
    <row r="20" spans="1:8" x14ac:dyDescent="0.2">
      <c r="A20" s="505">
        <v>100</v>
      </c>
      <c r="B20" s="264" t="s">
        <v>16</v>
      </c>
      <c r="C20" s="265">
        <f t="shared" si="0"/>
        <v>0</v>
      </c>
      <c r="D20" s="534"/>
      <c r="E20" s="508"/>
      <c r="F20" s="508"/>
      <c r="G20" s="508"/>
      <c r="H20" s="508"/>
    </row>
    <row r="21" spans="1:8" ht="25.5" x14ac:dyDescent="0.2">
      <c r="A21" s="505">
        <v>101</v>
      </c>
      <c r="B21" s="264" t="s">
        <v>17</v>
      </c>
      <c r="C21" s="265">
        <f t="shared" si="0"/>
        <v>0</v>
      </c>
      <c r="D21" s="534"/>
      <c r="E21" s="508"/>
      <c r="F21" s="508"/>
      <c r="G21" s="508"/>
      <c r="H21" s="508"/>
    </row>
    <row r="22" spans="1:8" x14ac:dyDescent="0.2">
      <c r="A22" s="505">
        <v>102</v>
      </c>
      <c r="B22" s="264" t="s">
        <v>18</v>
      </c>
      <c r="C22" s="265">
        <f t="shared" si="0"/>
        <v>158927458</v>
      </c>
      <c r="D22" s="534">
        <v>158927458</v>
      </c>
      <c r="E22" s="508"/>
      <c r="F22" s="508"/>
      <c r="G22" s="508"/>
      <c r="H22" s="508"/>
    </row>
    <row r="23" spans="1:8" ht="25.5" x14ac:dyDescent="0.2">
      <c r="A23" s="505">
        <v>103</v>
      </c>
      <c r="B23" s="264" t="s">
        <v>397</v>
      </c>
      <c r="C23" s="265">
        <f t="shared" si="0"/>
        <v>5400000</v>
      </c>
      <c r="D23" s="534">
        <v>5400000</v>
      </c>
      <c r="E23" s="508"/>
      <c r="F23" s="508"/>
      <c r="G23" s="508"/>
      <c r="H23" s="508"/>
    </row>
    <row r="24" spans="1:8" ht="16.5" customHeight="1" x14ac:dyDescent="0.2">
      <c r="A24" s="505"/>
      <c r="B24" s="264" t="s">
        <v>398</v>
      </c>
      <c r="C24" s="265">
        <f t="shared" si="0"/>
        <v>0</v>
      </c>
      <c r="D24" s="534"/>
      <c r="E24" s="508"/>
      <c r="F24" s="508"/>
      <c r="G24" s="508"/>
      <c r="H24" s="508"/>
    </row>
    <row r="25" spans="1:8" ht="16.5" customHeight="1" x14ac:dyDescent="0.2">
      <c r="A25" s="505">
        <v>104</v>
      </c>
      <c r="B25" s="264" t="s">
        <v>19</v>
      </c>
      <c r="C25" s="265">
        <f t="shared" si="0"/>
        <v>106798932</v>
      </c>
      <c r="D25" s="534">
        <v>106798932</v>
      </c>
      <c r="E25" s="508"/>
      <c r="F25" s="508"/>
      <c r="G25" s="508"/>
      <c r="H25" s="508"/>
    </row>
    <row r="26" spans="1:8" ht="18" customHeight="1" x14ac:dyDescent="0.2">
      <c r="A26" s="505">
        <v>105</v>
      </c>
      <c r="B26" s="270" t="s">
        <v>20</v>
      </c>
      <c r="C26" s="265">
        <f t="shared" si="0"/>
        <v>274326390</v>
      </c>
      <c r="D26" s="535">
        <f>D17+D18+D23+D24+D25</f>
        <v>274326390</v>
      </c>
      <c r="E26" s="536">
        <f>E17+E18+E23+E24+E25</f>
        <v>0</v>
      </c>
      <c r="F26" s="536">
        <f>F17+F18+F23+F24+F25</f>
        <v>0</v>
      </c>
      <c r="G26" s="536">
        <f>G17+G18+G23+G24+G25</f>
        <v>0</v>
      </c>
      <c r="H26" s="536">
        <f>H17+H18+H23+H24+H25</f>
        <v>0</v>
      </c>
    </row>
    <row r="27" spans="1:8" x14ac:dyDescent="0.2">
      <c r="A27" s="505">
        <v>106</v>
      </c>
      <c r="B27" s="264" t="s">
        <v>21</v>
      </c>
      <c r="C27" s="265">
        <f t="shared" si="0"/>
        <v>620000</v>
      </c>
      <c r="D27" s="534"/>
      <c r="E27" s="508">
        <v>500000</v>
      </c>
      <c r="F27" s="508">
        <v>120000</v>
      </c>
      <c r="G27" s="508"/>
      <c r="H27" s="508"/>
    </row>
    <row r="28" spans="1:8" x14ac:dyDescent="0.2">
      <c r="A28" s="505">
        <v>107</v>
      </c>
      <c r="B28" s="264" t="s">
        <v>22</v>
      </c>
      <c r="C28" s="265">
        <f t="shared" si="0"/>
        <v>981167953</v>
      </c>
      <c r="D28" s="534">
        <v>981167953</v>
      </c>
      <c r="E28" s="508"/>
      <c r="F28" s="508"/>
      <c r="G28" s="508"/>
      <c r="H28" s="508"/>
    </row>
    <row r="29" spans="1:8" x14ac:dyDescent="0.2">
      <c r="A29" s="505">
        <v>108</v>
      </c>
      <c r="B29" s="264" t="s">
        <v>23</v>
      </c>
      <c r="C29" s="265">
        <f t="shared" si="0"/>
        <v>1540000</v>
      </c>
      <c r="D29" s="534"/>
      <c r="E29" s="508">
        <v>1500000</v>
      </c>
      <c r="F29" s="508">
        <v>40000</v>
      </c>
      <c r="G29" s="508"/>
      <c r="H29" s="508"/>
    </row>
    <row r="30" spans="1:8" x14ac:dyDescent="0.2">
      <c r="A30" s="505">
        <v>109</v>
      </c>
      <c r="B30" s="264" t="s">
        <v>24</v>
      </c>
      <c r="C30" s="265">
        <f t="shared" si="0"/>
        <v>3237590</v>
      </c>
      <c r="D30" s="534">
        <v>200000</v>
      </c>
      <c r="E30" s="508">
        <v>500000</v>
      </c>
      <c r="F30" s="508">
        <v>1263260</v>
      </c>
      <c r="G30" s="508">
        <v>1029000</v>
      </c>
      <c r="H30" s="508">
        <v>245330</v>
      </c>
    </row>
    <row r="31" spans="1:8" ht="25.5" x14ac:dyDescent="0.2">
      <c r="A31" s="505">
        <v>110</v>
      </c>
      <c r="B31" s="264" t="s">
        <v>25</v>
      </c>
      <c r="C31" s="265">
        <f t="shared" si="0"/>
        <v>56500866</v>
      </c>
      <c r="D31" s="534">
        <v>55235897</v>
      </c>
      <c r="E31" s="508">
        <v>675000</v>
      </c>
      <c r="F31" s="508">
        <v>384280</v>
      </c>
      <c r="G31" s="508">
        <v>139450</v>
      </c>
      <c r="H31" s="508">
        <v>66239</v>
      </c>
    </row>
    <row r="32" spans="1:8" x14ac:dyDescent="0.2">
      <c r="A32" s="505">
        <v>111</v>
      </c>
      <c r="B32" s="270" t="s">
        <v>26</v>
      </c>
      <c r="C32" s="265">
        <f t="shared" si="0"/>
        <v>1043066409</v>
      </c>
      <c r="D32" s="535">
        <f>SUM(D27:D31)</f>
        <v>1036603850</v>
      </c>
      <c r="E32" s="536">
        <f>SUM(E27:E31)</f>
        <v>3175000</v>
      </c>
      <c r="F32" s="536">
        <f>SUM(F27:F31)</f>
        <v>1807540</v>
      </c>
      <c r="G32" s="536">
        <f>SUM(G27:G31)</f>
        <v>1168450</v>
      </c>
      <c r="H32" s="536">
        <f>SUM(H27:H31)</f>
        <v>311569</v>
      </c>
    </row>
    <row r="33" spans="1:8" x14ac:dyDescent="0.2">
      <c r="A33" s="505">
        <v>112</v>
      </c>
      <c r="B33" s="264" t="s">
        <v>27</v>
      </c>
      <c r="C33" s="265">
        <f t="shared" si="0"/>
        <v>5023972</v>
      </c>
      <c r="D33" s="534">
        <v>5023972</v>
      </c>
      <c r="E33" s="508"/>
      <c r="F33" s="508"/>
      <c r="G33" s="508"/>
      <c r="H33" s="508"/>
    </row>
    <row r="34" spans="1:8" x14ac:dyDescent="0.2">
      <c r="A34" s="505"/>
      <c r="B34" s="264" t="s">
        <v>399</v>
      </c>
      <c r="C34" s="265">
        <f t="shared" si="0"/>
        <v>300000</v>
      </c>
      <c r="D34" s="534"/>
      <c r="E34" s="508">
        <v>300000</v>
      </c>
      <c r="F34" s="508"/>
      <c r="G34" s="508"/>
      <c r="H34" s="508"/>
    </row>
    <row r="35" spans="1:8" x14ac:dyDescent="0.2">
      <c r="A35" s="505">
        <v>113</v>
      </c>
      <c r="B35" s="264" t="s">
        <v>28</v>
      </c>
      <c r="C35" s="265">
        <f t="shared" si="0"/>
        <v>300000</v>
      </c>
      <c r="D35" s="534"/>
      <c r="E35" s="508"/>
      <c r="F35" s="508">
        <v>300000</v>
      </c>
      <c r="G35" s="508"/>
      <c r="H35" s="508"/>
    </row>
    <row r="36" spans="1:8" ht="25.5" x14ac:dyDescent="0.2">
      <c r="A36" s="505">
        <v>114</v>
      </c>
      <c r="B36" s="264" t="s">
        <v>29</v>
      </c>
      <c r="C36" s="265">
        <f t="shared" si="0"/>
        <v>1518472</v>
      </c>
      <c r="D36" s="534">
        <v>1356472</v>
      </c>
      <c r="E36" s="508">
        <v>81000</v>
      </c>
      <c r="F36" s="508">
        <v>81000</v>
      </c>
      <c r="G36" s="508"/>
      <c r="H36" s="508"/>
    </row>
    <row r="37" spans="1:8" x14ac:dyDescent="0.2">
      <c r="A37" s="505">
        <v>115</v>
      </c>
      <c r="B37" s="270" t="s">
        <v>30</v>
      </c>
      <c r="C37" s="265">
        <f t="shared" si="0"/>
        <v>7142444</v>
      </c>
      <c r="D37" s="535">
        <f>SUM(D33:D36)</f>
        <v>6380444</v>
      </c>
      <c r="E37" s="536">
        <f>SUM(E33:E36)</f>
        <v>381000</v>
      </c>
      <c r="F37" s="536">
        <f>SUM(F33:F36)</f>
        <v>381000</v>
      </c>
      <c r="G37" s="536">
        <f>SUM(G33:G36)</f>
        <v>0</v>
      </c>
      <c r="H37" s="536">
        <f>SUM(H33:H36)</f>
        <v>0</v>
      </c>
    </row>
    <row r="38" spans="1:8" ht="25.5" x14ac:dyDescent="0.2">
      <c r="A38" s="505">
        <v>116</v>
      </c>
      <c r="B38" s="264" t="s">
        <v>31</v>
      </c>
      <c r="C38" s="265">
        <f>SUM(D38:H38)</f>
        <v>300000</v>
      </c>
      <c r="D38" s="533">
        <f>SUM(D39:D41)</f>
        <v>300000</v>
      </c>
      <c r="E38" s="521">
        <f>SUM(E39:E41)</f>
        <v>0</v>
      </c>
      <c r="F38" s="521">
        <f>SUM(F39:F41)</f>
        <v>0</v>
      </c>
      <c r="G38" s="521">
        <f>SUM(G39:G41)</f>
        <v>0</v>
      </c>
      <c r="H38" s="521">
        <f>SUM(H39:H41)</f>
        <v>0</v>
      </c>
    </row>
    <row r="39" spans="1:8" ht="25.5" x14ac:dyDescent="0.2">
      <c r="A39" s="505">
        <v>119</v>
      </c>
      <c r="B39" s="264" t="s">
        <v>400</v>
      </c>
      <c r="C39" s="265">
        <f t="shared" ref="C39:C48" si="1">SUM(D39:H39)</f>
        <v>0</v>
      </c>
      <c r="D39" s="534"/>
      <c r="E39" s="508"/>
      <c r="F39" s="508"/>
      <c r="G39" s="508"/>
      <c r="H39" s="508"/>
    </row>
    <row r="40" spans="1:8" x14ac:dyDescent="0.2">
      <c r="A40" s="505">
        <v>118</v>
      </c>
      <c r="B40" s="264" t="s">
        <v>401</v>
      </c>
      <c r="C40" s="265">
        <f t="shared" si="1"/>
        <v>0</v>
      </c>
      <c r="D40" s="534"/>
      <c r="E40" s="508"/>
      <c r="F40" s="508"/>
      <c r="G40" s="508"/>
      <c r="H40" s="508"/>
    </row>
    <row r="41" spans="1:8" x14ac:dyDescent="0.2">
      <c r="A41" s="505">
        <v>117</v>
      </c>
      <c r="B41" s="264" t="s">
        <v>402</v>
      </c>
      <c r="C41" s="265">
        <f t="shared" si="1"/>
        <v>300000</v>
      </c>
      <c r="D41" s="534">
        <v>300000</v>
      </c>
      <c r="E41" s="508"/>
      <c r="F41" s="508"/>
      <c r="G41" s="508"/>
      <c r="H41" s="508"/>
    </row>
    <row r="42" spans="1:8" x14ac:dyDescent="0.2">
      <c r="A42" s="505">
        <v>120</v>
      </c>
      <c r="B42" s="270" t="s">
        <v>32</v>
      </c>
      <c r="C42" s="265">
        <f t="shared" si="1"/>
        <v>300000</v>
      </c>
      <c r="D42" s="535">
        <f>D38</f>
        <v>300000</v>
      </c>
      <c r="E42" s="536">
        <f>E38</f>
        <v>0</v>
      </c>
      <c r="F42" s="536">
        <f>F38</f>
        <v>0</v>
      </c>
      <c r="G42" s="536">
        <f>G38</f>
        <v>0</v>
      </c>
      <c r="H42" s="536">
        <f>H38</f>
        <v>0</v>
      </c>
    </row>
    <row r="43" spans="1:8" x14ac:dyDescent="0.2">
      <c r="A43" s="505">
        <v>121</v>
      </c>
      <c r="B43" s="275" t="s">
        <v>33</v>
      </c>
      <c r="C43" s="265">
        <f t="shared" si="1"/>
        <v>2228301940</v>
      </c>
      <c r="D43" s="538">
        <f>D6+D7+D8+D16+D26+D32+D37+D42</f>
        <v>1654994833</v>
      </c>
      <c r="E43" s="539">
        <f>E6+E7+E8+E16+E26+E32+E37+E42</f>
        <v>190642237</v>
      </c>
      <c r="F43" s="539">
        <f>F6+F7+F8+F16+F26+F32+F37+F42</f>
        <v>190521376</v>
      </c>
      <c r="G43" s="539">
        <f>G6+G7+G8+G16+G26+G32+G37+G42</f>
        <v>55164698</v>
      </c>
      <c r="H43" s="539">
        <f>H6+H7+H8+H16+H26+H32+H37+H42</f>
        <v>136978796</v>
      </c>
    </row>
    <row r="44" spans="1:8" ht="25.5" x14ac:dyDescent="0.2">
      <c r="A44" s="505">
        <v>122</v>
      </c>
      <c r="B44" s="264" t="s">
        <v>34</v>
      </c>
      <c r="C44" s="265">
        <f t="shared" si="1"/>
        <v>12185293</v>
      </c>
      <c r="D44" s="534">
        <v>12185293</v>
      </c>
      <c r="E44" s="508"/>
      <c r="F44" s="508"/>
      <c r="G44" s="508"/>
      <c r="H44" s="508"/>
    </row>
    <row r="45" spans="1:8" ht="25.5" x14ac:dyDescent="0.2">
      <c r="A45" s="505">
        <v>123</v>
      </c>
      <c r="B45" s="264" t="s">
        <v>35</v>
      </c>
      <c r="C45" s="265">
        <f t="shared" si="1"/>
        <v>487307709</v>
      </c>
      <c r="D45" s="534">
        <v>487307709</v>
      </c>
      <c r="E45" s="508"/>
      <c r="F45" s="508"/>
      <c r="G45" s="508"/>
      <c r="H45" s="508"/>
    </row>
    <row r="46" spans="1:8" x14ac:dyDescent="0.2">
      <c r="A46" s="505">
        <v>124</v>
      </c>
      <c r="B46" s="264" t="s">
        <v>36</v>
      </c>
      <c r="C46" s="265">
        <f t="shared" si="1"/>
        <v>499493002</v>
      </c>
      <c r="D46" s="533">
        <f>SUM(D44:D45)</f>
        <v>499493002</v>
      </c>
      <c r="E46" s="521">
        <f>SUM(E44:E45)</f>
        <v>0</v>
      </c>
      <c r="F46" s="521">
        <f>SUM(F44:F45)</f>
        <v>0</v>
      </c>
      <c r="G46" s="521">
        <f>SUM(G44:G45)</f>
        <v>0</v>
      </c>
      <c r="H46" s="521">
        <f>SUM(H44:H45)</f>
        <v>0</v>
      </c>
    </row>
    <row r="47" spans="1:8" ht="13.5" thickBot="1" x14ac:dyDescent="0.25">
      <c r="A47" s="505">
        <v>125</v>
      </c>
      <c r="B47" s="278" t="s">
        <v>37</v>
      </c>
      <c r="C47" s="265">
        <f t="shared" si="1"/>
        <v>499493002</v>
      </c>
      <c r="D47" s="279">
        <f>D46</f>
        <v>499493002</v>
      </c>
      <c r="E47" s="280">
        <f>E46</f>
        <v>0</v>
      </c>
      <c r="F47" s="280">
        <f>F46</f>
        <v>0</v>
      </c>
      <c r="G47" s="280">
        <f>G46</f>
        <v>0</v>
      </c>
      <c r="H47" s="280">
        <f>H46</f>
        <v>0</v>
      </c>
    </row>
    <row r="48" spans="1:8" ht="14.25" thickTop="1" thickBot="1" x14ac:dyDescent="0.25">
      <c r="A48" s="505">
        <v>126</v>
      </c>
      <c r="B48" s="18" t="s">
        <v>38</v>
      </c>
      <c r="C48" s="265">
        <f t="shared" si="1"/>
        <v>2727794942</v>
      </c>
      <c r="D48" s="16">
        <f>D43+D47</f>
        <v>2154487835</v>
      </c>
      <c r="E48" s="8">
        <f>E43+E47</f>
        <v>190642237</v>
      </c>
      <c r="F48" s="8">
        <f>F43+F47</f>
        <v>190521376</v>
      </c>
      <c r="G48" s="8">
        <f>G43+G47</f>
        <v>55164698</v>
      </c>
      <c r="H48" s="8">
        <f>H43+H47</f>
        <v>136978796</v>
      </c>
    </row>
    <row r="49" spans="3:3" ht="13.5" thickTop="1" x14ac:dyDescent="0.2">
      <c r="C49" s="223"/>
    </row>
  </sheetData>
  <pageMargins left="0" right="0" top="0.19685039370078741" bottom="0.19685039370078741" header="0.51181102362204722" footer="0.51181102362204722"/>
  <pageSetup scale="75" orientation="portrait" r:id="rId1"/>
  <headerFooter alignWithMargins="0">
    <oddHeader>&amp;C&amp;L&amp;RÉrték típus: Forint</oddHeader>
    <oddFooter>&amp;C&amp;LAdatellenőrző kód: 262257576341-61-9-3d-631f-f-27219-65-2a33-5361&amp;R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P33"/>
  <sheetViews>
    <sheetView tabSelected="1" workbookViewId="0">
      <selection activeCell="G3" sqref="G3"/>
    </sheetView>
  </sheetViews>
  <sheetFormatPr defaultColWidth="9.140625" defaultRowHeight="12.75" x14ac:dyDescent="0.2"/>
  <cols>
    <col min="1" max="1" width="4.140625" style="47" customWidth="1"/>
    <col min="2" max="2" width="47.140625" style="47" customWidth="1"/>
    <col min="3" max="3" width="14.7109375" style="47" customWidth="1"/>
    <col min="4" max="4" width="14.7109375" style="100" customWidth="1"/>
    <col min="5" max="15" width="13.7109375" style="100" customWidth="1"/>
    <col min="16" max="16" width="12.5703125" style="47" customWidth="1"/>
    <col min="17" max="16384" width="9.140625" style="47"/>
  </cols>
  <sheetData>
    <row r="1" spans="1:16" x14ac:dyDescent="0.2">
      <c r="B1" s="105"/>
      <c r="C1" s="69" t="s">
        <v>243</v>
      </c>
      <c r="D1" s="217"/>
      <c r="E1" s="217"/>
      <c r="F1" s="217"/>
      <c r="G1" s="217"/>
      <c r="H1" s="217"/>
      <c r="I1" s="217"/>
      <c r="J1" s="217"/>
      <c r="K1" s="217"/>
      <c r="L1" s="217"/>
      <c r="M1" s="217"/>
      <c r="N1" s="217"/>
      <c r="O1" s="217"/>
    </row>
    <row r="2" spans="1:16" x14ac:dyDescent="0.2">
      <c r="B2" s="204"/>
      <c r="C2" s="69" t="s">
        <v>487</v>
      </c>
      <c r="D2" s="217"/>
      <c r="E2" s="217"/>
      <c r="F2" s="217"/>
      <c r="G2" s="218" t="s">
        <v>553</v>
      </c>
      <c r="H2" s="217"/>
      <c r="I2" s="217"/>
      <c r="J2" s="217"/>
      <c r="K2" s="217"/>
      <c r="L2" s="217"/>
      <c r="M2" s="217"/>
      <c r="N2" s="217"/>
      <c r="O2" s="217"/>
    </row>
    <row r="3" spans="1:16" x14ac:dyDescent="0.2">
      <c r="B3" s="204"/>
      <c r="C3" s="69" t="s">
        <v>290</v>
      </c>
      <c r="D3" s="217"/>
      <c r="E3" s="217"/>
      <c r="F3" s="217"/>
      <c r="G3" t="s">
        <v>509</v>
      </c>
      <c r="H3" s="217"/>
      <c r="I3" s="217"/>
      <c r="J3" s="217"/>
      <c r="K3" s="217"/>
      <c r="L3" s="217"/>
      <c r="M3" s="217"/>
      <c r="N3" s="217"/>
      <c r="O3" s="217"/>
    </row>
    <row r="4" spans="1:16" x14ac:dyDescent="0.2">
      <c r="B4" s="105"/>
      <c r="C4" s="105"/>
      <c r="D4" s="217"/>
      <c r="E4" s="217"/>
      <c r="F4" s="217"/>
      <c r="G4" s="219" t="s">
        <v>236</v>
      </c>
      <c r="H4" s="217"/>
      <c r="I4" s="217"/>
      <c r="J4" s="217"/>
      <c r="K4" s="217"/>
      <c r="L4" s="217"/>
      <c r="M4" s="217"/>
      <c r="N4" s="217"/>
      <c r="O4" s="217"/>
    </row>
    <row r="5" spans="1:16" x14ac:dyDescent="0.2">
      <c r="B5" s="105"/>
      <c r="C5" s="105"/>
      <c r="D5" s="217"/>
      <c r="E5" s="217"/>
      <c r="F5" s="217"/>
      <c r="G5" s="217"/>
      <c r="H5" s="217"/>
      <c r="I5" s="217"/>
      <c r="J5" s="217"/>
      <c r="K5" s="217"/>
      <c r="L5" s="217"/>
      <c r="M5" s="217"/>
      <c r="N5" s="217"/>
      <c r="O5" s="217"/>
    </row>
    <row r="6" spans="1:16" x14ac:dyDescent="0.2">
      <c r="A6" s="50">
        <v>1</v>
      </c>
      <c r="B6" s="686" t="s">
        <v>291</v>
      </c>
      <c r="C6" s="686" t="s">
        <v>39</v>
      </c>
      <c r="D6" s="687" t="s">
        <v>292</v>
      </c>
      <c r="E6" s="687" t="s">
        <v>293</v>
      </c>
      <c r="F6" s="687" t="s">
        <v>294</v>
      </c>
      <c r="G6" s="687" t="s">
        <v>295</v>
      </c>
      <c r="H6" s="687" t="s">
        <v>296</v>
      </c>
      <c r="I6" s="687" t="s">
        <v>297</v>
      </c>
      <c r="J6" s="687" t="s">
        <v>298</v>
      </c>
      <c r="K6" s="687" t="s">
        <v>299</v>
      </c>
      <c r="L6" s="687" t="s">
        <v>300</v>
      </c>
      <c r="M6" s="687" t="s">
        <v>301</v>
      </c>
      <c r="N6" s="687" t="s">
        <v>302</v>
      </c>
      <c r="O6" s="687" t="s">
        <v>303</v>
      </c>
      <c r="P6" s="205" t="s">
        <v>304</v>
      </c>
    </row>
    <row r="7" spans="1:16" x14ac:dyDescent="0.2">
      <c r="A7" s="50">
        <v>2</v>
      </c>
      <c r="B7" s="688" t="s">
        <v>186</v>
      </c>
      <c r="C7" s="689">
        <f>'[1]26'!C6</f>
        <v>415640146</v>
      </c>
      <c r="D7" s="690">
        <f t="shared" ref="D7:D13" si="0">C7/12</f>
        <v>34636678.833333336</v>
      </c>
      <c r="E7" s="690">
        <f t="shared" ref="E7:E13" si="1">C7/12</f>
        <v>34636678.833333336</v>
      </c>
      <c r="F7" s="690">
        <f t="shared" ref="F7:F13" si="2">C7/12</f>
        <v>34636678.833333336</v>
      </c>
      <c r="G7" s="690">
        <f t="shared" ref="G7:G13" si="3">C7/12</f>
        <v>34636678.833333336</v>
      </c>
      <c r="H7" s="690">
        <f t="shared" ref="H7:H13" si="4">C7/12</f>
        <v>34636678.833333336</v>
      </c>
      <c r="I7" s="690">
        <f t="shared" ref="I7:I13" si="5">C7/12</f>
        <v>34636678.833333336</v>
      </c>
      <c r="J7" s="690">
        <f t="shared" ref="J7:J13" si="6">C7/12</f>
        <v>34636678.833333336</v>
      </c>
      <c r="K7" s="690">
        <f t="shared" ref="K7:K13" si="7">C7/12</f>
        <v>34636678.833333336</v>
      </c>
      <c r="L7" s="690">
        <f t="shared" ref="L7:L13" si="8">C7/12</f>
        <v>34636678.833333336</v>
      </c>
      <c r="M7" s="690">
        <f t="shared" ref="M7:M13" si="9">C7/12</f>
        <v>34636678.833333336</v>
      </c>
      <c r="N7" s="690">
        <f t="shared" ref="N7:N13" si="10">C7/12</f>
        <v>34636678.833333336</v>
      </c>
      <c r="O7" s="690">
        <f t="shared" ref="O7:O13" si="11">C7/12</f>
        <v>34636678.833333336</v>
      </c>
      <c r="P7" s="206">
        <f t="shared" ref="P7:P29" si="12">SUM(D7:O7)</f>
        <v>415640145.99999994</v>
      </c>
    </row>
    <row r="8" spans="1:16" ht="25.5" x14ac:dyDescent="0.2">
      <c r="A8" s="50">
        <v>3</v>
      </c>
      <c r="B8" s="688" t="s">
        <v>305</v>
      </c>
      <c r="C8" s="689">
        <f>'[1]26'!C7</f>
        <v>80216669</v>
      </c>
      <c r="D8" s="690">
        <f t="shared" si="0"/>
        <v>6684722.416666667</v>
      </c>
      <c r="E8" s="690">
        <f t="shared" si="1"/>
        <v>6684722.416666667</v>
      </c>
      <c r="F8" s="690">
        <f t="shared" si="2"/>
        <v>6684722.416666667</v>
      </c>
      <c r="G8" s="690">
        <f t="shared" si="3"/>
        <v>6684722.416666667</v>
      </c>
      <c r="H8" s="690">
        <f t="shared" si="4"/>
        <v>6684722.416666667</v>
      </c>
      <c r="I8" s="690">
        <f t="shared" si="5"/>
        <v>6684722.416666667</v>
      </c>
      <c r="J8" s="690">
        <f t="shared" si="6"/>
        <v>6684722.416666667</v>
      </c>
      <c r="K8" s="690">
        <f t="shared" si="7"/>
        <v>6684722.416666667</v>
      </c>
      <c r="L8" s="690">
        <f t="shared" si="8"/>
        <v>6684722.416666667</v>
      </c>
      <c r="M8" s="690">
        <f t="shared" si="9"/>
        <v>6684722.416666667</v>
      </c>
      <c r="N8" s="690">
        <f t="shared" si="10"/>
        <v>6684722.416666667</v>
      </c>
      <c r="O8" s="690">
        <f t="shared" si="11"/>
        <v>6684722.416666667</v>
      </c>
      <c r="P8" s="206">
        <f t="shared" si="12"/>
        <v>80216669</v>
      </c>
    </row>
    <row r="9" spans="1:16" x14ac:dyDescent="0.2">
      <c r="A9" s="50">
        <v>4</v>
      </c>
      <c r="B9" s="688" t="s">
        <v>306</v>
      </c>
      <c r="C9" s="689">
        <f>'[1]26'!C8</f>
        <v>476247898</v>
      </c>
      <c r="D9" s="690">
        <f t="shared" si="0"/>
        <v>39687324.833333336</v>
      </c>
      <c r="E9" s="690">
        <f t="shared" si="1"/>
        <v>39687324.833333336</v>
      </c>
      <c r="F9" s="690">
        <f t="shared" si="2"/>
        <v>39687324.833333336</v>
      </c>
      <c r="G9" s="690">
        <f t="shared" si="3"/>
        <v>39687324.833333336</v>
      </c>
      <c r="H9" s="690">
        <f t="shared" si="4"/>
        <v>39687324.833333336</v>
      </c>
      <c r="I9" s="690">
        <f t="shared" si="5"/>
        <v>39687324.833333336</v>
      </c>
      <c r="J9" s="690">
        <f t="shared" si="6"/>
        <v>39687324.833333336</v>
      </c>
      <c r="K9" s="690">
        <f t="shared" si="7"/>
        <v>39687324.833333336</v>
      </c>
      <c r="L9" s="690">
        <f t="shared" si="8"/>
        <v>39687324.833333336</v>
      </c>
      <c r="M9" s="690">
        <f t="shared" si="9"/>
        <v>39687324.833333336</v>
      </c>
      <c r="N9" s="690">
        <f t="shared" si="10"/>
        <v>39687324.833333336</v>
      </c>
      <c r="O9" s="690">
        <f t="shared" si="11"/>
        <v>39687324.833333336</v>
      </c>
      <c r="P9" s="206">
        <f t="shared" si="12"/>
        <v>476247897.99999994</v>
      </c>
    </row>
    <row r="10" spans="1:16" x14ac:dyDescent="0.2">
      <c r="A10" s="50">
        <v>5</v>
      </c>
      <c r="B10" s="688" t="s">
        <v>307</v>
      </c>
      <c r="C10" s="689">
        <f>'[1]26'!C16</f>
        <v>11800000</v>
      </c>
      <c r="D10" s="690">
        <f t="shared" si="0"/>
        <v>983333.33333333337</v>
      </c>
      <c r="E10" s="690">
        <f t="shared" si="1"/>
        <v>983333.33333333337</v>
      </c>
      <c r="F10" s="690">
        <f t="shared" si="2"/>
        <v>983333.33333333337</v>
      </c>
      <c r="G10" s="690">
        <f t="shared" si="3"/>
        <v>983333.33333333337</v>
      </c>
      <c r="H10" s="690">
        <f t="shared" si="4"/>
        <v>983333.33333333337</v>
      </c>
      <c r="I10" s="690">
        <f t="shared" si="5"/>
        <v>983333.33333333337</v>
      </c>
      <c r="J10" s="690">
        <f t="shared" si="6"/>
        <v>983333.33333333337</v>
      </c>
      <c r="K10" s="690">
        <f t="shared" si="7"/>
        <v>983333.33333333337</v>
      </c>
      <c r="L10" s="690">
        <f t="shared" si="8"/>
        <v>983333.33333333337</v>
      </c>
      <c r="M10" s="690">
        <f t="shared" si="9"/>
        <v>983333.33333333337</v>
      </c>
      <c r="N10" s="690">
        <f t="shared" si="10"/>
        <v>983333.33333333337</v>
      </c>
      <c r="O10" s="690">
        <f t="shared" si="11"/>
        <v>983333.33333333337</v>
      </c>
      <c r="P10" s="206">
        <f t="shared" si="12"/>
        <v>11800000.000000002</v>
      </c>
    </row>
    <row r="11" spans="1:16" x14ac:dyDescent="0.2">
      <c r="A11" s="50">
        <v>7</v>
      </c>
      <c r="B11" s="691" t="s">
        <v>308</v>
      </c>
      <c r="C11" s="692">
        <f>'[1]26'!C26</f>
        <v>334544420</v>
      </c>
      <c r="D11" s="690">
        <f t="shared" si="0"/>
        <v>27878701.666666668</v>
      </c>
      <c r="E11" s="690">
        <f t="shared" si="1"/>
        <v>27878701.666666668</v>
      </c>
      <c r="F11" s="690">
        <f t="shared" si="2"/>
        <v>27878701.666666668</v>
      </c>
      <c r="G11" s="690">
        <f t="shared" si="3"/>
        <v>27878701.666666668</v>
      </c>
      <c r="H11" s="690">
        <f t="shared" si="4"/>
        <v>27878701.666666668</v>
      </c>
      <c r="I11" s="690">
        <f t="shared" si="5"/>
        <v>27878701.666666668</v>
      </c>
      <c r="J11" s="690">
        <f t="shared" si="6"/>
        <v>27878701.666666668</v>
      </c>
      <c r="K11" s="690">
        <f t="shared" si="7"/>
        <v>27878701.666666668</v>
      </c>
      <c r="L11" s="690">
        <f t="shared" si="8"/>
        <v>27878701.666666668</v>
      </c>
      <c r="M11" s="690">
        <f t="shared" si="9"/>
        <v>27878701.666666668</v>
      </c>
      <c r="N11" s="690">
        <f t="shared" si="10"/>
        <v>27878701.666666668</v>
      </c>
      <c r="O11" s="690">
        <f t="shared" si="11"/>
        <v>27878701.666666668</v>
      </c>
      <c r="P11" s="206">
        <f t="shared" si="12"/>
        <v>334544420</v>
      </c>
    </row>
    <row r="12" spans="1:16" x14ac:dyDescent="0.2">
      <c r="A12" s="50">
        <v>16</v>
      </c>
      <c r="B12" s="691" t="s">
        <v>309</v>
      </c>
      <c r="C12" s="692">
        <f>'[1]26'!C32</f>
        <v>1092410100</v>
      </c>
      <c r="D12" s="690">
        <f t="shared" si="0"/>
        <v>91034175</v>
      </c>
      <c r="E12" s="690">
        <f t="shared" si="1"/>
        <v>91034175</v>
      </c>
      <c r="F12" s="690">
        <f t="shared" si="2"/>
        <v>91034175</v>
      </c>
      <c r="G12" s="690">
        <f t="shared" si="3"/>
        <v>91034175</v>
      </c>
      <c r="H12" s="690">
        <f t="shared" si="4"/>
        <v>91034175</v>
      </c>
      <c r="I12" s="690">
        <f t="shared" si="5"/>
        <v>91034175</v>
      </c>
      <c r="J12" s="690">
        <f t="shared" si="6"/>
        <v>91034175</v>
      </c>
      <c r="K12" s="690">
        <f t="shared" si="7"/>
        <v>91034175</v>
      </c>
      <c r="L12" s="690">
        <f t="shared" si="8"/>
        <v>91034175</v>
      </c>
      <c r="M12" s="690">
        <f t="shared" si="9"/>
        <v>91034175</v>
      </c>
      <c r="N12" s="690">
        <f t="shared" si="10"/>
        <v>91034175</v>
      </c>
      <c r="O12" s="690">
        <f t="shared" si="11"/>
        <v>91034175</v>
      </c>
      <c r="P12" s="206">
        <f t="shared" si="12"/>
        <v>1092410100</v>
      </c>
    </row>
    <row r="13" spans="1:16" x14ac:dyDescent="0.2">
      <c r="A13" s="50">
        <v>17</v>
      </c>
      <c r="B13" s="691" t="s">
        <v>137</v>
      </c>
      <c r="C13" s="692">
        <f>'[1]26'!C37</f>
        <v>167041737</v>
      </c>
      <c r="D13" s="690">
        <f t="shared" si="0"/>
        <v>13920144.75</v>
      </c>
      <c r="E13" s="690">
        <f t="shared" si="1"/>
        <v>13920144.75</v>
      </c>
      <c r="F13" s="690">
        <f t="shared" si="2"/>
        <v>13920144.75</v>
      </c>
      <c r="G13" s="690">
        <f t="shared" si="3"/>
        <v>13920144.75</v>
      </c>
      <c r="H13" s="690">
        <f t="shared" si="4"/>
        <v>13920144.75</v>
      </c>
      <c r="I13" s="690">
        <f t="shared" si="5"/>
        <v>13920144.75</v>
      </c>
      <c r="J13" s="690">
        <f t="shared" si="6"/>
        <v>13920144.75</v>
      </c>
      <c r="K13" s="690">
        <f t="shared" si="7"/>
        <v>13920144.75</v>
      </c>
      <c r="L13" s="690">
        <f t="shared" si="8"/>
        <v>13920144.75</v>
      </c>
      <c r="M13" s="690">
        <f t="shared" si="9"/>
        <v>13920144.75</v>
      </c>
      <c r="N13" s="690">
        <f t="shared" si="10"/>
        <v>13920144.75</v>
      </c>
      <c r="O13" s="690">
        <f t="shared" si="11"/>
        <v>13920144.75</v>
      </c>
      <c r="P13" s="206">
        <f t="shared" si="12"/>
        <v>167041737</v>
      </c>
    </row>
    <row r="14" spans="1:16" x14ac:dyDescent="0.2">
      <c r="A14" s="50">
        <v>19</v>
      </c>
      <c r="B14" s="688" t="s">
        <v>310</v>
      </c>
      <c r="C14" s="689">
        <f>'[1]26'!C42</f>
        <v>24016495</v>
      </c>
      <c r="D14" s="690"/>
      <c r="E14" s="690">
        <v>2500000</v>
      </c>
      <c r="F14" s="690"/>
      <c r="G14" s="690"/>
      <c r="H14" s="690">
        <v>2500000</v>
      </c>
      <c r="I14" s="690">
        <v>9000000</v>
      </c>
      <c r="J14" s="690">
        <v>7516495</v>
      </c>
      <c r="K14" s="690">
        <v>2500000</v>
      </c>
      <c r="L14" s="690"/>
      <c r="M14" s="690"/>
      <c r="N14" s="690"/>
      <c r="O14" s="690"/>
      <c r="P14" s="206">
        <f t="shared" si="12"/>
        <v>24016495</v>
      </c>
    </row>
    <row r="15" spans="1:16" x14ac:dyDescent="0.2">
      <c r="A15" s="50">
        <v>20</v>
      </c>
      <c r="B15" s="693" t="s">
        <v>311</v>
      </c>
      <c r="C15" s="694">
        <f t="shared" ref="C15:O15" si="13">SUM(C7:C14)</f>
        <v>2601917465</v>
      </c>
      <c r="D15" s="695">
        <f t="shared" si="13"/>
        <v>214825080.83333334</v>
      </c>
      <c r="E15" s="695">
        <f t="shared" si="13"/>
        <v>217325080.83333334</v>
      </c>
      <c r="F15" s="695">
        <f t="shared" si="13"/>
        <v>214825080.83333334</v>
      </c>
      <c r="G15" s="695">
        <f t="shared" si="13"/>
        <v>214825080.83333334</v>
      </c>
      <c r="H15" s="695">
        <f t="shared" si="13"/>
        <v>217325080.83333334</v>
      </c>
      <c r="I15" s="695">
        <f t="shared" si="13"/>
        <v>223825080.83333334</v>
      </c>
      <c r="J15" s="695">
        <f t="shared" si="13"/>
        <v>222341575.83333334</v>
      </c>
      <c r="K15" s="695">
        <f t="shared" si="13"/>
        <v>217325080.83333334</v>
      </c>
      <c r="L15" s="695">
        <f t="shared" si="13"/>
        <v>214825080.83333334</v>
      </c>
      <c r="M15" s="695">
        <f t="shared" si="13"/>
        <v>214825080.83333334</v>
      </c>
      <c r="N15" s="695">
        <f t="shared" si="13"/>
        <v>214825080.83333334</v>
      </c>
      <c r="O15" s="695">
        <f t="shared" si="13"/>
        <v>214825080.83333334</v>
      </c>
      <c r="P15" s="206">
        <f t="shared" si="12"/>
        <v>2601917465</v>
      </c>
    </row>
    <row r="16" spans="1:16" x14ac:dyDescent="0.2">
      <c r="A16" s="63">
        <v>27</v>
      </c>
      <c r="B16" s="696" t="s">
        <v>312</v>
      </c>
      <c r="C16" s="697">
        <f>C17+C18</f>
        <v>558303743</v>
      </c>
      <c r="D16" s="698">
        <f t="shared" ref="D16:O16" si="14">D17+D18</f>
        <v>58810217.333333336</v>
      </c>
      <c r="E16" s="698">
        <f t="shared" si="14"/>
        <v>45408502.333333336</v>
      </c>
      <c r="F16" s="698">
        <f t="shared" si="14"/>
        <v>45408502.333333336</v>
      </c>
      <c r="G16" s="698">
        <f t="shared" si="14"/>
        <v>45408502.333333336</v>
      </c>
      <c r="H16" s="698">
        <f t="shared" si="14"/>
        <v>45408502.333333336</v>
      </c>
      <c r="I16" s="698">
        <f t="shared" si="14"/>
        <v>45408502.333333336</v>
      </c>
      <c r="J16" s="698">
        <f t="shared" si="14"/>
        <v>45408502.333333336</v>
      </c>
      <c r="K16" s="698">
        <f t="shared" si="14"/>
        <v>45408502.333333336</v>
      </c>
      <c r="L16" s="698">
        <f t="shared" si="14"/>
        <v>45408502.333333336</v>
      </c>
      <c r="M16" s="698">
        <f t="shared" si="14"/>
        <v>45408502.333333336</v>
      </c>
      <c r="N16" s="698">
        <f t="shared" si="14"/>
        <v>45408502.333333336</v>
      </c>
      <c r="O16" s="698">
        <f t="shared" si="14"/>
        <v>45408502.333333336</v>
      </c>
      <c r="P16" s="207">
        <f t="shared" si="12"/>
        <v>558303742.99999988</v>
      </c>
    </row>
    <row r="17" spans="1:16" s="209" customFormat="1" x14ac:dyDescent="0.2">
      <c r="A17" s="208"/>
      <c r="B17" s="699" t="s">
        <v>313</v>
      </c>
      <c r="C17" s="700">
        <f>D17</f>
        <v>13401715</v>
      </c>
      <c r="D17" s="701">
        <f>'[2]2'!D44</f>
        <v>13401715</v>
      </c>
      <c r="E17" s="701"/>
      <c r="F17" s="701"/>
      <c r="G17" s="701"/>
      <c r="H17" s="701"/>
      <c r="I17" s="701"/>
      <c r="J17" s="701"/>
      <c r="K17" s="701"/>
      <c r="L17" s="701"/>
      <c r="M17" s="701"/>
      <c r="N17" s="701"/>
      <c r="O17" s="701"/>
      <c r="P17" s="207">
        <f t="shared" si="12"/>
        <v>13401715</v>
      </c>
    </row>
    <row r="18" spans="1:16" x14ac:dyDescent="0.2">
      <c r="A18" s="63">
        <v>29</v>
      </c>
      <c r="B18" s="702" t="s">
        <v>314</v>
      </c>
      <c r="C18" s="703">
        <f>'[1]26'!C45</f>
        <v>544902028</v>
      </c>
      <c r="D18" s="690">
        <f>C18/12</f>
        <v>45408502.333333336</v>
      </c>
      <c r="E18" s="690">
        <f>C18/12</f>
        <v>45408502.333333336</v>
      </c>
      <c r="F18" s="690">
        <f>C18/12</f>
        <v>45408502.333333336</v>
      </c>
      <c r="G18" s="690">
        <f>C18/12</f>
        <v>45408502.333333336</v>
      </c>
      <c r="H18" s="690">
        <f>C18/12</f>
        <v>45408502.333333336</v>
      </c>
      <c r="I18" s="690">
        <f>C18/12</f>
        <v>45408502.333333336</v>
      </c>
      <c r="J18" s="690">
        <f>C18/12</f>
        <v>45408502.333333336</v>
      </c>
      <c r="K18" s="690">
        <f>C18/12</f>
        <v>45408502.333333336</v>
      </c>
      <c r="L18" s="690">
        <f>C18/12</f>
        <v>45408502.333333336</v>
      </c>
      <c r="M18" s="690">
        <f>C18/12</f>
        <v>45408502.333333336</v>
      </c>
      <c r="N18" s="690">
        <f>C18/12</f>
        <v>45408502.333333336</v>
      </c>
      <c r="O18" s="690">
        <f>C18/12</f>
        <v>45408502.333333336</v>
      </c>
      <c r="P18" s="207">
        <f t="shared" si="12"/>
        <v>544902027.99999988</v>
      </c>
    </row>
    <row r="19" spans="1:16" ht="21.75" customHeight="1" x14ac:dyDescent="0.2">
      <c r="A19" s="63">
        <v>30</v>
      </c>
      <c r="B19" s="704" t="s">
        <v>315</v>
      </c>
      <c r="C19" s="705">
        <f>C15+C16</f>
        <v>3160221208</v>
      </c>
      <c r="D19" s="706">
        <f t="shared" ref="D19:O19" si="15">D15+D16</f>
        <v>273635298.16666669</v>
      </c>
      <c r="E19" s="706">
        <f t="shared" si="15"/>
        <v>262733583.16666669</v>
      </c>
      <c r="F19" s="706">
        <f t="shared" si="15"/>
        <v>260233583.16666669</v>
      </c>
      <c r="G19" s="706">
        <f t="shared" si="15"/>
        <v>260233583.16666669</v>
      </c>
      <c r="H19" s="706">
        <f t="shared" si="15"/>
        <v>262733583.16666669</v>
      </c>
      <c r="I19" s="706">
        <f t="shared" si="15"/>
        <v>269233583.16666669</v>
      </c>
      <c r="J19" s="706">
        <f t="shared" si="15"/>
        <v>267750078.16666669</v>
      </c>
      <c r="K19" s="706">
        <f t="shared" si="15"/>
        <v>262733583.16666669</v>
      </c>
      <c r="L19" s="706">
        <f t="shared" si="15"/>
        <v>260233583.16666669</v>
      </c>
      <c r="M19" s="706">
        <f t="shared" si="15"/>
        <v>260233583.16666669</v>
      </c>
      <c r="N19" s="706">
        <f t="shared" si="15"/>
        <v>260233583.16666669</v>
      </c>
      <c r="O19" s="706">
        <f t="shared" si="15"/>
        <v>260233583.16666669</v>
      </c>
      <c r="P19" s="207">
        <f t="shared" si="12"/>
        <v>3160221208</v>
      </c>
    </row>
    <row r="20" spans="1:16" x14ac:dyDescent="0.2">
      <c r="A20" s="63">
        <v>33</v>
      </c>
      <c r="B20" s="702" t="s">
        <v>316</v>
      </c>
      <c r="C20" s="689">
        <f>'[1]25'!C20</f>
        <v>688153695</v>
      </c>
      <c r="D20" s="690">
        <f t="shared" ref="D20:D26" si="16">C20/12</f>
        <v>57346141.25</v>
      </c>
      <c r="E20" s="690">
        <f t="shared" ref="E20:E26" si="17">C20/12</f>
        <v>57346141.25</v>
      </c>
      <c r="F20" s="690">
        <f t="shared" ref="F20:F26" si="18">C20/12</f>
        <v>57346141.25</v>
      </c>
      <c r="G20" s="690">
        <f t="shared" ref="G20:G26" si="19">C20/12</f>
        <v>57346141.25</v>
      </c>
      <c r="H20" s="690">
        <f t="shared" ref="H20:H26" si="20">C20/12</f>
        <v>57346141.25</v>
      </c>
      <c r="I20" s="690">
        <f t="shared" ref="I20:I26" si="21">C20/12</f>
        <v>57346141.25</v>
      </c>
      <c r="J20" s="690">
        <f t="shared" ref="J20:J26" si="22">C20/12</f>
        <v>57346141.25</v>
      </c>
      <c r="K20" s="690">
        <f t="shared" ref="K20:K26" si="23">C20/12</f>
        <v>57346141.25</v>
      </c>
      <c r="L20" s="690">
        <f t="shared" ref="L20:L26" si="24">C20/12</f>
        <v>57346141.25</v>
      </c>
      <c r="M20" s="690">
        <f t="shared" ref="M20:M26" si="25">C20/12</f>
        <v>57346141.25</v>
      </c>
      <c r="N20" s="690">
        <f t="shared" ref="N20:N26" si="26">C20/12</f>
        <v>57346141.25</v>
      </c>
      <c r="O20" s="690">
        <f t="shared" ref="O20:O26" si="27">C20/12</f>
        <v>57346141.25</v>
      </c>
      <c r="P20" s="207">
        <f t="shared" si="12"/>
        <v>688153695</v>
      </c>
    </row>
    <row r="21" spans="1:16" x14ac:dyDescent="0.2">
      <c r="A21" s="63">
        <v>34</v>
      </c>
      <c r="B21" s="702" t="s">
        <v>317</v>
      </c>
      <c r="C21" s="689">
        <f>'[1]25'!C28</f>
        <v>432801693</v>
      </c>
      <c r="D21" s="690">
        <f t="shared" si="16"/>
        <v>36066807.75</v>
      </c>
      <c r="E21" s="690">
        <f t="shared" si="17"/>
        <v>36066807.75</v>
      </c>
      <c r="F21" s="690">
        <f t="shared" si="18"/>
        <v>36066807.75</v>
      </c>
      <c r="G21" s="690">
        <f t="shared" si="19"/>
        <v>36066807.75</v>
      </c>
      <c r="H21" s="690">
        <f t="shared" si="20"/>
        <v>36066807.75</v>
      </c>
      <c r="I21" s="690">
        <f t="shared" si="21"/>
        <v>36066807.75</v>
      </c>
      <c r="J21" s="690">
        <f t="shared" si="22"/>
        <v>36066807.75</v>
      </c>
      <c r="K21" s="690">
        <f t="shared" si="23"/>
        <v>36066807.75</v>
      </c>
      <c r="L21" s="690">
        <f t="shared" si="24"/>
        <v>36066807.75</v>
      </c>
      <c r="M21" s="690">
        <f t="shared" si="25"/>
        <v>36066807.75</v>
      </c>
      <c r="N21" s="690">
        <f t="shared" si="26"/>
        <v>36066807.75</v>
      </c>
      <c r="O21" s="690">
        <f t="shared" si="27"/>
        <v>36066807.75</v>
      </c>
      <c r="P21" s="207">
        <f t="shared" si="12"/>
        <v>432801693</v>
      </c>
    </row>
    <row r="22" spans="1:16" x14ac:dyDescent="0.2">
      <c r="A22" s="63">
        <v>35</v>
      </c>
      <c r="B22" s="707" t="s">
        <v>188</v>
      </c>
      <c r="C22" s="692">
        <f>'[1]25'!C39</f>
        <v>345543000</v>
      </c>
      <c r="D22" s="690">
        <f t="shared" si="16"/>
        <v>28795250</v>
      </c>
      <c r="E22" s="690">
        <f t="shared" si="17"/>
        <v>28795250</v>
      </c>
      <c r="F22" s="690">
        <f t="shared" si="18"/>
        <v>28795250</v>
      </c>
      <c r="G22" s="690">
        <f t="shared" si="19"/>
        <v>28795250</v>
      </c>
      <c r="H22" s="690">
        <f t="shared" si="20"/>
        <v>28795250</v>
      </c>
      <c r="I22" s="690">
        <f t="shared" si="21"/>
        <v>28795250</v>
      </c>
      <c r="J22" s="690">
        <f t="shared" si="22"/>
        <v>28795250</v>
      </c>
      <c r="K22" s="690">
        <f t="shared" si="23"/>
        <v>28795250</v>
      </c>
      <c r="L22" s="690">
        <f t="shared" si="24"/>
        <v>28795250</v>
      </c>
      <c r="M22" s="690">
        <f t="shared" si="25"/>
        <v>28795250</v>
      </c>
      <c r="N22" s="690">
        <f t="shared" si="26"/>
        <v>28795250</v>
      </c>
      <c r="O22" s="690">
        <f t="shared" si="27"/>
        <v>28795250</v>
      </c>
      <c r="P22" s="207">
        <f t="shared" si="12"/>
        <v>345543000</v>
      </c>
    </row>
    <row r="23" spans="1:16" x14ac:dyDescent="0.2">
      <c r="A23" s="63">
        <v>36</v>
      </c>
      <c r="B23" s="708" t="s">
        <v>191</v>
      </c>
      <c r="C23" s="709">
        <f>'[1]25'!C61</f>
        <v>36595745</v>
      </c>
      <c r="D23" s="690">
        <f t="shared" si="16"/>
        <v>3049645.4166666665</v>
      </c>
      <c r="E23" s="690">
        <f t="shared" si="17"/>
        <v>3049645.4166666665</v>
      </c>
      <c r="F23" s="690">
        <f t="shared" si="18"/>
        <v>3049645.4166666665</v>
      </c>
      <c r="G23" s="690">
        <f t="shared" si="19"/>
        <v>3049645.4166666665</v>
      </c>
      <c r="H23" s="690">
        <f t="shared" si="20"/>
        <v>3049645.4166666665</v>
      </c>
      <c r="I23" s="690">
        <f t="shared" si="21"/>
        <v>3049645.4166666665</v>
      </c>
      <c r="J23" s="690">
        <f t="shared" si="22"/>
        <v>3049645.4166666665</v>
      </c>
      <c r="K23" s="690">
        <f t="shared" si="23"/>
        <v>3049645.4166666665</v>
      </c>
      <c r="L23" s="690">
        <f t="shared" si="24"/>
        <v>3049645.4166666665</v>
      </c>
      <c r="M23" s="690">
        <f t="shared" si="25"/>
        <v>3049645.4166666665</v>
      </c>
      <c r="N23" s="690">
        <f t="shared" si="26"/>
        <v>3049645.4166666665</v>
      </c>
      <c r="O23" s="690">
        <f t="shared" si="27"/>
        <v>3049645.4166666665</v>
      </c>
      <c r="P23" s="207">
        <f t="shared" si="12"/>
        <v>36595745.000000007</v>
      </c>
    </row>
    <row r="24" spans="1:16" x14ac:dyDescent="0.2">
      <c r="A24" s="63">
        <v>37</v>
      </c>
      <c r="B24" s="708" t="s">
        <v>210</v>
      </c>
      <c r="C24" s="709">
        <f>'[1]25'!C64</f>
        <v>11630306</v>
      </c>
      <c r="D24" s="690">
        <f t="shared" si="16"/>
        <v>969192.16666666663</v>
      </c>
      <c r="E24" s="690">
        <f t="shared" si="17"/>
        <v>969192.16666666663</v>
      </c>
      <c r="F24" s="690">
        <f t="shared" si="18"/>
        <v>969192.16666666663</v>
      </c>
      <c r="G24" s="690">
        <f t="shared" si="19"/>
        <v>969192.16666666663</v>
      </c>
      <c r="H24" s="690">
        <f t="shared" si="20"/>
        <v>969192.16666666663</v>
      </c>
      <c r="I24" s="690">
        <f t="shared" si="21"/>
        <v>969192.16666666663</v>
      </c>
      <c r="J24" s="690">
        <f t="shared" si="22"/>
        <v>969192.16666666663</v>
      </c>
      <c r="K24" s="690">
        <f t="shared" si="23"/>
        <v>969192.16666666663</v>
      </c>
      <c r="L24" s="690">
        <f t="shared" si="24"/>
        <v>969192.16666666663</v>
      </c>
      <c r="M24" s="690">
        <f t="shared" si="25"/>
        <v>969192.16666666663</v>
      </c>
      <c r="N24" s="690">
        <f t="shared" si="26"/>
        <v>969192.16666666663</v>
      </c>
      <c r="O24" s="690">
        <f t="shared" si="27"/>
        <v>969192.16666666663</v>
      </c>
      <c r="P24" s="207">
        <f t="shared" si="12"/>
        <v>11630305.999999998</v>
      </c>
    </row>
    <row r="25" spans="1:16" x14ac:dyDescent="0.2">
      <c r="A25" s="63"/>
      <c r="B25" s="708" t="s">
        <v>318</v>
      </c>
      <c r="C25" s="709">
        <f>'[2]1'!C66</f>
        <v>0</v>
      </c>
      <c r="D25" s="690">
        <f t="shared" si="16"/>
        <v>0</v>
      </c>
      <c r="E25" s="690">
        <f t="shared" si="17"/>
        <v>0</v>
      </c>
      <c r="F25" s="690">
        <f t="shared" si="18"/>
        <v>0</v>
      </c>
      <c r="G25" s="690">
        <f t="shared" si="19"/>
        <v>0</v>
      </c>
      <c r="H25" s="690">
        <f t="shared" si="20"/>
        <v>0</v>
      </c>
      <c r="I25" s="690">
        <f t="shared" si="21"/>
        <v>0</v>
      </c>
      <c r="J25" s="690">
        <f t="shared" si="22"/>
        <v>0</v>
      </c>
      <c r="K25" s="690">
        <f t="shared" si="23"/>
        <v>0</v>
      </c>
      <c r="L25" s="690">
        <f t="shared" si="24"/>
        <v>0</v>
      </c>
      <c r="M25" s="690">
        <f t="shared" si="25"/>
        <v>0</v>
      </c>
      <c r="N25" s="690">
        <f t="shared" si="26"/>
        <v>0</v>
      </c>
      <c r="O25" s="690">
        <f t="shared" si="27"/>
        <v>0</v>
      </c>
      <c r="P25" s="207">
        <f t="shared" si="12"/>
        <v>0</v>
      </c>
    </row>
    <row r="26" spans="1:16" x14ac:dyDescent="0.2">
      <c r="A26" s="63">
        <v>38</v>
      </c>
      <c r="B26" s="708" t="s">
        <v>319</v>
      </c>
      <c r="C26" s="709">
        <f>'[1]25'!C70</f>
        <v>120000</v>
      </c>
      <c r="D26" s="690">
        <f t="shared" si="16"/>
        <v>10000</v>
      </c>
      <c r="E26" s="690">
        <f t="shared" si="17"/>
        <v>10000</v>
      </c>
      <c r="F26" s="690">
        <f t="shared" si="18"/>
        <v>10000</v>
      </c>
      <c r="G26" s="690">
        <f t="shared" si="19"/>
        <v>10000</v>
      </c>
      <c r="H26" s="690">
        <f t="shared" si="20"/>
        <v>10000</v>
      </c>
      <c r="I26" s="690">
        <f t="shared" si="21"/>
        <v>10000</v>
      </c>
      <c r="J26" s="690">
        <f t="shared" si="22"/>
        <v>10000</v>
      </c>
      <c r="K26" s="690">
        <f t="shared" si="23"/>
        <v>10000</v>
      </c>
      <c r="L26" s="690">
        <f t="shared" si="24"/>
        <v>10000</v>
      </c>
      <c r="M26" s="690">
        <f t="shared" si="25"/>
        <v>10000</v>
      </c>
      <c r="N26" s="690">
        <f t="shared" si="26"/>
        <v>10000</v>
      </c>
      <c r="O26" s="690">
        <f t="shared" si="27"/>
        <v>10000</v>
      </c>
      <c r="P26" s="207">
        <f t="shared" si="12"/>
        <v>120000</v>
      </c>
    </row>
    <row r="27" spans="1:16" s="69" customFormat="1" x14ac:dyDescent="0.2">
      <c r="A27" s="210">
        <v>39</v>
      </c>
      <c r="B27" s="710" t="s">
        <v>320</v>
      </c>
      <c r="C27" s="711">
        <f t="shared" ref="C27:O27" si="28">SUM(C20:C26)</f>
        <v>1514844439</v>
      </c>
      <c r="D27" s="712">
        <f t="shared" si="28"/>
        <v>126237036.58333334</v>
      </c>
      <c r="E27" s="712">
        <f t="shared" si="28"/>
        <v>126237036.58333334</v>
      </c>
      <c r="F27" s="712">
        <f t="shared" si="28"/>
        <v>126237036.58333334</v>
      </c>
      <c r="G27" s="712">
        <f t="shared" si="28"/>
        <v>126237036.58333334</v>
      </c>
      <c r="H27" s="712">
        <f t="shared" si="28"/>
        <v>126237036.58333334</v>
      </c>
      <c r="I27" s="712">
        <f t="shared" si="28"/>
        <v>126237036.58333334</v>
      </c>
      <c r="J27" s="712">
        <f t="shared" si="28"/>
        <v>126237036.58333334</v>
      </c>
      <c r="K27" s="712">
        <f t="shared" si="28"/>
        <v>126237036.58333334</v>
      </c>
      <c r="L27" s="712">
        <f t="shared" si="28"/>
        <v>126237036.58333334</v>
      </c>
      <c r="M27" s="712">
        <f t="shared" si="28"/>
        <v>126237036.58333334</v>
      </c>
      <c r="N27" s="712">
        <f t="shared" si="28"/>
        <v>126237036.58333334</v>
      </c>
      <c r="O27" s="712">
        <f t="shared" si="28"/>
        <v>126237036.58333334</v>
      </c>
      <c r="P27" s="211">
        <f t="shared" si="12"/>
        <v>1514844439</v>
      </c>
    </row>
    <row r="28" spans="1:16" ht="16.5" customHeight="1" x14ac:dyDescent="0.2">
      <c r="A28" s="63">
        <v>55</v>
      </c>
      <c r="B28" s="696" t="s">
        <v>321</v>
      </c>
      <c r="C28" s="697">
        <f t="shared" ref="C28:O28" si="29">SUM(C29:C30)</f>
        <v>1645376769</v>
      </c>
      <c r="D28" s="698">
        <f t="shared" si="29"/>
        <v>1145883243.3333333</v>
      </c>
      <c r="E28" s="698">
        <f t="shared" si="29"/>
        <v>45408502.333333336</v>
      </c>
      <c r="F28" s="698">
        <f t="shared" si="29"/>
        <v>45408502.333333336</v>
      </c>
      <c r="G28" s="698">
        <f t="shared" si="29"/>
        <v>45408502.333333336</v>
      </c>
      <c r="H28" s="698">
        <f t="shared" si="29"/>
        <v>45408502.333333336</v>
      </c>
      <c r="I28" s="698">
        <f t="shared" si="29"/>
        <v>45408502.333333336</v>
      </c>
      <c r="J28" s="698">
        <f t="shared" si="29"/>
        <v>45408502.333333336</v>
      </c>
      <c r="K28" s="698">
        <f t="shared" si="29"/>
        <v>45408502.333333336</v>
      </c>
      <c r="L28" s="698">
        <f t="shared" si="29"/>
        <v>45408502.333333336</v>
      </c>
      <c r="M28" s="698">
        <f t="shared" si="29"/>
        <v>45408502.333333336</v>
      </c>
      <c r="N28" s="698">
        <f t="shared" si="29"/>
        <v>45408502.333333336</v>
      </c>
      <c r="O28" s="698">
        <f t="shared" si="29"/>
        <v>45408502.333333336</v>
      </c>
      <c r="P28" s="207">
        <f t="shared" si="12"/>
        <v>1645376768.999999</v>
      </c>
    </row>
    <row r="29" spans="1:16" s="213" customFormat="1" ht="16.5" customHeight="1" x14ac:dyDescent="0.2">
      <c r="A29" s="212"/>
      <c r="B29" s="708" t="s">
        <v>322</v>
      </c>
      <c r="C29" s="700">
        <f>'[1]25'!C73</f>
        <v>1100474741</v>
      </c>
      <c r="D29" s="492">
        <f>C29</f>
        <v>1100474741</v>
      </c>
      <c r="E29" s="690"/>
      <c r="F29" s="690"/>
      <c r="G29" s="690"/>
      <c r="H29" s="690"/>
      <c r="I29" s="690"/>
      <c r="J29" s="690"/>
      <c r="K29" s="690"/>
      <c r="L29" s="690"/>
      <c r="M29" s="690"/>
      <c r="N29" s="690"/>
      <c r="O29" s="690"/>
      <c r="P29" s="207">
        <f t="shared" si="12"/>
        <v>1100474741</v>
      </c>
    </row>
    <row r="30" spans="1:16" x14ac:dyDescent="0.2">
      <c r="A30" s="63">
        <v>56</v>
      </c>
      <c r="B30" s="702" t="s">
        <v>314</v>
      </c>
      <c r="C30" s="713">
        <f>'[1]26'!C45</f>
        <v>544902028</v>
      </c>
      <c r="D30" s="690">
        <f>C30/12</f>
        <v>45408502.333333336</v>
      </c>
      <c r="E30" s="690">
        <f>C30/12</f>
        <v>45408502.333333336</v>
      </c>
      <c r="F30" s="690">
        <f>C30/12</f>
        <v>45408502.333333336</v>
      </c>
      <c r="G30" s="690">
        <f>C30/12</f>
        <v>45408502.333333336</v>
      </c>
      <c r="H30" s="690">
        <f>C30/12</f>
        <v>45408502.333333336</v>
      </c>
      <c r="I30" s="690">
        <f>C30/12</f>
        <v>45408502.333333336</v>
      </c>
      <c r="J30" s="690">
        <f>C30/12</f>
        <v>45408502.333333336</v>
      </c>
      <c r="K30" s="690">
        <f>C30/12</f>
        <v>45408502.333333336</v>
      </c>
      <c r="L30" s="690">
        <f>C30/12</f>
        <v>45408502.333333336</v>
      </c>
      <c r="M30" s="690">
        <f>C30/12</f>
        <v>45408502.333333336</v>
      </c>
      <c r="N30" s="690">
        <f>C30/12</f>
        <v>45408502.333333336</v>
      </c>
      <c r="O30" s="690">
        <f>C30/12</f>
        <v>45408502.333333336</v>
      </c>
      <c r="P30" s="207">
        <f>SUM(D30:O30)</f>
        <v>544902027.99999988</v>
      </c>
    </row>
    <row r="31" spans="1:16" ht="18" customHeight="1" x14ac:dyDescent="0.2">
      <c r="A31" s="63">
        <v>58</v>
      </c>
      <c r="B31" s="714" t="s">
        <v>323</v>
      </c>
      <c r="C31" s="715">
        <f t="shared" ref="C31:O31" si="30">C27+C28</f>
        <v>3160221208</v>
      </c>
      <c r="D31" s="716">
        <f t="shared" si="30"/>
        <v>1272120279.9166665</v>
      </c>
      <c r="E31" s="716">
        <f t="shared" si="30"/>
        <v>171645538.91666669</v>
      </c>
      <c r="F31" s="716">
        <f t="shared" si="30"/>
        <v>171645538.91666669</v>
      </c>
      <c r="G31" s="716">
        <f t="shared" si="30"/>
        <v>171645538.91666669</v>
      </c>
      <c r="H31" s="716">
        <f t="shared" si="30"/>
        <v>171645538.91666669</v>
      </c>
      <c r="I31" s="716">
        <f t="shared" si="30"/>
        <v>171645538.91666669</v>
      </c>
      <c r="J31" s="716">
        <f t="shared" si="30"/>
        <v>171645538.91666669</v>
      </c>
      <c r="K31" s="716">
        <f t="shared" si="30"/>
        <v>171645538.91666669</v>
      </c>
      <c r="L31" s="716">
        <f t="shared" si="30"/>
        <v>171645538.91666669</v>
      </c>
      <c r="M31" s="716">
        <f t="shared" si="30"/>
        <v>171645538.91666669</v>
      </c>
      <c r="N31" s="716">
        <f t="shared" si="30"/>
        <v>171645538.91666669</v>
      </c>
      <c r="O31" s="716">
        <f t="shared" si="30"/>
        <v>171645538.91666669</v>
      </c>
      <c r="P31" s="207">
        <f>SUM(D31:O31)</f>
        <v>3160221207.9999995</v>
      </c>
    </row>
    <row r="32" spans="1:16" x14ac:dyDescent="0.2">
      <c r="B32" s="105"/>
      <c r="C32" s="105"/>
      <c r="D32" s="217"/>
      <c r="E32" s="217"/>
      <c r="F32" s="217"/>
      <c r="G32" s="217"/>
      <c r="H32" s="217"/>
      <c r="I32" s="217"/>
      <c r="J32" s="217"/>
      <c r="K32" s="217"/>
      <c r="L32" s="217"/>
      <c r="M32" s="217"/>
      <c r="N32" s="217"/>
      <c r="O32" s="217"/>
    </row>
    <row r="33" spans="2:15" x14ac:dyDescent="0.2">
      <c r="B33" s="105"/>
      <c r="C33" s="717"/>
      <c r="D33" s="217"/>
      <c r="E33" s="217"/>
      <c r="F33" s="217"/>
      <c r="G33" s="217"/>
      <c r="H33" s="217"/>
      <c r="I33" s="217"/>
      <c r="J33" s="217"/>
      <c r="K33" s="217"/>
      <c r="L33" s="217"/>
      <c r="M33" s="217"/>
      <c r="N33" s="217"/>
      <c r="O33" s="217"/>
    </row>
  </sheetData>
  <phoneticPr fontId="48" type="noConversion"/>
  <pageMargins left="0.78740157480314965" right="0.78740157480314965" top="0.78740157480314965" bottom="0.78740157480314965" header="0.51181102362204722" footer="0.51181102362204722"/>
  <pageSetup paperSize="9" scale="60" orientation="landscape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13"/>
  <sheetViews>
    <sheetView workbookViewId="0">
      <selection activeCell="F2" sqref="F2"/>
    </sheetView>
  </sheetViews>
  <sheetFormatPr defaultColWidth="9.140625" defaultRowHeight="12.75" x14ac:dyDescent="0.2"/>
  <cols>
    <col min="1" max="1" width="9.140625" style="47"/>
    <col min="2" max="2" width="45.28515625" style="47" customWidth="1"/>
    <col min="3" max="3" width="16.5703125" style="47" customWidth="1"/>
    <col min="4" max="4" width="13.7109375" style="47" customWidth="1"/>
    <col min="5" max="5" width="16.28515625" style="47" customWidth="1"/>
    <col min="6" max="6" width="15.85546875" style="47" customWidth="1"/>
    <col min="7" max="7" width="14" style="47" customWidth="1"/>
    <col min="8" max="8" width="13.7109375" style="47" bestFit="1" customWidth="1"/>
    <col min="9" max="9" width="14.7109375" style="47" bestFit="1" customWidth="1"/>
    <col min="10" max="10" width="17.42578125" style="47" customWidth="1"/>
    <col min="11" max="16384" width="9.140625" style="47"/>
  </cols>
  <sheetData>
    <row r="1" spans="1:10" x14ac:dyDescent="0.2">
      <c r="B1" s="69" t="s">
        <v>243</v>
      </c>
      <c r="F1" s="190" t="s">
        <v>324</v>
      </c>
    </row>
    <row r="2" spans="1:10" x14ac:dyDescent="0.2">
      <c r="A2" s="69"/>
      <c r="B2" s="69" t="s">
        <v>487</v>
      </c>
      <c r="D2" s="69"/>
      <c r="F2" s="39" t="s">
        <v>512</v>
      </c>
    </row>
    <row r="3" spans="1:10" x14ac:dyDescent="0.2">
      <c r="A3" s="69"/>
      <c r="B3" s="69"/>
      <c r="D3" s="69"/>
      <c r="F3" s="40" t="s">
        <v>144</v>
      </c>
    </row>
    <row r="4" spans="1:10" ht="36" customHeight="1" x14ac:dyDescent="0.25">
      <c r="A4" s="589" t="s">
        <v>325</v>
      </c>
      <c r="B4" s="589"/>
      <c r="C4" s="589"/>
      <c r="D4" s="589"/>
    </row>
    <row r="6" spans="1:10" x14ac:dyDescent="0.2">
      <c r="A6" s="47" t="s">
        <v>176</v>
      </c>
      <c r="B6" s="47" t="s">
        <v>148</v>
      </c>
      <c r="C6" s="47" t="s">
        <v>116</v>
      </c>
      <c r="D6" s="47" t="s">
        <v>117</v>
      </c>
      <c r="E6" s="34" t="s">
        <v>178</v>
      </c>
      <c r="F6" s="47" t="s">
        <v>280</v>
      </c>
    </row>
    <row r="7" spans="1:10" ht="24" x14ac:dyDescent="0.2">
      <c r="A7" s="193" t="s">
        <v>326</v>
      </c>
      <c r="B7" s="192" t="s">
        <v>327</v>
      </c>
      <c r="C7" s="214" t="s">
        <v>328</v>
      </c>
      <c r="D7" s="215" t="s">
        <v>329</v>
      </c>
      <c r="E7" s="305" t="s">
        <v>330</v>
      </c>
      <c r="F7" s="306" t="s">
        <v>424</v>
      </c>
      <c r="G7" s="307" t="s">
        <v>425</v>
      </c>
      <c r="H7" s="308" t="s">
        <v>173</v>
      </c>
      <c r="I7" s="308" t="s">
        <v>240</v>
      </c>
      <c r="J7" s="308" t="s">
        <v>426</v>
      </c>
    </row>
    <row r="8" spans="1:10" x14ac:dyDescent="0.2">
      <c r="A8" s="198">
        <v>1</v>
      </c>
      <c r="B8" s="216" t="s">
        <v>423</v>
      </c>
      <c r="C8" s="200">
        <v>259822948</v>
      </c>
      <c r="D8" s="200">
        <v>0</v>
      </c>
      <c r="E8" s="303">
        <f>C8+D8</f>
        <v>259822948</v>
      </c>
      <c r="F8" s="303">
        <f t="shared" ref="F8:F13" si="0">SUM(G8:J8)</f>
        <v>259822948</v>
      </c>
      <c r="G8" s="123">
        <v>2450209</v>
      </c>
      <c r="H8" s="123">
        <v>477791</v>
      </c>
      <c r="I8" s="123">
        <v>8590000</v>
      </c>
      <c r="J8" s="123">
        <v>248304948</v>
      </c>
    </row>
    <row r="9" spans="1:10" x14ac:dyDescent="0.2">
      <c r="A9" s="198">
        <v>2</v>
      </c>
      <c r="B9" s="199" t="s">
        <v>427</v>
      </c>
      <c r="C9" s="200">
        <v>993974770</v>
      </c>
      <c r="D9" s="200"/>
      <c r="E9" s="303">
        <f t="shared" ref="E9:E12" si="1">C9+D9</f>
        <v>993974770</v>
      </c>
      <c r="F9" s="303">
        <f t="shared" si="0"/>
        <v>993974770</v>
      </c>
      <c r="G9" s="123"/>
      <c r="H9" s="123"/>
      <c r="I9" s="123">
        <v>214984215</v>
      </c>
      <c r="J9" s="123">
        <v>778990555</v>
      </c>
    </row>
    <row r="10" spans="1:10" x14ac:dyDescent="0.2">
      <c r="A10" s="198">
        <v>3</v>
      </c>
      <c r="B10" s="199" t="s">
        <v>428</v>
      </c>
      <c r="C10" s="200">
        <v>7000000</v>
      </c>
      <c r="D10" s="200">
        <v>3066750</v>
      </c>
      <c r="E10" s="303">
        <f t="shared" si="1"/>
        <v>10066750</v>
      </c>
      <c r="F10" s="303">
        <f t="shared" si="0"/>
        <v>10066570</v>
      </c>
      <c r="G10" s="123">
        <v>1246500</v>
      </c>
      <c r="H10" s="123">
        <v>243068</v>
      </c>
      <c r="I10" s="123">
        <v>3485721</v>
      </c>
      <c r="J10" s="123">
        <v>5091281</v>
      </c>
    </row>
    <row r="11" spans="1:10" x14ac:dyDescent="0.2">
      <c r="A11" s="577"/>
      <c r="B11" s="558" t="s">
        <v>503</v>
      </c>
      <c r="C11" s="578">
        <v>30157211</v>
      </c>
      <c r="D11" s="200">
        <f>F11-C11</f>
        <v>15828586</v>
      </c>
      <c r="E11" s="303">
        <f t="shared" si="1"/>
        <v>45985797</v>
      </c>
      <c r="F11" s="303">
        <f t="shared" si="0"/>
        <v>45985797</v>
      </c>
      <c r="G11" s="579"/>
      <c r="H11" s="579"/>
      <c r="I11" s="579"/>
      <c r="J11" s="543">
        <v>45985797</v>
      </c>
    </row>
    <row r="12" spans="1:10" ht="24" x14ac:dyDescent="0.2">
      <c r="A12" s="198">
        <v>4</v>
      </c>
      <c r="B12" s="546" t="s">
        <v>437</v>
      </c>
      <c r="C12" s="200">
        <v>14249204</v>
      </c>
      <c r="D12" s="200">
        <f>F12-C12</f>
        <v>4676284</v>
      </c>
      <c r="E12" s="303">
        <f t="shared" si="1"/>
        <v>18925488</v>
      </c>
      <c r="F12" s="303">
        <f t="shared" si="0"/>
        <v>18925488</v>
      </c>
      <c r="G12" s="123"/>
      <c r="H12" s="123"/>
      <c r="I12" s="123"/>
      <c r="J12" s="543">
        <v>18925488</v>
      </c>
    </row>
    <row r="13" spans="1:10" x14ac:dyDescent="0.2">
      <c r="A13" s="198">
        <v>5</v>
      </c>
      <c r="B13" s="202" t="s">
        <v>136</v>
      </c>
      <c r="C13" s="203">
        <f>SUM(C8:C12)</f>
        <v>1305204133</v>
      </c>
      <c r="D13" s="203">
        <f>SUM(D8:D12)</f>
        <v>23571620</v>
      </c>
      <c r="E13" s="304">
        <f>SUM(E8:E12)</f>
        <v>1328775753</v>
      </c>
      <c r="F13" s="303">
        <f t="shared" si="0"/>
        <v>1328775573</v>
      </c>
      <c r="G13" s="309">
        <f>SUM(G8:G12)</f>
        <v>3696709</v>
      </c>
      <c r="H13" s="309">
        <f>SUM(H8:H12)</f>
        <v>720859</v>
      </c>
      <c r="I13" s="309">
        <f>SUM(I8:I12)</f>
        <v>227059936</v>
      </c>
      <c r="J13" s="309">
        <f>SUM(J8:J12)</f>
        <v>1097298069</v>
      </c>
    </row>
  </sheetData>
  <mergeCells count="1">
    <mergeCell ref="A4:D4"/>
  </mergeCells>
  <phoneticPr fontId="48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22</vt:i4>
      </vt:variant>
      <vt:variant>
        <vt:lpstr>Névvel ellátott tartományok</vt:lpstr>
      </vt:variant>
      <vt:variant>
        <vt:i4>1</vt:i4>
      </vt:variant>
    </vt:vector>
  </HeadingPairs>
  <TitlesOfParts>
    <vt:vector size="23" baseType="lpstr">
      <vt:lpstr>1</vt:lpstr>
      <vt:lpstr>1a</vt:lpstr>
      <vt:lpstr>1.b</vt:lpstr>
      <vt:lpstr>2</vt:lpstr>
      <vt:lpstr>2a</vt:lpstr>
      <vt:lpstr>2b</vt:lpstr>
      <vt:lpstr>2-c</vt:lpstr>
      <vt:lpstr>2.d</vt:lpstr>
      <vt:lpstr>3</vt:lpstr>
      <vt:lpstr>4.mell</vt:lpstr>
      <vt:lpstr>5.mell.</vt:lpstr>
      <vt:lpstr>6.mell.</vt:lpstr>
      <vt:lpstr>7 mell</vt:lpstr>
      <vt:lpstr>8.sz.mell</vt:lpstr>
      <vt:lpstr>9a</vt:lpstr>
      <vt:lpstr>9b</vt:lpstr>
      <vt:lpstr>9c</vt:lpstr>
      <vt:lpstr>10 mell</vt:lpstr>
      <vt:lpstr>11 mell</vt:lpstr>
      <vt:lpstr>12 mell</vt:lpstr>
      <vt:lpstr>13. mell</vt:lpstr>
      <vt:lpstr>14 mell</vt:lpstr>
      <vt:lpstr>'13. mell'!Nyomtatási_terület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Polgármesteri Hivatal Berhida</dc:creator>
  <cp:lastModifiedBy>Aljegyző</cp:lastModifiedBy>
  <cp:lastPrinted>2019-03-01T07:54:42Z</cp:lastPrinted>
  <dcterms:created xsi:type="dcterms:W3CDTF">2017-02-09T14:59:06Z</dcterms:created>
  <dcterms:modified xsi:type="dcterms:W3CDTF">2019-05-29T14:11:43Z</dcterms:modified>
</cp:coreProperties>
</file>