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Költségvetési és Pénzügyi csoport\Közös\2018\Közös\KM\2018.kv\2018. X.mód_utolsó\Kihirdetett\"/>
    </mc:Choice>
  </mc:AlternateContent>
  <bookViews>
    <workbookView xWindow="0" yWindow="0" windowWidth="28800" windowHeight="14235" firstSheet="1" activeTab="15"/>
  </bookViews>
  <sheets>
    <sheet name="bérkomp." sheetId="25" state="hidden" r:id="rId1"/>
    <sheet name="kv.mérleg" sheetId="14" r:id="rId2"/>
    <sheet name="intézményi.részl.  " sheetId="1" r:id="rId3"/>
    <sheet name="kötelező-nem köt" sheetId="23" state="hidden" r:id="rId4"/>
    <sheet name="Szem.dologi" sheetId="2" r:id="rId5"/>
    <sheet name="Szoc.rász." sheetId="3" r:id="rId6"/>
    <sheet name="Beruh." sheetId="19" r:id="rId7"/>
    <sheet name="Felúj." sheetId="20" r:id="rId8"/>
    <sheet name="Int.felh." sheetId="21" r:id="rId9"/>
    <sheet name="Pe.átad., Kölcsönök" sheetId="4" r:id="rId10"/>
    <sheet name="Célf." sheetId="5" state="hidden" r:id="rId11"/>
    <sheet name="létszám" sheetId="15" state="hidden" r:id="rId12"/>
    <sheet name="kölcsönök" sheetId="16" state="hidden" r:id="rId13"/>
    <sheet name="közv.tám." sheetId="12" state="hidden" r:id="rId14"/>
    <sheet name="többéves" sheetId="13" state="hidden" r:id="rId15"/>
    <sheet name="Ei.felh.ütem" sheetId="17" r:id="rId16"/>
    <sheet name="tartalomjegyzék" sheetId="30" state="hidden" r:id="rId17"/>
    <sheet name="energetika I." sheetId="31" state="hidden" r:id="rId18"/>
    <sheet name="energetika II." sheetId="32" state="hidden" r:id="rId19"/>
    <sheet name="energetika III." sheetId="33" state="hidden" r:id="rId20"/>
    <sheet name="múzeum-efop" sheetId="34" state="hidden" r:id="rId21"/>
    <sheet name="Múzeum" sheetId="28" state="hidden" r:id="rId22"/>
    <sheet name="bölcsödék" sheetId="7" state="hidden" r:id="rId23"/>
    <sheet name="zöld város" sheetId="8" state="hidden" r:id="rId24"/>
    <sheet name="komplex" sheetId="9" state="hidden" r:id="rId25"/>
    <sheet name="Móra óvoda" sheetId="10" state="hidden" r:id="rId26"/>
    <sheet name="ASP" sheetId="11" state="hidden" r:id="rId27"/>
  </sheets>
  <definedNames>
    <definedName name="_10Excel_BuiltIn_Print_Area_1_1_1_1_1_1_1_1_1_1">#REF!</definedName>
    <definedName name="_10Excel_BuiltIn_Print_Area_1_1_1_1_1_1_1_1_1_1_1" localSheetId="6">#REF!</definedName>
    <definedName name="_10Excel_BuiltIn_Print_Area_1_1_1_1_1_1_1_1_1_1_1" localSheetId="22">#REF!</definedName>
    <definedName name="_10Excel_BuiltIn_Print_Area_1_1_1_1_1_1_1_1_1_1_1" localSheetId="10">#REF!</definedName>
    <definedName name="_10Excel_BuiltIn_Print_Area_1_1_1_1_1_1_1_1_1_1_1" localSheetId="18">#REF!</definedName>
    <definedName name="_10Excel_BuiltIn_Print_Area_1_1_1_1_1_1_1_1_1_1_1" localSheetId="7">#REF!</definedName>
    <definedName name="_10Excel_BuiltIn_Print_Area_1_1_1_1_1_1_1_1_1_1_1" localSheetId="8">#REF!</definedName>
    <definedName name="_10Excel_BuiltIn_Print_Area_1_1_1_1_1_1_1_1_1_1_1" localSheetId="24">#REF!</definedName>
    <definedName name="_10Excel_BuiltIn_Print_Area_1_1_1_1_1_1_1_1_1_1_1" localSheetId="20">#REF!</definedName>
    <definedName name="_10Excel_BuiltIn_Print_Area_1_1_1_1_1_1_1_1_1_1_1" localSheetId="9">#REF!</definedName>
    <definedName name="_10Excel_BuiltIn_Print_Area_1_1_1_1_1_1_1_1_1_1_1" localSheetId="23">#REF!</definedName>
    <definedName name="_10Excel_BuiltIn_Print_Area_1_1_1_1_1_1_1_1_1_1_1">#REF!</definedName>
    <definedName name="_11Excel_BuiltIn_Print_Area_1_1_1_1_1_1_1_1_1_1_1">#REF!</definedName>
    <definedName name="_11Excel_BuiltIn_Print_Area_1_1_1_1_1_1_12_1" localSheetId="6">#REF!</definedName>
    <definedName name="_11Excel_BuiltIn_Print_Area_1_1_1_1_1_1_12_1" localSheetId="22">#REF!</definedName>
    <definedName name="_11Excel_BuiltIn_Print_Area_1_1_1_1_1_1_12_1" localSheetId="10">#REF!</definedName>
    <definedName name="_11Excel_BuiltIn_Print_Area_1_1_1_1_1_1_12_1" localSheetId="18">#REF!</definedName>
    <definedName name="_11Excel_BuiltIn_Print_Area_1_1_1_1_1_1_12_1" localSheetId="7">#REF!</definedName>
    <definedName name="_11Excel_BuiltIn_Print_Area_1_1_1_1_1_1_12_1" localSheetId="8">#REF!</definedName>
    <definedName name="_11Excel_BuiltIn_Print_Area_1_1_1_1_1_1_12_1" localSheetId="20">#REF!</definedName>
    <definedName name="_11Excel_BuiltIn_Print_Area_1_1_1_1_1_1_12_1" localSheetId="9">#REF!</definedName>
    <definedName name="_11Excel_BuiltIn_Print_Area_1_1_1_1_1_1_12_1">#REF!</definedName>
    <definedName name="_12Excel_BuiltIn_Print_Area_1_1_1_1_1_1_12_1">#REF!</definedName>
    <definedName name="_12Excel_BuiltIn_Print_Area_1_1_1_1_1_1_7_1" localSheetId="6">#REF!</definedName>
    <definedName name="_12Excel_BuiltIn_Print_Area_1_1_1_1_1_1_7_1" localSheetId="22">#REF!</definedName>
    <definedName name="_12Excel_BuiltIn_Print_Area_1_1_1_1_1_1_7_1" localSheetId="10">#REF!</definedName>
    <definedName name="_12Excel_BuiltIn_Print_Area_1_1_1_1_1_1_7_1" localSheetId="18">#REF!</definedName>
    <definedName name="_12Excel_BuiltIn_Print_Area_1_1_1_1_1_1_7_1" localSheetId="7">#REF!</definedName>
    <definedName name="_12Excel_BuiltIn_Print_Area_1_1_1_1_1_1_7_1" localSheetId="8">#REF!</definedName>
    <definedName name="_12Excel_BuiltIn_Print_Area_1_1_1_1_1_1_7_1" localSheetId="20">#REF!</definedName>
    <definedName name="_12Excel_BuiltIn_Print_Area_1_1_1_1_1_1_7_1" localSheetId="9">#REF!</definedName>
    <definedName name="_12Excel_BuiltIn_Print_Area_1_1_1_1_1_1_7_1">#REF!</definedName>
    <definedName name="_13Excel_BuiltIn_Print_Area_1_1_1_1_1_1_7_1">#REF!</definedName>
    <definedName name="_13Excel_BuiltIn_Print_Area_1_1_1_1_1_1_8_1" localSheetId="22">#REF!</definedName>
    <definedName name="_13Excel_BuiltIn_Print_Area_1_1_1_1_1_1_8_1" localSheetId="10">#REF!</definedName>
    <definedName name="_13Excel_BuiltIn_Print_Area_1_1_1_1_1_1_8_1" localSheetId="18">#REF!</definedName>
    <definedName name="_13Excel_BuiltIn_Print_Area_1_1_1_1_1_1_8_1" localSheetId="20">#REF!</definedName>
    <definedName name="_13Excel_BuiltIn_Print_Area_1_1_1_1_1_1_8_1" localSheetId="9">#REF!</definedName>
    <definedName name="_13Excel_BuiltIn_Print_Area_1_1_1_1_1_1_8_1">#REF!</definedName>
    <definedName name="_14Excel_BuiltIn_Print_Area_1_1_1_1_1_1_8_1">#REF!</definedName>
    <definedName name="_14Excel_BuiltIn_Print_Area_1_1_1_12_1" localSheetId="22">#REF!</definedName>
    <definedName name="_14Excel_BuiltIn_Print_Area_1_1_1_12_1" localSheetId="10">#REF!</definedName>
    <definedName name="_14Excel_BuiltIn_Print_Area_1_1_1_12_1" localSheetId="18">#REF!</definedName>
    <definedName name="_14Excel_BuiltIn_Print_Area_1_1_1_12_1" localSheetId="20">#REF!</definedName>
    <definedName name="_14Excel_BuiltIn_Print_Area_1_1_1_12_1" localSheetId="9">#REF!</definedName>
    <definedName name="_14Excel_BuiltIn_Print_Area_1_1_1_12_1">#REF!</definedName>
    <definedName name="_15Excel_BuiltIn_Print_Area_1_1_1_12_1">#REF!</definedName>
    <definedName name="_15Excel_BuiltIn_Print_Area_1_1_1_2_1" localSheetId="22">#REF!</definedName>
    <definedName name="_15Excel_BuiltIn_Print_Area_1_1_1_2_1" localSheetId="10">#REF!</definedName>
    <definedName name="_15Excel_BuiltIn_Print_Area_1_1_1_2_1" localSheetId="18">#REF!</definedName>
    <definedName name="_15Excel_BuiltIn_Print_Area_1_1_1_2_1" localSheetId="20">#REF!</definedName>
    <definedName name="_15Excel_BuiltIn_Print_Area_1_1_1_2_1" localSheetId="9">#REF!</definedName>
    <definedName name="_15Excel_BuiltIn_Print_Area_1_1_1_2_1">#REF!</definedName>
    <definedName name="_16Excel_BuiltIn_Print_Area_1_1_1_2_1">#REF!</definedName>
    <definedName name="_16Excel_BuiltIn_Print_Area_1_1_12_1" localSheetId="22">#REF!</definedName>
    <definedName name="_16Excel_BuiltIn_Print_Area_1_1_12_1" localSheetId="10">#REF!</definedName>
    <definedName name="_16Excel_BuiltIn_Print_Area_1_1_12_1" localSheetId="18">#REF!</definedName>
    <definedName name="_16Excel_BuiltIn_Print_Area_1_1_12_1" localSheetId="20">#REF!</definedName>
    <definedName name="_16Excel_BuiltIn_Print_Area_1_1_12_1" localSheetId="9">#REF!</definedName>
    <definedName name="_16Excel_BuiltIn_Print_Area_1_1_12_1">#REF!</definedName>
    <definedName name="_17Excel_BuiltIn_Print_Area_1_1_12_1">#REF!</definedName>
    <definedName name="_17Excel_BuiltIn_Print_Area_1_1_12_2" localSheetId="22">#REF!</definedName>
    <definedName name="_17Excel_BuiltIn_Print_Area_1_1_12_2" localSheetId="10">#REF!</definedName>
    <definedName name="_17Excel_BuiltIn_Print_Area_1_1_12_2" localSheetId="18">#REF!</definedName>
    <definedName name="_17Excel_BuiltIn_Print_Area_1_1_12_2" localSheetId="20">#REF!</definedName>
    <definedName name="_17Excel_BuiltIn_Print_Area_1_1_12_2" localSheetId="9">#REF!</definedName>
    <definedName name="_17Excel_BuiltIn_Print_Area_1_1_12_2">#REF!</definedName>
    <definedName name="_18Excel_BuiltIn_Print_Area_1_1_12_2">#REF!</definedName>
    <definedName name="_18Excel_BuiltIn_Print_Area_1_1_2_1" localSheetId="22">#REF!</definedName>
    <definedName name="_18Excel_BuiltIn_Print_Area_1_1_2_1" localSheetId="10">#REF!</definedName>
    <definedName name="_18Excel_BuiltIn_Print_Area_1_1_2_1" localSheetId="18">#REF!</definedName>
    <definedName name="_18Excel_BuiltIn_Print_Area_1_1_2_1" localSheetId="20">#REF!</definedName>
    <definedName name="_18Excel_BuiltIn_Print_Area_1_1_2_1" localSheetId="9">#REF!</definedName>
    <definedName name="_18Excel_BuiltIn_Print_Area_1_1_2_1">#REF!</definedName>
    <definedName name="_19Excel_BuiltIn_Print_Area_1_1_2_1">#REF!</definedName>
    <definedName name="_19Excel_BuiltIn_Print_Area_1_1_8_1" localSheetId="22">#REF!</definedName>
    <definedName name="_19Excel_BuiltIn_Print_Area_1_1_8_1" localSheetId="10">#REF!</definedName>
    <definedName name="_19Excel_BuiltIn_Print_Area_1_1_8_1" localSheetId="18">#REF!</definedName>
    <definedName name="_19Excel_BuiltIn_Print_Area_1_1_8_1" localSheetId="20">#REF!</definedName>
    <definedName name="_19Excel_BuiltIn_Print_Area_1_1_8_1" localSheetId="9">#REF!</definedName>
    <definedName name="_19Excel_BuiltIn_Print_Area_1_1_8_1">#REF!</definedName>
    <definedName name="_1ddd_12_1" localSheetId="18">#REF!</definedName>
    <definedName name="_1ddd_12_1" localSheetId="20">#REF!</definedName>
    <definedName name="_1ddd_12_1">#REF!</definedName>
    <definedName name="_1Excel_BuiltIn_Print_Area_1_1" localSheetId="18">#REF!</definedName>
    <definedName name="_1Excel_BuiltIn_Print_Area_1_1" localSheetId="20">#REF!</definedName>
    <definedName name="_1Excel_BuiltIn_Print_Area_1_1">#REF!</definedName>
    <definedName name="_1Excel_BuiltIn_Print_Area_1_1_1" localSheetId="18">#REF!</definedName>
    <definedName name="_1Excel_BuiltIn_Print_Area_1_1_1" localSheetId="20">#REF!</definedName>
    <definedName name="_1Excel_BuiltIn_Print_Area_1_1_1">#REF!</definedName>
    <definedName name="_1Excel_BuiltIn_Print_Area_1_1_1_1">NA()</definedName>
    <definedName name="_1Excel_BuiltIn_Print_Area_1_1_1_12" localSheetId="6">#REF!</definedName>
    <definedName name="_1Excel_BuiltIn_Print_Area_1_1_1_12" localSheetId="22">#REF!</definedName>
    <definedName name="_1Excel_BuiltIn_Print_Area_1_1_1_12" localSheetId="18">#REF!</definedName>
    <definedName name="_1Excel_BuiltIn_Print_Area_1_1_1_12" localSheetId="7">#REF!</definedName>
    <definedName name="_1Excel_BuiltIn_Print_Area_1_1_1_12" localSheetId="8">#REF!</definedName>
    <definedName name="_1Excel_BuiltIn_Print_Area_1_1_1_12" localSheetId="24">#REF!</definedName>
    <definedName name="_1Excel_BuiltIn_Print_Area_1_1_1_12" localSheetId="20">#REF!</definedName>
    <definedName name="_1Excel_BuiltIn_Print_Area_1_1_1_12" localSheetId="5">#REF!</definedName>
    <definedName name="_1Excel_BuiltIn_Print_Area_1_1_1_12" localSheetId="23">#REF!</definedName>
    <definedName name="_1Excel_BuiltIn_Print_Area_1_1_1_12">#REF!</definedName>
    <definedName name="_1Excel_BuiltIn_Print_Area_1_1_1_2" localSheetId="6">#REF!</definedName>
    <definedName name="_1Excel_BuiltIn_Print_Area_1_1_1_2" localSheetId="22">#REF!</definedName>
    <definedName name="_1Excel_BuiltIn_Print_Area_1_1_1_2" localSheetId="18">#REF!</definedName>
    <definedName name="_1Excel_BuiltIn_Print_Area_1_1_1_2" localSheetId="7">#REF!</definedName>
    <definedName name="_1Excel_BuiltIn_Print_Area_1_1_1_2" localSheetId="8">#REF!</definedName>
    <definedName name="_1Excel_BuiltIn_Print_Area_1_1_1_2" localSheetId="20">#REF!</definedName>
    <definedName name="_1Excel_BuiltIn_Print_Area_1_1_1_2" localSheetId="5">#REF!</definedName>
    <definedName name="_1Excel_BuiltIn_Print_Area_1_1_1_2">#REF!</definedName>
    <definedName name="_1Excel_BuiltIn_Print_Area_1_1_1_7" localSheetId="6">#REF!</definedName>
    <definedName name="_1Excel_BuiltIn_Print_Area_1_1_1_7" localSheetId="22">#REF!</definedName>
    <definedName name="_1Excel_BuiltIn_Print_Area_1_1_1_7" localSheetId="18">#REF!</definedName>
    <definedName name="_1Excel_BuiltIn_Print_Area_1_1_1_7" localSheetId="7">#REF!</definedName>
    <definedName name="_1Excel_BuiltIn_Print_Area_1_1_1_7" localSheetId="8">#REF!</definedName>
    <definedName name="_1Excel_BuiltIn_Print_Area_1_1_1_7" localSheetId="20">#REF!</definedName>
    <definedName name="_1Excel_BuiltIn_Print_Area_1_1_1_7" localSheetId="5">#REF!</definedName>
    <definedName name="_1Excel_BuiltIn_Print_Area_1_1_1_7">#REF!</definedName>
    <definedName name="_1Excel_BuiltIn_Print_Area_1_1_1_8" localSheetId="18">#REF!</definedName>
    <definedName name="_1Excel_BuiltIn_Print_Area_1_1_1_8" localSheetId="20">#REF!</definedName>
    <definedName name="_1Excel_BuiltIn_Print_Area_1_1_1_8">#REF!</definedName>
    <definedName name="_1Excel_BuiltIn_Print_Area_1_1_12" localSheetId="18">#REF!</definedName>
    <definedName name="_1Excel_BuiltIn_Print_Area_1_1_12" localSheetId="20">#REF!</definedName>
    <definedName name="_1Excel_BuiltIn_Print_Area_1_1_12">#REF!</definedName>
    <definedName name="_1Excel_BuiltIn_Print_Area_1_1_2" localSheetId="18">#REF!</definedName>
    <definedName name="_1Excel_BuiltIn_Print_Area_1_1_2" localSheetId="20">#REF!</definedName>
    <definedName name="_1Excel_BuiltIn_Print_Area_1_1_2">#REF!</definedName>
    <definedName name="_1Excel_BuiltIn_Print_Area_1_1_3" localSheetId="18">#REF!</definedName>
    <definedName name="_1Excel_BuiltIn_Print_Area_1_1_3" localSheetId="20">#REF!</definedName>
    <definedName name="_1Excel_BuiltIn_Print_Area_1_1_3">#REF!</definedName>
    <definedName name="_1Excel_BuiltIn_Print_Area_1_1_3_12" localSheetId="18">#REF!</definedName>
    <definedName name="_1Excel_BuiltIn_Print_Area_1_1_3_12" localSheetId="20">#REF!</definedName>
    <definedName name="_1Excel_BuiltIn_Print_Area_1_1_3_12">#REF!</definedName>
    <definedName name="_1Excel_BuiltIn_Print_Area_1_1_3_2" localSheetId="18">#REF!</definedName>
    <definedName name="_1Excel_BuiltIn_Print_Area_1_1_3_2" localSheetId="20">#REF!</definedName>
    <definedName name="_1Excel_BuiltIn_Print_Area_1_1_3_2">#REF!</definedName>
    <definedName name="_1Excel_BuiltIn_Print_Area_1_1_3_7" localSheetId="18">#REF!</definedName>
    <definedName name="_1Excel_BuiltIn_Print_Area_1_1_3_7" localSheetId="20">#REF!</definedName>
    <definedName name="_1Excel_BuiltIn_Print_Area_1_1_3_7">#REF!</definedName>
    <definedName name="_1Excel_BuiltIn_Print_Area_1_1_3_8" localSheetId="18">#REF!</definedName>
    <definedName name="_1Excel_BuiltIn_Print_Area_1_1_3_8" localSheetId="20">#REF!</definedName>
    <definedName name="_1Excel_BuiltIn_Print_Area_1_1_3_8">#REF!</definedName>
    <definedName name="_1Excel_BuiltIn_Print_Area_1_1_5" localSheetId="18">#REF!</definedName>
    <definedName name="_1Excel_BuiltIn_Print_Area_1_1_5" localSheetId="20">#REF!</definedName>
    <definedName name="_1Excel_BuiltIn_Print_Area_1_1_5">#REF!</definedName>
    <definedName name="_1Excel_BuiltIn_Print_Area_1_1_5_12" localSheetId="18">#REF!</definedName>
    <definedName name="_1Excel_BuiltIn_Print_Area_1_1_5_12" localSheetId="20">#REF!</definedName>
    <definedName name="_1Excel_BuiltIn_Print_Area_1_1_5_12">#REF!</definedName>
    <definedName name="_1Excel_BuiltIn_Print_Area_1_1_5_2" localSheetId="18">#REF!</definedName>
    <definedName name="_1Excel_BuiltIn_Print_Area_1_1_5_2" localSheetId="20">#REF!</definedName>
    <definedName name="_1Excel_BuiltIn_Print_Area_1_1_5_2">#REF!</definedName>
    <definedName name="_1Excel_BuiltIn_Print_Area_1_1_5_7" localSheetId="18">#REF!</definedName>
    <definedName name="_1Excel_BuiltIn_Print_Area_1_1_5_7" localSheetId="20">#REF!</definedName>
    <definedName name="_1Excel_BuiltIn_Print_Area_1_1_5_7">#REF!</definedName>
    <definedName name="_1Excel_BuiltIn_Print_Area_1_1_5_8" localSheetId="18">#REF!</definedName>
    <definedName name="_1Excel_BuiltIn_Print_Area_1_1_5_8" localSheetId="20">#REF!</definedName>
    <definedName name="_1Excel_BuiltIn_Print_Area_1_1_5_8">#REF!</definedName>
    <definedName name="_1Excel_BuiltIn_Print_Area_1_1_7" localSheetId="18">#REF!</definedName>
    <definedName name="_1Excel_BuiltIn_Print_Area_1_1_7" localSheetId="20">#REF!</definedName>
    <definedName name="_1Excel_BuiltIn_Print_Area_1_1_7">#REF!</definedName>
    <definedName name="_1Excel_BuiltIn_Print_Area_1_1_8" localSheetId="18">#REF!</definedName>
    <definedName name="_1Excel_BuiltIn_Print_Area_1_1_8" localSheetId="20">#REF!</definedName>
    <definedName name="_1Excel_BuiltIn_Print_Area_1_1_8">#REF!</definedName>
    <definedName name="_20Excel_BuiltIn_Print_Area_1_1_8_1">#REF!</definedName>
    <definedName name="_20Excel_BuiltIn_Print_Area_1_1_9_1" localSheetId="22">#REF!</definedName>
    <definedName name="_20Excel_BuiltIn_Print_Area_1_1_9_1" localSheetId="10">#REF!</definedName>
    <definedName name="_20Excel_BuiltIn_Print_Area_1_1_9_1" localSheetId="18">#REF!</definedName>
    <definedName name="_20Excel_BuiltIn_Print_Area_1_1_9_1" localSheetId="20">#REF!</definedName>
    <definedName name="_20Excel_BuiltIn_Print_Area_1_1_9_1" localSheetId="9">#REF!</definedName>
    <definedName name="_20Excel_BuiltIn_Print_Area_1_1_9_1">#REF!</definedName>
    <definedName name="_21Excel_BuiltIn_Print_Area_1_1_9_1">#REF!</definedName>
    <definedName name="_21Excel_BuiltIn_Print_Area_1_1_9_1_1" localSheetId="22">#REF!</definedName>
    <definedName name="_21Excel_BuiltIn_Print_Area_1_1_9_1_1" localSheetId="10">#REF!</definedName>
    <definedName name="_21Excel_BuiltIn_Print_Area_1_1_9_1_1" localSheetId="18">#REF!</definedName>
    <definedName name="_21Excel_BuiltIn_Print_Area_1_1_9_1_1" localSheetId="20">#REF!</definedName>
    <definedName name="_21Excel_BuiltIn_Print_Area_1_1_9_1_1" localSheetId="9">#REF!</definedName>
    <definedName name="_21Excel_BuiltIn_Print_Area_1_1_9_1_1">#REF!</definedName>
    <definedName name="_22Excel_BuiltIn_Print_Area_1_1_9_1_1">#REF!</definedName>
    <definedName name="_22Excel_BuiltIn_Print_Area_12_1" localSheetId="22">#REF!</definedName>
    <definedName name="_22Excel_BuiltIn_Print_Area_12_1" localSheetId="10">#REF!</definedName>
    <definedName name="_22Excel_BuiltIn_Print_Area_12_1" localSheetId="18">#REF!</definedName>
    <definedName name="_22Excel_BuiltIn_Print_Area_12_1" localSheetId="20">#REF!</definedName>
    <definedName name="_22Excel_BuiltIn_Print_Area_12_1" localSheetId="9">#REF!</definedName>
    <definedName name="_22Excel_BuiltIn_Print_Area_12_1">#REF!</definedName>
    <definedName name="_23Excel_BuiltIn_Print_Area_12_1">#REF!</definedName>
    <definedName name="_23Excel_BuiltIn_Print_Titles_1_1_1">NA()</definedName>
    <definedName name="_24Excel_BuiltIn_Print_Titles_1_1_1">NA()</definedName>
    <definedName name="_24Excel_BuiltIn_Print_Titles_12_1" localSheetId="6">#REF!</definedName>
    <definedName name="_24Excel_BuiltIn_Print_Titles_12_1" localSheetId="22">#REF!</definedName>
    <definedName name="_24Excel_BuiltIn_Print_Titles_12_1" localSheetId="10">#REF!</definedName>
    <definedName name="_24Excel_BuiltIn_Print_Titles_12_1" localSheetId="18">#REF!</definedName>
    <definedName name="_24Excel_BuiltIn_Print_Titles_12_1" localSheetId="7">#REF!</definedName>
    <definedName name="_24Excel_BuiltIn_Print_Titles_12_1" localSheetId="8">#REF!</definedName>
    <definedName name="_24Excel_BuiltIn_Print_Titles_12_1" localSheetId="24">#REF!</definedName>
    <definedName name="_24Excel_BuiltIn_Print_Titles_12_1" localSheetId="20">#REF!</definedName>
    <definedName name="_24Excel_BuiltIn_Print_Titles_12_1" localSheetId="9">#REF!</definedName>
    <definedName name="_24Excel_BuiltIn_Print_Titles_12_1" localSheetId="23">#REF!</definedName>
    <definedName name="_24Excel_BuiltIn_Print_Titles_12_1">#REF!</definedName>
    <definedName name="_25Excel_BuiltIn_Print_Titles_12_1">#REF!</definedName>
    <definedName name="_25fkeres_12_1" localSheetId="6">#REF!</definedName>
    <definedName name="_25fkeres_12_1" localSheetId="22">#REF!</definedName>
    <definedName name="_25fkeres_12_1" localSheetId="10">#REF!</definedName>
    <definedName name="_25fkeres_12_1" localSheetId="18">#REF!</definedName>
    <definedName name="_25fkeres_12_1" localSheetId="7">#REF!</definedName>
    <definedName name="_25fkeres_12_1" localSheetId="8">#REF!</definedName>
    <definedName name="_25fkeres_12_1" localSheetId="20">#REF!</definedName>
    <definedName name="_25fkeres_12_1" localSheetId="9">#REF!</definedName>
    <definedName name="_25fkeres_12_1">#REF!</definedName>
    <definedName name="_26fkeres_12_1">#REF!</definedName>
    <definedName name="_26fkeres_2_1_1" localSheetId="6">#REF!</definedName>
    <definedName name="_26fkeres_2_1_1" localSheetId="22">#REF!</definedName>
    <definedName name="_26fkeres_2_1_1" localSheetId="10">#REF!</definedName>
    <definedName name="_26fkeres_2_1_1" localSheetId="18">#REF!</definedName>
    <definedName name="_26fkeres_2_1_1" localSheetId="7">#REF!</definedName>
    <definedName name="_26fkeres_2_1_1" localSheetId="8">#REF!</definedName>
    <definedName name="_26fkeres_2_1_1" localSheetId="20">#REF!</definedName>
    <definedName name="_26fkeres_2_1_1" localSheetId="9">#REF!</definedName>
    <definedName name="_26fkeres_2_1_1">#REF!</definedName>
    <definedName name="_27fkeres_2_1_1">#REF!</definedName>
    <definedName name="_27fkeres_2_12_1" localSheetId="22">#REF!</definedName>
    <definedName name="_27fkeres_2_12_1" localSheetId="10">#REF!</definedName>
    <definedName name="_27fkeres_2_12_1" localSheetId="18">#REF!</definedName>
    <definedName name="_27fkeres_2_12_1" localSheetId="20">#REF!</definedName>
    <definedName name="_27fkeres_2_12_1" localSheetId="9">#REF!</definedName>
    <definedName name="_27fkeres_2_12_1">#REF!</definedName>
    <definedName name="_28fkeres_2_12_1">#REF!</definedName>
    <definedName name="_28fkeres_20_12_1" localSheetId="22">#REF!</definedName>
    <definedName name="_28fkeres_20_12_1" localSheetId="10">#REF!</definedName>
    <definedName name="_28fkeres_20_12_1" localSheetId="18">#REF!</definedName>
    <definedName name="_28fkeres_20_12_1" localSheetId="20">#REF!</definedName>
    <definedName name="_28fkeres_20_12_1" localSheetId="9">#REF!</definedName>
    <definedName name="_28fkeres_20_12_1">#REF!</definedName>
    <definedName name="_29fkeres_20_12_1">#REF!</definedName>
    <definedName name="_29FKERES_BLOKK_12_1" localSheetId="22">#REF!</definedName>
    <definedName name="_29FKERES_BLOKK_12_1" localSheetId="10">#REF!</definedName>
    <definedName name="_29FKERES_BLOKK_12_1" localSheetId="18">#REF!</definedName>
    <definedName name="_29FKERES_BLOKK_12_1" localSheetId="20">#REF!</definedName>
    <definedName name="_29FKERES_BLOKK_12_1" localSheetId="9">#REF!</definedName>
    <definedName name="_29FKERES_BLOKK_12_1">#REF!</definedName>
    <definedName name="_2Excel_BuiltIn_Print_Area_1_1" localSheetId="18">#REF!</definedName>
    <definedName name="_2Excel_BuiltIn_Print_Area_1_1" localSheetId="20">#REF!</definedName>
    <definedName name="_2Excel_BuiltIn_Print_Area_1_1">#REF!</definedName>
    <definedName name="_30FKERES_BLOKK_12_1">#REF!</definedName>
    <definedName name="_30FKERES_BLOKK_15_12_1" localSheetId="22">#REF!</definedName>
    <definedName name="_30FKERES_BLOKK_15_12_1" localSheetId="10">#REF!</definedName>
    <definedName name="_30FKERES_BLOKK_15_12_1" localSheetId="18">#REF!</definedName>
    <definedName name="_30FKERES_BLOKK_15_12_1" localSheetId="20">#REF!</definedName>
    <definedName name="_30FKERES_BLOKK_15_12_1" localSheetId="9">#REF!</definedName>
    <definedName name="_30FKERES_BLOKK_15_12_1">#REF!</definedName>
    <definedName name="_31FKERES_BLOKK_15_12_1">#REF!</definedName>
    <definedName name="_31FKERES_BLOKK_2_1_1" localSheetId="22">#REF!</definedName>
    <definedName name="_31FKERES_BLOKK_2_1_1" localSheetId="10">#REF!</definedName>
    <definedName name="_31FKERES_BLOKK_2_1_1" localSheetId="18">#REF!</definedName>
    <definedName name="_31FKERES_BLOKK_2_1_1" localSheetId="20">#REF!</definedName>
    <definedName name="_31FKERES_BLOKK_2_1_1" localSheetId="9">#REF!</definedName>
    <definedName name="_31FKERES_BLOKK_2_1_1">#REF!</definedName>
    <definedName name="_32FKERES_BLOKK_2_1_1">#REF!</definedName>
    <definedName name="_32FKERES_BLOKK_2_12_1" localSheetId="22">#REF!</definedName>
    <definedName name="_32FKERES_BLOKK_2_12_1" localSheetId="10">#REF!</definedName>
    <definedName name="_32FKERES_BLOKK_2_12_1" localSheetId="18">#REF!</definedName>
    <definedName name="_32FKERES_BLOKK_2_12_1" localSheetId="20">#REF!</definedName>
    <definedName name="_32FKERES_BLOKK_2_12_1" localSheetId="9">#REF!</definedName>
    <definedName name="_32FKERES_BLOKK_2_12_1">#REF!</definedName>
    <definedName name="_33FKERES_BLOKK_2_12_1">#REF!</definedName>
    <definedName name="_33FKERES_BLOKK_20_12_1" localSheetId="22">#REF!</definedName>
    <definedName name="_33FKERES_BLOKK_20_12_1" localSheetId="10">#REF!</definedName>
    <definedName name="_33FKERES_BLOKK_20_12_1" localSheetId="18">#REF!</definedName>
    <definedName name="_33FKERES_BLOKK_20_12_1" localSheetId="20">#REF!</definedName>
    <definedName name="_33FKERES_BLOKK_20_12_1" localSheetId="9">#REF!</definedName>
    <definedName name="_33FKERES_BLOKK_20_12_1">#REF!</definedName>
    <definedName name="_34FKERES_BLOKK_20_12_1">#REF!</definedName>
    <definedName name="_34FKERES_BLOKK_24_12_1" localSheetId="22">#REF!</definedName>
    <definedName name="_34FKERES_BLOKK_24_12_1" localSheetId="10">#REF!</definedName>
    <definedName name="_34FKERES_BLOKK_24_12_1" localSheetId="18">#REF!</definedName>
    <definedName name="_34FKERES_BLOKK_24_12_1" localSheetId="20">#REF!</definedName>
    <definedName name="_34FKERES_BLOKK_24_12_1" localSheetId="9">#REF!</definedName>
    <definedName name="_34FKERES_BLOKK_24_12_1">#REF!</definedName>
    <definedName name="_35FKERES_BLOKK_24_12_1">#REF!</definedName>
    <definedName name="_35FKERES_BLOKK_28_12_1" localSheetId="22">#REF!</definedName>
    <definedName name="_35FKERES_BLOKK_28_12_1" localSheetId="10">#REF!</definedName>
    <definedName name="_35FKERES_BLOKK_28_12_1" localSheetId="18">#REF!</definedName>
    <definedName name="_35FKERES_BLOKK_28_12_1" localSheetId="20">#REF!</definedName>
    <definedName name="_35FKERES_BLOKK_28_12_1" localSheetId="9">#REF!</definedName>
    <definedName name="_35FKERES_BLOKK_28_12_1">#REF!</definedName>
    <definedName name="_36FKERES_BLOKK_28_12_1">#REF!</definedName>
    <definedName name="_36FKERES_BLOKK_31_12_1" localSheetId="22">#REF!</definedName>
    <definedName name="_36FKERES_BLOKK_31_12_1" localSheetId="10">#REF!</definedName>
    <definedName name="_36FKERES_BLOKK_31_12_1" localSheetId="18">#REF!</definedName>
    <definedName name="_36FKERES_BLOKK_31_12_1" localSheetId="20">#REF!</definedName>
    <definedName name="_36FKERES_BLOKK_31_12_1" localSheetId="9">#REF!</definedName>
    <definedName name="_36FKERES_BLOKK_31_12_1">#REF!</definedName>
    <definedName name="_37FKERES_BLOKK_31_12_1">#REF!</definedName>
    <definedName name="_37FKERES_II_12_1" localSheetId="22">#REF!</definedName>
    <definedName name="_37FKERES_II_12_1" localSheetId="10">#REF!</definedName>
    <definedName name="_37FKERES_II_12_1" localSheetId="18">#REF!</definedName>
    <definedName name="_37FKERES_II_12_1" localSheetId="20">#REF!</definedName>
    <definedName name="_37FKERES_II_12_1" localSheetId="9">#REF!</definedName>
    <definedName name="_37FKERES_II_12_1">#REF!</definedName>
    <definedName name="_38FKERES_II_12_1">#REF!</definedName>
    <definedName name="_38FKERES_II_15_12_1" localSheetId="22">#REF!</definedName>
    <definedName name="_38FKERES_II_15_12_1" localSheetId="10">#REF!</definedName>
    <definedName name="_38FKERES_II_15_12_1" localSheetId="18">#REF!</definedName>
    <definedName name="_38FKERES_II_15_12_1" localSheetId="20">#REF!</definedName>
    <definedName name="_38FKERES_II_15_12_1" localSheetId="9">#REF!</definedName>
    <definedName name="_38FKERES_II_15_12_1">#REF!</definedName>
    <definedName name="_39FKERES_II_15_12_1">#REF!</definedName>
    <definedName name="_39FKERES_II_2_1_1" localSheetId="22">#REF!</definedName>
    <definedName name="_39FKERES_II_2_1_1" localSheetId="10">#REF!</definedName>
    <definedName name="_39FKERES_II_2_1_1" localSheetId="18">#REF!</definedName>
    <definedName name="_39FKERES_II_2_1_1" localSheetId="20">#REF!</definedName>
    <definedName name="_39FKERES_II_2_1_1" localSheetId="9">#REF!</definedName>
    <definedName name="_39FKERES_II_2_1_1">#REF!</definedName>
    <definedName name="_3Excel_BuiltIn_Print_Area_1_1_1" localSheetId="22">#REF!</definedName>
    <definedName name="_3Excel_BuiltIn_Print_Area_1_1_1" localSheetId="10">#REF!</definedName>
    <definedName name="_3Excel_BuiltIn_Print_Area_1_1_1" localSheetId="18">#REF!</definedName>
    <definedName name="_3Excel_BuiltIn_Print_Area_1_1_1" localSheetId="2">#REF!</definedName>
    <definedName name="_3Excel_BuiltIn_Print_Area_1_1_1" localSheetId="20">#REF!</definedName>
    <definedName name="_3Excel_BuiltIn_Print_Area_1_1_1" localSheetId="9">#REF!</definedName>
    <definedName name="_3Excel_BuiltIn_Print_Area_1_1_1">#REF!</definedName>
    <definedName name="_40FKERES_II_2_1_1">#REF!</definedName>
    <definedName name="_40FKERES_II_20_12_1" localSheetId="22">#REF!</definedName>
    <definedName name="_40FKERES_II_20_12_1" localSheetId="10">#REF!</definedName>
    <definedName name="_40FKERES_II_20_12_1" localSheetId="18">#REF!</definedName>
    <definedName name="_40FKERES_II_20_12_1" localSheetId="20">#REF!</definedName>
    <definedName name="_40FKERES_II_20_12_1" localSheetId="9">#REF!</definedName>
    <definedName name="_40FKERES_II_20_12_1">#REF!</definedName>
    <definedName name="_41FKERES_II_20_12_1">#REF!</definedName>
    <definedName name="_41FKERES_II_24_12_1" localSheetId="22">#REF!</definedName>
    <definedName name="_41FKERES_II_24_12_1" localSheetId="10">#REF!</definedName>
    <definedName name="_41FKERES_II_24_12_1" localSheetId="18">#REF!</definedName>
    <definedName name="_41FKERES_II_24_12_1" localSheetId="20">#REF!</definedName>
    <definedName name="_41FKERES_II_24_12_1" localSheetId="9">#REF!</definedName>
    <definedName name="_41FKERES_II_24_12_1">#REF!</definedName>
    <definedName name="_42FKERES_II_24_12_1">#REF!</definedName>
    <definedName name="_42FKERES_II_28_12_1" localSheetId="22">#REF!</definedName>
    <definedName name="_42FKERES_II_28_12_1" localSheetId="10">#REF!</definedName>
    <definedName name="_42FKERES_II_28_12_1" localSheetId="18">#REF!</definedName>
    <definedName name="_42FKERES_II_28_12_1" localSheetId="20">#REF!</definedName>
    <definedName name="_42FKERES_II_28_12_1" localSheetId="9">#REF!</definedName>
    <definedName name="_42FKERES_II_28_12_1">#REF!</definedName>
    <definedName name="_43FKERES_II_28_12_1">#REF!</definedName>
    <definedName name="_43FKERES_II_31_12_1" localSheetId="22">#REF!</definedName>
    <definedName name="_43FKERES_II_31_12_1" localSheetId="10">#REF!</definedName>
    <definedName name="_43FKERES_II_31_12_1" localSheetId="18">#REF!</definedName>
    <definedName name="_43FKERES_II_31_12_1" localSheetId="20">#REF!</definedName>
    <definedName name="_43FKERES_II_31_12_1" localSheetId="9">#REF!</definedName>
    <definedName name="_43FKERES_II_31_12_1">#REF!</definedName>
    <definedName name="_44FKERES_II_31_12_1">#REF!</definedName>
    <definedName name="_44FKERES_III_12_1" localSheetId="22">#REF!</definedName>
    <definedName name="_44FKERES_III_12_1" localSheetId="10">#REF!</definedName>
    <definedName name="_44FKERES_III_12_1" localSheetId="18">#REF!</definedName>
    <definedName name="_44FKERES_III_12_1" localSheetId="20">#REF!</definedName>
    <definedName name="_44FKERES_III_12_1" localSheetId="9">#REF!</definedName>
    <definedName name="_44FKERES_III_12_1">#REF!</definedName>
    <definedName name="_45FKERES_III_12_1">#REF!</definedName>
    <definedName name="_45FKERES_III_15_12_1" localSheetId="22">#REF!</definedName>
    <definedName name="_45FKERES_III_15_12_1" localSheetId="10">#REF!</definedName>
    <definedName name="_45FKERES_III_15_12_1" localSheetId="18">#REF!</definedName>
    <definedName name="_45FKERES_III_15_12_1" localSheetId="20">#REF!</definedName>
    <definedName name="_45FKERES_III_15_12_1" localSheetId="9">#REF!</definedName>
    <definedName name="_45FKERES_III_15_12_1">#REF!</definedName>
    <definedName name="_46FKERES_III_15_12_1">#REF!</definedName>
    <definedName name="_46FKERES_III_2_1_1" localSheetId="22">#REF!</definedName>
    <definedName name="_46FKERES_III_2_1_1" localSheetId="10">#REF!</definedName>
    <definedName name="_46FKERES_III_2_1_1" localSheetId="18">#REF!</definedName>
    <definedName name="_46FKERES_III_2_1_1" localSheetId="20">#REF!</definedName>
    <definedName name="_46FKERES_III_2_1_1" localSheetId="9">#REF!</definedName>
    <definedName name="_46FKERES_III_2_1_1">#REF!</definedName>
    <definedName name="_47FKERES_III_2_1_1">#REF!</definedName>
    <definedName name="_47FKERES_III_2_12_1" localSheetId="22">#REF!</definedName>
    <definedName name="_47FKERES_III_2_12_1" localSheetId="10">#REF!</definedName>
    <definedName name="_47FKERES_III_2_12_1" localSheetId="18">#REF!</definedName>
    <definedName name="_47FKERES_III_2_12_1" localSheetId="20">#REF!</definedName>
    <definedName name="_47FKERES_III_2_12_1" localSheetId="9">#REF!</definedName>
    <definedName name="_47FKERES_III_2_12_1">#REF!</definedName>
    <definedName name="_48FKERES_III_2_12_1">#REF!</definedName>
    <definedName name="_48FKERES_III_20_12_1" localSheetId="22">#REF!</definedName>
    <definedName name="_48FKERES_III_20_12_1" localSheetId="10">#REF!</definedName>
    <definedName name="_48FKERES_III_20_12_1" localSheetId="18">#REF!</definedName>
    <definedName name="_48FKERES_III_20_12_1" localSheetId="20">#REF!</definedName>
    <definedName name="_48FKERES_III_20_12_1" localSheetId="9">#REF!</definedName>
    <definedName name="_48FKERES_III_20_12_1">#REF!</definedName>
    <definedName name="_49FKERES_III_20_12_1">#REF!</definedName>
    <definedName name="_49FKERES_III_24_12_1" localSheetId="22">#REF!</definedName>
    <definedName name="_49FKERES_III_24_12_1" localSheetId="10">#REF!</definedName>
    <definedName name="_49FKERES_III_24_12_1" localSheetId="18">#REF!</definedName>
    <definedName name="_49FKERES_III_24_12_1" localSheetId="20">#REF!</definedName>
    <definedName name="_49FKERES_III_24_12_1" localSheetId="9">#REF!</definedName>
    <definedName name="_49FKERES_III_24_12_1">#REF!</definedName>
    <definedName name="_4Excel_BuiltIn_Print_Area_1_1_1">#REF!</definedName>
    <definedName name="_4Excel_BuiltIn_Print_Area_1_1_1_1" localSheetId="22">#REF!</definedName>
    <definedName name="_4Excel_BuiltIn_Print_Area_1_1_1_1" localSheetId="10">#REF!</definedName>
    <definedName name="_4Excel_BuiltIn_Print_Area_1_1_1_1" localSheetId="18">#REF!</definedName>
    <definedName name="_4Excel_BuiltIn_Print_Area_1_1_1_1" localSheetId="20">#REF!</definedName>
    <definedName name="_4Excel_BuiltIn_Print_Area_1_1_1_1" localSheetId="9">#REF!</definedName>
    <definedName name="_4Excel_BuiltIn_Print_Area_1_1_1_1">#REF!</definedName>
    <definedName name="_50FKERES_III_24_12_1">#REF!</definedName>
    <definedName name="_50FKERES_III_28_12_1" localSheetId="22">#REF!</definedName>
    <definedName name="_50FKERES_III_28_12_1" localSheetId="10">#REF!</definedName>
    <definedName name="_50FKERES_III_28_12_1" localSheetId="18">#REF!</definedName>
    <definedName name="_50FKERES_III_28_12_1" localSheetId="20">#REF!</definedName>
    <definedName name="_50FKERES_III_28_12_1" localSheetId="9">#REF!</definedName>
    <definedName name="_50FKERES_III_28_12_1">#REF!</definedName>
    <definedName name="_51FKERES_III_28_12_1">#REF!</definedName>
    <definedName name="_51FKERES_III_31_12_1" localSheetId="22">#REF!</definedName>
    <definedName name="_51FKERES_III_31_12_1" localSheetId="10">#REF!</definedName>
    <definedName name="_51FKERES_III_31_12_1" localSheetId="18">#REF!</definedName>
    <definedName name="_51FKERES_III_31_12_1" localSheetId="20">#REF!</definedName>
    <definedName name="_51FKERES_III_31_12_1" localSheetId="9">#REF!</definedName>
    <definedName name="_51FKERES_III_31_12_1">#REF!</definedName>
    <definedName name="_52FKERES_III_31_12_1">#REF!</definedName>
    <definedName name="_52FKERES_IV_12_1" localSheetId="22">#REF!</definedName>
    <definedName name="_52FKERES_IV_12_1" localSheetId="10">#REF!</definedName>
    <definedName name="_52FKERES_IV_12_1" localSheetId="18">#REF!</definedName>
    <definedName name="_52FKERES_IV_12_1" localSheetId="20">#REF!</definedName>
    <definedName name="_52FKERES_IV_12_1" localSheetId="9">#REF!</definedName>
    <definedName name="_52FKERES_IV_12_1">#REF!</definedName>
    <definedName name="_53FKERES_IV_12_1">#REF!</definedName>
    <definedName name="_53FKERES_IV_15_12_1" localSheetId="22">#REF!</definedName>
    <definedName name="_53FKERES_IV_15_12_1" localSheetId="10">#REF!</definedName>
    <definedName name="_53FKERES_IV_15_12_1" localSheetId="18">#REF!</definedName>
    <definedName name="_53FKERES_IV_15_12_1" localSheetId="20">#REF!</definedName>
    <definedName name="_53FKERES_IV_15_12_1" localSheetId="9">#REF!</definedName>
    <definedName name="_53FKERES_IV_15_12_1">#REF!</definedName>
    <definedName name="_54FKERES_IV_15_12_1">#REF!</definedName>
    <definedName name="_54FKERES_IV_2_1_1" localSheetId="22">#REF!</definedName>
    <definedName name="_54FKERES_IV_2_1_1" localSheetId="10">#REF!</definedName>
    <definedName name="_54FKERES_IV_2_1_1" localSheetId="18">#REF!</definedName>
    <definedName name="_54FKERES_IV_2_1_1" localSheetId="20">#REF!</definedName>
    <definedName name="_54FKERES_IV_2_1_1" localSheetId="9">#REF!</definedName>
    <definedName name="_54FKERES_IV_2_1_1">#REF!</definedName>
    <definedName name="_55FKERES_IV_2_1_1">#REF!</definedName>
    <definedName name="_55FKERES_IV_20_12_1" localSheetId="22">#REF!</definedName>
    <definedName name="_55FKERES_IV_20_12_1" localSheetId="10">#REF!</definedName>
    <definedName name="_55FKERES_IV_20_12_1" localSheetId="18">#REF!</definedName>
    <definedName name="_55FKERES_IV_20_12_1" localSheetId="20">#REF!</definedName>
    <definedName name="_55FKERES_IV_20_12_1" localSheetId="9">#REF!</definedName>
    <definedName name="_55FKERES_IV_20_12_1">#REF!</definedName>
    <definedName name="_56FKERES_IV_20_12_1">#REF!</definedName>
    <definedName name="_56FKERES_IV_24_12_1" localSheetId="22">#REF!</definedName>
    <definedName name="_56FKERES_IV_24_12_1" localSheetId="10">#REF!</definedName>
    <definedName name="_56FKERES_IV_24_12_1" localSheetId="18">#REF!</definedName>
    <definedName name="_56FKERES_IV_24_12_1" localSheetId="20">#REF!</definedName>
    <definedName name="_56FKERES_IV_24_12_1" localSheetId="9">#REF!</definedName>
    <definedName name="_56FKERES_IV_24_12_1">#REF!</definedName>
    <definedName name="_57FKERES_IV_24_12_1">#REF!</definedName>
    <definedName name="_57k_1_1_1" localSheetId="22">#REF!</definedName>
    <definedName name="_57k_1_1_1" localSheetId="10">#REF!</definedName>
    <definedName name="_57k_1_1_1" localSheetId="18">#REF!</definedName>
    <definedName name="_57k_1_1_1" localSheetId="20">#REF!</definedName>
    <definedName name="_57k_1_1_1" localSheetId="9">#REF!</definedName>
    <definedName name="_57k_1_1_1">#REF!</definedName>
    <definedName name="_58k_1_1_1">#REF!</definedName>
    <definedName name="_58k_1_1_1_1">NA()</definedName>
    <definedName name="_59k_1_1_1_1">NA()</definedName>
    <definedName name="_59k_1_12_1" localSheetId="6">#REF!</definedName>
    <definedName name="_59k_1_12_1" localSheetId="22">#REF!</definedName>
    <definedName name="_59k_1_12_1" localSheetId="10">#REF!</definedName>
    <definedName name="_59k_1_12_1" localSheetId="18">#REF!</definedName>
    <definedName name="_59k_1_12_1" localSheetId="7">#REF!</definedName>
    <definedName name="_59k_1_12_1" localSheetId="8">#REF!</definedName>
    <definedName name="_59k_1_12_1" localSheetId="24">#REF!</definedName>
    <definedName name="_59k_1_12_1" localSheetId="20">#REF!</definedName>
    <definedName name="_59k_1_12_1" localSheetId="9">#REF!</definedName>
    <definedName name="_59k_1_12_1" localSheetId="23">#REF!</definedName>
    <definedName name="_59k_1_12_1">#REF!</definedName>
    <definedName name="_5Excel_BuiltIn_Print_Area_1_1_1_1">#REF!</definedName>
    <definedName name="_5Excel_BuiltIn_Print_Area_1_1_1_1_1" localSheetId="6">#REF!</definedName>
    <definedName name="_5Excel_BuiltIn_Print_Area_1_1_1_1_1" localSheetId="22">#REF!</definedName>
    <definedName name="_5Excel_BuiltIn_Print_Area_1_1_1_1_1" localSheetId="10">#REF!</definedName>
    <definedName name="_5Excel_BuiltIn_Print_Area_1_1_1_1_1" localSheetId="18">#REF!</definedName>
    <definedName name="_5Excel_BuiltIn_Print_Area_1_1_1_1_1" localSheetId="7">#REF!</definedName>
    <definedName name="_5Excel_BuiltIn_Print_Area_1_1_1_1_1" localSheetId="8">#REF!</definedName>
    <definedName name="_5Excel_BuiltIn_Print_Area_1_1_1_1_1" localSheetId="20">#REF!</definedName>
    <definedName name="_5Excel_BuiltIn_Print_Area_1_1_1_1_1" localSheetId="9">#REF!</definedName>
    <definedName name="_5Excel_BuiltIn_Print_Area_1_1_1_1_1">#REF!</definedName>
    <definedName name="_60k_1_12_1">#REF!</definedName>
    <definedName name="_60k_12_1" localSheetId="6">#REF!</definedName>
    <definedName name="_60k_12_1" localSheetId="22">#REF!</definedName>
    <definedName name="_60k_12_1" localSheetId="10">#REF!</definedName>
    <definedName name="_60k_12_1" localSheetId="18">#REF!</definedName>
    <definedName name="_60k_12_1" localSheetId="7">#REF!</definedName>
    <definedName name="_60k_12_1" localSheetId="8">#REF!</definedName>
    <definedName name="_60k_12_1" localSheetId="20">#REF!</definedName>
    <definedName name="_60k_12_1" localSheetId="9">#REF!</definedName>
    <definedName name="_60k_12_1">#REF!</definedName>
    <definedName name="_61k_12_1">#REF!</definedName>
    <definedName name="_61k_2_1_1" localSheetId="22">#REF!</definedName>
    <definedName name="_61k_2_1_1" localSheetId="10">#REF!</definedName>
    <definedName name="_61k_2_1_1" localSheetId="18">#REF!</definedName>
    <definedName name="_61k_2_1_1" localSheetId="20">#REF!</definedName>
    <definedName name="_61k_2_1_1" localSheetId="9">#REF!</definedName>
    <definedName name="_61k_2_1_1">#REF!</definedName>
    <definedName name="_62k_2_1_1">#REF!</definedName>
    <definedName name="_62k_2_12_1" localSheetId="22">#REF!</definedName>
    <definedName name="_62k_2_12_1" localSheetId="10">#REF!</definedName>
    <definedName name="_62k_2_12_1" localSheetId="18">#REF!</definedName>
    <definedName name="_62k_2_12_1" localSheetId="20">#REF!</definedName>
    <definedName name="_62k_2_12_1" localSheetId="9">#REF!</definedName>
    <definedName name="_62k_2_12_1">#REF!</definedName>
    <definedName name="_63k_2_12_1">#REF!</definedName>
    <definedName name="_63k_20_12_1" localSheetId="22">#REF!</definedName>
    <definedName name="_63k_20_12_1" localSheetId="10">#REF!</definedName>
    <definedName name="_63k_20_12_1" localSheetId="18">#REF!</definedName>
    <definedName name="_63k_20_12_1" localSheetId="20">#REF!</definedName>
    <definedName name="_63k_20_12_1" localSheetId="9">#REF!</definedName>
    <definedName name="_63k_20_12_1">#REF!</definedName>
    <definedName name="_64k_20_12_1">#REF!</definedName>
    <definedName name="_64k_5_12_1" localSheetId="22">#REF!</definedName>
    <definedName name="_64k_5_12_1" localSheetId="10">#REF!</definedName>
    <definedName name="_64k_5_12_1" localSheetId="18">#REF!</definedName>
    <definedName name="_64k_5_12_1" localSheetId="20">#REF!</definedName>
    <definedName name="_64k_5_12_1" localSheetId="9">#REF!</definedName>
    <definedName name="_64k_5_12_1">#REF!</definedName>
    <definedName name="_65k_5_12_1">#REF!</definedName>
    <definedName name="_65k_6_12_1" localSheetId="22">#REF!</definedName>
    <definedName name="_65k_6_12_1" localSheetId="10">#REF!</definedName>
    <definedName name="_65k_6_12_1" localSheetId="18">#REF!</definedName>
    <definedName name="_65k_6_12_1" localSheetId="20">#REF!</definedName>
    <definedName name="_65k_6_12_1" localSheetId="9">#REF!</definedName>
    <definedName name="_65k_6_12_1">#REF!</definedName>
    <definedName name="_66k_6_12_1">#REF!</definedName>
    <definedName name="_66keres_12_1" localSheetId="22">#REF!</definedName>
    <definedName name="_66keres_12_1" localSheetId="10">#REF!</definedName>
    <definedName name="_66keres_12_1" localSheetId="18">#REF!</definedName>
    <definedName name="_66keres_12_1" localSheetId="20">#REF!</definedName>
    <definedName name="_66keres_12_1" localSheetId="9">#REF!</definedName>
    <definedName name="_66keres_12_1">#REF!</definedName>
    <definedName name="_67keres_12_1">#REF!</definedName>
    <definedName name="_67keres_2_1_1" localSheetId="22">#REF!</definedName>
    <definedName name="_67keres_2_1_1" localSheetId="10">#REF!</definedName>
    <definedName name="_67keres_2_1_1" localSheetId="18">#REF!</definedName>
    <definedName name="_67keres_2_1_1" localSheetId="20">#REF!</definedName>
    <definedName name="_67keres_2_1_1" localSheetId="9">#REF!</definedName>
    <definedName name="_67keres_2_1_1">#REF!</definedName>
    <definedName name="_68keres_2_1_1">#REF!</definedName>
    <definedName name="_68keres_2_12_1" localSheetId="22">#REF!</definedName>
    <definedName name="_68keres_2_12_1" localSheetId="10">#REF!</definedName>
    <definedName name="_68keres_2_12_1" localSheetId="18">#REF!</definedName>
    <definedName name="_68keres_2_12_1" localSheetId="20">#REF!</definedName>
    <definedName name="_68keres_2_12_1" localSheetId="9">#REF!</definedName>
    <definedName name="_68keres_2_12_1">#REF!</definedName>
    <definedName name="_69keres_2_12_1">#REF!</definedName>
    <definedName name="_69keres_20_12_1" localSheetId="22">#REF!</definedName>
    <definedName name="_69keres_20_12_1" localSheetId="10">#REF!</definedName>
    <definedName name="_69keres_20_12_1" localSheetId="18">#REF!</definedName>
    <definedName name="_69keres_20_12_1" localSheetId="20">#REF!</definedName>
    <definedName name="_69keres_20_12_1" localSheetId="9">#REF!</definedName>
    <definedName name="_69keres_20_12_1">#REF!</definedName>
    <definedName name="_6Excel_BuiltIn_Print_Area_1_1_1_1_1">#REF!</definedName>
    <definedName name="_6Excel_BuiltIn_Print_Area_1_1_1_1_1_1" localSheetId="22">#REF!</definedName>
    <definedName name="_6Excel_BuiltIn_Print_Area_1_1_1_1_1_1" localSheetId="10">#REF!</definedName>
    <definedName name="_6Excel_BuiltIn_Print_Area_1_1_1_1_1_1" localSheetId="18">#REF!</definedName>
    <definedName name="_6Excel_BuiltIn_Print_Area_1_1_1_1_1_1" localSheetId="20">#REF!</definedName>
    <definedName name="_6Excel_BuiltIn_Print_Area_1_1_1_1_1_1" localSheetId="9">#REF!</definedName>
    <definedName name="_6Excel_BuiltIn_Print_Area_1_1_1_1_1_1">#REF!</definedName>
    <definedName name="_70keres_20_12_1">#REF!</definedName>
    <definedName name="_70kitart_12_1" localSheetId="22">#REF!</definedName>
    <definedName name="_70kitart_12_1" localSheetId="10">#REF!</definedName>
    <definedName name="_70kitart_12_1" localSheetId="18">#REF!</definedName>
    <definedName name="_70kitart_12_1" localSheetId="20">#REF!</definedName>
    <definedName name="_70kitart_12_1" localSheetId="9">#REF!</definedName>
    <definedName name="_70kitart_12_1">#REF!</definedName>
    <definedName name="_71kitart_12_1">#REF!</definedName>
    <definedName name="_71kitart_2_1_1" localSheetId="22">#REF!</definedName>
    <definedName name="_71kitart_2_1_1" localSheetId="10">#REF!</definedName>
    <definedName name="_71kitart_2_1_1" localSheetId="18">#REF!</definedName>
    <definedName name="_71kitart_2_1_1" localSheetId="20">#REF!</definedName>
    <definedName name="_71kitart_2_1_1" localSheetId="9">#REF!</definedName>
    <definedName name="_71kitart_2_1_1">#REF!</definedName>
    <definedName name="_72kitart_2_1_1">#REF!</definedName>
    <definedName name="_72kitart_2_12_1" localSheetId="22">#REF!</definedName>
    <definedName name="_72kitart_2_12_1" localSheetId="10">#REF!</definedName>
    <definedName name="_72kitart_2_12_1" localSheetId="18">#REF!</definedName>
    <definedName name="_72kitart_2_12_1" localSheetId="20">#REF!</definedName>
    <definedName name="_72kitart_2_12_1" localSheetId="9">#REF!</definedName>
    <definedName name="_72kitart_2_12_1">#REF!</definedName>
    <definedName name="_73kitart_2_12_1">#REF!</definedName>
    <definedName name="_73kitart_20_12_1" localSheetId="22">#REF!</definedName>
    <definedName name="_73kitart_20_12_1" localSheetId="10">#REF!</definedName>
    <definedName name="_73kitart_20_12_1" localSheetId="18">#REF!</definedName>
    <definedName name="_73kitart_20_12_1" localSheetId="20">#REF!</definedName>
    <definedName name="_73kitart_20_12_1" localSheetId="9">#REF!</definedName>
    <definedName name="_73kitart_20_12_1">#REF!</definedName>
    <definedName name="_74kitart_20_12_1">#REF!</definedName>
    <definedName name="_74kkk_12_1" localSheetId="22">#REF!</definedName>
    <definedName name="_74kkk_12_1" localSheetId="10">#REF!</definedName>
    <definedName name="_74kkk_12_1" localSheetId="18">#REF!</definedName>
    <definedName name="_74kkk_12_1" localSheetId="20">#REF!</definedName>
    <definedName name="_74kkk_12_1" localSheetId="9">#REF!</definedName>
    <definedName name="_74kkk_12_1">#REF!</definedName>
    <definedName name="_75kkk_12_1">#REF!</definedName>
    <definedName name="_75kkk_2_1_1" localSheetId="22">#REF!</definedName>
    <definedName name="_75kkk_2_1_1" localSheetId="10">#REF!</definedName>
    <definedName name="_75kkk_2_1_1" localSheetId="18">#REF!</definedName>
    <definedName name="_75kkk_2_1_1" localSheetId="20">#REF!</definedName>
    <definedName name="_75kkk_2_1_1" localSheetId="9">#REF!</definedName>
    <definedName name="_75kkk_2_1_1">#REF!</definedName>
    <definedName name="_76kkk_2_1_1">#REF!</definedName>
    <definedName name="_76kkk_20_12_1" localSheetId="22">#REF!</definedName>
    <definedName name="_76kkk_20_12_1" localSheetId="10">#REF!</definedName>
    <definedName name="_76kkk_20_12_1" localSheetId="18">#REF!</definedName>
    <definedName name="_76kkk_20_12_1" localSheetId="20">#REF!</definedName>
    <definedName name="_76kkk_20_12_1" localSheetId="9">#REF!</definedName>
    <definedName name="_76kkk_20_12_1">#REF!</definedName>
    <definedName name="_77kkk_20_12_1">#REF!</definedName>
    <definedName name="_77KOTO0403_12_1" localSheetId="22">#REF!</definedName>
    <definedName name="_77KOTO0403_12_1" localSheetId="10">#REF!</definedName>
    <definedName name="_77KOTO0403_12_1" localSheetId="18">#REF!</definedName>
    <definedName name="_77KOTO0403_12_1" localSheetId="20">#REF!</definedName>
    <definedName name="_77KOTO0403_12_1" localSheetId="9">#REF!</definedName>
    <definedName name="_77KOTO0403_12_1">#REF!</definedName>
    <definedName name="_78KOTO0403_12_1">#REF!</definedName>
    <definedName name="_78KOTO0403_2_1_1" localSheetId="22">#REF!</definedName>
    <definedName name="_78KOTO0403_2_1_1" localSheetId="10">#REF!</definedName>
    <definedName name="_78KOTO0403_2_1_1" localSheetId="18">#REF!</definedName>
    <definedName name="_78KOTO0403_2_1_1" localSheetId="20">#REF!</definedName>
    <definedName name="_78KOTO0403_2_1_1" localSheetId="9">#REF!</definedName>
    <definedName name="_78KOTO0403_2_1_1">#REF!</definedName>
    <definedName name="_79KOTO0403_2_1_1">#REF!</definedName>
    <definedName name="_79KOTO0403_2_12_1" localSheetId="22">#REF!</definedName>
    <definedName name="_79KOTO0403_2_12_1" localSheetId="10">#REF!</definedName>
    <definedName name="_79KOTO0403_2_12_1" localSheetId="18">#REF!</definedName>
    <definedName name="_79KOTO0403_2_12_1" localSheetId="20">#REF!</definedName>
    <definedName name="_79KOTO0403_2_12_1" localSheetId="9">#REF!</definedName>
    <definedName name="_79KOTO0403_2_12_1">#REF!</definedName>
    <definedName name="_7Excel_BuiltIn_Print_Area_1_1_1_1_1_1">#REF!</definedName>
    <definedName name="_7Excel_BuiltIn_Print_Area_1_1_1_1_1_1_1" localSheetId="22">#REF!</definedName>
    <definedName name="_7Excel_BuiltIn_Print_Area_1_1_1_1_1_1_1" localSheetId="10">#REF!</definedName>
    <definedName name="_7Excel_BuiltIn_Print_Area_1_1_1_1_1_1_1" localSheetId="18">#REF!</definedName>
    <definedName name="_7Excel_BuiltIn_Print_Area_1_1_1_1_1_1_1" localSheetId="20">#REF!</definedName>
    <definedName name="_7Excel_BuiltIn_Print_Area_1_1_1_1_1_1_1" localSheetId="9">#REF!</definedName>
    <definedName name="_7Excel_BuiltIn_Print_Area_1_1_1_1_1_1_1">#REF!</definedName>
    <definedName name="_80KOTO0403_2_12_1">#REF!</definedName>
    <definedName name="_80KOTO0403_20_12_1" localSheetId="22">#REF!</definedName>
    <definedName name="_80KOTO0403_20_12_1" localSheetId="10">#REF!</definedName>
    <definedName name="_80KOTO0403_20_12_1" localSheetId="18">#REF!</definedName>
    <definedName name="_80KOTO0403_20_12_1" localSheetId="20">#REF!</definedName>
    <definedName name="_80KOTO0403_20_12_1" localSheetId="9">#REF!</definedName>
    <definedName name="_80KOTO0403_20_12_1">#REF!</definedName>
    <definedName name="_81KOTO0403_20_12_1">#REF!</definedName>
    <definedName name="_8Excel_BuiltIn_Print_Area_1_1_1_1_1_1_1">#REF!</definedName>
    <definedName name="_8Excel_BuiltIn_Print_Area_1_1_1_1_1_1_1_1">NA()</definedName>
    <definedName name="_9Excel_BuiltIn_Print_Area_1_1_1_1_1_1_1_1">NA()</definedName>
    <definedName name="_9Excel_BuiltIn_Print_Area_1_1_1_1_1_1_1_1_1_1" localSheetId="6">#REF!</definedName>
    <definedName name="_9Excel_BuiltIn_Print_Area_1_1_1_1_1_1_1_1_1_1" localSheetId="22">#REF!</definedName>
    <definedName name="_9Excel_BuiltIn_Print_Area_1_1_1_1_1_1_1_1_1_1" localSheetId="10">#REF!</definedName>
    <definedName name="_9Excel_BuiltIn_Print_Area_1_1_1_1_1_1_1_1_1_1" localSheetId="18">#REF!</definedName>
    <definedName name="_9Excel_BuiltIn_Print_Area_1_1_1_1_1_1_1_1_1_1" localSheetId="7">#REF!</definedName>
    <definedName name="_9Excel_BuiltIn_Print_Area_1_1_1_1_1_1_1_1_1_1" localSheetId="8">#REF!</definedName>
    <definedName name="_9Excel_BuiltIn_Print_Area_1_1_1_1_1_1_1_1_1_1" localSheetId="24">#REF!</definedName>
    <definedName name="_9Excel_BuiltIn_Print_Area_1_1_1_1_1_1_1_1_1_1" localSheetId="20">#REF!</definedName>
    <definedName name="_9Excel_BuiltIn_Print_Area_1_1_1_1_1_1_1_1_1_1" localSheetId="9">#REF!</definedName>
    <definedName name="_9Excel_BuiltIn_Print_Area_1_1_1_1_1_1_1_1_1_1" localSheetId="23">#REF!</definedName>
    <definedName name="_9Excel_BuiltIn_Print_Area_1_1_1_1_1_1_1_1_1_1">#REF!</definedName>
    <definedName name="anikó" localSheetId="6">#REF!</definedName>
    <definedName name="anikó" localSheetId="22">#REF!</definedName>
    <definedName name="anikó" localSheetId="10">#REF!</definedName>
    <definedName name="anikó" localSheetId="18">#REF!</definedName>
    <definedName name="anikó" localSheetId="7">#REF!</definedName>
    <definedName name="anikó" localSheetId="8">#REF!</definedName>
    <definedName name="anikó" localSheetId="20">#REF!</definedName>
    <definedName name="anikó" localSheetId="9">#REF!</definedName>
    <definedName name="anikó" localSheetId="5">#REF!</definedName>
    <definedName name="anikó">#REF!</definedName>
    <definedName name="area2" localSheetId="6">#REF!</definedName>
    <definedName name="area2" localSheetId="22">#REF!</definedName>
    <definedName name="area2" localSheetId="10">#REF!</definedName>
    <definedName name="area2" localSheetId="18">#REF!</definedName>
    <definedName name="area2" localSheetId="7">#REF!</definedName>
    <definedName name="area2" localSheetId="8">#REF!</definedName>
    <definedName name="area2" localSheetId="20">#REF!</definedName>
    <definedName name="area2" localSheetId="9">#REF!</definedName>
    <definedName name="area2" localSheetId="5">#REF!</definedName>
    <definedName name="area2">#REF!</definedName>
    <definedName name="area2_1">NA()</definedName>
    <definedName name="area2_12" localSheetId="6">#REF!</definedName>
    <definedName name="area2_12" localSheetId="22">#REF!</definedName>
    <definedName name="area2_12" localSheetId="10">#REF!</definedName>
    <definedName name="area2_12" localSheetId="18">#REF!</definedName>
    <definedName name="area2_12" localSheetId="7">#REF!</definedName>
    <definedName name="area2_12" localSheetId="8">#REF!</definedName>
    <definedName name="area2_12" localSheetId="24">#REF!</definedName>
    <definedName name="area2_12" localSheetId="20">#REF!</definedName>
    <definedName name="area2_12" localSheetId="9">#REF!</definedName>
    <definedName name="area2_12" localSheetId="5">#REF!</definedName>
    <definedName name="area2_12" localSheetId="23">#REF!</definedName>
    <definedName name="area2_12">#REF!</definedName>
    <definedName name="area2_7" localSheetId="6">#REF!</definedName>
    <definedName name="area2_7" localSheetId="22">#REF!</definedName>
    <definedName name="area2_7" localSheetId="18">#REF!</definedName>
    <definedName name="area2_7" localSheetId="7">#REF!</definedName>
    <definedName name="area2_7" localSheetId="8">#REF!</definedName>
    <definedName name="area2_7" localSheetId="20">#REF!</definedName>
    <definedName name="area2_7" localSheetId="5">#REF!</definedName>
    <definedName name="area2_7">#REF!</definedName>
    <definedName name="area2_8" localSheetId="6">#REF!</definedName>
    <definedName name="area2_8" localSheetId="22">#REF!</definedName>
    <definedName name="area2_8" localSheetId="18">#REF!</definedName>
    <definedName name="area2_8" localSheetId="7">#REF!</definedName>
    <definedName name="area2_8" localSheetId="8">#REF!</definedName>
    <definedName name="area2_8" localSheetId="20">#REF!</definedName>
    <definedName name="area2_8" localSheetId="5">#REF!</definedName>
    <definedName name="area2_8">#REF!</definedName>
    <definedName name="beszámoló" localSheetId="18">#REF!</definedName>
    <definedName name="beszámoló" localSheetId="20">#REF!</definedName>
    <definedName name="beszámoló">#REF!</definedName>
    <definedName name="ddd" localSheetId="18">#REF!</definedName>
    <definedName name="ddd" localSheetId="2">#REF!</definedName>
    <definedName name="ddd" localSheetId="20">#REF!</definedName>
    <definedName name="ddd">#REF!</definedName>
    <definedName name="ddd_1" localSheetId="18">#REF!</definedName>
    <definedName name="ddd_1" localSheetId="20">#REF!</definedName>
    <definedName name="ddd_1">#REF!</definedName>
    <definedName name="ddd_10" localSheetId="18">#REF!</definedName>
    <definedName name="ddd_10" localSheetId="20">#REF!</definedName>
    <definedName name="ddd_10">#REF!</definedName>
    <definedName name="ddd_10_12" localSheetId="18">#REF!</definedName>
    <definedName name="ddd_10_12" localSheetId="20">#REF!</definedName>
    <definedName name="ddd_10_12">#REF!</definedName>
    <definedName name="ddd_10_7" localSheetId="18">#REF!</definedName>
    <definedName name="ddd_10_7" localSheetId="20">#REF!</definedName>
    <definedName name="ddd_10_7">#REF!</definedName>
    <definedName name="ddd_10_8" localSheetId="18">#REF!</definedName>
    <definedName name="ddd_10_8" localSheetId="20">#REF!</definedName>
    <definedName name="ddd_10_8">#REF!</definedName>
    <definedName name="ddd_11" localSheetId="18">#REF!</definedName>
    <definedName name="ddd_11" localSheetId="20">#REF!</definedName>
    <definedName name="ddd_11">#REF!</definedName>
    <definedName name="ddd_11_1" localSheetId="18">#REF!</definedName>
    <definedName name="ddd_11_1" localSheetId="20">#REF!</definedName>
    <definedName name="ddd_11_1">#REF!</definedName>
    <definedName name="ddd_11_1_1" localSheetId="18">#REF!</definedName>
    <definedName name="ddd_11_1_1" localSheetId="20">#REF!</definedName>
    <definedName name="ddd_11_1_1">#REF!</definedName>
    <definedName name="ddd_11_1_1_1">NA()</definedName>
    <definedName name="ddd_11_1_1_12" localSheetId="6">#REF!</definedName>
    <definedName name="ddd_11_1_1_12" localSheetId="22">#REF!</definedName>
    <definedName name="ddd_11_1_1_12" localSheetId="18">#REF!</definedName>
    <definedName name="ddd_11_1_1_12" localSheetId="7">#REF!</definedName>
    <definedName name="ddd_11_1_1_12" localSheetId="8">#REF!</definedName>
    <definedName name="ddd_11_1_1_12" localSheetId="24">#REF!</definedName>
    <definedName name="ddd_11_1_1_12" localSheetId="20">#REF!</definedName>
    <definedName name="ddd_11_1_1_12" localSheetId="5">#REF!</definedName>
    <definedName name="ddd_11_1_1_12" localSheetId="23">#REF!</definedName>
    <definedName name="ddd_11_1_1_12">#REF!</definedName>
    <definedName name="ddd_11_1_1_2" localSheetId="6">#REF!</definedName>
    <definedName name="ddd_11_1_1_2" localSheetId="22">#REF!</definedName>
    <definedName name="ddd_11_1_1_2" localSheetId="18">#REF!</definedName>
    <definedName name="ddd_11_1_1_2" localSheetId="7">#REF!</definedName>
    <definedName name="ddd_11_1_1_2" localSheetId="8">#REF!</definedName>
    <definedName name="ddd_11_1_1_2" localSheetId="20">#REF!</definedName>
    <definedName name="ddd_11_1_1_2" localSheetId="5">#REF!</definedName>
    <definedName name="ddd_11_1_1_2">#REF!</definedName>
    <definedName name="ddd_11_1_1_7" localSheetId="6">#REF!</definedName>
    <definedName name="ddd_11_1_1_7" localSheetId="22">#REF!</definedName>
    <definedName name="ddd_11_1_1_7" localSheetId="18">#REF!</definedName>
    <definedName name="ddd_11_1_1_7" localSheetId="7">#REF!</definedName>
    <definedName name="ddd_11_1_1_7" localSheetId="8">#REF!</definedName>
    <definedName name="ddd_11_1_1_7" localSheetId="20">#REF!</definedName>
    <definedName name="ddd_11_1_1_7" localSheetId="5">#REF!</definedName>
    <definedName name="ddd_11_1_1_7">#REF!</definedName>
    <definedName name="ddd_11_1_1_8" localSheetId="18">#REF!</definedName>
    <definedName name="ddd_11_1_1_8" localSheetId="20">#REF!</definedName>
    <definedName name="ddd_11_1_1_8">#REF!</definedName>
    <definedName name="ddd_11_1_12" localSheetId="18">#REF!</definedName>
    <definedName name="ddd_11_1_12" localSheetId="20">#REF!</definedName>
    <definedName name="ddd_11_1_12">#REF!</definedName>
    <definedName name="ddd_11_1_2" localSheetId="18">#REF!</definedName>
    <definedName name="ddd_11_1_2" localSheetId="20">#REF!</definedName>
    <definedName name="ddd_11_1_2">#REF!</definedName>
    <definedName name="ddd_11_1_7" localSheetId="18">#REF!</definedName>
    <definedName name="ddd_11_1_7" localSheetId="20">#REF!</definedName>
    <definedName name="ddd_11_1_7">#REF!</definedName>
    <definedName name="ddd_11_1_8" localSheetId="18">#REF!</definedName>
    <definedName name="ddd_11_1_8" localSheetId="20">#REF!</definedName>
    <definedName name="ddd_11_1_8">#REF!</definedName>
    <definedName name="ddd_11_12" localSheetId="18">#REF!</definedName>
    <definedName name="ddd_11_12" localSheetId="20">#REF!</definedName>
    <definedName name="ddd_11_12">#REF!</definedName>
    <definedName name="ddd_11_3" localSheetId="18">#REF!</definedName>
    <definedName name="ddd_11_3" localSheetId="20">#REF!</definedName>
    <definedName name="ddd_11_3">#REF!</definedName>
    <definedName name="ddd_11_3_12" localSheetId="18">#REF!</definedName>
    <definedName name="ddd_11_3_12" localSheetId="20">#REF!</definedName>
    <definedName name="ddd_11_3_12">#REF!</definedName>
    <definedName name="ddd_11_3_2" localSheetId="18">#REF!</definedName>
    <definedName name="ddd_11_3_2" localSheetId="20">#REF!</definedName>
    <definedName name="ddd_11_3_2">#REF!</definedName>
    <definedName name="ddd_11_3_7" localSheetId="18">#REF!</definedName>
    <definedName name="ddd_11_3_7" localSheetId="20">#REF!</definedName>
    <definedName name="ddd_11_3_7">#REF!</definedName>
    <definedName name="ddd_11_3_8" localSheetId="18">#REF!</definedName>
    <definedName name="ddd_11_3_8" localSheetId="20">#REF!</definedName>
    <definedName name="ddd_11_3_8">#REF!</definedName>
    <definedName name="ddd_11_5" localSheetId="18">#REF!</definedName>
    <definedName name="ddd_11_5" localSheetId="20">#REF!</definedName>
    <definedName name="ddd_11_5">#REF!</definedName>
    <definedName name="ddd_11_5_12" localSheetId="18">#REF!</definedName>
    <definedName name="ddd_11_5_12" localSheetId="20">#REF!</definedName>
    <definedName name="ddd_11_5_12">#REF!</definedName>
    <definedName name="ddd_11_5_2" localSheetId="18">#REF!</definedName>
    <definedName name="ddd_11_5_2" localSheetId="20">#REF!</definedName>
    <definedName name="ddd_11_5_2">#REF!</definedName>
    <definedName name="ddd_11_5_7" localSheetId="18">#REF!</definedName>
    <definedName name="ddd_11_5_7" localSheetId="20">#REF!</definedName>
    <definedName name="ddd_11_5_7">#REF!</definedName>
    <definedName name="ddd_11_5_8" localSheetId="18">#REF!</definedName>
    <definedName name="ddd_11_5_8" localSheetId="20">#REF!</definedName>
    <definedName name="ddd_11_5_8">#REF!</definedName>
    <definedName name="ddd_11_7" localSheetId="18">#REF!</definedName>
    <definedName name="ddd_11_7" localSheetId="20">#REF!</definedName>
    <definedName name="ddd_11_7">#REF!</definedName>
    <definedName name="ddd_11_8" localSheetId="18">#REF!</definedName>
    <definedName name="ddd_11_8" localSheetId="20">#REF!</definedName>
    <definedName name="ddd_11_8">#REF!</definedName>
    <definedName name="ddd_12" localSheetId="18">#REF!</definedName>
    <definedName name="ddd_12" localSheetId="2">#REF!</definedName>
    <definedName name="ddd_12" localSheetId="20">#REF!</definedName>
    <definedName name="ddd_12">#REF!</definedName>
    <definedName name="ddd_12_1">NA()</definedName>
    <definedName name="ddd_12_10" localSheetId="6">#REF!</definedName>
    <definedName name="ddd_12_10" localSheetId="22">#REF!</definedName>
    <definedName name="ddd_12_10" localSheetId="18">#REF!</definedName>
    <definedName name="ddd_12_10" localSheetId="7">#REF!</definedName>
    <definedName name="ddd_12_10" localSheetId="8">#REF!</definedName>
    <definedName name="ddd_12_10" localSheetId="24">#REF!</definedName>
    <definedName name="ddd_12_10" localSheetId="20">#REF!</definedName>
    <definedName name="ddd_12_10" localSheetId="5">#REF!</definedName>
    <definedName name="ddd_12_10" localSheetId="23">#REF!</definedName>
    <definedName name="ddd_12_10">#REF!</definedName>
    <definedName name="ddd_12_10_12" localSheetId="6">#REF!</definedName>
    <definedName name="ddd_12_10_12" localSheetId="22">#REF!</definedName>
    <definedName name="ddd_12_10_12" localSheetId="18">#REF!</definedName>
    <definedName name="ddd_12_10_12" localSheetId="7">#REF!</definedName>
    <definedName name="ddd_12_10_12" localSheetId="8">#REF!</definedName>
    <definedName name="ddd_12_10_12" localSheetId="20">#REF!</definedName>
    <definedName name="ddd_12_10_12" localSheetId="5">#REF!</definedName>
    <definedName name="ddd_12_10_12">#REF!</definedName>
    <definedName name="ddd_12_10_7" localSheetId="6">#REF!</definedName>
    <definedName name="ddd_12_10_7" localSheetId="22">#REF!</definedName>
    <definedName name="ddd_12_10_7" localSheetId="18">#REF!</definedName>
    <definedName name="ddd_12_10_7" localSheetId="7">#REF!</definedName>
    <definedName name="ddd_12_10_7" localSheetId="8">#REF!</definedName>
    <definedName name="ddd_12_10_7" localSheetId="20">#REF!</definedName>
    <definedName name="ddd_12_10_7" localSheetId="5">#REF!</definedName>
    <definedName name="ddd_12_10_7">#REF!</definedName>
    <definedName name="ddd_12_10_8" localSheetId="18">#REF!</definedName>
    <definedName name="ddd_12_10_8" localSheetId="20">#REF!</definedName>
    <definedName name="ddd_12_10_8">#REF!</definedName>
    <definedName name="ddd_12_12" localSheetId="18">#REF!</definedName>
    <definedName name="ddd_12_12" localSheetId="20">#REF!</definedName>
    <definedName name="ddd_12_12">#REF!</definedName>
    <definedName name="ddd_12_7" localSheetId="18">#REF!</definedName>
    <definedName name="ddd_12_7" localSheetId="20">#REF!</definedName>
    <definedName name="ddd_12_7">#REF!</definedName>
    <definedName name="ddd_12_8" localSheetId="18">#REF!</definedName>
    <definedName name="ddd_12_8" localSheetId="20">#REF!</definedName>
    <definedName name="ddd_12_8">#REF!</definedName>
    <definedName name="ddd_2" localSheetId="18">#REF!</definedName>
    <definedName name="ddd_2" localSheetId="20">#REF!</definedName>
    <definedName name="ddd_2">#REF!</definedName>
    <definedName name="ddd_3" localSheetId="18">#REF!</definedName>
    <definedName name="ddd_3" localSheetId="20">#REF!</definedName>
    <definedName name="ddd_3">#REF!</definedName>
    <definedName name="ddd_4" localSheetId="18">#REF!</definedName>
    <definedName name="ddd_4" localSheetId="20">#REF!</definedName>
    <definedName name="ddd_4">#REF!</definedName>
    <definedName name="ddd_7" localSheetId="18">#REF!</definedName>
    <definedName name="ddd_7" localSheetId="20">#REF!</definedName>
    <definedName name="ddd_7">#REF!</definedName>
    <definedName name="ddd_8" localSheetId="18">#REF!</definedName>
    <definedName name="ddd_8" localSheetId="20">#REF!</definedName>
    <definedName name="ddd_8">#REF!</definedName>
    <definedName name="ddd_9" localSheetId="18">#REF!</definedName>
    <definedName name="ddd_9" localSheetId="20">#REF!</definedName>
    <definedName name="ddd_9">#REF!</definedName>
    <definedName name="ddd_9_1">NA()</definedName>
    <definedName name="ddd_9_12" localSheetId="6">#REF!</definedName>
    <definedName name="ddd_9_12" localSheetId="22">#REF!</definedName>
    <definedName name="ddd_9_12" localSheetId="18">#REF!</definedName>
    <definedName name="ddd_9_12" localSheetId="7">#REF!</definedName>
    <definedName name="ddd_9_12" localSheetId="8">#REF!</definedName>
    <definedName name="ddd_9_12" localSheetId="24">#REF!</definedName>
    <definedName name="ddd_9_12" localSheetId="20">#REF!</definedName>
    <definedName name="ddd_9_12" localSheetId="5">#REF!</definedName>
    <definedName name="ddd_9_12" localSheetId="23">#REF!</definedName>
    <definedName name="ddd_9_12">#REF!</definedName>
    <definedName name="ddd_9_7" localSheetId="6">#REF!</definedName>
    <definedName name="ddd_9_7" localSheetId="22">#REF!</definedName>
    <definedName name="ddd_9_7" localSheetId="18">#REF!</definedName>
    <definedName name="ddd_9_7" localSheetId="7">#REF!</definedName>
    <definedName name="ddd_9_7" localSheetId="8">#REF!</definedName>
    <definedName name="ddd_9_7" localSheetId="20">#REF!</definedName>
    <definedName name="ddd_9_7" localSheetId="5">#REF!</definedName>
    <definedName name="ddd_9_7">#REF!</definedName>
    <definedName name="ddd_9_8" localSheetId="6">#REF!</definedName>
    <definedName name="ddd_9_8" localSheetId="22">#REF!</definedName>
    <definedName name="ddd_9_8" localSheetId="18">#REF!</definedName>
    <definedName name="ddd_9_8" localSheetId="7">#REF!</definedName>
    <definedName name="ddd_9_8" localSheetId="8">#REF!</definedName>
    <definedName name="ddd_9_8" localSheetId="20">#REF!</definedName>
    <definedName name="ddd_9_8" localSheetId="5">#REF!</definedName>
    <definedName name="ddd_9_8">#REF!</definedName>
    <definedName name="Exc" localSheetId="18">#REF!</definedName>
    <definedName name="Exc" localSheetId="20">#REF!</definedName>
    <definedName name="Exc">#REF!</definedName>
    <definedName name="Excel_BuilIn_Print_Area_1_11_1" localSheetId="18">#REF!</definedName>
    <definedName name="Excel_BuilIn_Print_Area_1_11_1" localSheetId="20">#REF!</definedName>
    <definedName name="Excel_BuilIn_Print_Area_1_11_1">#REF!</definedName>
    <definedName name="Excel_BuilIn_Print_Area_1_11_1_12" localSheetId="18">#REF!</definedName>
    <definedName name="Excel_BuilIn_Print_Area_1_11_1_12" localSheetId="20">#REF!</definedName>
    <definedName name="Excel_BuilIn_Print_Area_1_11_1_12">#REF!</definedName>
    <definedName name="Excel_BuilIn_Print_Area_1_11_1_2" localSheetId="18">#REF!</definedName>
    <definedName name="Excel_BuilIn_Print_Area_1_11_1_2" localSheetId="20">#REF!</definedName>
    <definedName name="Excel_BuilIn_Print_Area_1_11_1_2">#REF!</definedName>
    <definedName name="Excel_BuilIn_Print_Area_1_11_1_8" localSheetId="18">#REF!</definedName>
    <definedName name="Excel_BuilIn_Print_Area_1_11_1_8" localSheetId="20">#REF!</definedName>
    <definedName name="Excel_BuilIn_Print_Area_1_11_1_8">#REF!</definedName>
    <definedName name="Excel_BuiltIn_Print_Area_1" localSheetId="18">#REF!</definedName>
    <definedName name="Excel_BuiltIn_Print_Area_1" localSheetId="2">#REF!</definedName>
    <definedName name="Excel_BuiltIn_Print_Area_1" localSheetId="20">#REF!</definedName>
    <definedName name="Excel_BuiltIn_Print_Area_1">#REF!</definedName>
    <definedName name="Excel_BuiltIn_Print_Area_1_1" localSheetId="18">#REF!</definedName>
    <definedName name="Excel_BuiltIn_Print_Area_1_1" localSheetId="2">#REF!</definedName>
    <definedName name="Excel_BuiltIn_Print_Area_1_1" localSheetId="20">#REF!</definedName>
    <definedName name="Excel_BuiltIn_Print_Area_1_1">#REF!</definedName>
    <definedName name="Excel_BuiltIn_Print_Area_1_1_1" localSheetId="18">#REF!</definedName>
    <definedName name="Excel_BuiltIn_Print_Area_1_1_1" localSheetId="2">#REF!</definedName>
    <definedName name="Excel_BuiltIn_Print_Area_1_1_1" localSheetId="20">#REF!</definedName>
    <definedName name="Excel_BuiltIn_Print_Area_1_1_1">#REF!</definedName>
    <definedName name="Excel_BuiltIn_Print_Area_1_1_1_1" localSheetId="18">#REF!</definedName>
    <definedName name="Excel_BuiltIn_Print_Area_1_1_1_1" localSheetId="2">#REF!</definedName>
    <definedName name="Excel_BuiltIn_Print_Area_1_1_1_1" localSheetId="20">#REF!</definedName>
    <definedName name="Excel_BuiltIn_Print_Area_1_1_1_1">#REF!</definedName>
    <definedName name="Excel_BuiltIn_Print_Area_1_1_1_1_1" localSheetId="18">#REF!</definedName>
    <definedName name="Excel_BuiltIn_Print_Area_1_1_1_1_1" localSheetId="20">#REF!</definedName>
    <definedName name="Excel_BuiltIn_Print_Area_1_1_1_1_1">#REF!</definedName>
    <definedName name="Excel_BuiltIn_Print_Area_1_1_1_1_1_1" localSheetId="18">#REF!</definedName>
    <definedName name="Excel_BuiltIn_Print_Area_1_1_1_1_1_1" localSheetId="20">#REF!</definedName>
    <definedName name="Excel_BuiltIn_Print_Area_1_1_1_1_1_1">#REF!</definedName>
    <definedName name="Excel_BuiltIn_Print_Area_1_1_1_1_1_1_1" localSheetId="18">#REF!</definedName>
    <definedName name="Excel_BuiltIn_Print_Area_1_1_1_1_1_1_1" localSheetId="20">#REF!</definedName>
    <definedName name="Excel_BuiltIn_Print_Area_1_1_1_1_1_1_1">#REF!</definedName>
    <definedName name="Excel_BuiltIn_Print_Area_1_1_1_1_1_1_1_1">NA()</definedName>
    <definedName name="Excel_BuiltIn_Print_Area_1_1_1_1_1_1_1_1_1" localSheetId="6">#REF!</definedName>
    <definedName name="Excel_BuiltIn_Print_Area_1_1_1_1_1_1_1_1_1" localSheetId="22">#REF!</definedName>
    <definedName name="Excel_BuiltIn_Print_Area_1_1_1_1_1_1_1_1_1" localSheetId="18">#REF!</definedName>
    <definedName name="Excel_BuiltIn_Print_Area_1_1_1_1_1_1_1_1_1" localSheetId="7">#REF!</definedName>
    <definedName name="Excel_BuiltIn_Print_Area_1_1_1_1_1_1_1_1_1" localSheetId="8">#REF!</definedName>
    <definedName name="Excel_BuiltIn_Print_Area_1_1_1_1_1_1_1_1_1" localSheetId="24">#REF!</definedName>
    <definedName name="Excel_BuiltIn_Print_Area_1_1_1_1_1_1_1_1_1" localSheetId="20">#REF!</definedName>
    <definedName name="Excel_BuiltIn_Print_Area_1_1_1_1_1_1_1_1_1" localSheetId="5">#REF!</definedName>
    <definedName name="Excel_BuiltIn_Print_Area_1_1_1_1_1_1_1_1_1" localSheetId="23">#REF!</definedName>
    <definedName name="Excel_BuiltIn_Print_Area_1_1_1_1_1_1_1_1_1">#REF!</definedName>
    <definedName name="Excel_BuiltIn_Print_Area_1_1_1_1_1_1_1_1_1_1" localSheetId="6">#REF!</definedName>
    <definedName name="Excel_BuiltIn_Print_Area_1_1_1_1_1_1_1_1_1_1" localSheetId="22">#REF!</definedName>
    <definedName name="Excel_BuiltIn_Print_Area_1_1_1_1_1_1_1_1_1_1" localSheetId="18">#REF!</definedName>
    <definedName name="Excel_BuiltIn_Print_Area_1_1_1_1_1_1_1_1_1_1" localSheetId="7">#REF!</definedName>
    <definedName name="Excel_BuiltIn_Print_Area_1_1_1_1_1_1_1_1_1_1" localSheetId="8">#REF!</definedName>
    <definedName name="Excel_BuiltIn_Print_Area_1_1_1_1_1_1_1_1_1_1" localSheetId="20">#REF!</definedName>
    <definedName name="Excel_BuiltIn_Print_Area_1_1_1_1_1_1_1_1_1_1" localSheetId="5">#REF!</definedName>
    <definedName name="Excel_BuiltIn_Print_Area_1_1_1_1_1_1_1_1_1_1">#REF!</definedName>
    <definedName name="Excel_BuiltIn_Print_Area_1_1_1_1_1_1_1_12" localSheetId="6">#REF!</definedName>
    <definedName name="Excel_BuiltIn_Print_Area_1_1_1_1_1_1_1_12" localSheetId="22">#REF!</definedName>
    <definedName name="Excel_BuiltIn_Print_Area_1_1_1_1_1_1_1_12" localSheetId="18">#REF!</definedName>
    <definedName name="Excel_BuiltIn_Print_Area_1_1_1_1_1_1_1_12" localSheetId="7">#REF!</definedName>
    <definedName name="Excel_BuiltIn_Print_Area_1_1_1_1_1_1_1_12" localSheetId="8">#REF!</definedName>
    <definedName name="Excel_BuiltIn_Print_Area_1_1_1_1_1_1_1_12" localSheetId="20">#REF!</definedName>
    <definedName name="Excel_BuiltIn_Print_Area_1_1_1_1_1_1_1_12" localSheetId="5">#REF!</definedName>
    <definedName name="Excel_BuiltIn_Print_Area_1_1_1_1_1_1_1_12">#REF!</definedName>
    <definedName name="Excel_BuiltIn_Print_Area_1_1_1_1_1_1_1_7" localSheetId="18">#REF!</definedName>
    <definedName name="Excel_BuiltIn_Print_Area_1_1_1_1_1_1_1_7" localSheetId="20">#REF!</definedName>
    <definedName name="Excel_BuiltIn_Print_Area_1_1_1_1_1_1_1_7">#REF!</definedName>
    <definedName name="Excel_BuiltIn_Print_Area_1_1_1_1_1_1_1_8" localSheetId="18">#REF!</definedName>
    <definedName name="Excel_BuiltIn_Print_Area_1_1_1_1_1_1_1_8" localSheetId="20">#REF!</definedName>
    <definedName name="Excel_BuiltIn_Print_Area_1_1_1_1_1_1_1_8">#REF!</definedName>
    <definedName name="Excel_BuiltIn_Print_Area_1_1_1_1_1_1_12" localSheetId="18">#REF!</definedName>
    <definedName name="Excel_BuiltIn_Print_Area_1_1_1_1_1_1_12" localSheetId="20">#REF!</definedName>
    <definedName name="Excel_BuiltIn_Print_Area_1_1_1_1_1_1_12">#REF!</definedName>
    <definedName name="Excel_BuiltIn_Print_Area_1_1_1_1_1_1_7" localSheetId="18">#REF!</definedName>
    <definedName name="Excel_BuiltIn_Print_Area_1_1_1_1_1_1_7" localSheetId="20">#REF!</definedName>
    <definedName name="Excel_BuiltIn_Print_Area_1_1_1_1_1_1_7">#REF!</definedName>
    <definedName name="Excel_BuiltIn_Print_Area_1_1_1_1_1_1_8" localSheetId="18">#REF!</definedName>
    <definedName name="Excel_BuiltIn_Print_Area_1_1_1_1_1_1_8" localSheetId="20">#REF!</definedName>
    <definedName name="Excel_BuiltIn_Print_Area_1_1_1_1_1_1_8">#REF!</definedName>
    <definedName name="Excel_BuiltIn_Print_Area_1_1_1_1_1_12" localSheetId="18">#REF!</definedName>
    <definedName name="Excel_BuiltIn_Print_Area_1_1_1_1_1_12" localSheetId="20">#REF!</definedName>
    <definedName name="Excel_BuiltIn_Print_Area_1_1_1_1_1_12">#REF!</definedName>
    <definedName name="Excel_BuiltIn_Print_Area_1_1_1_1_1_7" localSheetId="18">#REF!</definedName>
    <definedName name="Excel_BuiltIn_Print_Area_1_1_1_1_1_7" localSheetId="20">#REF!</definedName>
    <definedName name="Excel_BuiltIn_Print_Area_1_1_1_1_1_7">#REF!</definedName>
    <definedName name="Excel_BuiltIn_Print_Area_1_1_1_1_1_8" localSheetId="18">#REF!</definedName>
    <definedName name="Excel_BuiltIn_Print_Area_1_1_1_1_1_8" localSheetId="20">#REF!</definedName>
    <definedName name="Excel_BuiltIn_Print_Area_1_1_1_1_1_8">#REF!</definedName>
    <definedName name="Excel_BuiltIn_Print_Area_1_1_1_1_10" localSheetId="18">#REF!</definedName>
    <definedName name="Excel_BuiltIn_Print_Area_1_1_1_1_10" localSheetId="20">#REF!</definedName>
    <definedName name="Excel_BuiltIn_Print_Area_1_1_1_1_10">#REF!</definedName>
    <definedName name="Excel_BuiltIn_Print_Area_1_1_1_1_10_12" localSheetId="18">#REF!</definedName>
    <definedName name="Excel_BuiltIn_Print_Area_1_1_1_1_10_12" localSheetId="20">#REF!</definedName>
    <definedName name="Excel_BuiltIn_Print_Area_1_1_1_1_10_12">#REF!</definedName>
    <definedName name="Excel_BuiltIn_Print_Area_1_1_1_1_10_7" localSheetId="18">#REF!</definedName>
    <definedName name="Excel_BuiltIn_Print_Area_1_1_1_1_10_7" localSheetId="20">#REF!</definedName>
    <definedName name="Excel_BuiltIn_Print_Area_1_1_1_1_10_7">#REF!</definedName>
    <definedName name="Excel_BuiltIn_Print_Area_1_1_1_1_10_8" localSheetId="18">#REF!</definedName>
    <definedName name="Excel_BuiltIn_Print_Area_1_1_1_1_10_8" localSheetId="20">#REF!</definedName>
    <definedName name="Excel_BuiltIn_Print_Area_1_1_1_1_10_8">#REF!</definedName>
    <definedName name="Excel_BuiltIn_Print_Area_1_1_1_1_12" localSheetId="18">#REF!</definedName>
    <definedName name="Excel_BuiltIn_Print_Area_1_1_1_1_12" localSheetId="20">#REF!</definedName>
    <definedName name="Excel_BuiltIn_Print_Area_1_1_1_1_12">#REF!</definedName>
    <definedName name="Excel_BuiltIn_Print_Area_1_1_1_1_2" localSheetId="18">#REF!</definedName>
    <definedName name="Excel_BuiltIn_Print_Area_1_1_1_1_2" localSheetId="20">#REF!</definedName>
    <definedName name="Excel_BuiltIn_Print_Area_1_1_1_1_2">#REF!</definedName>
    <definedName name="Excel_BuiltIn_Print_Area_1_1_1_1_7" localSheetId="18">#REF!</definedName>
    <definedName name="Excel_BuiltIn_Print_Area_1_1_1_1_7" localSheetId="20">#REF!</definedName>
    <definedName name="Excel_BuiltIn_Print_Area_1_1_1_1_7">#REF!</definedName>
    <definedName name="Excel_BuiltIn_Print_Area_1_1_1_1_8" localSheetId="18">#REF!</definedName>
    <definedName name="Excel_BuiltIn_Print_Area_1_1_1_1_8" localSheetId="20">#REF!</definedName>
    <definedName name="Excel_BuiltIn_Print_Area_1_1_1_1_8">#REF!</definedName>
    <definedName name="Excel_BuiltIn_Print_Area_1_1_1_10" localSheetId="18">#REF!</definedName>
    <definedName name="Excel_BuiltIn_Print_Area_1_1_1_10" localSheetId="20">#REF!</definedName>
    <definedName name="Excel_BuiltIn_Print_Area_1_1_1_10">#REF!</definedName>
    <definedName name="Excel_BuiltIn_Print_Area_1_1_1_10_1" localSheetId="18">#REF!</definedName>
    <definedName name="Excel_BuiltIn_Print_Area_1_1_1_10_1" localSheetId="20">#REF!</definedName>
    <definedName name="Excel_BuiltIn_Print_Area_1_1_1_10_1">#REF!</definedName>
    <definedName name="Excel_BuiltIn_Print_Area_1_1_1_10_1_12" localSheetId="18">#REF!</definedName>
    <definedName name="Excel_BuiltIn_Print_Area_1_1_1_10_1_12" localSheetId="20">#REF!</definedName>
    <definedName name="Excel_BuiltIn_Print_Area_1_1_1_10_1_12">#REF!</definedName>
    <definedName name="Excel_BuiltIn_Print_Area_1_1_1_10_1_7" localSheetId="18">#REF!</definedName>
    <definedName name="Excel_BuiltIn_Print_Area_1_1_1_10_1_7" localSheetId="20">#REF!</definedName>
    <definedName name="Excel_BuiltIn_Print_Area_1_1_1_10_1_7">#REF!</definedName>
    <definedName name="Excel_BuiltIn_Print_Area_1_1_1_10_1_8" localSheetId="18">#REF!</definedName>
    <definedName name="Excel_BuiltIn_Print_Area_1_1_1_10_1_8" localSheetId="20">#REF!</definedName>
    <definedName name="Excel_BuiltIn_Print_Area_1_1_1_10_1_8">#REF!</definedName>
    <definedName name="Excel_BuiltIn_Print_Area_1_1_1_10_12" localSheetId="18">#REF!</definedName>
    <definedName name="Excel_BuiltIn_Print_Area_1_1_1_10_12" localSheetId="20">#REF!</definedName>
    <definedName name="Excel_BuiltIn_Print_Area_1_1_1_10_12">#REF!</definedName>
    <definedName name="Excel_BuiltIn_Print_Area_1_1_1_10_7" localSheetId="18">#REF!</definedName>
    <definedName name="Excel_BuiltIn_Print_Area_1_1_1_10_7" localSheetId="20">#REF!</definedName>
    <definedName name="Excel_BuiltIn_Print_Area_1_1_1_10_7">#REF!</definedName>
    <definedName name="Excel_BuiltIn_Print_Area_1_1_1_10_8" localSheetId="18">#REF!</definedName>
    <definedName name="Excel_BuiltIn_Print_Area_1_1_1_10_8" localSheetId="20">#REF!</definedName>
    <definedName name="Excel_BuiltIn_Print_Area_1_1_1_10_8">#REF!</definedName>
    <definedName name="Excel_BuiltIn_Print_Area_1_1_1_11" localSheetId="18">#REF!</definedName>
    <definedName name="Excel_BuiltIn_Print_Area_1_1_1_11" localSheetId="20">#REF!</definedName>
    <definedName name="Excel_BuiltIn_Print_Area_1_1_1_11">#REF!</definedName>
    <definedName name="Excel_BuiltIn_Print_Area_1_1_1_11_12" localSheetId="18">#REF!</definedName>
    <definedName name="Excel_BuiltIn_Print_Area_1_1_1_11_12" localSheetId="20">#REF!</definedName>
    <definedName name="Excel_BuiltIn_Print_Area_1_1_1_11_12">#REF!</definedName>
    <definedName name="Excel_BuiltIn_Print_Area_1_1_1_11_7" localSheetId="18">#REF!</definedName>
    <definedName name="Excel_BuiltIn_Print_Area_1_1_1_11_7" localSheetId="20">#REF!</definedName>
    <definedName name="Excel_BuiltIn_Print_Area_1_1_1_11_7">#REF!</definedName>
    <definedName name="Excel_BuiltIn_Print_Area_1_1_1_11_8" localSheetId="18">#REF!</definedName>
    <definedName name="Excel_BuiltIn_Print_Area_1_1_1_11_8" localSheetId="20">#REF!</definedName>
    <definedName name="Excel_BuiltIn_Print_Area_1_1_1_11_8">#REF!</definedName>
    <definedName name="Excel_BuiltIn_Print_Area_1_1_1_12" localSheetId="18">#REF!</definedName>
    <definedName name="Excel_BuiltIn_Print_Area_1_1_1_12" localSheetId="20">#REF!</definedName>
    <definedName name="Excel_BuiltIn_Print_Area_1_1_1_12">#REF!</definedName>
    <definedName name="Excel_BuiltIn_Print_Area_1_1_1_2" localSheetId="18">#REF!</definedName>
    <definedName name="Excel_BuiltIn_Print_Area_1_1_1_2" localSheetId="20">#REF!</definedName>
    <definedName name="Excel_BuiltIn_Print_Area_1_1_1_2">#REF!</definedName>
    <definedName name="Excel_BuiltIn_Print_Area_1_1_1_2_1" localSheetId="18">#REF!</definedName>
    <definedName name="Excel_BuiltIn_Print_Area_1_1_1_2_1" localSheetId="20">#REF!</definedName>
    <definedName name="Excel_BuiltIn_Print_Area_1_1_1_2_1">#REF!</definedName>
    <definedName name="Excel_BuiltIn_Print_Area_1_1_1_3" localSheetId="18">#REF!</definedName>
    <definedName name="Excel_BuiltIn_Print_Area_1_1_1_3" localSheetId="20">#REF!</definedName>
    <definedName name="Excel_BuiltIn_Print_Area_1_1_1_3">#REF!</definedName>
    <definedName name="Excel_BuiltIn_Print_Area_1_1_1_4" localSheetId="18">#REF!</definedName>
    <definedName name="Excel_BuiltIn_Print_Area_1_1_1_4" localSheetId="20">#REF!</definedName>
    <definedName name="Excel_BuiltIn_Print_Area_1_1_1_4">#REF!</definedName>
    <definedName name="Excel_BuiltIn_Print_Area_1_1_1_7" localSheetId="18">#REF!</definedName>
    <definedName name="Excel_BuiltIn_Print_Area_1_1_1_7" localSheetId="20">#REF!</definedName>
    <definedName name="Excel_BuiltIn_Print_Area_1_1_1_7">#REF!</definedName>
    <definedName name="Excel_BuiltIn_Print_Area_1_1_1_8" localSheetId="18">#REF!</definedName>
    <definedName name="Excel_BuiltIn_Print_Area_1_1_1_8" localSheetId="20">#REF!</definedName>
    <definedName name="Excel_BuiltIn_Print_Area_1_1_1_8">#REF!</definedName>
    <definedName name="Excel_BuiltIn_Print_Area_1_1_10" localSheetId="18">#REF!</definedName>
    <definedName name="Excel_BuiltIn_Print_Area_1_1_10" localSheetId="20">#REF!</definedName>
    <definedName name="Excel_BuiltIn_Print_Area_1_1_10">#REF!</definedName>
    <definedName name="Excel_BuiltIn_Print_Area_1_1_10_1" localSheetId="18">#REF!</definedName>
    <definedName name="Excel_BuiltIn_Print_Area_1_1_10_1" localSheetId="20">#REF!</definedName>
    <definedName name="Excel_BuiltIn_Print_Area_1_1_10_1">#REF!</definedName>
    <definedName name="Excel_BuiltIn_Print_Area_1_1_10_1_1">NA()</definedName>
    <definedName name="Excel_BuiltIn_Print_Area_1_1_10_1_12" localSheetId="6">#REF!</definedName>
    <definedName name="Excel_BuiltIn_Print_Area_1_1_10_1_12" localSheetId="22">#REF!</definedName>
    <definedName name="Excel_BuiltIn_Print_Area_1_1_10_1_12" localSheetId="18">#REF!</definedName>
    <definedName name="Excel_BuiltIn_Print_Area_1_1_10_1_12" localSheetId="7">#REF!</definedName>
    <definedName name="Excel_BuiltIn_Print_Area_1_1_10_1_12" localSheetId="8">#REF!</definedName>
    <definedName name="Excel_BuiltIn_Print_Area_1_1_10_1_12" localSheetId="24">#REF!</definedName>
    <definedName name="Excel_BuiltIn_Print_Area_1_1_10_1_12" localSheetId="20">#REF!</definedName>
    <definedName name="Excel_BuiltIn_Print_Area_1_1_10_1_12" localSheetId="5">#REF!</definedName>
    <definedName name="Excel_BuiltIn_Print_Area_1_1_10_1_12" localSheetId="23">#REF!</definedName>
    <definedName name="Excel_BuiltIn_Print_Area_1_1_10_1_12">#REF!</definedName>
    <definedName name="Excel_BuiltIn_Print_Area_1_1_10_1_7" localSheetId="6">#REF!</definedName>
    <definedName name="Excel_BuiltIn_Print_Area_1_1_10_1_7" localSheetId="22">#REF!</definedName>
    <definedName name="Excel_BuiltIn_Print_Area_1_1_10_1_7" localSheetId="18">#REF!</definedName>
    <definedName name="Excel_BuiltIn_Print_Area_1_1_10_1_7" localSheetId="7">#REF!</definedName>
    <definedName name="Excel_BuiltIn_Print_Area_1_1_10_1_7" localSheetId="8">#REF!</definedName>
    <definedName name="Excel_BuiltIn_Print_Area_1_1_10_1_7" localSheetId="20">#REF!</definedName>
    <definedName name="Excel_BuiltIn_Print_Area_1_1_10_1_7" localSheetId="5">#REF!</definedName>
    <definedName name="Excel_BuiltIn_Print_Area_1_1_10_1_7">#REF!</definedName>
    <definedName name="Excel_BuiltIn_Print_Area_1_1_10_1_8" localSheetId="6">#REF!</definedName>
    <definedName name="Excel_BuiltIn_Print_Area_1_1_10_1_8" localSheetId="22">#REF!</definedName>
    <definedName name="Excel_BuiltIn_Print_Area_1_1_10_1_8" localSheetId="18">#REF!</definedName>
    <definedName name="Excel_BuiltIn_Print_Area_1_1_10_1_8" localSheetId="7">#REF!</definedName>
    <definedName name="Excel_BuiltIn_Print_Area_1_1_10_1_8" localSheetId="8">#REF!</definedName>
    <definedName name="Excel_BuiltIn_Print_Area_1_1_10_1_8" localSheetId="20">#REF!</definedName>
    <definedName name="Excel_BuiltIn_Print_Area_1_1_10_1_8" localSheetId="5">#REF!</definedName>
    <definedName name="Excel_BuiltIn_Print_Area_1_1_10_1_8">#REF!</definedName>
    <definedName name="Excel_BuiltIn_Print_Area_1_1_10_12" localSheetId="18">#REF!</definedName>
    <definedName name="Excel_BuiltIn_Print_Area_1_1_10_12" localSheetId="20">#REF!</definedName>
    <definedName name="Excel_BuiltIn_Print_Area_1_1_10_12">#REF!</definedName>
    <definedName name="Excel_BuiltIn_Print_Area_1_1_10_2" localSheetId="18">#REF!</definedName>
    <definedName name="Excel_BuiltIn_Print_Area_1_1_10_2" localSheetId="20">#REF!</definedName>
    <definedName name="Excel_BuiltIn_Print_Area_1_1_10_2">#REF!</definedName>
    <definedName name="Excel_BuiltIn_Print_Area_1_1_10_2_12" localSheetId="18">#REF!</definedName>
    <definedName name="Excel_BuiltIn_Print_Area_1_1_10_2_12" localSheetId="20">#REF!</definedName>
    <definedName name="Excel_BuiltIn_Print_Area_1_1_10_2_12">#REF!</definedName>
    <definedName name="Excel_BuiltIn_Print_Area_1_1_10_2_7" localSheetId="18">#REF!</definedName>
    <definedName name="Excel_BuiltIn_Print_Area_1_1_10_2_7" localSheetId="20">#REF!</definedName>
    <definedName name="Excel_BuiltIn_Print_Area_1_1_10_2_7">#REF!</definedName>
    <definedName name="Excel_BuiltIn_Print_Area_1_1_10_2_8" localSheetId="18">#REF!</definedName>
    <definedName name="Excel_BuiltIn_Print_Area_1_1_10_2_8" localSheetId="20">#REF!</definedName>
    <definedName name="Excel_BuiltIn_Print_Area_1_1_10_2_8">#REF!</definedName>
    <definedName name="Excel_BuiltIn_Print_Area_1_1_10_7" localSheetId="18">#REF!</definedName>
    <definedName name="Excel_BuiltIn_Print_Area_1_1_10_7" localSheetId="20">#REF!</definedName>
    <definedName name="Excel_BuiltIn_Print_Area_1_1_10_7">#REF!</definedName>
    <definedName name="Excel_BuiltIn_Print_Area_1_1_10_8" localSheetId="18">#REF!</definedName>
    <definedName name="Excel_BuiltIn_Print_Area_1_1_10_8" localSheetId="20">#REF!</definedName>
    <definedName name="Excel_BuiltIn_Print_Area_1_1_10_8">#REF!</definedName>
    <definedName name="Excel_BuiltIn_Print_Area_1_1_11" localSheetId="18">#REF!</definedName>
    <definedName name="Excel_BuiltIn_Print_Area_1_1_11" localSheetId="20">#REF!</definedName>
    <definedName name="Excel_BuiltIn_Print_Area_1_1_11">#REF!</definedName>
    <definedName name="Excel_BuiltIn_Print_Area_1_1_11_1" localSheetId="18">#REF!</definedName>
    <definedName name="Excel_BuiltIn_Print_Area_1_1_11_1" localSheetId="20">#REF!</definedName>
    <definedName name="Excel_BuiltIn_Print_Area_1_1_11_1">#REF!</definedName>
    <definedName name="Excel_BuiltIn_Print_Area_1_1_11_1_1" localSheetId="18">#REF!</definedName>
    <definedName name="Excel_BuiltIn_Print_Area_1_1_11_1_1" localSheetId="20">#REF!</definedName>
    <definedName name="Excel_BuiltIn_Print_Area_1_1_11_1_1">#REF!</definedName>
    <definedName name="Excel_BuiltIn_Print_Area_1_1_11_1_1_1">NA()</definedName>
    <definedName name="Excel_BuiltIn_Print_Area_1_1_11_1_1_12" localSheetId="6">#REF!</definedName>
    <definedName name="Excel_BuiltIn_Print_Area_1_1_11_1_1_12" localSheetId="22">#REF!</definedName>
    <definedName name="Excel_BuiltIn_Print_Area_1_1_11_1_1_12" localSheetId="18">#REF!</definedName>
    <definedName name="Excel_BuiltIn_Print_Area_1_1_11_1_1_12" localSheetId="7">#REF!</definedName>
    <definedName name="Excel_BuiltIn_Print_Area_1_1_11_1_1_12" localSheetId="8">#REF!</definedName>
    <definedName name="Excel_BuiltIn_Print_Area_1_1_11_1_1_12" localSheetId="24">#REF!</definedName>
    <definedName name="Excel_BuiltIn_Print_Area_1_1_11_1_1_12" localSheetId="20">#REF!</definedName>
    <definedName name="Excel_BuiltIn_Print_Area_1_1_11_1_1_12" localSheetId="5">#REF!</definedName>
    <definedName name="Excel_BuiltIn_Print_Area_1_1_11_1_1_12" localSheetId="23">#REF!</definedName>
    <definedName name="Excel_BuiltIn_Print_Area_1_1_11_1_1_12">#REF!</definedName>
    <definedName name="Excel_BuiltIn_Print_Area_1_1_11_1_1_2" localSheetId="6">#REF!</definedName>
    <definedName name="Excel_BuiltIn_Print_Area_1_1_11_1_1_2" localSheetId="22">#REF!</definedName>
    <definedName name="Excel_BuiltIn_Print_Area_1_1_11_1_1_2" localSheetId="18">#REF!</definedName>
    <definedName name="Excel_BuiltIn_Print_Area_1_1_11_1_1_2" localSheetId="7">#REF!</definedName>
    <definedName name="Excel_BuiltIn_Print_Area_1_1_11_1_1_2" localSheetId="8">#REF!</definedName>
    <definedName name="Excel_BuiltIn_Print_Area_1_1_11_1_1_2" localSheetId="20">#REF!</definedName>
    <definedName name="Excel_BuiltIn_Print_Area_1_1_11_1_1_2" localSheetId="5">#REF!</definedName>
    <definedName name="Excel_BuiltIn_Print_Area_1_1_11_1_1_2">#REF!</definedName>
    <definedName name="Excel_BuiltIn_Print_Area_1_1_11_1_1_7" localSheetId="6">#REF!</definedName>
    <definedName name="Excel_BuiltIn_Print_Area_1_1_11_1_1_7" localSheetId="22">#REF!</definedName>
    <definedName name="Excel_BuiltIn_Print_Area_1_1_11_1_1_7" localSheetId="18">#REF!</definedName>
    <definedName name="Excel_BuiltIn_Print_Area_1_1_11_1_1_7" localSheetId="7">#REF!</definedName>
    <definedName name="Excel_BuiltIn_Print_Area_1_1_11_1_1_7" localSheetId="8">#REF!</definedName>
    <definedName name="Excel_BuiltIn_Print_Area_1_1_11_1_1_7" localSheetId="20">#REF!</definedName>
    <definedName name="Excel_BuiltIn_Print_Area_1_1_11_1_1_7" localSheetId="5">#REF!</definedName>
    <definedName name="Excel_BuiltIn_Print_Area_1_1_11_1_1_7">#REF!</definedName>
    <definedName name="Excel_BuiltIn_Print_Area_1_1_11_1_1_8" localSheetId="18">#REF!</definedName>
    <definedName name="Excel_BuiltIn_Print_Area_1_1_11_1_1_8" localSheetId="20">#REF!</definedName>
    <definedName name="Excel_BuiltIn_Print_Area_1_1_11_1_1_8">#REF!</definedName>
    <definedName name="Excel_BuiltIn_Print_Area_1_1_11_1_12" localSheetId="18">#REF!</definedName>
    <definedName name="Excel_BuiltIn_Print_Area_1_1_11_1_12" localSheetId="20">#REF!</definedName>
    <definedName name="Excel_BuiltIn_Print_Area_1_1_11_1_12">#REF!</definedName>
    <definedName name="Excel_BuiltIn_Print_Area_1_1_11_1_2" localSheetId="18">#REF!</definedName>
    <definedName name="Excel_BuiltIn_Print_Area_1_1_11_1_2" localSheetId="20">#REF!</definedName>
    <definedName name="Excel_BuiltIn_Print_Area_1_1_11_1_2">#REF!</definedName>
    <definedName name="Excel_BuiltIn_Print_Area_1_1_11_1_7" localSheetId="18">#REF!</definedName>
    <definedName name="Excel_BuiltIn_Print_Area_1_1_11_1_7" localSheetId="20">#REF!</definedName>
    <definedName name="Excel_BuiltIn_Print_Area_1_1_11_1_7">#REF!</definedName>
    <definedName name="Excel_BuiltIn_Print_Area_1_1_11_1_8" localSheetId="18">#REF!</definedName>
    <definedName name="Excel_BuiltIn_Print_Area_1_1_11_1_8" localSheetId="20">#REF!</definedName>
    <definedName name="Excel_BuiltIn_Print_Area_1_1_11_1_8">#REF!</definedName>
    <definedName name="Excel_BuiltIn_Print_Area_1_1_11_12" localSheetId="18">#REF!</definedName>
    <definedName name="Excel_BuiltIn_Print_Area_1_1_11_12" localSheetId="20">#REF!</definedName>
    <definedName name="Excel_BuiltIn_Print_Area_1_1_11_12">#REF!</definedName>
    <definedName name="Excel_BuiltIn_Print_Area_1_1_11_3" localSheetId="18">#REF!</definedName>
    <definedName name="Excel_BuiltIn_Print_Area_1_1_11_3" localSheetId="20">#REF!</definedName>
    <definedName name="Excel_BuiltIn_Print_Area_1_1_11_3">#REF!</definedName>
    <definedName name="Excel_BuiltIn_Print_Area_1_1_11_3_12" localSheetId="18">#REF!</definedName>
    <definedName name="Excel_BuiltIn_Print_Area_1_1_11_3_12" localSheetId="20">#REF!</definedName>
    <definedName name="Excel_BuiltIn_Print_Area_1_1_11_3_12">#REF!</definedName>
    <definedName name="Excel_BuiltIn_Print_Area_1_1_11_3_2" localSheetId="18">#REF!</definedName>
    <definedName name="Excel_BuiltIn_Print_Area_1_1_11_3_2" localSheetId="20">#REF!</definedName>
    <definedName name="Excel_BuiltIn_Print_Area_1_1_11_3_2">#REF!</definedName>
    <definedName name="Excel_BuiltIn_Print_Area_1_1_11_3_7" localSheetId="18">#REF!</definedName>
    <definedName name="Excel_BuiltIn_Print_Area_1_1_11_3_7" localSheetId="20">#REF!</definedName>
    <definedName name="Excel_BuiltIn_Print_Area_1_1_11_3_7">#REF!</definedName>
    <definedName name="Excel_BuiltIn_Print_Area_1_1_11_3_8" localSheetId="18">#REF!</definedName>
    <definedName name="Excel_BuiltIn_Print_Area_1_1_11_3_8" localSheetId="20">#REF!</definedName>
    <definedName name="Excel_BuiltIn_Print_Area_1_1_11_3_8">#REF!</definedName>
    <definedName name="Excel_BuiltIn_Print_Area_1_1_11_5" localSheetId="18">#REF!</definedName>
    <definedName name="Excel_BuiltIn_Print_Area_1_1_11_5" localSheetId="20">#REF!</definedName>
    <definedName name="Excel_BuiltIn_Print_Area_1_1_11_5">#REF!</definedName>
    <definedName name="Excel_BuiltIn_Print_Area_1_1_11_5_12" localSheetId="18">#REF!</definedName>
    <definedName name="Excel_BuiltIn_Print_Area_1_1_11_5_12" localSheetId="20">#REF!</definedName>
    <definedName name="Excel_BuiltIn_Print_Area_1_1_11_5_12">#REF!</definedName>
    <definedName name="Excel_BuiltIn_Print_Area_1_1_11_5_2" localSheetId="18">#REF!</definedName>
    <definedName name="Excel_BuiltIn_Print_Area_1_1_11_5_2" localSheetId="20">#REF!</definedName>
    <definedName name="Excel_BuiltIn_Print_Area_1_1_11_5_2">#REF!</definedName>
    <definedName name="Excel_BuiltIn_Print_Area_1_1_11_5_7" localSheetId="18">#REF!</definedName>
    <definedName name="Excel_BuiltIn_Print_Area_1_1_11_5_7" localSheetId="20">#REF!</definedName>
    <definedName name="Excel_BuiltIn_Print_Area_1_1_11_5_7">#REF!</definedName>
    <definedName name="Excel_BuiltIn_Print_Area_1_1_11_5_8" localSheetId="18">#REF!</definedName>
    <definedName name="Excel_BuiltIn_Print_Area_1_1_11_5_8" localSheetId="20">#REF!</definedName>
    <definedName name="Excel_BuiltIn_Print_Area_1_1_11_5_8">#REF!</definedName>
    <definedName name="Excel_BuiltIn_Print_Area_1_1_11_7" localSheetId="18">#REF!</definedName>
    <definedName name="Excel_BuiltIn_Print_Area_1_1_11_7" localSheetId="20">#REF!</definedName>
    <definedName name="Excel_BuiltIn_Print_Area_1_1_11_7">#REF!</definedName>
    <definedName name="Excel_BuiltIn_Print_Area_1_1_11_8" localSheetId="18">#REF!</definedName>
    <definedName name="Excel_BuiltIn_Print_Area_1_1_11_8" localSheetId="20">#REF!</definedName>
    <definedName name="Excel_BuiltIn_Print_Area_1_1_11_8">#REF!</definedName>
    <definedName name="Excel_BuiltIn_Print_Area_1_1_12" localSheetId="18">#REF!</definedName>
    <definedName name="Excel_BuiltIn_Print_Area_1_1_12" localSheetId="2">#REF!</definedName>
    <definedName name="Excel_BuiltIn_Print_Area_1_1_12" localSheetId="20">#REF!</definedName>
    <definedName name="Excel_BuiltIn_Print_Area_1_1_12">#REF!</definedName>
    <definedName name="Excel_BuiltIn_Print_Area_1_1_12_1">NA()</definedName>
    <definedName name="Excel_BuiltIn_Print_Area_1_1_12_10" localSheetId="6">#REF!</definedName>
    <definedName name="Excel_BuiltIn_Print_Area_1_1_12_10" localSheetId="22">#REF!</definedName>
    <definedName name="Excel_BuiltIn_Print_Area_1_1_12_10" localSheetId="18">#REF!</definedName>
    <definedName name="Excel_BuiltIn_Print_Area_1_1_12_10" localSheetId="7">#REF!</definedName>
    <definedName name="Excel_BuiltIn_Print_Area_1_1_12_10" localSheetId="8">#REF!</definedName>
    <definedName name="Excel_BuiltIn_Print_Area_1_1_12_10" localSheetId="24">#REF!</definedName>
    <definedName name="Excel_BuiltIn_Print_Area_1_1_12_10" localSheetId="20">#REF!</definedName>
    <definedName name="Excel_BuiltIn_Print_Area_1_1_12_10" localSheetId="5">#REF!</definedName>
    <definedName name="Excel_BuiltIn_Print_Area_1_1_12_10" localSheetId="23">#REF!</definedName>
    <definedName name="Excel_BuiltIn_Print_Area_1_1_12_10">#REF!</definedName>
    <definedName name="Excel_BuiltIn_Print_Area_1_1_12_10_12" localSheetId="6">#REF!</definedName>
    <definedName name="Excel_BuiltIn_Print_Area_1_1_12_10_12" localSheetId="22">#REF!</definedName>
    <definedName name="Excel_BuiltIn_Print_Area_1_1_12_10_12" localSheetId="18">#REF!</definedName>
    <definedName name="Excel_BuiltIn_Print_Area_1_1_12_10_12" localSheetId="7">#REF!</definedName>
    <definedName name="Excel_BuiltIn_Print_Area_1_1_12_10_12" localSheetId="8">#REF!</definedName>
    <definedName name="Excel_BuiltIn_Print_Area_1_1_12_10_12" localSheetId="20">#REF!</definedName>
    <definedName name="Excel_BuiltIn_Print_Area_1_1_12_10_12" localSheetId="5">#REF!</definedName>
    <definedName name="Excel_BuiltIn_Print_Area_1_1_12_10_12">#REF!</definedName>
    <definedName name="Excel_BuiltIn_Print_Area_1_1_12_10_7" localSheetId="6">#REF!</definedName>
    <definedName name="Excel_BuiltIn_Print_Area_1_1_12_10_7" localSheetId="22">#REF!</definedName>
    <definedName name="Excel_BuiltIn_Print_Area_1_1_12_10_7" localSheetId="18">#REF!</definedName>
    <definedName name="Excel_BuiltIn_Print_Area_1_1_12_10_7" localSheetId="7">#REF!</definedName>
    <definedName name="Excel_BuiltIn_Print_Area_1_1_12_10_7" localSheetId="8">#REF!</definedName>
    <definedName name="Excel_BuiltIn_Print_Area_1_1_12_10_7" localSheetId="20">#REF!</definedName>
    <definedName name="Excel_BuiltIn_Print_Area_1_1_12_10_7" localSheetId="5">#REF!</definedName>
    <definedName name="Excel_BuiltIn_Print_Area_1_1_12_10_7">#REF!</definedName>
    <definedName name="Excel_BuiltIn_Print_Area_1_1_12_10_8" localSheetId="18">#REF!</definedName>
    <definedName name="Excel_BuiltIn_Print_Area_1_1_12_10_8" localSheetId="20">#REF!</definedName>
    <definedName name="Excel_BuiltIn_Print_Area_1_1_12_10_8">#REF!</definedName>
    <definedName name="Excel_BuiltIn_Print_Area_1_1_12_12" localSheetId="18">#REF!</definedName>
    <definedName name="Excel_BuiltIn_Print_Area_1_1_12_12" localSheetId="20">#REF!</definedName>
    <definedName name="Excel_BuiltIn_Print_Area_1_1_12_12">#REF!</definedName>
    <definedName name="Excel_BuiltIn_Print_Area_1_1_12_7" localSheetId="18">#REF!</definedName>
    <definedName name="Excel_BuiltIn_Print_Area_1_1_12_7" localSheetId="20">#REF!</definedName>
    <definedName name="Excel_BuiltIn_Print_Area_1_1_12_7">#REF!</definedName>
    <definedName name="Excel_BuiltIn_Print_Area_1_1_12_8" localSheetId="18">#REF!</definedName>
    <definedName name="Excel_BuiltIn_Print_Area_1_1_12_8" localSheetId="20">#REF!</definedName>
    <definedName name="Excel_BuiltIn_Print_Area_1_1_12_8">#REF!</definedName>
    <definedName name="Excel_BuiltIn_Print_Area_1_1_2" localSheetId="18">#REF!</definedName>
    <definedName name="Excel_BuiltIn_Print_Area_1_1_2" localSheetId="20">#REF!</definedName>
    <definedName name="Excel_BuiltIn_Print_Area_1_1_2">#REF!</definedName>
    <definedName name="Excel_BuiltIn_Print_Area_1_1_2_1" localSheetId="18">#REF!</definedName>
    <definedName name="Excel_BuiltIn_Print_Area_1_1_2_1" localSheetId="20">#REF!</definedName>
    <definedName name="Excel_BuiltIn_Print_Area_1_1_2_1">#REF!</definedName>
    <definedName name="Excel_BuiltIn_Print_Area_1_1_3" localSheetId="18">#REF!</definedName>
    <definedName name="Excel_BuiltIn_Print_Area_1_1_3" localSheetId="20">#REF!</definedName>
    <definedName name="Excel_BuiltIn_Print_Area_1_1_3">#REF!</definedName>
    <definedName name="Excel_BuiltIn_Print_Area_1_1_4" localSheetId="18">#REF!</definedName>
    <definedName name="Excel_BuiltIn_Print_Area_1_1_4" localSheetId="20">#REF!</definedName>
    <definedName name="Excel_BuiltIn_Print_Area_1_1_4">#REF!</definedName>
    <definedName name="Excel_BuiltIn_Print_Area_1_1_7" localSheetId="18">#REF!</definedName>
    <definedName name="Excel_BuiltIn_Print_Area_1_1_7" localSheetId="20">#REF!</definedName>
    <definedName name="Excel_BuiltIn_Print_Area_1_1_7">#REF!</definedName>
    <definedName name="Excel_BuiltIn_Print_Area_1_1_8" localSheetId="18">#REF!</definedName>
    <definedName name="Excel_BuiltIn_Print_Area_1_1_8" localSheetId="20">#REF!</definedName>
    <definedName name="Excel_BuiltIn_Print_Area_1_1_8">#REF!</definedName>
    <definedName name="Excel_BuiltIn_Print_Area_1_1_9" localSheetId="18">#REF!</definedName>
    <definedName name="Excel_BuiltIn_Print_Area_1_1_9" localSheetId="20">#REF!</definedName>
    <definedName name="Excel_BuiltIn_Print_Area_1_1_9">#REF!</definedName>
    <definedName name="Excel_BuiltIn_Print_Area_1_1_9_1" localSheetId="18">#REF!</definedName>
    <definedName name="Excel_BuiltIn_Print_Area_1_1_9_1" localSheetId="20">#REF!</definedName>
    <definedName name="Excel_BuiltIn_Print_Area_1_1_9_1">#REF!</definedName>
    <definedName name="Excel_BuiltIn_Print_Area_1_1_9_1_1">NA()</definedName>
    <definedName name="Excel_BuiltIn_Print_Area_1_1_9_1_12" localSheetId="6">#REF!</definedName>
    <definedName name="Excel_BuiltIn_Print_Area_1_1_9_1_12" localSheetId="22">#REF!</definedName>
    <definedName name="Excel_BuiltIn_Print_Area_1_1_9_1_12" localSheetId="18">#REF!</definedName>
    <definedName name="Excel_BuiltIn_Print_Area_1_1_9_1_12" localSheetId="7">#REF!</definedName>
    <definedName name="Excel_BuiltIn_Print_Area_1_1_9_1_12" localSheetId="8">#REF!</definedName>
    <definedName name="Excel_BuiltIn_Print_Area_1_1_9_1_12" localSheetId="24">#REF!</definedName>
    <definedName name="Excel_BuiltIn_Print_Area_1_1_9_1_12" localSheetId="20">#REF!</definedName>
    <definedName name="Excel_BuiltIn_Print_Area_1_1_9_1_12" localSheetId="5">#REF!</definedName>
    <definedName name="Excel_BuiltIn_Print_Area_1_1_9_1_12" localSheetId="23">#REF!</definedName>
    <definedName name="Excel_BuiltIn_Print_Area_1_1_9_1_12">#REF!</definedName>
    <definedName name="Excel_BuiltIn_Print_Area_1_1_9_1_2">NA()</definedName>
    <definedName name="Excel_BuiltIn_Print_Area_1_1_9_1_7" localSheetId="6">#REF!</definedName>
    <definedName name="Excel_BuiltIn_Print_Area_1_1_9_1_7" localSheetId="22">#REF!</definedName>
    <definedName name="Excel_BuiltIn_Print_Area_1_1_9_1_7" localSheetId="18">#REF!</definedName>
    <definedName name="Excel_BuiltIn_Print_Area_1_1_9_1_7" localSheetId="7">#REF!</definedName>
    <definedName name="Excel_BuiltIn_Print_Area_1_1_9_1_7" localSheetId="8">#REF!</definedName>
    <definedName name="Excel_BuiltIn_Print_Area_1_1_9_1_7" localSheetId="24">#REF!</definedName>
    <definedName name="Excel_BuiltIn_Print_Area_1_1_9_1_7" localSheetId="20">#REF!</definedName>
    <definedName name="Excel_BuiltIn_Print_Area_1_1_9_1_7" localSheetId="5">#REF!</definedName>
    <definedName name="Excel_BuiltIn_Print_Area_1_1_9_1_7" localSheetId="23">#REF!</definedName>
    <definedName name="Excel_BuiltIn_Print_Area_1_1_9_1_7">#REF!</definedName>
    <definedName name="Excel_BuiltIn_Print_Area_1_1_9_1_8" localSheetId="6">#REF!</definedName>
    <definedName name="Excel_BuiltIn_Print_Area_1_1_9_1_8" localSheetId="22">#REF!</definedName>
    <definedName name="Excel_BuiltIn_Print_Area_1_1_9_1_8" localSheetId="18">#REF!</definedName>
    <definedName name="Excel_BuiltIn_Print_Area_1_1_9_1_8" localSheetId="7">#REF!</definedName>
    <definedName name="Excel_BuiltIn_Print_Area_1_1_9_1_8" localSheetId="8">#REF!</definedName>
    <definedName name="Excel_BuiltIn_Print_Area_1_1_9_1_8" localSheetId="20">#REF!</definedName>
    <definedName name="Excel_BuiltIn_Print_Area_1_1_9_1_8" localSheetId="5">#REF!</definedName>
    <definedName name="Excel_BuiltIn_Print_Area_1_1_9_1_8">#REF!</definedName>
    <definedName name="Excel_BuiltIn_Print_Area_1_1_9_12" localSheetId="6">#REF!</definedName>
    <definedName name="Excel_BuiltIn_Print_Area_1_1_9_12" localSheetId="22">#REF!</definedName>
    <definedName name="Excel_BuiltIn_Print_Area_1_1_9_12" localSheetId="18">#REF!</definedName>
    <definedName name="Excel_BuiltIn_Print_Area_1_1_9_12" localSheetId="7">#REF!</definedName>
    <definedName name="Excel_BuiltIn_Print_Area_1_1_9_12" localSheetId="8">#REF!</definedName>
    <definedName name="Excel_BuiltIn_Print_Area_1_1_9_12" localSheetId="20">#REF!</definedName>
    <definedName name="Excel_BuiltIn_Print_Area_1_1_9_12" localSheetId="5">#REF!</definedName>
    <definedName name="Excel_BuiltIn_Print_Area_1_1_9_12">#REF!</definedName>
    <definedName name="Excel_BuiltIn_Print_Area_1_1_9_7" localSheetId="18">#REF!</definedName>
    <definedName name="Excel_BuiltIn_Print_Area_1_1_9_7" localSheetId="20">#REF!</definedName>
    <definedName name="Excel_BuiltIn_Print_Area_1_1_9_7">#REF!</definedName>
    <definedName name="Excel_BuiltIn_Print_Area_1_1_9_8" localSheetId="18">#REF!</definedName>
    <definedName name="Excel_BuiltIn_Print_Area_1_1_9_8" localSheetId="20">#REF!</definedName>
    <definedName name="Excel_BuiltIn_Print_Area_1_1_9_8">#REF!</definedName>
    <definedName name="Excel_BuiltIn_Print_Area_1_10" localSheetId="18">#REF!</definedName>
    <definedName name="Excel_BuiltIn_Print_Area_1_10" localSheetId="20">#REF!</definedName>
    <definedName name="Excel_BuiltIn_Print_Area_1_10">#REF!</definedName>
    <definedName name="Excel_BuiltIn_Print_Area_1_10_1" localSheetId="18">#REF!</definedName>
    <definedName name="Excel_BuiltIn_Print_Area_1_10_1" localSheetId="20">#REF!</definedName>
    <definedName name="Excel_BuiltIn_Print_Area_1_10_1">#REF!</definedName>
    <definedName name="Excel_BuiltIn_Print_Area_1_10_1_1">NA()</definedName>
    <definedName name="Excel_BuiltIn_Print_Area_1_10_1_12" localSheetId="6">#REF!</definedName>
    <definedName name="Excel_BuiltIn_Print_Area_1_10_1_12" localSheetId="22">#REF!</definedName>
    <definedName name="Excel_BuiltIn_Print_Area_1_10_1_12" localSheetId="18">#REF!</definedName>
    <definedName name="Excel_BuiltIn_Print_Area_1_10_1_12" localSheetId="7">#REF!</definedName>
    <definedName name="Excel_BuiltIn_Print_Area_1_10_1_12" localSheetId="8">#REF!</definedName>
    <definedName name="Excel_BuiltIn_Print_Area_1_10_1_12" localSheetId="24">#REF!</definedName>
    <definedName name="Excel_BuiltIn_Print_Area_1_10_1_12" localSheetId="20">#REF!</definedName>
    <definedName name="Excel_BuiltIn_Print_Area_1_10_1_12" localSheetId="5">#REF!</definedName>
    <definedName name="Excel_BuiltIn_Print_Area_1_10_1_12" localSheetId="23">#REF!</definedName>
    <definedName name="Excel_BuiltIn_Print_Area_1_10_1_12">#REF!</definedName>
    <definedName name="Excel_BuiltIn_Print_Area_1_10_1_7" localSheetId="6">#REF!</definedName>
    <definedName name="Excel_BuiltIn_Print_Area_1_10_1_7" localSheetId="22">#REF!</definedName>
    <definedName name="Excel_BuiltIn_Print_Area_1_10_1_7" localSheetId="18">#REF!</definedName>
    <definedName name="Excel_BuiltIn_Print_Area_1_10_1_7" localSheetId="7">#REF!</definedName>
    <definedName name="Excel_BuiltIn_Print_Area_1_10_1_7" localSheetId="8">#REF!</definedName>
    <definedName name="Excel_BuiltIn_Print_Area_1_10_1_7" localSheetId="20">#REF!</definedName>
    <definedName name="Excel_BuiltIn_Print_Area_1_10_1_7" localSheetId="5">#REF!</definedName>
    <definedName name="Excel_BuiltIn_Print_Area_1_10_1_7">#REF!</definedName>
    <definedName name="Excel_BuiltIn_Print_Area_1_10_1_8" localSheetId="6">#REF!</definedName>
    <definedName name="Excel_BuiltIn_Print_Area_1_10_1_8" localSheetId="22">#REF!</definedName>
    <definedName name="Excel_BuiltIn_Print_Area_1_10_1_8" localSheetId="18">#REF!</definedName>
    <definedName name="Excel_BuiltIn_Print_Area_1_10_1_8" localSheetId="7">#REF!</definedName>
    <definedName name="Excel_BuiltIn_Print_Area_1_10_1_8" localSheetId="8">#REF!</definedName>
    <definedName name="Excel_BuiltIn_Print_Area_1_10_1_8" localSheetId="20">#REF!</definedName>
    <definedName name="Excel_BuiltIn_Print_Area_1_10_1_8" localSheetId="5">#REF!</definedName>
    <definedName name="Excel_BuiltIn_Print_Area_1_10_1_8">#REF!</definedName>
    <definedName name="Excel_BuiltIn_Print_Area_1_10_12" localSheetId="18">#REF!</definedName>
    <definedName name="Excel_BuiltIn_Print_Area_1_10_12" localSheetId="20">#REF!</definedName>
    <definedName name="Excel_BuiltIn_Print_Area_1_10_12">#REF!</definedName>
    <definedName name="Excel_BuiltIn_Print_Area_1_10_7" localSheetId="18">#REF!</definedName>
    <definedName name="Excel_BuiltIn_Print_Area_1_10_7" localSheetId="20">#REF!</definedName>
    <definedName name="Excel_BuiltIn_Print_Area_1_10_7">#REF!</definedName>
    <definedName name="Excel_BuiltIn_Print_Area_1_10_8" localSheetId="18">#REF!</definedName>
    <definedName name="Excel_BuiltIn_Print_Area_1_10_8" localSheetId="20">#REF!</definedName>
    <definedName name="Excel_BuiltIn_Print_Area_1_10_8">#REF!</definedName>
    <definedName name="Excel_BuiltIn_Print_Area_1_11" localSheetId="18">#REF!</definedName>
    <definedName name="Excel_BuiltIn_Print_Area_1_11" localSheetId="20">#REF!</definedName>
    <definedName name="Excel_BuiltIn_Print_Area_1_11">#REF!</definedName>
    <definedName name="Excel_BuiltIn_Print_Area_1_11_1" localSheetId="18">#REF!</definedName>
    <definedName name="Excel_BuiltIn_Print_Area_1_11_1" localSheetId="20">#REF!</definedName>
    <definedName name="Excel_BuiltIn_Print_Area_1_11_1">#REF!</definedName>
    <definedName name="Excel_BuiltIn_Print_Area_1_11_1_1" localSheetId="18">#REF!</definedName>
    <definedName name="Excel_BuiltIn_Print_Area_1_11_1_1" localSheetId="20">#REF!</definedName>
    <definedName name="Excel_BuiltIn_Print_Area_1_11_1_1">#REF!</definedName>
    <definedName name="Excel_BuiltIn_Print_Area_1_11_1_1_1">NA()</definedName>
    <definedName name="Excel_BuiltIn_Print_Area_1_11_1_1_12" localSheetId="6">#REF!</definedName>
    <definedName name="Excel_BuiltIn_Print_Area_1_11_1_1_12" localSheetId="22">#REF!</definedName>
    <definedName name="Excel_BuiltIn_Print_Area_1_11_1_1_12" localSheetId="18">#REF!</definedName>
    <definedName name="Excel_BuiltIn_Print_Area_1_11_1_1_12" localSheetId="7">#REF!</definedName>
    <definedName name="Excel_BuiltIn_Print_Area_1_11_1_1_12" localSheetId="8">#REF!</definedName>
    <definedName name="Excel_BuiltIn_Print_Area_1_11_1_1_12" localSheetId="24">#REF!</definedName>
    <definedName name="Excel_BuiltIn_Print_Area_1_11_1_1_12" localSheetId="20">#REF!</definedName>
    <definedName name="Excel_BuiltIn_Print_Area_1_11_1_1_12" localSheetId="5">#REF!</definedName>
    <definedName name="Excel_BuiltIn_Print_Area_1_11_1_1_12" localSheetId="23">#REF!</definedName>
    <definedName name="Excel_BuiltIn_Print_Area_1_11_1_1_12">#REF!</definedName>
    <definedName name="Excel_BuiltIn_Print_Area_1_11_1_1_2" localSheetId="6">#REF!</definedName>
    <definedName name="Excel_BuiltIn_Print_Area_1_11_1_1_2" localSheetId="22">#REF!</definedName>
    <definedName name="Excel_BuiltIn_Print_Area_1_11_1_1_2" localSheetId="18">#REF!</definedName>
    <definedName name="Excel_BuiltIn_Print_Area_1_11_1_1_2" localSheetId="7">#REF!</definedName>
    <definedName name="Excel_BuiltIn_Print_Area_1_11_1_1_2" localSheetId="8">#REF!</definedName>
    <definedName name="Excel_BuiltIn_Print_Area_1_11_1_1_2" localSheetId="20">#REF!</definedName>
    <definedName name="Excel_BuiltIn_Print_Area_1_11_1_1_2" localSheetId="5">#REF!</definedName>
    <definedName name="Excel_BuiltIn_Print_Area_1_11_1_1_2">#REF!</definedName>
    <definedName name="Excel_BuiltIn_Print_Area_1_11_1_1_7" localSheetId="6">#REF!</definedName>
    <definedName name="Excel_BuiltIn_Print_Area_1_11_1_1_7" localSheetId="22">#REF!</definedName>
    <definedName name="Excel_BuiltIn_Print_Area_1_11_1_1_7" localSheetId="18">#REF!</definedName>
    <definedName name="Excel_BuiltIn_Print_Area_1_11_1_1_7" localSheetId="7">#REF!</definedName>
    <definedName name="Excel_BuiltIn_Print_Area_1_11_1_1_7" localSheetId="8">#REF!</definedName>
    <definedName name="Excel_BuiltIn_Print_Area_1_11_1_1_7" localSheetId="20">#REF!</definedName>
    <definedName name="Excel_BuiltIn_Print_Area_1_11_1_1_7" localSheetId="5">#REF!</definedName>
    <definedName name="Excel_BuiltIn_Print_Area_1_11_1_1_7">#REF!</definedName>
    <definedName name="Excel_BuiltIn_Print_Area_1_11_1_1_8" localSheetId="18">#REF!</definedName>
    <definedName name="Excel_BuiltIn_Print_Area_1_11_1_1_8" localSheetId="20">#REF!</definedName>
    <definedName name="Excel_BuiltIn_Print_Area_1_11_1_1_8">#REF!</definedName>
    <definedName name="Excel_BuiltIn_Print_Area_1_11_1_12" localSheetId="18">#REF!</definedName>
    <definedName name="Excel_BuiltIn_Print_Area_1_11_1_12" localSheetId="20">#REF!</definedName>
    <definedName name="Excel_BuiltIn_Print_Area_1_11_1_12">#REF!</definedName>
    <definedName name="Excel_BuiltIn_Print_Area_1_11_1_2" localSheetId="18">#REF!</definedName>
    <definedName name="Excel_BuiltIn_Print_Area_1_11_1_2" localSheetId="20">#REF!</definedName>
    <definedName name="Excel_BuiltIn_Print_Area_1_11_1_2">#REF!</definedName>
    <definedName name="Excel_BuiltIn_Print_Area_1_11_1_7" localSheetId="18">#REF!</definedName>
    <definedName name="Excel_BuiltIn_Print_Area_1_11_1_7" localSheetId="20">#REF!</definedName>
    <definedName name="Excel_BuiltIn_Print_Area_1_11_1_7">#REF!</definedName>
    <definedName name="Excel_BuiltIn_Print_Area_1_11_1_8" localSheetId="18">#REF!</definedName>
    <definedName name="Excel_BuiltIn_Print_Area_1_11_1_8" localSheetId="20">#REF!</definedName>
    <definedName name="Excel_BuiltIn_Print_Area_1_11_1_8">#REF!</definedName>
    <definedName name="Excel_BuiltIn_Print_Area_1_11_12" localSheetId="18">#REF!</definedName>
    <definedName name="Excel_BuiltIn_Print_Area_1_11_12" localSheetId="20">#REF!</definedName>
    <definedName name="Excel_BuiltIn_Print_Area_1_11_12">#REF!</definedName>
    <definedName name="Excel_BuiltIn_Print_Area_1_11_3" localSheetId="18">#REF!</definedName>
    <definedName name="Excel_BuiltIn_Print_Area_1_11_3" localSheetId="20">#REF!</definedName>
    <definedName name="Excel_BuiltIn_Print_Area_1_11_3">#REF!</definedName>
    <definedName name="Excel_BuiltIn_Print_Area_1_11_3_12" localSheetId="18">#REF!</definedName>
    <definedName name="Excel_BuiltIn_Print_Area_1_11_3_12" localSheetId="20">#REF!</definedName>
    <definedName name="Excel_BuiltIn_Print_Area_1_11_3_12">#REF!</definedName>
    <definedName name="Excel_BuiltIn_Print_Area_1_11_3_2" localSheetId="18">#REF!</definedName>
    <definedName name="Excel_BuiltIn_Print_Area_1_11_3_2" localSheetId="20">#REF!</definedName>
    <definedName name="Excel_BuiltIn_Print_Area_1_11_3_2">#REF!</definedName>
    <definedName name="Excel_BuiltIn_Print_Area_1_11_3_7" localSheetId="18">#REF!</definedName>
    <definedName name="Excel_BuiltIn_Print_Area_1_11_3_7" localSheetId="20">#REF!</definedName>
    <definedName name="Excel_BuiltIn_Print_Area_1_11_3_7">#REF!</definedName>
    <definedName name="Excel_BuiltIn_Print_Area_1_11_3_8" localSheetId="18">#REF!</definedName>
    <definedName name="Excel_BuiltIn_Print_Area_1_11_3_8" localSheetId="20">#REF!</definedName>
    <definedName name="Excel_BuiltIn_Print_Area_1_11_3_8">#REF!</definedName>
    <definedName name="Excel_BuiltIn_Print_Area_1_11_5" localSheetId="18">#REF!</definedName>
    <definedName name="Excel_BuiltIn_Print_Area_1_11_5" localSheetId="20">#REF!</definedName>
    <definedName name="Excel_BuiltIn_Print_Area_1_11_5">#REF!</definedName>
    <definedName name="Excel_BuiltIn_Print_Area_1_11_5_12" localSheetId="18">#REF!</definedName>
    <definedName name="Excel_BuiltIn_Print_Area_1_11_5_12" localSheetId="20">#REF!</definedName>
    <definedName name="Excel_BuiltIn_Print_Area_1_11_5_12">#REF!</definedName>
    <definedName name="Excel_BuiltIn_Print_Area_1_11_5_2" localSheetId="18">#REF!</definedName>
    <definedName name="Excel_BuiltIn_Print_Area_1_11_5_2" localSheetId="20">#REF!</definedName>
    <definedName name="Excel_BuiltIn_Print_Area_1_11_5_2">#REF!</definedName>
    <definedName name="Excel_BuiltIn_Print_Area_1_11_5_7" localSheetId="18">#REF!</definedName>
    <definedName name="Excel_BuiltIn_Print_Area_1_11_5_7" localSheetId="20">#REF!</definedName>
    <definedName name="Excel_BuiltIn_Print_Area_1_11_5_7">#REF!</definedName>
    <definedName name="Excel_BuiltIn_Print_Area_1_11_5_8" localSheetId="18">#REF!</definedName>
    <definedName name="Excel_BuiltIn_Print_Area_1_11_5_8" localSheetId="20">#REF!</definedName>
    <definedName name="Excel_BuiltIn_Print_Area_1_11_5_8">#REF!</definedName>
    <definedName name="Excel_BuiltIn_Print_Area_1_11_7" localSheetId="18">#REF!</definedName>
    <definedName name="Excel_BuiltIn_Print_Area_1_11_7" localSheetId="20">#REF!</definedName>
    <definedName name="Excel_BuiltIn_Print_Area_1_11_7">#REF!</definedName>
    <definedName name="Excel_BuiltIn_Print_Area_1_11_8" localSheetId="18">#REF!</definedName>
    <definedName name="Excel_BuiltIn_Print_Area_1_11_8" localSheetId="20">#REF!</definedName>
    <definedName name="Excel_BuiltIn_Print_Area_1_11_8">#REF!</definedName>
    <definedName name="Excel_BuiltIn_Print_Area_1_12" localSheetId="18">#REF!</definedName>
    <definedName name="Excel_BuiltIn_Print_Area_1_12" localSheetId="20">#REF!</definedName>
    <definedName name="Excel_BuiltIn_Print_Area_1_12">#REF!</definedName>
    <definedName name="Excel_BuiltIn_Print_Area_1_2" localSheetId="18">#REF!</definedName>
    <definedName name="Excel_BuiltIn_Print_Area_1_2" localSheetId="20">#REF!</definedName>
    <definedName name="Excel_BuiltIn_Print_Area_1_2">#REF!</definedName>
    <definedName name="Excel_BuiltIn_Print_Area_1_3" localSheetId="18">#REF!</definedName>
    <definedName name="Excel_BuiltIn_Print_Area_1_3" localSheetId="20">#REF!</definedName>
    <definedName name="Excel_BuiltIn_Print_Area_1_3">#REF!</definedName>
    <definedName name="Excel_BuiltIn_Print_Area_1_4" localSheetId="18">#REF!</definedName>
    <definedName name="Excel_BuiltIn_Print_Area_1_4" localSheetId="20">#REF!</definedName>
    <definedName name="Excel_BuiltIn_Print_Area_1_4">#REF!</definedName>
    <definedName name="Excel_BuiltIn_Print_Area_1_8" localSheetId="18">#REF!</definedName>
    <definedName name="Excel_BuiltIn_Print_Area_1_8" localSheetId="20">#REF!</definedName>
    <definedName name="Excel_BuiltIn_Print_Area_1_8">#REF!</definedName>
    <definedName name="Excel_BuiltIn_Print_Area_12_1" localSheetId="18">#REF!</definedName>
    <definedName name="Excel_BuiltIn_Print_Area_12_1" localSheetId="20">#REF!</definedName>
    <definedName name="Excel_BuiltIn_Print_Area_12_1">#REF!</definedName>
    <definedName name="Excel_BuiltIn_Print_Area_12_1_12" localSheetId="18">#REF!</definedName>
    <definedName name="Excel_BuiltIn_Print_Area_12_1_12" localSheetId="20">#REF!</definedName>
    <definedName name="Excel_BuiltIn_Print_Area_12_1_12">#REF!</definedName>
    <definedName name="Excel_BuiltIn_Print_Area_12_1_7" localSheetId="18">#REF!</definedName>
    <definedName name="Excel_BuiltIn_Print_Area_12_1_7" localSheetId="20">#REF!</definedName>
    <definedName name="Excel_BuiltIn_Print_Area_12_1_7">#REF!</definedName>
    <definedName name="Excel_BuiltIn_Print_Area_12_1_8" localSheetId="18">#REF!</definedName>
    <definedName name="Excel_BuiltIn_Print_Area_12_1_8" localSheetId="20">#REF!</definedName>
    <definedName name="Excel_BuiltIn_Print_Area_12_1_8">#REF!</definedName>
    <definedName name="Excel_BuiltIn_Print_Area_3">"$#HIV!.$A$1:$L$17"</definedName>
    <definedName name="Excel_BuiltIn_Print_Titles_1" localSheetId="6">#REF!</definedName>
    <definedName name="Excel_BuiltIn_Print_Titles_1" localSheetId="22">#REF!</definedName>
    <definedName name="Excel_BuiltIn_Print_Titles_1" localSheetId="18">#REF!</definedName>
    <definedName name="Excel_BuiltIn_Print_Titles_1" localSheetId="7">#REF!</definedName>
    <definedName name="Excel_BuiltIn_Print_Titles_1" localSheetId="8">#REF!</definedName>
    <definedName name="Excel_BuiltIn_Print_Titles_1" localSheetId="24">#REF!</definedName>
    <definedName name="Excel_BuiltIn_Print_Titles_1" localSheetId="20">#REF!</definedName>
    <definedName name="Excel_BuiltIn_Print_Titles_1" localSheetId="5">#REF!</definedName>
    <definedName name="Excel_BuiltIn_Print_Titles_1" localSheetId="23">#REF!</definedName>
    <definedName name="Excel_BuiltIn_Print_Titles_1">#REF!</definedName>
    <definedName name="Excel_BuiltIn_Print_Titles_1_1" localSheetId="6">#REF!</definedName>
    <definedName name="Excel_BuiltIn_Print_Titles_1_1" localSheetId="22">#REF!</definedName>
    <definedName name="Excel_BuiltIn_Print_Titles_1_1" localSheetId="18">#REF!</definedName>
    <definedName name="Excel_BuiltIn_Print_Titles_1_1" localSheetId="7">#REF!</definedName>
    <definedName name="Excel_BuiltIn_Print_Titles_1_1" localSheetId="8">#REF!</definedName>
    <definedName name="Excel_BuiltIn_Print_Titles_1_1" localSheetId="20">#REF!</definedName>
    <definedName name="Excel_BuiltIn_Print_Titles_1_1" localSheetId="5">#REF!</definedName>
    <definedName name="Excel_BuiltIn_Print_Titles_1_1">#REF!</definedName>
    <definedName name="Excel_BuiltIn_Print_Titles_1_1_1" localSheetId="6">#REF!</definedName>
    <definedName name="Excel_BuiltIn_Print_Titles_1_1_1" localSheetId="22">#REF!</definedName>
    <definedName name="Excel_BuiltIn_Print_Titles_1_1_1" localSheetId="18">#REF!</definedName>
    <definedName name="Excel_BuiltIn_Print_Titles_1_1_1" localSheetId="7">#REF!</definedName>
    <definedName name="Excel_BuiltIn_Print_Titles_1_1_1" localSheetId="8">#REF!</definedName>
    <definedName name="Excel_BuiltIn_Print_Titles_1_1_1" localSheetId="20">#REF!</definedName>
    <definedName name="Excel_BuiltIn_Print_Titles_1_1_1" localSheetId="5">#REF!</definedName>
    <definedName name="Excel_BuiltIn_Print_Titles_1_1_1">#REF!</definedName>
    <definedName name="Excel_BuiltIn_Print_Titles_1_1_1_1">NA()</definedName>
    <definedName name="Excel_BuiltIn_Print_Titles_1_1_1_12" localSheetId="6">#REF!</definedName>
    <definedName name="Excel_BuiltIn_Print_Titles_1_1_1_12" localSheetId="22">#REF!</definedName>
    <definedName name="Excel_BuiltIn_Print_Titles_1_1_1_12" localSheetId="18">#REF!</definedName>
    <definedName name="Excel_BuiltIn_Print_Titles_1_1_1_12" localSheetId="7">#REF!</definedName>
    <definedName name="Excel_BuiltIn_Print_Titles_1_1_1_12" localSheetId="8">#REF!</definedName>
    <definedName name="Excel_BuiltIn_Print_Titles_1_1_1_12" localSheetId="24">#REF!</definedName>
    <definedName name="Excel_BuiltIn_Print_Titles_1_1_1_12" localSheetId="20">#REF!</definedName>
    <definedName name="Excel_BuiltIn_Print_Titles_1_1_1_12" localSheetId="5">#REF!</definedName>
    <definedName name="Excel_BuiltIn_Print_Titles_1_1_1_12" localSheetId="23">#REF!</definedName>
    <definedName name="Excel_BuiltIn_Print_Titles_1_1_1_12">#REF!</definedName>
    <definedName name="Excel_BuiltIn_Print_Titles_1_1_1_7" localSheetId="6">#REF!</definedName>
    <definedName name="Excel_BuiltIn_Print_Titles_1_1_1_7" localSheetId="22">#REF!</definedName>
    <definedName name="Excel_BuiltIn_Print_Titles_1_1_1_7" localSheetId="18">#REF!</definedName>
    <definedName name="Excel_BuiltIn_Print_Titles_1_1_1_7" localSheetId="7">#REF!</definedName>
    <definedName name="Excel_BuiltIn_Print_Titles_1_1_1_7" localSheetId="8">#REF!</definedName>
    <definedName name="Excel_BuiltIn_Print_Titles_1_1_1_7" localSheetId="20">#REF!</definedName>
    <definedName name="Excel_BuiltIn_Print_Titles_1_1_1_7" localSheetId="5">#REF!</definedName>
    <definedName name="Excel_BuiltIn_Print_Titles_1_1_1_7">#REF!</definedName>
    <definedName name="Excel_BuiltIn_Print_Titles_1_1_1_8" localSheetId="6">#REF!</definedName>
    <definedName name="Excel_BuiltIn_Print_Titles_1_1_1_8" localSheetId="22">#REF!</definedName>
    <definedName name="Excel_BuiltIn_Print_Titles_1_1_1_8" localSheetId="18">#REF!</definedName>
    <definedName name="Excel_BuiltIn_Print_Titles_1_1_1_8" localSheetId="7">#REF!</definedName>
    <definedName name="Excel_BuiltIn_Print_Titles_1_1_1_8" localSheetId="8">#REF!</definedName>
    <definedName name="Excel_BuiltIn_Print_Titles_1_1_1_8" localSheetId="20">#REF!</definedName>
    <definedName name="Excel_BuiltIn_Print_Titles_1_1_1_8" localSheetId="5">#REF!</definedName>
    <definedName name="Excel_BuiltIn_Print_Titles_1_1_1_8">#REF!</definedName>
    <definedName name="Excel_BuiltIn_Print_Titles_1_1_12" localSheetId="18">#REF!</definedName>
    <definedName name="Excel_BuiltIn_Print_Titles_1_1_12" localSheetId="20">#REF!</definedName>
    <definedName name="Excel_BuiltIn_Print_Titles_1_1_12">#REF!</definedName>
    <definedName name="Excel_BuiltIn_Print_Titles_1_1_7" localSheetId="18">#REF!</definedName>
    <definedName name="Excel_BuiltIn_Print_Titles_1_1_7" localSheetId="20">#REF!</definedName>
    <definedName name="Excel_BuiltIn_Print_Titles_1_1_7">#REF!</definedName>
    <definedName name="Excel_BuiltIn_Print_Titles_1_1_8" localSheetId="18">#REF!</definedName>
    <definedName name="Excel_BuiltIn_Print_Titles_1_1_8" localSheetId="20">#REF!</definedName>
    <definedName name="Excel_BuiltIn_Print_Titles_1_1_8">#REF!</definedName>
    <definedName name="Excel_BuiltIn_Print_Titles_1_1_9" localSheetId="18">#REF!</definedName>
    <definedName name="Excel_BuiltIn_Print_Titles_1_1_9" localSheetId="20">#REF!</definedName>
    <definedName name="Excel_BuiltIn_Print_Titles_1_1_9">#REF!</definedName>
    <definedName name="Excel_BuiltIn_Print_Titles_1_1_9_1">NA()</definedName>
    <definedName name="Excel_BuiltIn_Print_Titles_1_1_9_12" localSheetId="6">#REF!</definedName>
    <definedName name="Excel_BuiltIn_Print_Titles_1_1_9_12" localSheetId="22">#REF!</definedName>
    <definedName name="Excel_BuiltIn_Print_Titles_1_1_9_12" localSheetId="18">#REF!</definedName>
    <definedName name="Excel_BuiltIn_Print_Titles_1_1_9_12" localSheetId="7">#REF!</definedName>
    <definedName name="Excel_BuiltIn_Print_Titles_1_1_9_12" localSheetId="8">#REF!</definedName>
    <definedName name="Excel_BuiltIn_Print_Titles_1_1_9_12" localSheetId="24">#REF!</definedName>
    <definedName name="Excel_BuiltIn_Print_Titles_1_1_9_12" localSheetId="20">#REF!</definedName>
    <definedName name="Excel_BuiltIn_Print_Titles_1_1_9_12" localSheetId="5">#REF!</definedName>
    <definedName name="Excel_BuiltIn_Print_Titles_1_1_9_12" localSheetId="23">#REF!</definedName>
    <definedName name="Excel_BuiltIn_Print_Titles_1_1_9_12">#REF!</definedName>
    <definedName name="Excel_BuiltIn_Print_Titles_1_1_9_7" localSheetId="6">#REF!</definedName>
    <definedName name="Excel_BuiltIn_Print_Titles_1_1_9_7" localSheetId="22">#REF!</definedName>
    <definedName name="Excel_BuiltIn_Print_Titles_1_1_9_7" localSheetId="18">#REF!</definedName>
    <definedName name="Excel_BuiltIn_Print_Titles_1_1_9_7" localSheetId="7">#REF!</definedName>
    <definedName name="Excel_BuiltIn_Print_Titles_1_1_9_7" localSheetId="8">#REF!</definedName>
    <definedName name="Excel_BuiltIn_Print_Titles_1_1_9_7" localSheetId="20">#REF!</definedName>
    <definedName name="Excel_BuiltIn_Print_Titles_1_1_9_7" localSheetId="5">#REF!</definedName>
    <definedName name="Excel_BuiltIn_Print_Titles_1_1_9_7">#REF!</definedName>
    <definedName name="Excel_BuiltIn_Print_Titles_1_1_9_8" localSheetId="6">#REF!</definedName>
    <definedName name="Excel_BuiltIn_Print_Titles_1_1_9_8" localSheetId="22">#REF!</definedName>
    <definedName name="Excel_BuiltIn_Print_Titles_1_1_9_8" localSheetId="18">#REF!</definedName>
    <definedName name="Excel_BuiltIn_Print_Titles_1_1_9_8" localSheetId="7">#REF!</definedName>
    <definedName name="Excel_BuiltIn_Print_Titles_1_1_9_8" localSheetId="8">#REF!</definedName>
    <definedName name="Excel_BuiltIn_Print_Titles_1_1_9_8" localSheetId="20">#REF!</definedName>
    <definedName name="Excel_BuiltIn_Print_Titles_1_1_9_8" localSheetId="5">#REF!</definedName>
    <definedName name="Excel_BuiltIn_Print_Titles_1_1_9_8">#REF!</definedName>
    <definedName name="Excel_BuiltIn_Print_Titles_1_9" localSheetId="18">#REF!</definedName>
    <definedName name="Excel_BuiltIn_Print_Titles_1_9" localSheetId="20">#REF!</definedName>
    <definedName name="Excel_BuiltIn_Print_Titles_1_9">#REF!</definedName>
    <definedName name="Excel_BuiltIn_Print_Titles_1_9_1">NA()</definedName>
    <definedName name="Excel_BuiltIn_Print_Titles_1_9_12" localSheetId="6">#REF!</definedName>
    <definedName name="Excel_BuiltIn_Print_Titles_1_9_12" localSheetId="22">#REF!</definedName>
    <definedName name="Excel_BuiltIn_Print_Titles_1_9_12" localSheetId="18">#REF!</definedName>
    <definedName name="Excel_BuiltIn_Print_Titles_1_9_12" localSheetId="7">#REF!</definedName>
    <definedName name="Excel_BuiltIn_Print_Titles_1_9_12" localSheetId="8">#REF!</definedName>
    <definedName name="Excel_BuiltIn_Print_Titles_1_9_12" localSheetId="24">#REF!</definedName>
    <definedName name="Excel_BuiltIn_Print_Titles_1_9_12" localSheetId="20">#REF!</definedName>
    <definedName name="Excel_BuiltIn_Print_Titles_1_9_12" localSheetId="5">#REF!</definedName>
    <definedName name="Excel_BuiltIn_Print_Titles_1_9_12" localSheetId="23">#REF!</definedName>
    <definedName name="Excel_BuiltIn_Print_Titles_1_9_12">#REF!</definedName>
    <definedName name="Excel_BuiltIn_Print_Titles_1_9_7" localSheetId="6">#REF!</definedName>
    <definedName name="Excel_BuiltIn_Print_Titles_1_9_7" localSheetId="22">#REF!</definedName>
    <definedName name="Excel_BuiltIn_Print_Titles_1_9_7" localSheetId="18">#REF!</definedName>
    <definedName name="Excel_BuiltIn_Print_Titles_1_9_7" localSheetId="7">#REF!</definedName>
    <definedName name="Excel_BuiltIn_Print_Titles_1_9_7" localSheetId="8">#REF!</definedName>
    <definedName name="Excel_BuiltIn_Print_Titles_1_9_7" localSheetId="20">#REF!</definedName>
    <definedName name="Excel_BuiltIn_Print_Titles_1_9_7" localSheetId="5">#REF!</definedName>
    <definedName name="Excel_BuiltIn_Print_Titles_1_9_7">#REF!</definedName>
    <definedName name="Excel_BuiltIn_Print_Titles_1_9_8" localSheetId="6">#REF!</definedName>
    <definedName name="Excel_BuiltIn_Print_Titles_1_9_8" localSheetId="22">#REF!</definedName>
    <definedName name="Excel_BuiltIn_Print_Titles_1_9_8" localSheetId="18">#REF!</definedName>
    <definedName name="Excel_BuiltIn_Print_Titles_1_9_8" localSheetId="7">#REF!</definedName>
    <definedName name="Excel_BuiltIn_Print_Titles_1_9_8" localSheetId="8">#REF!</definedName>
    <definedName name="Excel_BuiltIn_Print_Titles_1_9_8" localSheetId="20">#REF!</definedName>
    <definedName name="Excel_BuiltIn_Print_Titles_1_9_8" localSheetId="5">#REF!</definedName>
    <definedName name="Excel_BuiltIn_Print_Titles_1_9_8">#REF!</definedName>
    <definedName name="Excel_BuiltIn_Print_Titles_10" localSheetId="18">#REF!</definedName>
    <definedName name="Excel_BuiltIn_Print_Titles_10" localSheetId="20">#REF!</definedName>
    <definedName name="Excel_BuiltIn_Print_Titles_10">#REF!</definedName>
    <definedName name="Excel_BuiltIn_Print_Titles_12_1" localSheetId="18">#REF!</definedName>
    <definedName name="Excel_BuiltIn_Print_Titles_12_1" localSheetId="20">#REF!</definedName>
    <definedName name="Excel_BuiltIn_Print_Titles_12_1">#REF!</definedName>
    <definedName name="Excel_BuiltIn_Print_Titles_12_1_12" localSheetId="18">#REF!</definedName>
    <definedName name="Excel_BuiltIn_Print_Titles_12_1_12" localSheetId="20">#REF!</definedName>
    <definedName name="Excel_BuiltIn_Print_Titles_12_1_12">#REF!</definedName>
    <definedName name="Excel_BuiltIn_Print_Titles_12_1_7" localSheetId="18">#REF!</definedName>
    <definedName name="Excel_BuiltIn_Print_Titles_12_1_7" localSheetId="20">#REF!</definedName>
    <definedName name="Excel_BuiltIn_Print_Titles_12_1_7">#REF!</definedName>
    <definedName name="Excel_BuiltIn_Print_Titles_12_1_8" localSheetId="18">#REF!</definedName>
    <definedName name="Excel_BuiltIn_Print_Titles_12_1_8" localSheetId="20">#REF!</definedName>
    <definedName name="Excel_BuiltIn_Print_Titles_12_1_8">#REF!</definedName>
    <definedName name="Excel_BuiltIn_Print_Titles_3_1" localSheetId="18">#REF!</definedName>
    <definedName name="Excel_BuiltIn_Print_Titles_3_1" localSheetId="2">#REF!</definedName>
    <definedName name="Excel_BuiltIn_Print_Titles_3_1" localSheetId="20">#REF!</definedName>
    <definedName name="Excel_BuiltIn_Print_Titles_3_1">#REF!</definedName>
    <definedName name="Excel_BuiltIn_Print_Titles_4_1" localSheetId="18">#REF!</definedName>
    <definedName name="Excel_BuiltIn_Print_Titles_4_1" localSheetId="2">#REF!</definedName>
    <definedName name="Excel_BuiltIn_Print_Titles_4_1" localSheetId="20">#REF!</definedName>
    <definedName name="Excel_BuiltIn_Print_Titles_4_1">#REF!</definedName>
    <definedName name="Excel_BuiltIn_Print_Titles_5_1" localSheetId="18">#REF!</definedName>
    <definedName name="Excel_BuiltIn_Print_Titles_5_1" localSheetId="20">#REF!</definedName>
    <definedName name="Excel_BuiltIn_Print_Titles_5_1">#REF!</definedName>
    <definedName name="fkeres" localSheetId="18">#REF!</definedName>
    <definedName name="fkeres" localSheetId="2">#REF!</definedName>
    <definedName name="fkeres" localSheetId="20">#REF!</definedName>
    <definedName name="fkeres">#REF!</definedName>
    <definedName name="fkeres_1" localSheetId="18">#REF!</definedName>
    <definedName name="fkeres_1" localSheetId="20">#REF!</definedName>
    <definedName name="fkeres_1">#REF!</definedName>
    <definedName name="fkeres_10" localSheetId="18">#REF!</definedName>
    <definedName name="fkeres_10" localSheetId="20">#REF!</definedName>
    <definedName name="fkeres_10">#REF!</definedName>
    <definedName name="fkeres_10_12" localSheetId="18">#REF!</definedName>
    <definedName name="fkeres_10_12" localSheetId="20">#REF!</definedName>
    <definedName name="fkeres_10_12">#REF!</definedName>
    <definedName name="fkeres_10_7" localSheetId="18">#REF!</definedName>
    <definedName name="fkeres_10_7" localSheetId="20">#REF!</definedName>
    <definedName name="fkeres_10_7">#REF!</definedName>
    <definedName name="fkeres_10_8" localSheetId="18">#REF!</definedName>
    <definedName name="fkeres_10_8" localSheetId="20">#REF!</definedName>
    <definedName name="fkeres_10_8">#REF!</definedName>
    <definedName name="fkeres_11" localSheetId="18">#REF!</definedName>
    <definedName name="fkeres_11" localSheetId="20">#REF!</definedName>
    <definedName name="fkeres_11">#REF!</definedName>
    <definedName name="fkeres_11_1" localSheetId="18">#REF!</definedName>
    <definedName name="fkeres_11_1" localSheetId="20">#REF!</definedName>
    <definedName name="fkeres_11_1">#REF!</definedName>
    <definedName name="fkeres_11_1_1" localSheetId="18">#REF!</definedName>
    <definedName name="fkeres_11_1_1" localSheetId="20">#REF!</definedName>
    <definedName name="fkeres_11_1_1">#REF!</definedName>
    <definedName name="fkeres_11_1_1_1">NA()</definedName>
    <definedName name="fkeres_11_1_1_12" localSheetId="6">#REF!</definedName>
    <definedName name="fkeres_11_1_1_12" localSheetId="22">#REF!</definedName>
    <definedName name="fkeres_11_1_1_12" localSheetId="18">#REF!</definedName>
    <definedName name="fkeres_11_1_1_12" localSheetId="7">#REF!</definedName>
    <definedName name="fkeres_11_1_1_12" localSheetId="8">#REF!</definedName>
    <definedName name="fkeres_11_1_1_12" localSheetId="24">#REF!</definedName>
    <definedName name="fkeres_11_1_1_12" localSheetId="20">#REF!</definedName>
    <definedName name="fkeres_11_1_1_12" localSheetId="5">#REF!</definedName>
    <definedName name="fkeres_11_1_1_12" localSheetId="23">#REF!</definedName>
    <definedName name="fkeres_11_1_1_12">#REF!</definedName>
    <definedName name="fkeres_11_1_1_2" localSheetId="6">#REF!</definedName>
    <definedName name="fkeres_11_1_1_2" localSheetId="22">#REF!</definedName>
    <definedName name="fkeres_11_1_1_2" localSheetId="18">#REF!</definedName>
    <definedName name="fkeres_11_1_1_2" localSheetId="7">#REF!</definedName>
    <definedName name="fkeres_11_1_1_2" localSheetId="8">#REF!</definedName>
    <definedName name="fkeres_11_1_1_2" localSheetId="20">#REF!</definedName>
    <definedName name="fkeres_11_1_1_2" localSheetId="5">#REF!</definedName>
    <definedName name="fkeres_11_1_1_2">#REF!</definedName>
    <definedName name="fkeres_11_1_1_7" localSheetId="6">#REF!</definedName>
    <definedName name="fkeres_11_1_1_7" localSheetId="22">#REF!</definedName>
    <definedName name="fkeres_11_1_1_7" localSheetId="18">#REF!</definedName>
    <definedName name="fkeres_11_1_1_7" localSheetId="7">#REF!</definedName>
    <definedName name="fkeres_11_1_1_7" localSheetId="8">#REF!</definedName>
    <definedName name="fkeres_11_1_1_7" localSheetId="20">#REF!</definedName>
    <definedName name="fkeres_11_1_1_7" localSheetId="5">#REF!</definedName>
    <definedName name="fkeres_11_1_1_7">#REF!</definedName>
    <definedName name="fkeres_11_1_1_8" localSheetId="18">#REF!</definedName>
    <definedName name="fkeres_11_1_1_8" localSheetId="20">#REF!</definedName>
    <definedName name="fkeres_11_1_1_8">#REF!</definedName>
    <definedName name="fkeres_11_1_12" localSheetId="18">#REF!</definedName>
    <definedName name="fkeres_11_1_12" localSheetId="20">#REF!</definedName>
    <definedName name="fkeres_11_1_12">#REF!</definedName>
    <definedName name="fkeres_11_1_2" localSheetId="18">#REF!</definedName>
    <definedName name="fkeres_11_1_2" localSheetId="20">#REF!</definedName>
    <definedName name="fkeres_11_1_2">#REF!</definedName>
    <definedName name="fkeres_11_1_7" localSheetId="18">#REF!</definedName>
    <definedName name="fkeres_11_1_7" localSheetId="20">#REF!</definedName>
    <definedName name="fkeres_11_1_7">#REF!</definedName>
    <definedName name="fkeres_11_1_8" localSheetId="18">#REF!</definedName>
    <definedName name="fkeres_11_1_8" localSheetId="20">#REF!</definedName>
    <definedName name="fkeres_11_1_8">#REF!</definedName>
    <definedName name="fkeres_11_12" localSheetId="18">#REF!</definedName>
    <definedName name="fkeres_11_12" localSheetId="20">#REF!</definedName>
    <definedName name="fkeres_11_12">#REF!</definedName>
    <definedName name="fkeres_11_3" localSheetId="18">#REF!</definedName>
    <definedName name="fkeres_11_3" localSheetId="20">#REF!</definedName>
    <definedName name="fkeres_11_3">#REF!</definedName>
    <definedName name="fkeres_11_3_12" localSheetId="18">#REF!</definedName>
    <definedName name="fkeres_11_3_12" localSheetId="20">#REF!</definedName>
    <definedName name="fkeres_11_3_12">#REF!</definedName>
    <definedName name="fkeres_11_3_2" localSheetId="18">#REF!</definedName>
    <definedName name="fkeres_11_3_2" localSheetId="20">#REF!</definedName>
    <definedName name="fkeres_11_3_2">#REF!</definedName>
    <definedName name="fkeres_11_3_7" localSheetId="18">#REF!</definedName>
    <definedName name="fkeres_11_3_7" localSheetId="20">#REF!</definedName>
    <definedName name="fkeres_11_3_7">#REF!</definedName>
    <definedName name="fkeres_11_3_8" localSheetId="18">#REF!</definedName>
    <definedName name="fkeres_11_3_8" localSheetId="20">#REF!</definedName>
    <definedName name="fkeres_11_3_8">#REF!</definedName>
    <definedName name="fkeres_11_5" localSheetId="18">#REF!</definedName>
    <definedName name="fkeres_11_5" localSheetId="20">#REF!</definedName>
    <definedName name="fkeres_11_5">#REF!</definedName>
    <definedName name="fkeres_11_5_12" localSheetId="18">#REF!</definedName>
    <definedName name="fkeres_11_5_12" localSheetId="20">#REF!</definedName>
    <definedName name="fkeres_11_5_12">#REF!</definedName>
    <definedName name="fkeres_11_5_2" localSheetId="18">#REF!</definedName>
    <definedName name="fkeres_11_5_2" localSheetId="20">#REF!</definedName>
    <definedName name="fkeres_11_5_2">#REF!</definedName>
    <definedName name="fkeres_11_5_7" localSheetId="18">#REF!</definedName>
    <definedName name="fkeres_11_5_7" localSheetId="20">#REF!</definedName>
    <definedName name="fkeres_11_5_7">#REF!</definedName>
    <definedName name="fkeres_11_5_8" localSheetId="18">#REF!</definedName>
    <definedName name="fkeres_11_5_8" localSheetId="20">#REF!</definedName>
    <definedName name="fkeres_11_5_8">#REF!</definedName>
    <definedName name="fkeres_11_7" localSheetId="18">#REF!</definedName>
    <definedName name="fkeres_11_7" localSheetId="20">#REF!</definedName>
    <definedName name="fkeres_11_7">#REF!</definedName>
    <definedName name="fkeres_11_8" localSheetId="18">#REF!</definedName>
    <definedName name="fkeres_11_8" localSheetId="20">#REF!</definedName>
    <definedName name="fkeres_11_8">#REF!</definedName>
    <definedName name="fkeres_12" localSheetId="18">#REF!</definedName>
    <definedName name="fkeres_12" localSheetId="2">#REF!</definedName>
    <definedName name="fkeres_12" localSheetId="20">#REF!</definedName>
    <definedName name="fkeres_12">#REF!</definedName>
    <definedName name="fkeres_12_1">NA()</definedName>
    <definedName name="fkeres_12_10" localSheetId="6">#REF!</definedName>
    <definedName name="fkeres_12_10" localSheetId="22">#REF!</definedName>
    <definedName name="fkeres_12_10" localSheetId="18">#REF!</definedName>
    <definedName name="fkeres_12_10" localSheetId="7">#REF!</definedName>
    <definedName name="fkeres_12_10" localSheetId="8">#REF!</definedName>
    <definedName name="fkeres_12_10" localSheetId="24">#REF!</definedName>
    <definedName name="fkeres_12_10" localSheetId="20">#REF!</definedName>
    <definedName name="fkeres_12_10" localSheetId="5">#REF!</definedName>
    <definedName name="fkeres_12_10" localSheetId="23">#REF!</definedName>
    <definedName name="fkeres_12_10">#REF!</definedName>
    <definedName name="fkeres_12_10_12" localSheetId="6">#REF!</definedName>
    <definedName name="fkeres_12_10_12" localSheetId="22">#REF!</definedName>
    <definedName name="fkeres_12_10_12" localSheetId="18">#REF!</definedName>
    <definedName name="fkeres_12_10_12" localSheetId="7">#REF!</definedName>
    <definedName name="fkeres_12_10_12" localSheetId="8">#REF!</definedName>
    <definedName name="fkeres_12_10_12" localSheetId="20">#REF!</definedName>
    <definedName name="fkeres_12_10_12" localSheetId="5">#REF!</definedName>
    <definedName name="fkeres_12_10_12">#REF!</definedName>
    <definedName name="fkeres_12_10_7" localSheetId="6">#REF!</definedName>
    <definedName name="fkeres_12_10_7" localSheetId="22">#REF!</definedName>
    <definedName name="fkeres_12_10_7" localSheetId="18">#REF!</definedName>
    <definedName name="fkeres_12_10_7" localSheetId="7">#REF!</definedName>
    <definedName name="fkeres_12_10_7" localSheetId="8">#REF!</definedName>
    <definedName name="fkeres_12_10_7" localSheetId="20">#REF!</definedName>
    <definedName name="fkeres_12_10_7" localSheetId="5">#REF!</definedName>
    <definedName name="fkeres_12_10_7">#REF!</definedName>
    <definedName name="fkeres_12_10_8" localSheetId="18">#REF!</definedName>
    <definedName name="fkeres_12_10_8" localSheetId="20">#REF!</definedName>
    <definedName name="fkeres_12_10_8">#REF!</definedName>
    <definedName name="fkeres_12_12" localSheetId="18">#REF!</definedName>
    <definedName name="fkeres_12_12" localSheetId="20">#REF!</definedName>
    <definedName name="fkeres_12_12">#REF!</definedName>
    <definedName name="fkeres_12_7" localSheetId="18">#REF!</definedName>
    <definedName name="fkeres_12_7" localSheetId="20">#REF!</definedName>
    <definedName name="fkeres_12_7">#REF!</definedName>
    <definedName name="fkeres_12_8" localSheetId="18">#REF!</definedName>
    <definedName name="fkeres_12_8" localSheetId="20">#REF!</definedName>
    <definedName name="fkeres_12_8">#REF!</definedName>
    <definedName name="fkeres_2" localSheetId="18">#REF!</definedName>
    <definedName name="fkeres_2" localSheetId="2">#REF!</definedName>
    <definedName name="fkeres_2" localSheetId="20">#REF!</definedName>
    <definedName name="fkeres_2">#REF!</definedName>
    <definedName name="fkeres_2_1" localSheetId="18">#REF!</definedName>
    <definedName name="fkeres_2_1" localSheetId="20">#REF!</definedName>
    <definedName name="fkeres_2_1">#REF!</definedName>
    <definedName name="fkeres_2_1_1" localSheetId="18">#REF!</definedName>
    <definedName name="fkeres_2_1_1" localSheetId="20">#REF!</definedName>
    <definedName name="fkeres_2_1_1">#REF!</definedName>
    <definedName name="fkeres_2_10" localSheetId="18">#REF!</definedName>
    <definedName name="fkeres_2_10" localSheetId="20">#REF!</definedName>
    <definedName name="fkeres_2_10">#REF!</definedName>
    <definedName name="fkeres_2_10_12" localSheetId="18">#REF!</definedName>
    <definedName name="fkeres_2_10_12" localSheetId="20">#REF!</definedName>
    <definedName name="fkeres_2_10_12">#REF!</definedName>
    <definedName name="fkeres_2_10_7" localSheetId="18">#REF!</definedName>
    <definedName name="fkeres_2_10_7" localSheetId="20">#REF!</definedName>
    <definedName name="fkeres_2_10_7">#REF!</definedName>
    <definedName name="fkeres_2_10_8" localSheetId="18">#REF!</definedName>
    <definedName name="fkeres_2_10_8" localSheetId="20">#REF!</definedName>
    <definedName name="fkeres_2_10_8">#REF!</definedName>
    <definedName name="fkeres_2_11" localSheetId="18">#REF!</definedName>
    <definedName name="fkeres_2_11" localSheetId="20">#REF!</definedName>
    <definedName name="fkeres_2_11">#REF!</definedName>
    <definedName name="fkeres_2_11_1" localSheetId="18">#REF!</definedName>
    <definedName name="fkeres_2_11_1" localSheetId="20">#REF!</definedName>
    <definedName name="fkeres_2_11_1">#REF!</definedName>
    <definedName name="fkeres_2_11_1_1" localSheetId="18">#REF!</definedName>
    <definedName name="fkeres_2_11_1_1" localSheetId="20">#REF!</definedName>
    <definedName name="fkeres_2_11_1_1">#REF!</definedName>
    <definedName name="fkeres_2_11_1_1_1">NA()</definedName>
    <definedName name="fkeres_2_11_1_1_12" localSheetId="6">#REF!</definedName>
    <definedName name="fkeres_2_11_1_1_12" localSheetId="22">#REF!</definedName>
    <definedName name="fkeres_2_11_1_1_12" localSheetId="18">#REF!</definedName>
    <definedName name="fkeres_2_11_1_1_12" localSheetId="7">#REF!</definedName>
    <definedName name="fkeres_2_11_1_1_12" localSheetId="8">#REF!</definedName>
    <definedName name="fkeres_2_11_1_1_12" localSheetId="24">#REF!</definedName>
    <definedName name="fkeres_2_11_1_1_12" localSheetId="20">#REF!</definedName>
    <definedName name="fkeres_2_11_1_1_12" localSheetId="5">#REF!</definedName>
    <definedName name="fkeres_2_11_1_1_12" localSheetId="23">#REF!</definedName>
    <definedName name="fkeres_2_11_1_1_12">#REF!</definedName>
    <definedName name="fkeres_2_11_1_1_2" localSheetId="6">#REF!</definedName>
    <definedName name="fkeres_2_11_1_1_2" localSheetId="22">#REF!</definedName>
    <definedName name="fkeres_2_11_1_1_2" localSheetId="18">#REF!</definedName>
    <definedName name="fkeres_2_11_1_1_2" localSheetId="7">#REF!</definedName>
    <definedName name="fkeres_2_11_1_1_2" localSheetId="8">#REF!</definedName>
    <definedName name="fkeres_2_11_1_1_2" localSheetId="20">#REF!</definedName>
    <definedName name="fkeres_2_11_1_1_2" localSheetId="5">#REF!</definedName>
    <definedName name="fkeres_2_11_1_1_2">#REF!</definedName>
    <definedName name="fkeres_2_11_1_1_7" localSheetId="6">#REF!</definedName>
    <definedName name="fkeres_2_11_1_1_7" localSheetId="22">#REF!</definedName>
    <definedName name="fkeres_2_11_1_1_7" localSheetId="18">#REF!</definedName>
    <definedName name="fkeres_2_11_1_1_7" localSheetId="7">#REF!</definedName>
    <definedName name="fkeres_2_11_1_1_7" localSheetId="8">#REF!</definedName>
    <definedName name="fkeres_2_11_1_1_7" localSheetId="20">#REF!</definedName>
    <definedName name="fkeres_2_11_1_1_7" localSheetId="5">#REF!</definedName>
    <definedName name="fkeres_2_11_1_1_7">#REF!</definedName>
    <definedName name="fkeres_2_11_1_1_8" localSheetId="18">#REF!</definedName>
    <definedName name="fkeres_2_11_1_1_8" localSheetId="20">#REF!</definedName>
    <definedName name="fkeres_2_11_1_1_8">#REF!</definedName>
    <definedName name="fkeres_2_11_1_12" localSheetId="18">#REF!</definedName>
    <definedName name="fkeres_2_11_1_12" localSheetId="20">#REF!</definedName>
    <definedName name="fkeres_2_11_1_12">#REF!</definedName>
    <definedName name="fkeres_2_11_1_2" localSheetId="18">#REF!</definedName>
    <definedName name="fkeres_2_11_1_2" localSheetId="20">#REF!</definedName>
    <definedName name="fkeres_2_11_1_2">#REF!</definedName>
    <definedName name="fkeres_2_11_1_7" localSheetId="18">#REF!</definedName>
    <definedName name="fkeres_2_11_1_7" localSheetId="20">#REF!</definedName>
    <definedName name="fkeres_2_11_1_7">#REF!</definedName>
    <definedName name="fkeres_2_11_1_8" localSheetId="18">#REF!</definedName>
    <definedName name="fkeres_2_11_1_8" localSheetId="20">#REF!</definedName>
    <definedName name="fkeres_2_11_1_8">#REF!</definedName>
    <definedName name="fkeres_2_11_12" localSheetId="18">#REF!</definedName>
    <definedName name="fkeres_2_11_12" localSheetId="20">#REF!</definedName>
    <definedName name="fkeres_2_11_12">#REF!</definedName>
    <definedName name="fkeres_2_11_3" localSheetId="18">#REF!</definedName>
    <definedName name="fkeres_2_11_3" localSheetId="20">#REF!</definedName>
    <definedName name="fkeres_2_11_3">#REF!</definedName>
    <definedName name="fkeres_2_11_3_12" localSheetId="18">#REF!</definedName>
    <definedName name="fkeres_2_11_3_12" localSheetId="20">#REF!</definedName>
    <definedName name="fkeres_2_11_3_12">#REF!</definedName>
    <definedName name="fkeres_2_11_3_2" localSheetId="18">#REF!</definedName>
    <definedName name="fkeres_2_11_3_2" localSheetId="20">#REF!</definedName>
    <definedName name="fkeres_2_11_3_2">#REF!</definedName>
    <definedName name="fkeres_2_11_3_7" localSheetId="18">#REF!</definedName>
    <definedName name="fkeres_2_11_3_7" localSheetId="20">#REF!</definedName>
    <definedName name="fkeres_2_11_3_7">#REF!</definedName>
    <definedName name="fkeres_2_11_3_8" localSheetId="18">#REF!</definedName>
    <definedName name="fkeres_2_11_3_8" localSheetId="20">#REF!</definedName>
    <definedName name="fkeres_2_11_3_8">#REF!</definedName>
    <definedName name="fkeres_2_11_5" localSheetId="18">#REF!</definedName>
    <definedName name="fkeres_2_11_5" localSheetId="20">#REF!</definedName>
    <definedName name="fkeres_2_11_5">#REF!</definedName>
    <definedName name="fkeres_2_11_5_12" localSheetId="18">#REF!</definedName>
    <definedName name="fkeres_2_11_5_12" localSheetId="20">#REF!</definedName>
    <definedName name="fkeres_2_11_5_12">#REF!</definedName>
    <definedName name="fkeres_2_11_5_2" localSheetId="18">#REF!</definedName>
    <definedName name="fkeres_2_11_5_2" localSheetId="20">#REF!</definedName>
    <definedName name="fkeres_2_11_5_2">#REF!</definedName>
    <definedName name="fkeres_2_11_5_7" localSheetId="18">#REF!</definedName>
    <definedName name="fkeres_2_11_5_7" localSheetId="20">#REF!</definedName>
    <definedName name="fkeres_2_11_5_7">#REF!</definedName>
    <definedName name="fkeres_2_11_5_8" localSheetId="18">#REF!</definedName>
    <definedName name="fkeres_2_11_5_8" localSheetId="20">#REF!</definedName>
    <definedName name="fkeres_2_11_5_8">#REF!</definedName>
    <definedName name="fkeres_2_11_7" localSheetId="18">#REF!</definedName>
    <definedName name="fkeres_2_11_7" localSheetId="20">#REF!</definedName>
    <definedName name="fkeres_2_11_7">#REF!</definedName>
    <definedName name="fkeres_2_11_8" localSheetId="18">#REF!</definedName>
    <definedName name="fkeres_2_11_8" localSheetId="20">#REF!</definedName>
    <definedName name="fkeres_2_11_8">#REF!</definedName>
    <definedName name="fkeres_2_12" localSheetId="18">#REF!</definedName>
    <definedName name="fkeres_2_12" localSheetId="2">#REF!</definedName>
    <definedName name="fkeres_2_12" localSheetId="20">#REF!</definedName>
    <definedName name="fkeres_2_12">#REF!</definedName>
    <definedName name="fkeres_2_12_1">NA()</definedName>
    <definedName name="fkeres_2_12_10" localSheetId="6">#REF!</definedName>
    <definedName name="fkeres_2_12_10" localSheetId="22">#REF!</definedName>
    <definedName name="fkeres_2_12_10" localSheetId="18">#REF!</definedName>
    <definedName name="fkeres_2_12_10" localSheetId="7">#REF!</definedName>
    <definedName name="fkeres_2_12_10" localSheetId="8">#REF!</definedName>
    <definedName name="fkeres_2_12_10" localSheetId="24">#REF!</definedName>
    <definedName name="fkeres_2_12_10" localSheetId="20">#REF!</definedName>
    <definedName name="fkeres_2_12_10" localSheetId="5">#REF!</definedName>
    <definedName name="fkeres_2_12_10" localSheetId="23">#REF!</definedName>
    <definedName name="fkeres_2_12_10">#REF!</definedName>
    <definedName name="fkeres_2_12_10_12" localSheetId="6">#REF!</definedName>
    <definedName name="fkeres_2_12_10_12" localSheetId="22">#REF!</definedName>
    <definedName name="fkeres_2_12_10_12" localSheetId="18">#REF!</definedName>
    <definedName name="fkeres_2_12_10_12" localSheetId="7">#REF!</definedName>
    <definedName name="fkeres_2_12_10_12" localSheetId="8">#REF!</definedName>
    <definedName name="fkeres_2_12_10_12" localSheetId="20">#REF!</definedName>
    <definedName name="fkeres_2_12_10_12" localSheetId="5">#REF!</definedName>
    <definedName name="fkeres_2_12_10_12">#REF!</definedName>
    <definedName name="fkeres_2_12_10_7" localSheetId="6">#REF!</definedName>
    <definedName name="fkeres_2_12_10_7" localSheetId="22">#REF!</definedName>
    <definedName name="fkeres_2_12_10_7" localSheetId="18">#REF!</definedName>
    <definedName name="fkeres_2_12_10_7" localSheetId="7">#REF!</definedName>
    <definedName name="fkeres_2_12_10_7" localSheetId="8">#REF!</definedName>
    <definedName name="fkeres_2_12_10_7" localSheetId="20">#REF!</definedName>
    <definedName name="fkeres_2_12_10_7" localSheetId="5">#REF!</definedName>
    <definedName name="fkeres_2_12_10_7">#REF!</definedName>
    <definedName name="fkeres_2_12_10_8" localSheetId="18">#REF!</definedName>
    <definedName name="fkeres_2_12_10_8" localSheetId="20">#REF!</definedName>
    <definedName name="fkeres_2_12_10_8">#REF!</definedName>
    <definedName name="fkeres_2_12_12" localSheetId="18">#REF!</definedName>
    <definedName name="fkeres_2_12_12" localSheetId="20">#REF!</definedName>
    <definedName name="fkeres_2_12_12">#REF!</definedName>
    <definedName name="fkeres_2_12_7" localSheetId="18">#REF!</definedName>
    <definedName name="fkeres_2_12_7" localSheetId="20">#REF!</definedName>
    <definedName name="fkeres_2_12_7">#REF!</definedName>
    <definedName name="fkeres_2_12_8" localSheetId="18">#REF!</definedName>
    <definedName name="fkeres_2_12_8" localSheetId="20">#REF!</definedName>
    <definedName name="fkeres_2_12_8">#REF!</definedName>
    <definedName name="fkeres_2_2" localSheetId="18">#REF!</definedName>
    <definedName name="fkeres_2_2" localSheetId="20">#REF!</definedName>
    <definedName name="fkeres_2_2">#REF!</definedName>
    <definedName name="fkeres_2_3" localSheetId="18">#REF!</definedName>
    <definedName name="fkeres_2_3" localSheetId="20">#REF!</definedName>
    <definedName name="fkeres_2_3">#REF!</definedName>
    <definedName name="fkeres_2_4" localSheetId="18">#REF!</definedName>
    <definedName name="fkeres_2_4" localSheetId="20">#REF!</definedName>
    <definedName name="fkeres_2_4">#REF!</definedName>
    <definedName name="fkeres_2_7" localSheetId="18">#REF!</definedName>
    <definedName name="fkeres_2_7" localSheetId="20">#REF!</definedName>
    <definedName name="fkeres_2_7">#REF!</definedName>
    <definedName name="fkeres_2_8" localSheetId="18">#REF!</definedName>
    <definedName name="fkeres_2_8" localSheetId="20">#REF!</definedName>
    <definedName name="fkeres_2_8">#REF!</definedName>
    <definedName name="fkeres_2_9" localSheetId="18">#REF!</definedName>
    <definedName name="fkeres_2_9" localSheetId="20">#REF!</definedName>
    <definedName name="fkeres_2_9">#REF!</definedName>
    <definedName name="fkeres_2_9_1">NA()</definedName>
    <definedName name="fkeres_2_9_12" localSheetId="6">#REF!</definedName>
    <definedName name="fkeres_2_9_12" localSheetId="22">#REF!</definedName>
    <definedName name="fkeres_2_9_12" localSheetId="18">#REF!</definedName>
    <definedName name="fkeres_2_9_12" localSheetId="7">#REF!</definedName>
    <definedName name="fkeres_2_9_12" localSheetId="8">#REF!</definedName>
    <definedName name="fkeres_2_9_12" localSheetId="24">#REF!</definedName>
    <definedName name="fkeres_2_9_12" localSheetId="20">#REF!</definedName>
    <definedName name="fkeres_2_9_12" localSheetId="5">#REF!</definedName>
    <definedName name="fkeres_2_9_12" localSheetId="23">#REF!</definedName>
    <definedName name="fkeres_2_9_12">#REF!</definedName>
    <definedName name="fkeres_2_9_7" localSheetId="6">#REF!</definedName>
    <definedName name="fkeres_2_9_7" localSheetId="22">#REF!</definedName>
    <definedName name="fkeres_2_9_7" localSheetId="18">#REF!</definedName>
    <definedName name="fkeres_2_9_7" localSheetId="7">#REF!</definedName>
    <definedName name="fkeres_2_9_7" localSheetId="8">#REF!</definedName>
    <definedName name="fkeres_2_9_7" localSheetId="20">#REF!</definedName>
    <definedName name="fkeres_2_9_7" localSheetId="5">#REF!</definedName>
    <definedName name="fkeres_2_9_7">#REF!</definedName>
    <definedName name="fkeres_2_9_8" localSheetId="6">#REF!</definedName>
    <definedName name="fkeres_2_9_8" localSheetId="22">#REF!</definedName>
    <definedName name="fkeres_2_9_8" localSheetId="18">#REF!</definedName>
    <definedName name="fkeres_2_9_8" localSheetId="7">#REF!</definedName>
    <definedName name="fkeres_2_9_8" localSheetId="8">#REF!</definedName>
    <definedName name="fkeres_2_9_8" localSheetId="20">#REF!</definedName>
    <definedName name="fkeres_2_9_8" localSheetId="5">#REF!</definedName>
    <definedName name="fkeres_2_9_8">#REF!</definedName>
    <definedName name="fkeres_20" localSheetId="18">#REF!</definedName>
    <definedName name="fkeres_20" localSheetId="2">#REF!</definedName>
    <definedName name="fkeres_20" localSheetId="20">#REF!</definedName>
    <definedName name="fkeres_20">#REF!</definedName>
    <definedName name="fkeres_20_1" localSheetId="18">#REF!</definedName>
    <definedName name="fkeres_20_1" localSheetId="20">#REF!</definedName>
    <definedName name="fkeres_20_1">#REF!</definedName>
    <definedName name="fkeres_20_10" localSheetId="18">#REF!</definedName>
    <definedName name="fkeres_20_10" localSheetId="20">#REF!</definedName>
    <definedName name="fkeres_20_10">#REF!</definedName>
    <definedName name="fkeres_20_10_12" localSheetId="18">#REF!</definedName>
    <definedName name="fkeres_20_10_12" localSheetId="20">#REF!</definedName>
    <definedName name="fkeres_20_10_12">#REF!</definedName>
    <definedName name="fkeres_20_10_7" localSheetId="18">#REF!</definedName>
    <definedName name="fkeres_20_10_7" localSheetId="20">#REF!</definedName>
    <definedName name="fkeres_20_10_7">#REF!</definedName>
    <definedName name="fkeres_20_10_8" localSheetId="18">#REF!</definedName>
    <definedName name="fkeres_20_10_8" localSheetId="20">#REF!</definedName>
    <definedName name="fkeres_20_10_8">#REF!</definedName>
    <definedName name="fkeres_20_11" localSheetId="18">#REF!</definedName>
    <definedName name="fkeres_20_11" localSheetId="20">#REF!</definedName>
    <definedName name="fkeres_20_11">#REF!</definedName>
    <definedName name="fkeres_20_11_1" localSheetId="18">#REF!</definedName>
    <definedName name="fkeres_20_11_1" localSheetId="20">#REF!</definedName>
    <definedName name="fkeres_20_11_1">#REF!</definedName>
    <definedName name="fkeres_20_11_1_" localSheetId="18">#REF!</definedName>
    <definedName name="fkeres_20_11_1_" localSheetId="20">#REF!</definedName>
    <definedName name="fkeres_20_11_1_">#REF!</definedName>
    <definedName name="fkeres_20_11_1__12" localSheetId="18">#REF!</definedName>
    <definedName name="fkeres_20_11_1__12" localSheetId="20">#REF!</definedName>
    <definedName name="fkeres_20_11_1__12">#REF!</definedName>
    <definedName name="fkeres_20_11_1__2" localSheetId="18">#REF!</definedName>
    <definedName name="fkeres_20_11_1__2" localSheetId="20">#REF!</definedName>
    <definedName name="fkeres_20_11_1__2">#REF!</definedName>
    <definedName name="fkeres_20_11_1__8" localSheetId="18">#REF!</definedName>
    <definedName name="fkeres_20_11_1__8" localSheetId="20">#REF!</definedName>
    <definedName name="fkeres_20_11_1__8">#REF!</definedName>
    <definedName name="fkeres_20_11_1_1" localSheetId="18">#REF!</definedName>
    <definedName name="fkeres_20_11_1_1" localSheetId="20">#REF!</definedName>
    <definedName name="fkeres_20_11_1_1">#REF!</definedName>
    <definedName name="fkeres_20_11_1_1_1">NA()</definedName>
    <definedName name="fkeres_20_11_1_1_12" localSheetId="6">#REF!</definedName>
    <definedName name="fkeres_20_11_1_1_12" localSheetId="22">#REF!</definedName>
    <definedName name="fkeres_20_11_1_1_12" localSheetId="18">#REF!</definedName>
    <definedName name="fkeres_20_11_1_1_12" localSheetId="7">#REF!</definedName>
    <definedName name="fkeres_20_11_1_1_12" localSheetId="8">#REF!</definedName>
    <definedName name="fkeres_20_11_1_1_12" localSheetId="24">#REF!</definedName>
    <definedName name="fkeres_20_11_1_1_12" localSheetId="20">#REF!</definedName>
    <definedName name="fkeres_20_11_1_1_12" localSheetId="5">#REF!</definedName>
    <definedName name="fkeres_20_11_1_1_12" localSheetId="23">#REF!</definedName>
    <definedName name="fkeres_20_11_1_1_12">#REF!</definedName>
    <definedName name="fkeres_20_11_1_1_2" localSheetId="6">#REF!</definedName>
    <definedName name="fkeres_20_11_1_1_2" localSheetId="22">#REF!</definedName>
    <definedName name="fkeres_20_11_1_1_2" localSheetId="18">#REF!</definedName>
    <definedName name="fkeres_20_11_1_1_2" localSheetId="7">#REF!</definedName>
    <definedName name="fkeres_20_11_1_1_2" localSheetId="8">#REF!</definedName>
    <definedName name="fkeres_20_11_1_1_2" localSheetId="20">#REF!</definedName>
    <definedName name="fkeres_20_11_1_1_2" localSheetId="5">#REF!</definedName>
    <definedName name="fkeres_20_11_1_1_2">#REF!</definedName>
    <definedName name="fkeres_20_11_1_1_7" localSheetId="6">#REF!</definedName>
    <definedName name="fkeres_20_11_1_1_7" localSheetId="22">#REF!</definedName>
    <definedName name="fkeres_20_11_1_1_7" localSheetId="18">#REF!</definedName>
    <definedName name="fkeres_20_11_1_1_7" localSheetId="7">#REF!</definedName>
    <definedName name="fkeres_20_11_1_1_7" localSheetId="8">#REF!</definedName>
    <definedName name="fkeres_20_11_1_1_7" localSheetId="20">#REF!</definedName>
    <definedName name="fkeres_20_11_1_1_7" localSheetId="5">#REF!</definedName>
    <definedName name="fkeres_20_11_1_1_7">#REF!</definedName>
    <definedName name="fkeres_20_11_1_1_8" localSheetId="18">#REF!</definedName>
    <definedName name="fkeres_20_11_1_1_8" localSheetId="20">#REF!</definedName>
    <definedName name="fkeres_20_11_1_1_8">#REF!</definedName>
    <definedName name="fkeres_20_11_1_12" localSheetId="18">#REF!</definedName>
    <definedName name="fkeres_20_11_1_12" localSheetId="20">#REF!</definedName>
    <definedName name="fkeres_20_11_1_12">#REF!</definedName>
    <definedName name="fkeres_20_11_1_2" localSheetId="18">#REF!</definedName>
    <definedName name="fkeres_20_11_1_2" localSheetId="20">#REF!</definedName>
    <definedName name="fkeres_20_11_1_2">#REF!</definedName>
    <definedName name="fkeres_20_11_1_7" localSheetId="18">#REF!</definedName>
    <definedName name="fkeres_20_11_1_7" localSheetId="20">#REF!</definedName>
    <definedName name="fkeres_20_11_1_7">#REF!</definedName>
    <definedName name="fkeres_20_11_1_8" localSheetId="18">#REF!</definedName>
    <definedName name="fkeres_20_11_1_8" localSheetId="20">#REF!</definedName>
    <definedName name="fkeres_20_11_1_8">#REF!</definedName>
    <definedName name="fkeres_20_11_12" localSheetId="18">#REF!</definedName>
    <definedName name="fkeres_20_11_12" localSheetId="20">#REF!</definedName>
    <definedName name="fkeres_20_11_12">#REF!</definedName>
    <definedName name="fkeres_20_11_3" localSheetId="18">#REF!</definedName>
    <definedName name="fkeres_20_11_3" localSheetId="20">#REF!</definedName>
    <definedName name="fkeres_20_11_3">#REF!</definedName>
    <definedName name="fkeres_20_11_3_12" localSheetId="18">#REF!</definedName>
    <definedName name="fkeres_20_11_3_12" localSheetId="20">#REF!</definedName>
    <definedName name="fkeres_20_11_3_12">#REF!</definedName>
    <definedName name="fkeres_20_11_3_2" localSheetId="18">#REF!</definedName>
    <definedName name="fkeres_20_11_3_2" localSheetId="20">#REF!</definedName>
    <definedName name="fkeres_20_11_3_2">#REF!</definedName>
    <definedName name="fkeres_20_11_3_7" localSheetId="18">#REF!</definedName>
    <definedName name="fkeres_20_11_3_7" localSheetId="20">#REF!</definedName>
    <definedName name="fkeres_20_11_3_7">#REF!</definedName>
    <definedName name="fkeres_20_11_3_8" localSheetId="18">#REF!</definedName>
    <definedName name="fkeres_20_11_3_8" localSheetId="20">#REF!</definedName>
    <definedName name="fkeres_20_11_3_8">#REF!</definedName>
    <definedName name="fkeres_20_11_5" localSheetId="18">#REF!</definedName>
    <definedName name="fkeres_20_11_5" localSheetId="20">#REF!</definedName>
    <definedName name="fkeres_20_11_5">#REF!</definedName>
    <definedName name="fkeres_20_11_5_12" localSheetId="18">#REF!</definedName>
    <definedName name="fkeres_20_11_5_12" localSheetId="20">#REF!</definedName>
    <definedName name="fkeres_20_11_5_12">#REF!</definedName>
    <definedName name="fkeres_20_11_5_2" localSheetId="18">#REF!</definedName>
    <definedName name="fkeres_20_11_5_2" localSheetId="20">#REF!</definedName>
    <definedName name="fkeres_20_11_5_2">#REF!</definedName>
    <definedName name="fkeres_20_11_5_7" localSheetId="18">#REF!</definedName>
    <definedName name="fkeres_20_11_5_7" localSheetId="20">#REF!</definedName>
    <definedName name="fkeres_20_11_5_7">#REF!</definedName>
    <definedName name="fkeres_20_11_5_8" localSheetId="18">#REF!</definedName>
    <definedName name="fkeres_20_11_5_8" localSheetId="20">#REF!</definedName>
    <definedName name="fkeres_20_11_5_8">#REF!</definedName>
    <definedName name="fkeres_20_11_7" localSheetId="18">#REF!</definedName>
    <definedName name="fkeres_20_11_7" localSheetId="20">#REF!</definedName>
    <definedName name="fkeres_20_11_7">#REF!</definedName>
    <definedName name="fkeres_20_11_8" localSheetId="18">#REF!</definedName>
    <definedName name="fkeres_20_11_8" localSheetId="20">#REF!</definedName>
    <definedName name="fkeres_20_11_8">#REF!</definedName>
    <definedName name="fkeres_20_12" localSheetId="18">#REF!</definedName>
    <definedName name="fkeres_20_12" localSheetId="2">#REF!</definedName>
    <definedName name="fkeres_20_12" localSheetId="20">#REF!</definedName>
    <definedName name="fkeres_20_12">#REF!</definedName>
    <definedName name="fkeres_20_12_1">NA()</definedName>
    <definedName name="fkeres_20_12_10" localSheetId="6">#REF!</definedName>
    <definedName name="fkeres_20_12_10" localSheetId="22">#REF!</definedName>
    <definedName name="fkeres_20_12_10" localSheetId="18">#REF!</definedName>
    <definedName name="fkeres_20_12_10" localSheetId="7">#REF!</definedName>
    <definedName name="fkeres_20_12_10" localSheetId="8">#REF!</definedName>
    <definedName name="fkeres_20_12_10" localSheetId="24">#REF!</definedName>
    <definedName name="fkeres_20_12_10" localSheetId="20">#REF!</definedName>
    <definedName name="fkeres_20_12_10" localSheetId="5">#REF!</definedName>
    <definedName name="fkeres_20_12_10" localSheetId="23">#REF!</definedName>
    <definedName name="fkeres_20_12_10">#REF!</definedName>
    <definedName name="fkeres_20_12_10_12" localSheetId="6">#REF!</definedName>
    <definedName name="fkeres_20_12_10_12" localSheetId="22">#REF!</definedName>
    <definedName name="fkeres_20_12_10_12" localSheetId="18">#REF!</definedName>
    <definedName name="fkeres_20_12_10_12" localSheetId="7">#REF!</definedName>
    <definedName name="fkeres_20_12_10_12" localSheetId="8">#REF!</definedName>
    <definedName name="fkeres_20_12_10_12" localSheetId="20">#REF!</definedName>
    <definedName name="fkeres_20_12_10_12" localSheetId="5">#REF!</definedName>
    <definedName name="fkeres_20_12_10_12">#REF!</definedName>
    <definedName name="fkeres_20_12_10_7" localSheetId="6">#REF!</definedName>
    <definedName name="fkeres_20_12_10_7" localSheetId="22">#REF!</definedName>
    <definedName name="fkeres_20_12_10_7" localSheetId="18">#REF!</definedName>
    <definedName name="fkeres_20_12_10_7" localSheetId="7">#REF!</definedName>
    <definedName name="fkeres_20_12_10_7" localSheetId="8">#REF!</definedName>
    <definedName name="fkeres_20_12_10_7" localSheetId="20">#REF!</definedName>
    <definedName name="fkeres_20_12_10_7" localSheetId="5">#REF!</definedName>
    <definedName name="fkeres_20_12_10_7">#REF!</definedName>
    <definedName name="fkeres_20_12_10_8" localSheetId="18">#REF!</definedName>
    <definedName name="fkeres_20_12_10_8" localSheetId="20">#REF!</definedName>
    <definedName name="fkeres_20_12_10_8">#REF!</definedName>
    <definedName name="fkeres_20_12_12" localSheetId="18">#REF!</definedName>
    <definedName name="fkeres_20_12_12" localSheetId="20">#REF!</definedName>
    <definedName name="fkeres_20_12_12">#REF!</definedName>
    <definedName name="fkeres_20_12_7" localSheetId="18">#REF!</definedName>
    <definedName name="fkeres_20_12_7" localSheetId="20">#REF!</definedName>
    <definedName name="fkeres_20_12_7">#REF!</definedName>
    <definedName name="fkeres_20_12_8" localSheetId="18">#REF!</definedName>
    <definedName name="fkeres_20_12_8" localSheetId="20">#REF!</definedName>
    <definedName name="fkeres_20_12_8">#REF!</definedName>
    <definedName name="fkeres_20_2" localSheetId="18">#REF!</definedName>
    <definedName name="fkeres_20_2" localSheetId="20">#REF!</definedName>
    <definedName name="fkeres_20_2">#REF!</definedName>
    <definedName name="fkeres_20_3" localSheetId="18">#REF!</definedName>
    <definedName name="fkeres_20_3" localSheetId="20">#REF!</definedName>
    <definedName name="fkeres_20_3">#REF!</definedName>
    <definedName name="fkeres_20_4" localSheetId="18">#REF!</definedName>
    <definedName name="fkeres_20_4" localSheetId="20">#REF!</definedName>
    <definedName name="fkeres_20_4">#REF!</definedName>
    <definedName name="fkeres_20_7" localSheetId="18">#REF!</definedName>
    <definedName name="fkeres_20_7" localSheetId="20">#REF!</definedName>
    <definedName name="fkeres_20_7">#REF!</definedName>
    <definedName name="fkeres_20_8" localSheetId="18">#REF!</definedName>
    <definedName name="fkeres_20_8" localSheetId="20">#REF!</definedName>
    <definedName name="fkeres_20_8">#REF!</definedName>
    <definedName name="fkeres_20_9" localSheetId="18">#REF!</definedName>
    <definedName name="fkeres_20_9" localSheetId="20">#REF!</definedName>
    <definedName name="fkeres_20_9">#REF!</definedName>
    <definedName name="fkeres_20_9_1">NA()</definedName>
    <definedName name="fkeres_20_9_12" localSheetId="6">#REF!</definedName>
    <definedName name="fkeres_20_9_12" localSheetId="22">#REF!</definedName>
    <definedName name="fkeres_20_9_12" localSheetId="18">#REF!</definedName>
    <definedName name="fkeres_20_9_12" localSheetId="7">#REF!</definedName>
    <definedName name="fkeres_20_9_12" localSheetId="8">#REF!</definedName>
    <definedName name="fkeres_20_9_12" localSheetId="24">#REF!</definedName>
    <definedName name="fkeres_20_9_12" localSheetId="20">#REF!</definedName>
    <definedName name="fkeres_20_9_12" localSheetId="5">#REF!</definedName>
    <definedName name="fkeres_20_9_12" localSheetId="23">#REF!</definedName>
    <definedName name="fkeres_20_9_12">#REF!</definedName>
    <definedName name="fkeres_20_9_7" localSheetId="6">#REF!</definedName>
    <definedName name="fkeres_20_9_7" localSheetId="22">#REF!</definedName>
    <definedName name="fkeres_20_9_7" localSheetId="18">#REF!</definedName>
    <definedName name="fkeres_20_9_7" localSheetId="7">#REF!</definedName>
    <definedName name="fkeres_20_9_7" localSheetId="8">#REF!</definedName>
    <definedName name="fkeres_20_9_7" localSheetId="20">#REF!</definedName>
    <definedName name="fkeres_20_9_7" localSheetId="5">#REF!</definedName>
    <definedName name="fkeres_20_9_7">#REF!</definedName>
    <definedName name="fkeres_20_9_8" localSheetId="6">#REF!</definedName>
    <definedName name="fkeres_20_9_8" localSheetId="22">#REF!</definedName>
    <definedName name="fkeres_20_9_8" localSheetId="18">#REF!</definedName>
    <definedName name="fkeres_20_9_8" localSheetId="7">#REF!</definedName>
    <definedName name="fkeres_20_9_8" localSheetId="8">#REF!</definedName>
    <definedName name="fkeres_20_9_8" localSheetId="20">#REF!</definedName>
    <definedName name="fkeres_20_9_8" localSheetId="5">#REF!</definedName>
    <definedName name="fkeres_20_9_8">#REF!</definedName>
    <definedName name="fkeres_21" localSheetId="18">#REF!</definedName>
    <definedName name="fkeres_21" localSheetId="20">#REF!</definedName>
    <definedName name="fkeres_21">#REF!</definedName>
    <definedName name="fkeres_21_12" localSheetId="18">#REF!</definedName>
    <definedName name="fkeres_21_12" localSheetId="20">#REF!</definedName>
    <definedName name="fkeres_21_12">#REF!</definedName>
    <definedName name="fkeres_21_2" localSheetId="18">#REF!</definedName>
    <definedName name="fkeres_21_2" localSheetId="20">#REF!</definedName>
    <definedName name="fkeres_21_2">#REF!</definedName>
    <definedName name="fkeres_21_8" localSheetId="18">#REF!</definedName>
    <definedName name="fkeres_21_8" localSheetId="20">#REF!</definedName>
    <definedName name="fkeres_21_8">#REF!</definedName>
    <definedName name="fkeres_3" localSheetId="18">#REF!</definedName>
    <definedName name="fkeres_3" localSheetId="20">#REF!</definedName>
    <definedName name="fkeres_3">#REF!</definedName>
    <definedName name="fkeres_33" localSheetId="18">#REF!</definedName>
    <definedName name="fkeres_33" localSheetId="20">#REF!</definedName>
    <definedName name="fkeres_33">#REF!</definedName>
    <definedName name="fkeres_4" localSheetId="18">#REF!</definedName>
    <definedName name="fkeres_4" localSheetId="20">#REF!</definedName>
    <definedName name="fkeres_4">#REF!</definedName>
    <definedName name="fkeres_7" localSheetId="18">#REF!</definedName>
    <definedName name="fkeres_7" localSheetId="20">#REF!</definedName>
    <definedName name="fkeres_7">#REF!</definedName>
    <definedName name="fkeres_8" localSheetId="18">#REF!</definedName>
    <definedName name="fkeres_8" localSheetId="20">#REF!</definedName>
    <definedName name="fkeres_8">#REF!</definedName>
    <definedName name="fkeres_9" localSheetId="18">#REF!</definedName>
    <definedName name="fkeres_9" localSheetId="20">#REF!</definedName>
    <definedName name="fkeres_9">#REF!</definedName>
    <definedName name="fkeres_9_1">NA()</definedName>
    <definedName name="fkeres_9_12" localSheetId="6">#REF!</definedName>
    <definedName name="fkeres_9_12" localSheetId="22">#REF!</definedName>
    <definedName name="fkeres_9_12" localSheetId="18">#REF!</definedName>
    <definedName name="fkeres_9_12" localSheetId="7">#REF!</definedName>
    <definedName name="fkeres_9_12" localSheetId="8">#REF!</definedName>
    <definedName name="fkeres_9_12" localSheetId="24">#REF!</definedName>
    <definedName name="fkeres_9_12" localSheetId="20">#REF!</definedName>
    <definedName name="fkeres_9_12" localSheetId="5">#REF!</definedName>
    <definedName name="fkeres_9_12" localSheetId="23">#REF!</definedName>
    <definedName name="fkeres_9_12">#REF!</definedName>
    <definedName name="fkeres_9_7" localSheetId="6">#REF!</definedName>
    <definedName name="fkeres_9_7" localSheetId="22">#REF!</definedName>
    <definedName name="fkeres_9_7" localSheetId="18">#REF!</definedName>
    <definedName name="fkeres_9_7" localSheetId="7">#REF!</definedName>
    <definedName name="fkeres_9_7" localSheetId="8">#REF!</definedName>
    <definedName name="fkeres_9_7" localSheetId="20">#REF!</definedName>
    <definedName name="fkeres_9_7" localSheetId="5">#REF!</definedName>
    <definedName name="fkeres_9_7">#REF!</definedName>
    <definedName name="fkeres_9_8" localSheetId="6">#REF!</definedName>
    <definedName name="fkeres_9_8" localSheetId="22">#REF!</definedName>
    <definedName name="fkeres_9_8" localSheetId="18">#REF!</definedName>
    <definedName name="fkeres_9_8" localSheetId="7">#REF!</definedName>
    <definedName name="fkeres_9_8" localSheetId="8">#REF!</definedName>
    <definedName name="fkeres_9_8" localSheetId="20">#REF!</definedName>
    <definedName name="fkeres_9_8" localSheetId="5">#REF!</definedName>
    <definedName name="fkeres_9_8">#REF!</definedName>
    <definedName name="FKERES_BLOKK" localSheetId="18">#REF!</definedName>
    <definedName name="FKERES_BLOKK" localSheetId="2">#REF!</definedName>
    <definedName name="FKERES_BLOKK" localSheetId="20">#REF!</definedName>
    <definedName name="FKERES_BLOKK">#REF!</definedName>
    <definedName name="FKERES_BLOKK_1" localSheetId="18">#REF!</definedName>
    <definedName name="FKERES_BLOKK_1" localSheetId="20">#REF!</definedName>
    <definedName name="FKERES_BLOKK_1">#REF!</definedName>
    <definedName name="FKERES_BLOKK_10" localSheetId="18">#REF!</definedName>
    <definedName name="FKERES_BLOKK_10" localSheetId="20">#REF!</definedName>
    <definedName name="FKERES_BLOKK_10">#REF!</definedName>
    <definedName name="FKERES_BLOKK_10_12" localSheetId="18">#REF!</definedName>
    <definedName name="FKERES_BLOKK_10_12" localSheetId="20">#REF!</definedName>
    <definedName name="FKERES_BLOKK_10_12">#REF!</definedName>
    <definedName name="FKERES_BLOKK_10_7" localSheetId="18">#REF!</definedName>
    <definedName name="FKERES_BLOKK_10_7" localSheetId="20">#REF!</definedName>
    <definedName name="FKERES_BLOKK_10_7">#REF!</definedName>
    <definedName name="FKERES_BLOKK_10_8" localSheetId="18">#REF!</definedName>
    <definedName name="FKERES_BLOKK_10_8" localSheetId="20">#REF!</definedName>
    <definedName name="FKERES_BLOKK_10_8">#REF!</definedName>
    <definedName name="FKERES_BLOKK_11" localSheetId="18">#REF!</definedName>
    <definedName name="FKERES_BLOKK_11" localSheetId="20">#REF!</definedName>
    <definedName name="FKERES_BLOKK_11">#REF!</definedName>
    <definedName name="FKERES_BLOKK_11_1" localSheetId="18">#REF!</definedName>
    <definedName name="FKERES_BLOKK_11_1" localSheetId="20">#REF!</definedName>
    <definedName name="FKERES_BLOKK_11_1">#REF!</definedName>
    <definedName name="FKERES_BLOKK_11_1_1" localSheetId="18">#REF!</definedName>
    <definedName name="FKERES_BLOKK_11_1_1" localSheetId="20">#REF!</definedName>
    <definedName name="FKERES_BLOKK_11_1_1">#REF!</definedName>
    <definedName name="FKERES_BLOKK_11_1_1_1">NA()</definedName>
    <definedName name="FKERES_BLOKK_11_1_1_12" localSheetId="6">#REF!</definedName>
    <definedName name="FKERES_BLOKK_11_1_1_12" localSheetId="22">#REF!</definedName>
    <definedName name="FKERES_BLOKK_11_1_1_12" localSheetId="18">#REF!</definedName>
    <definedName name="FKERES_BLOKK_11_1_1_12" localSheetId="7">#REF!</definedName>
    <definedName name="FKERES_BLOKK_11_1_1_12" localSheetId="8">#REF!</definedName>
    <definedName name="FKERES_BLOKK_11_1_1_12" localSheetId="24">#REF!</definedName>
    <definedName name="FKERES_BLOKK_11_1_1_12" localSheetId="20">#REF!</definedName>
    <definedName name="FKERES_BLOKK_11_1_1_12" localSheetId="5">#REF!</definedName>
    <definedName name="FKERES_BLOKK_11_1_1_12" localSheetId="23">#REF!</definedName>
    <definedName name="FKERES_BLOKK_11_1_1_12">#REF!</definedName>
    <definedName name="FKERES_BLOKK_11_1_1_2" localSheetId="6">#REF!</definedName>
    <definedName name="FKERES_BLOKK_11_1_1_2" localSheetId="22">#REF!</definedName>
    <definedName name="FKERES_BLOKK_11_1_1_2" localSheetId="18">#REF!</definedName>
    <definedName name="FKERES_BLOKK_11_1_1_2" localSheetId="7">#REF!</definedName>
    <definedName name="FKERES_BLOKK_11_1_1_2" localSheetId="8">#REF!</definedName>
    <definedName name="FKERES_BLOKK_11_1_1_2" localSheetId="20">#REF!</definedName>
    <definedName name="FKERES_BLOKK_11_1_1_2" localSheetId="5">#REF!</definedName>
    <definedName name="FKERES_BLOKK_11_1_1_2">#REF!</definedName>
    <definedName name="FKERES_BLOKK_11_1_1_7" localSheetId="6">#REF!</definedName>
    <definedName name="FKERES_BLOKK_11_1_1_7" localSheetId="22">#REF!</definedName>
    <definedName name="FKERES_BLOKK_11_1_1_7" localSheetId="18">#REF!</definedName>
    <definedName name="FKERES_BLOKK_11_1_1_7" localSheetId="7">#REF!</definedName>
    <definedName name="FKERES_BLOKK_11_1_1_7" localSheetId="8">#REF!</definedName>
    <definedName name="FKERES_BLOKK_11_1_1_7" localSheetId="20">#REF!</definedName>
    <definedName name="FKERES_BLOKK_11_1_1_7" localSheetId="5">#REF!</definedName>
    <definedName name="FKERES_BLOKK_11_1_1_7">#REF!</definedName>
    <definedName name="FKERES_BLOKK_11_1_1_8" localSheetId="18">#REF!</definedName>
    <definedName name="FKERES_BLOKK_11_1_1_8" localSheetId="20">#REF!</definedName>
    <definedName name="FKERES_BLOKK_11_1_1_8">#REF!</definedName>
    <definedName name="FKERES_BLOKK_11_1_12" localSheetId="18">#REF!</definedName>
    <definedName name="FKERES_BLOKK_11_1_12" localSheetId="20">#REF!</definedName>
    <definedName name="FKERES_BLOKK_11_1_12">#REF!</definedName>
    <definedName name="FKERES_BLOKK_11_1_2" localSheetId="18">#REF!</definedName>
    <definedName name="FKERES_BLOKK_11_1_2" localSheetId="20">#REF!</definedName>
    <definedName name="FKERES_BLOKK_11_1_2">#REF!</definedName>
    <definedName name="FKERES_BLOKK_11_1_7" localSheetId="18">#REF!</definedName>
    <definedName name="FKERES_BLOKK_11_1_7" localSheetId="20">#REF!</definedName>
    <definedName name="FKERES_BLOKK_11_1_7">#REF!</definedName>
    <definedName name="FKERES_BLOKK_11_1_8" localSheetId="18">#REF!</definedName>
    <definedName name="FKERES_BLOKK_11_1_8" localSheetId="20">#REF!</definedName>
    <definedName name="FKERES_BLOKK_11_1_8">#REF!</definedName>
    <definedName name="FKERES_BLOKK_11_12" localSheetId="18">#REF!</definedName>
    <definedName name="FKERES_BLOKK_11_12" localSheetId="20">#REF!</definedName>
    <definedName name="FKERES_BLOKK_11_12">#REF!</definedName>
    <definedName name="FKERES_BLOKK_11_3" localSheetId="18">#REF!</definedName>
    <definedName name="FKERES_BLOKK_11_3" localSheetId="20">#REF!</definedName>
    <definedName name="FKERES_BLOKK_11_3">#REF!</definedName>
    <definedName name="FKERES_BLOKK_11_3_12" localSheetId="18">#REF!</definedName>
    <definedName name="FKERES_BLOKK_11_3_12" localSheetId="20">#REF!</definedName>
    <definedName name="FKERES_BLOKK_11_3_12">#REF!</definedName>
    <definedName name="FKERES_BLOKK_11_3_2" localSheetId="18">#REF!</definedName>
    <definedName name="FKERES_BLOKK_11_3_2" localSheetId="20">#REF!</definedName>
    <definedName name="FKERES_BLOKK_11_3_2">#REF!</definedName>
    <definedName name="FKERES_BLOKK_11_3_7" localSheetId="18">#REF!</definedName>
    <definedName name="FKERES_BLOKK_11_3_7" localSheetId="20">#REF!</definedName>
    <definedName name="FKERES_BLOKK_11_3_7">#REF!</definedName>
    <definedName name="FKERES_BLOKK_11_3_8" localSheetId="18">#REF!</definedName>
    <definedName name="FKERES_BLOKK_11_3_8" localSheetId="20">#REF!</definedName>
    <definedName name="FKERES_BLOKK_11_3_8">#REF!</definedName>
    <definedName name="FKERES_BLOKK_11_5" localSheetId="18">#REF!</definedName>
    <definedName name="FKERES_BLOKK_11_5" localSheetId="20">#REF!</definedName>
    <definedName name="FKERES_BLOKK_11_5">#REF!</definedName>
    <definedName name="FKERES_BLOKK_11_5_12" localSheetId="18">#REF!</definedName>
    <definedName name="FKERES_BLOKK_11_5_12" localSheetId="20">#REF!</definedName>
    <definedName name="FKERES_BLOKK_11_5_12">#REF!</definedName>
    <definedName name="FKERES_BLOKK_11_5_2" localSheetId="18">#REF!</definedName>
    <definedName name="FKERES_BLOKK_11_5_2" localSheetId="20">#REF!</definedName>
    <definedName name="FKERES_BLOKK_11_5_2">#REF!</definedName>
    <definedName name="FKERES_BLOKK_11_5_7" localSheetId="18">#REF!</definedName>
    <definedName name="FKERES_BLOKK_11_5_7" localSheetId="20">#REF!</definedName>
    <definedName name="FKERES_BLOKK_11_5_7">#REF!</definedName>
    <definedName name="FKERES_BLOKK_11_5_8" localSheetId="18">#REF!</definedName>
    <definedName name="FKERES_BLOKK_11_5_8" localSheetId="20">#REF!</definedName>
    <definedName name="FKERES_BLOKK_11_5_8">#REF!</definedName>
    <definedName name="FKERES_BLOKK_11_7" localSheetId="18">#REF!</definedName>
    <definedName name="FKERES_BLOKK_11_7" localSheetId="20">#REF!</definedName>
    <definedName name="FKERES_BLOKK_11_7">#REF!</definedName>
    <definedName name="FKERES_BLOKK_11_8" localSheetId="18">#REF!</definedName>
    <definedName name="FKERES_BLOKK_11_8" localSheetId="20">#REF!</definedName>
    <definedName name="FKERES_BLOKK_11_8">#REF!</definedName>
    <definedName name="FKERES_BLOKK_12" localSheetId="18">#REF!</definedName>
    <definedName name="FKERES_BLOKK_12" localSheetId="2">#REF!</definedName>
    <definedName name="FKERES_BLOKK_12" localSheetId="20">#REF!</definedName>
    <definedName name="FKERES_BLOKK_12">#REF!</definedName>
    <definedName name="FKERES_BLOKK_12_1">NA()</definedName>
    <definedName name="FKERES_BLOKK_12_10" localSheetId="6">#REF!</definedName>
    <definedName name="FKERES_BLOKK_12_10" localSheetId="22">#REF!</definedName>
    <definedName name="FKERES_BLOKK_12_10" localSheetId="18">#REF!</definedName>
    <definedName name="FKERES_BLOKK_12_10" localSheetId="7">#REF!</definedName>
    <definedName name="FKERES_BLOKK_12_10" localSheetId="8">#REF!</definedName>
    <definedName name="FKERES_BLOKK_12_10" localSheetId="24">#REF!</definedName>
    <definedName name="FKERES_BLOKK_12_10" localSheetId="20">#REF!</definedName>
    <definedName name="FKERES_BLOKK_12_10" localSheetId="5">#REF!</definedName>
    <definedName name="FKERES_BLOKK_12_10" localSheetId="23">#REF!</definedName>
    <definedName name="FKERES_BLOKK_12_10">#REF!</definedName>
    <definedName name="FKERES_BLOKK_12_10_12" localSheetId="6">#REF!</definedName>
    <definedName name="FKERES_BLOKK_12_10_12" localSheetId="22">#REF!</definedName>
    <definedName name="FKERES_BLOKK_12_10_12" localSheetId="18">#REF!</definedName>
    <definedName name="FKERES_BLOKK_12_10_12" localSheetId="7">#REF!</definedName>
    <definedName name="FKERES_BLOKK_12_10_12" localSheetId="8">#REF!</definedName>
    <definedName name="FKERES_BLOKK_12_10_12" localSheetId="20">#REF!</definedName>
    <definedName name="FKERES_BLOKK_12_10_12" localSheetId="5">#REF!</definedName>
    <definedName name="FKERES_BLOKK_12_10_12">#REF!</definedName>
    <definedName name="FKERES_BLOKK_12_10_7" localSheetId="6">#REF!</definedName>
    <definedName name="FKERES_BLOKK_12_10_7" localSheetId="22">#REF!</definedName>
    <definedName name="FKERES_BLOKK_12_10_7" localSheetId="18">#REF!</definedName>
    <definedName name="FKERES_BLOKK_12_10_7" localSheetId="7">#REF!</definedName>
    <definedName name="FKERES_BLOKK_12_10_7" localSheetId="8">#REF!</definedName>
    <definedName name="FKERES_BLOKK_12_10_7" localSheetId="20">#REF!</definedName>
    <definedName name="FKERES_BLOKK_12_10_7" localSheetId="5">#REF!</definedName>
    <definedName name="FKERES_BLOKK_12_10_7">#REF!</definedName>
    <definedName name="FKERES_BLOKK_12_10_8" localSheetId="18">#REF!</definedName>
    <definedName name="FKERES_BLOKK_12_10_8" localSheetId="20">#REF!</definedName>
    <definedName name="FKERES_BLOKK_12_10_8">#REF!</definedName>
    <definedName name="FKERES_BLOKK_12_12" localSheetId="18">#REF!</definedName>
    <definedName name="FKERES_BLOKK_12_12" localSheetId="20">#REF!</definedName>
    <definedName name="FKERES_BLOKK_12_12">#REF!</definedName>
    <definedName name="FKERES_BLOKK_12_7" localSheetId="18">#REF!</definedName>
    <definedName name="FKERES_BLOKK_12_7" localSheetId="20">#REF!</definedName>
    <definedName name="FKERES_BLOKK_12_7">#REF!</definedName>
    <definedName name="FKERES_BLOKK_12_8" localSheetId="18">#REF!</definedName>
    <definedName name="FKERES_BLOKK_12_8" localSheetId="20">#REF!</definedName>
    <definedName name="FKERES_BLOKK_12_8">#REF!</definedName>
    <definedName name="FKERES_BLOKK_15" localSheetId="18">#REF!</definedName>
    <definedName name="FKERES_BLOKK_15" localSheetId="2">#REF!</definedName>
    <definedName name="FKERES_BLOKK_15" localSheetId="20">#REF!</definedName>
    <definedName name="FKERES_BLOKK_15">#REF!</definedName>
    <definedName name="FKERES_BLOKK_15_1" localSheetId="18">#REF!</definedName>
    <definedName name="FKERES_BLOKK_15_1" localSheetId="20">#REF!</definedName>
    <definedName name="FKERES_BLOKK_15_1">#REF!</definedName>
    <definedName name="FKERES_BLOKK_15_10" localSheetId="18">#REF!</definedName>
    <definedName name="FKERES_BLOKK_15_10" localSheetId="20">#REF!</definedName>
    <definedName name="FKERES_BLOKK_15_10">#REF!</definedName>
    <definedName name="FKERES_BLOKK_15_10_12" localSheetId="18">#REF!</definedName>
    <definedName name="FKERES_BLOKK_15_10_12" localSheetId="20">#REF!</definedName>
    <definedName name="FKERES_BLOKK_15_10_12">#REF!</definedName>
    <definedName name="FKERES_BLOKK_15_10_7" localSheetId="18">#REF!</definedName>
    <definedName name="FKERES_BLOKK_15_10_7" localSheetId="20">#REF!</definedName>
    <definedName name="FKERES_BLOKK_15_10_7">#REF!</definedName>
    <definedName name="FKERES_BLOKK_15_10_8" localSheetId="18">#REF!</definedName>
    <definedName name="FKERES_BLOKK_15_10_8" localSheetId="20">#REF!</definedName>
    <definedName name="FKERES_BLOKK_15_10_8">#REF!</definedName>
    <definedName name="FKERES_BLOKK_15_11" localSheetId="18">#REF!</definedName>
    <definedName name="FKERES_BLOKK_15_11" localSheetId="20">#REF!</definedName>
    <definedName name="FKERES_BLOKK_15_11">#REF!</definedName>
    <definedName name="FKERES_BLOKK_15_11_1" localSheetId="18">#REF!</definedName>
    <definedName name="FKERES_BLOKK_15_11_1" localSheetId="20">#REF!</definedName>
    <definedName name="FKERES_BLOKK_15_11_1">#REF!</definedName>
    <definedName name="FKERES_BLOKK_15_11_1_1" localSheetId="18">#REF!</definedName>
    <definedName name="FKERES_BLOKK_15_11_1_1" localSheetId="20">#REF!</definedName>
    <definedName name="FKERES_BLOKK_15_11_1_1">#REF!</definedName>
    <definedName name="FKERES_BLOKK_15_11_1_1_1">NA()</definedName>
    <definedName name="FKERES_BLOKK_15_11_1_1_12" localSheetId="6">#REF!</definedName>
    <definedName name="FKERES_BLOKK_15_11_1_1_12" localSheetId="22">#REF!</definedName>
    <definedName name="FKERES_BLOKK_15_11_1_1_12" localSheetId="18">#REF!</definedName>
    <definedName name="FKERES_BLOKK_15_11_1_1_12" localSheetId="7">#REF!</definedName>
    <definedName name="FKERES_BLOKK_15_11_1_1_12" localSheetId="8">#REF!</definedName>
    <definedName name="FKERES_BLOKK_15_11_1_1_12" localSheetId="24">#REF!</definedName>
    <definedName name="FKERES_BLOKK_15_11_1_1_12" localSheetId="20">#REF!</definedName>
    <definedName name="FKERES_BLOKK_15_11_1_1_12" localSheetId="5">#REF!</definedName>
    <definedName name="FKERES_BLOKK_15_11_1_1_12" localSheetId="23">#REF!</definedName>
    <definedName name="FKERES_BLOKK_15_11_1_1_12">#REF!</definedName>
    <definedName name="FKERES_BLOKK_15_11_1_1_2" localSheetId="6">#REF!</definedName>
    <definedName name="FKERES_BLOKK_15_11_1_1_2" localSheetId="22">#REF!</definedName>
    <definedName name="FKERES_BLOKK_15_11_1_1_2" localSheetId="18">#REF!</definedName>
    <definedName name="FKERES_BLOKK_15_11_1_1_2" localSheetId="7">#REF!</definedName>
    <definedName name="FKERES_BLOKK_15_11_1_1_2" localSheetId="8">#REF!</definedName>
    <definedName name="FKERES_BLOKK_15_11_1_1_2" localSheetId="20">#REF!</definedName>
    <definedName name="FKERES_BLOKK_15_11_1_1_2" localSheetId="5">#REF!</definedName>
    <definedName name="FKERES_BLOKK_15_11_1_1_2">#REF!</definedName>
    <definedName name="FKERES_BLOKK_15_11_1_1_7" localSheetId="6">#REF!</definedName>
    <definedName name="FKERES_BLOKK_15_11_1_1_7" localSheetId="22">#REF!</definedName>
    <definedName name="FKERES_BLOKK_15_11_1_1_7" localSheetId="18">#REF!</definedName>
    <definedName name="FKERES_BLOKK_15_11_1_1_7" localSheetId="7">#REF!</definedName>
    <definedName name="FKERES_BLOKK_15_11_1_1_7" localSheetId="8">#REF!</definedName>
    <definedName name="FKERES_BLOKK_15_11_1_1_7" localSheetId="20">#REF!</definedName>
    <definedName name="FKERES_BLOKK_15_11_1_1_7" localSheetId="5">#REF!</definedName>
    <definedName name="FKERES_BLOKK_15_11_1_1_7">#REF!</definedName>
    <definedName name="FKERES_BLOKK_15_11_1_1_8" localSheetId="18">#REF!</definedName>
    <definedName name="FKERES_BLOKK_15_11_1_1_8" localSheetId="20">#REF!</definedName>
    <definedName name="FKERES_BLOKK_15_11_1_1_8">#REF!</definedName>
    <definedName name="FKERES_BLOKK_15_11_1_12" localSheetId="18">#REF!</definedName>
    <definedName name="FKERES_BLOKK_15_11_1_12" localSheetId="20">#REF!</definedName>
    <definedName name="FKERES_BLOKK_15_11_1_12">#REF!</definedName>
    <definedName name="FKERES_BLOKK_15_11_1_2" localSheetId="18">#REF!</definedName>
    <definedName name="FKERES_BLOKK_15_11_1_2" localSheetId="20">#REF!</definedName>
    <definedName name="FKERES_BLOKK_15_11_1_2">#REF!</definedName>
    <definedName name="FKERES_BLOKK_15_11_1_7" localSheetId="18">#REF!</definedName>
    <definedName name="FKERES_BLOKK_15_11_1_7" localSheetId="20">#REF!</definedName>
    <definedName name="FKERES_BLOKK_15_11_1_7">#REF!</definedName>
    <definedName name="FKERES_BLOKK_15_11_1_8" localSheetId="18">#REF!</definedName>
    <definedName name="FKERES_BLOKK_15_11_1_8" localSheetId="20">#REF!</definedName>
    <definedName name="FKERES_BLOKK_15_11_1_8">#REF!</definedName>
    <definedName name="FKERES_BLOKK_15_11_12" localSheetId="18">#REF!</definedName>
    <definedName name="FKERES_BLOKK_15_11_12" localSheetId="20">#REF!</definedName>
    <definedName name="FKERES_BLOKK_15_11_12">#REF!</definedName>
    <definedName name="FKERES_BLOKK_15_11_3" localSheetId="18">#REF!</definedName>
    <definedName name="FKERES_BLOKK_15_11_3" localSheetId="20">#REF!</definedName>
    <definedName name="FKERES_BLOKK_15_11_3">#REF!</definedName>
    <definedName name="FKERES_BLOKK_15_11_3_12" localSheetId="18">#REF!</definedName>
    <definedName name="FKERES_BLOKK_15_11_3_12" localSheetId="20">#REF!</definedName>
    <definedName name="FKERES_BLOKK_15_11_3_12">#REF!</definedName>
    <definedName name="FKERES_BLOKK_15_11_3_2" localSheetId="18">#REF!</definedName>
    <definedName name="FKERES_BLOKK_15_11_3_2" localSheetId="20">#REF!</definedName>
    <definedName name="FKERES_BLOKK_15_11_3_2">#REF!</definedName>
    <definedName name="FKERES_BLOKK_15_11_3_7" localSheetId="18">#REF!</definedName>
    <definedName name="FKERES_BLOKK_15_11_3_7" localSheetId="20">#REF!</definedName>
    <definedName name="FKERES_BLOKK_15_11_3_7">#REF!</definedName>
    <definedName name="FKERES_BLOKK_15_11_3_8" localSheetId="18">#REF!</definedName>
    <definedName name="FKERES_BLOKK_15_11_3_8" localSheetId="20">#REF!</definedName>
    <definedName name="FKERES_BLOKK_15_11_3_8">#REF!</definedName>
    <definedName name="FKERES_BLOKK_15_11_5" localSheetId="18">#REF!</definedName>
    <definedName name="FKERES_BLOKK_15_11_5" localSheetId="20">#REF!</definedName>
    <definedName name="FKERES_BLOKK_15_11_5">#REF!</definedName>
    <definedName name="FKERES_BLOKK_15_11_5_12" localSheetId="18">#REF!</definedName>
    <definedName name="FKERES_BLOKK_15_11_5_12" localSheetId="20">#REF!</definedName>
    <definedName name="FKERES_BLOKK_15_11_5_12">#REF!</definedName>
    <definedName name="FKERES_BLOKK_15_11_5_2" localSheetId="18">#REF!</definedName>
    <definedName name="FKERES_BLOKK_15_11_5_2" localSheetId="20">#REF!</definedName>
    <definedName name="FKERES_BLOKK_15_11_5_2">#REF!</definedName>
    <definedName name="FKERES_BLOKK_15_11_5_7" localSheetId="18">#REF!</definedName>
    <definedName name="FKERES_BLOKK_15_11_5_7" localSheetId="20">#REF!</definedName>
    <definedName name="FKERES_BLOKK_15_11_5_7">#REF!</definedName>
    <definedName name="FKERES_BLOKK_15_11_5_8" localSheetId="18">#REF!</definedName>
    <definedName name="FKERES_BLOKK_15_11_5_8" localSheetId="20">#REF!</definedName>
    <definedName name="FKERES_BLOKK_15_11_5_8">#REF!</definedName>
    <definedName name="FKERES_BLOKK_15_11_7" localSheetId="18">#REF!</definedName>
    <definedName name="FKERES_BLOKK_15_11_7" localSheetId="20">#REF!</definedName>
    <definedName name="FKERES_BLOKK_15_11_7">#REF!</definedName>
    <definedName name="FKERES_BLOKK_15_11_8" localSheetId="18">#REF!</definedName>
    <definedName name="FKERES_BLOKK_15_11_8" localSheetId="20">#REF!</definedName>
    <definedName name="FKERES_BLOKK_15_11_8">#REF!</definedName>
    <definedName name="FKERES_BLOKK_15_12" localSheetId="18">#REF!</definedName>
    <definedName name="FKERES_BLOKK_15_12" localSheetId="2">#REF!</definedName>
    <definedName name="FKERES_BLOKK_15_12" localSheetId="20">#REF!</definedName>
    <definedName name="FKERES_BLOKK_15_12">#REF!</definedName>
    <definedName name="FKERES_BLOKK_15_12_1">NA()</definedName>
    <definedName name="FKERES_BLOKK_15_12_10" localSheetId="6">#REF!</definedName>
    <definedName name="FKERES_BLOKK_15_12_10" localSheetId="22">#REF!</definedName>
    <definedName name="FKERES_BLOKK_15_12_10" localSheetId="18">#REF!</definedName>
    <definedName name="FKERES_BLOKK_15_12_10" localSheetId="7">#REF!</definedName>
    <definedName name="FKERES_BLOKK_15_12_10" localSheetId="8">#REF!</definedName>
    <definedName name="FKERES_BLOKK_15_12_10" localSheetId="24">#REF!</definedName>
    <definedName name="FKERES_BLOKK_15_12_10" localSheetId="20">#REF!</definedName>
    <definedName name="FKERES_BLOKK_15_12_10" localSheetId="5">#REF!</definedName>
    <definedName name="FKERES_BLOKK_15_12_10" localSheetId="23">#REF!</definedName>
    <definedName name="FKERES_BLOKK_15_12_10">#REF!</definedName>
    <definedName name="FKERES_BLOKK_15_12_10_12" localSheetId="6">#REF!</definedName>
    <definedName name="FKERES_BLOKK_15_12_10_12" localSheetId="22">#REF!</definedName>
    <definedName name="FKERES_BLOKK_15_12_10_12" localSheetId="18">#REF!</definedName>
    <definedName name="FKERES_BLOKK_15_12_10_12" localSheetId="7">#REF!</definedName>
    <definedName name="FKERES_BLOKK_15_12_10_12" localSheetId="8">#REF!</definedName>
    <definedName name="FKERES_BLOKK_15_12_10_12" localSheetId="20">#REF!</definedName>
    <definedName name="FKERES_BLOKK_15_12_10_12" localSheetId="5">#REF!</definedName>
    <definedName name="FKERES_BLOKK_15_12_10_12">#REF!</definedName>
    <definedName name="FKERES_BLOKK_15_12_10_7" localSheetId="6">#REF!</definedName>
    <definedName name="FKERES_BLOKK_15_12_10_7" localSheetId="22">#REF!</definedName>
    <definedName name="FKERES_BLOKK_15_12_10_7" localSheetId="18">#REF!</definedName>
    <definedName name="FKERES_BLOKK_15_12_10_7" localSheetId="7">#REF!</definedName>
    <definedName name="FKERES_BLOKK_15_12_10_7" localSheetId="8">#REF!</definedName>
    <definedName name="FKERES_BLOKK_15_12_10_7" localSheetId="20">#REF!</definedName>
    <definedName name="FKERES_BLOKK_15_12_10_7" localSheetId="5">#REF!</definedName>
    <definedName name="FKERES_BLOKK_15_12_10_7">#REF!</definedName>
    <definedName name="FKERES_BLOKK_15_12_10_8" localSheetId="18">#REF!</definedName>
    <definedName name="FKERES_BLOKK_15_12_10_8" localSheetId="20">#REF!</definedName>
    <definedName name="FKERES_BLOKK_15_12_10_8">#REF!</definedName>
    <definedName name="FKERES_BLOKK_15_12_12" localSheetId="18">#REF!</definedName>
    <definedName name="FKERES_BLOKK_15_12_12" localSheetId="20">#REF!</definedName>
    <definedName name="FKERES_BLOKK_15_12_12">#REF!</definedName>
    <definedName name="FKERES_BLOKK_15_12_7" localSheetId="18">#REF!</definedName>
    <definedName name="FKERES_BLOKK_15_12_7" localSheetId="20">#REF!</definedName>
    <definedName name="FKERES_BLOKK_15_12_7">#REF!</definedName>
    <definedName name="FKERES_BLOKK_15_12_8" localSheetId="18">#REF!</definedName>
    <definedName name="FKERES_BLOKK_15_12_8" localSheetId="20">#REF!</definedName>
    <definedName name="FKERES_BLOKK_15_12_8">#REF!</definedName>
    <definedName name="FKERES_BLOKK_15_2" localSheetId="18">#REF!</definedName>
    <definedName name="FKERES_BLOKK_15_2" localSheetId="20">#REF!</definedName>
    <definedName name="FKERES_BLOKK_15_2">#REF!</definedName>
    <definedName name="FKERES_BLOKK_15_3" localSheetId="18">#REF!</definedName>
    <definedName name="FKERES_BLOKK_15_3" localSheetId="20">#REF!</definedName>
    <definedName name="FKERES_BLOKK_15_3">#REF!</definedName>
    <definedName name="FKERES_BLOKK_15_4" localSheetId="18">#REF!</definedName>
    <definedName name="FKERES_BLOKK_15_4" localSheetId="20">#REF!</definedName>
    <definedName name="FKERES_BLOKK_15_4">#REF!</definedName>
    <definedName name="FKERES_BLOKK_15_7" localSheetId="18">#REF!</definedName>
    <definedName name="FKERES_BLOKK_15_7" localSheetId="20">#REF!</definedName>
    <definedName name="FKERES_BLOKK_15_7">#REF!</definedName>
    <definedName name="FKERES_BLOKK_15_8" localSheetId="18">#REF!</definedName>
    <definedName name="FKERES_BLOKK_15_8" localSheetId="20">#REF!</definedName>
    <definedName name="FKERES_BLOKK_15_8">#REF!</definedName>
    <definedName name="FKERES_BLOKK_15_9" localSheetId="18">#REF!</definedName>
    <definedName name="FKERES_BLOKK_15_9" localSheetId="20">#REF!</definedName>
    <definedName name="FKERES_BLOKK_15_9">#REF!</definedName>
    <definedName name="FKERES_BLOKK_15_9_1">NA()</definedName>
    <definedName name="FKERES_BLOKK_15_9_12" localSheetId="6">#REF!</definedName>
    <definedName name="FKERES_BLOKK_15_9_12" localSheetId="22">#REF!</definedName>
    <definedName name="FKERES_BLOKK_15_9_12" localSheetId="18">#REF!</definedName>
    <definedName name="FKERES_BLOKK_15_9_12" localSheetId="7">#REF!</definedName>
    <definedName name="FKERES_BLOKK_15_9_12" localSheetId="8">#REF!</definedName>
    <definedName name="FKERES_BLOKK_15_9_12" localSheetId="24">#REF!</definedName>
    <definedName name="FKERES_BLOKK_15_9_12" localSheetId="20">#REF!</definedName>
    <definedName name="FKERES_BLOKK_15_9_12" localSheetId="5">#REF!</definedName>
    <definedName name="FKERES_BLOKK_15_9_12" localSheetId="23">#REF!</definedName>
    <definedName name="FKERES_BLOKK_15_9_12">#REF!</definedName>
    <definedName name="FKERES_BLOKK_15_9_7" localSheetId="6">#REF!</definedName>
    <definedName name="FKERES_BLOKK_15_9_7" localSheetId="22">#REF!</definedName>
    <definedName name="FKERES_BLOKK_15_9_7" localSheetId="18">#REF!</definedName>
    <definedName name="FKERES_BLOKK_15_9_7" localSheetId="7">#REF!</definedName>
    <definedName name="FKERES_BLOKK_15_9_7" localSheetId="8">#REF!</definedName>
    <definedName name="FKERES_BLOKK_15_9_7" localSheetId="20">#REF!</definedName>
    <definedName name="FKERES_BLOKK_15_9_7" localSheetId="5">#REF!</definedName>
    <definedName name="FKERES_BLOKK_15_9_7">#REF!</definedName>
    <definedName name="FKERES_BLOKK_15_9_8" localSheetId="6">#REF!</definedName>
    <definedName name="FKERES_BLOKK_15_9_8" localSheetId="22">#REF!</definedName>
    <definedName name="FKERES_BLOKK_15_9_8" localSheetId="18">#REF!</definedName>
    <definedName name="FKERES_BLOKK_15_9_8" localSheetId="7">#REF!</definedName>
    <definedName name="FKERES_BLOKK_15_9_8" localSheetId="8">#REF!</definedName>
    <definedName name="FKERES_BLOKK_15_9_8" localSheetId="20">#REF!</definedName>
    <definedName name="FKERES_BLOKK_15_9_8" localSheetId="5">#REF!</definedName>
    <definedName name="FKERES_BLOKK_15_9_8">#REF!</definedName>
    <definedName name="FKERES_BLOKK_2" localSheetId="18">#REF!</definedName>
    <definedName name="FKERES_BLOKK_2" localSheetId="2">#REF!</definedName>
    <definedName name="FKERES_BLOKK_2" localSheetId="20">#REF!</definedName>
    <definedName name="FKERES_BLOKK_2">#REF!</definedName>
    <definedName name="FKERES_BLOKK_2_1" localSheetId="18">#REF!</definedName>
    <definedName name="FKERES_BLOKK_2_1" localSheetId="20">#REF!</definedName>
    <definedName name="FKERES_BLOKK_2_1">#REF!</definedName>
    <definedName name="FKERES_BLOKK_2_1_1" localSheetId="18">#REF!</definedName>
    <definedName name="FKERES_BLOKK_2_1_1" localSheetId="20">#REF!</definedName>
    <definedName name="FKERES_BLOKK_2_1_1">#REF!</definedName>
    <definedName name="FKERES_BLOKK_2_10" localSheetId="18">#REF!</definedName>
    <definedName name="FKERES_BLOKK_2_10" localSheetId="20">#REF!</definedName>
    <definedName name="FKERES_BLOKK_2_10">#REF!</definedName>
    <definedName name="FKERES_BLOKK_2_10_12" localSheetId="18">#REF!</definedName>
    <definedName name="FKERES_BLOKK_2_10_12" localSheetId="20">#REF!</definedName>
    <definedName name="FKERES_BLOKK_2_10_12">#REF!</definedName>
    <definedName name="FKERES_BLOKK_2_10_7" localSheetId="18">#REF!</definedName>
    <definedName name="FKERES_BLOKK_2_10_7" localSheetId="20">#REF!</definedName>
    <definedName name="FKERES_BLOKK_2_10_7">#REF!</definedName>
    <definedName name="FKERES_BLOKK_2_10_8" localSheetId="18">#REF!</definedName>
    <definedName name="FKERES_BLOKK_2_10_8" localSheetId="20">#REF!</definedName>
    <definedName name="FKERES_BLOKK_2_10_8">#REF!</definedName>
    <definedName name="FKERES_BLOKK_2_11" localSheetId="18">#REF!</definedName>
    <definedName name="FKERES_BLOKK_2_11" localSheetId="20">#REF!</definedName>
    <definedName name="FKERES_BLOKK_2_11">#REF!</definedName>
    <definedName name="FKERES_BLOKK_2_11_1" localSheetId="18">#REF!</definedName>
    <definedName name="FKERES_BLOKK_2_11_1" localSheetId="20">#REF!</definedName>
    <definedName name="FKERES_BLOKK_2_11_1">#REF!</definedName>
    <definedName name="FKERES_BLOKK_2_11_1_1" localSheetId="18">#REF!</definedName>
    <definedName name="FKERES_BLOKK_2_11_1_1" localSheetId="20">#REF!</definedName>
    <definedName name="FKERES_BLOKK_2_11_1_1">#REF!</definedName>
    <definedName name="FKERES_BLOKK_2_11_1_1_1">NA()</definedName>
    <definedName name="FKERES_BLOKK_2_11_1_1_12" localSheetId="6">#REF!</definedName>
    <definedName name="FKERES_BLOKK_2_11_1_1_12" localSheetId="22">#REF!</definedName>
    <definedName name="FKERES_BLOKK_2_11_1_1_12" localSheetId="18">#REF!</definedName>
    <definedName name="FKERES_BLOKK_2_11_1_1_12" localSheetId="7">#REF!</definedName>
    <definedName name="FKERES_BLOKK_2_11_1_1_12" localSheetId="8">#REF!</definedName>
    <definedName name="FKERES_BLOKK_2_11_1_1_12" localSheetId="24">#REF!</definedName>
    <definedName name="FKERES_BLOKK_2_11_1_1_12" localSheetId="20">#REF!</definedName>
    <definedName name="FKERES_BLOKK_2_11_1_1_12" localSheetId="5">#REF!</definedName>
    <definedName name="FKERES_BLOKK_2_11_1_1_12" localSheetId="23">#REF!</definedName>
    <definedName name="FKERES_BLOKK_2_11_1_1_12">#REF!</definedName>
    <definedName name="FKERES_BLOKK_2_11_1_1_2" localSheetId="6">#REF!</definedName>
    <definedName name="FKERES_BLOKK_2_11_1_1_2" localSheetId="22">#REF!</definedName>
    <definedName name="FKERES_BLOKK_2_11_1_1_2" localSheetId="18">#REF!</definedName>
    <definedName name="FKERES_BLOKK_2_11_1_1_2" localSheetId="7">#REF!</definedName>
    <definedName name="FKERES_BLOKK_2_11_1_1_2" localSheetId="8">#REF!</definedName>
    <definedName name="FKERES_BLOKK_2_11_1_1_2" localSheetId="20">#REF!</definedName>
    <definedName name="FKERES_BLOKK_2_11_1_1_2" localSheetId="5">#REF!</definedName>
    <definedName name="FKERES_BLOKK_2_11_1_1_2">#REF!</definedName>
    <definedName name="FKERES_BLOKK_2_11_1_1_7" localSheetId="6">#REF!</definedName>
    <definedName name="FKERES_BLOKK_2_11_1_1_7" localSheetId="22">#REF!</definedName>
    <definedName name="FKERES_BLOKK_2_11_1_1_7" localSheetId="18">#REF!</definedName>
    <definedName name="FKERES_BLOKK_2_11_1_1_7" localSheetId="7">#REF!</definedName>
    <definedName name="FKERES_BLOKK_2_11_1_1_7" localSheetId="8">#REF!</definedName>
    <definedName name="FKERES_BLOKK_2_11_1_1_7" localSheetId="20">#REF!</definedName>
    <definedName name="FKERES_BLOKK_2_11_1_1_7" localSheetId="5">#REF!</definedName>
    <definedName name="FKERES_BLOKK_2_11_1_1_7">#REF!</definedName>
    <definedName name="FKERES_BLOKK_2_11_1_1_8" localSheetId="18">#REF!</definedName>
    <definedName name="FKERES_BLOKK_2_11_1_1_8" localSheetId="20">#REF!</definedName>
    <definedName name="FKERES_BLOKK_2_11_1_1_8">#REF!</definedName>
    <definedName name="FKERES_BLOKK_2_11_1_12" localSheetId="18">#REF!</definedName>
    <definedName name="FKERES_BLOKK_2_11_1_12" localSheetId="20">#REF!</definedName>
    <definedName name="FKERES_BLOKK_2_11_1_12">#REF!</definedName>
    <definedName name="FKERES_BLOKK_2_11_1_2" localSheetId="18">#REF!</definedName>
    <definedName name="FKERES_BLOKK_2_11_1_2" localSheetId="20">#REF!</definedName>
    <definedName name="FKERES_BLOKK_2_11_1_2">#REF!</definedName>
    <definedName name="FKERES_BLOKK_2_11_1_7" localSheetId="18">#REF!</definedName>
    <definedName name="FKERES_BLOKK_2_11_1_7" localSheetId="20">#REF!</definedName>
    <definedName name="FKERES_BLOKK_2_11_1_7">#REF!</definedName>
    <definedName name="FKERES_BLOKK_2_11_1_8" localSheetId="18">#REF!</definedName>
    <definedName name="FKERES_BLOKK_2_11_1_8" localSheetId="20">#REF!</definedName>
    <definedName name="FKERES_BLOKK_2_11_1_8">#REF!</definedName>
    <definedName name="FKERES_BLOKK_2_11_12" localSheetId="18">#REF!</definedName>
    <definedName name="FKERES_BLOKK_2_11_12" localSheetId="20">#REF!</definedName>
    <definedName name="FKERES_BLOKK_2_11_12">#REF!</definedName>
    <definedName name="FKERES_BLOKK_2_11_3" localSheetId="18">#REF!</definedName>
    <definedName name="FKERES_BLOKK_2_11_3" localSheetId="20">#REF!</definedName>
    <definedName name="FKERES_BLOKK_2_11_3">#REF!</definedName>
    <definedName name="FKERES_BLOKK_2_11_3_12" localSheetId="18">#REF!</definedName>
    <definedName name="FKERES_BLOKK_2_11_3_12" localSheetId="20">#REF!</definedName>
    <definedName name="FKERES_BLOKK_2_11_3_12">#REF!</definedName>
    <definedName name="FKERES_BLOKK_2_11_3_2" localSheetId="18">#REF!</definedName>
    <definedName name="FKERES_BLOKK_2_11_3_2" localSheetId="20">#REF!</definedName>
    <definedName name="FKERES_BLOKK_2_11_3_2">#REF!</definedName>
    <definedName name="FKERES_BLOKK_2_11_3_7" localSheetId="18">#REF!</definedName>
    <definedName name="FKERES_BLOKK_2_11_3_7" localSheetId="20">#REF!</definedName>
    <definedName name="FKERES_BLOKK_2_11_3_7">#REF!</definedName>
    <definedName name="FKERES_BLOKK_2_11_3_8" localSheetId="18">#REF!</definedName>
    <definedName name="FKERES_BLOKK_2_11_3_8" localSheetId="20">#REF!</definedName>
    <definedName name="FKERES_BLOKK_2_11_3_8">#REF!</definedName>
    <definedName name="FKERES_BLOKK_2_11_5" localSheetId="18">#REF!</definedName>
    <definedName name="FKERES_BLOKK_2_11_5" localSheetId="20">#REF!</definedName>
    <definedName name="FKERES_BLOKK_2_11_5">#REF!</definedName>
    <definedName name="FKERES_BLOKK_2_11_5_12" localSheetId="18">#REF!</definedName>
    <definedName name="FKERES_BLOKK_2_11_5_12" localSheetId="20">#REF!</definedName>
    <definedName name="FKERES_BLOKK_2_11_5_12">#REF!</definedName>
    <definedName name="FKERES_BLOKK_2_11_5_2" localSheetId="18">#REF!</definedName>
    <definedName name="FKERES_BLOKK_2_11_5_2" localSheetId="20">#REF!</definedName>
    <definedName name="FKERES_BLOKK_2_11_5_2">#REF!</definedName>
    <definedName name="FKERES_BLOKK_2_11_5_7" localSheetId="18">#REF!</definedName>
    <definedName name="FKERES_BLOKK_2_11_5_7" localSheetId="20">#REF!</definedName>
    <definedName name="FKERES_BLOKK_2_11_5_7">#REF!</definedName>
    <definedName name="FKERES_BLOKK_2_11_5_8" localSheetId="18">#REF!</definedName>
    <definedName name="FKERES_BLOKK_2_11_5_8" localSheetId="20">#REF!</definedName>
    <definedName name="FKERES_BLOKK_2_11_5_8">#REF!</definedName>
    <definedName name="FKERES_BLOKK_2_11_7" localSheetId="18">#REF!</definedName>
    <definedName name="FKERES_BLOKK_2_11_7" localSheetId="20">#REF!</definedName>
    <definedName name="FKERES_BLOKK_2_11_7">#REF!</definedName>
    <definedName name="FKERES_BLOKK_2_11_8" localSheetId="18">#REF!</definedName>
    <definedName name="FKERES_BLOKK_2_11_8" localSheetId="20">#REF!</definedName>
    <definedName name="FKERES_BLOKK_2_11_8">#REF!</definedName>
    <definedName name="FKERES_BLOKK_2_12" localSheetId="18">#REF!</definedName>
    <definedName name="FKERES_BLOKK_2_12" localSheetId="2">#REF!</definedName>
    <definedName name="FKERES_BLOKK_2_12" localSheetId="20">#REF!</definedName>
    <definedName name="FKERES_BLOKK_2_12">#REF!</definedName>
    <definedName name="FKERES_BLOKK_2_2" localSheetId="18">#REF!</definedName>
    <definedName name="FKERES_BLOKK_2_2" localSheetId="20">#REF!</definedName>
    <definedName name="FKERES_BLOKK_2_2">#REF!</definedName>
    <definedName name="FKERES_BLOKK_2_3" localSheetId="18">#REF!</definedName>
    <definedName name="FKERES_BLOKK_2_3" localSheetId="20">#REF!</definedName>
    <definedName name="FKERES_BLOKK_2_3">#REF!</definedName>
    <definedName name="FKERES_BLOKK_2_4" localSheetId="18">#REF!</definedName>
    <definedName name="FKERES_BLOKK_2_4" localSheetId="20">#REF!</definedName>
    <definedName name="FKERES_BLOKK_2_4">#REF!</definedName>
    <definedName name="FKERES_BLOKK_2_7" localSheetId="18">#REF!</definedName>
    <definedName name="FKERES_BLOKK_2_7" localSheetId="20">#REF!</definedName>
    <definedName name="FKERES_BLOKK_2_7">#REF!</definedName>
    <definedName name="FKERES_BLOKK_2_8" localSheetId="18">#REF!</definedName>
    <definedName name="FKERES_BLOKK_2_8" localSheetId="20">#REF!</definedName>
    <definedName name="FKERES_BLOKK_2_8">#REF!</definedName>
    <definedName name="FKERES_BLOKK_20" localSheetId="18">#REF!</definedName>
    <definedName name="FKERES_BLOKK_20" localSheetId="2">#REF!</definedName>
    <definedName name="FKERES_BLOKK_20" localSheetId="20">#REF!</definedName>
    <definedName name="FKERES_BLOKK_20">#REF!</definedName>
    <definedName name="FKERES_BLOKK_20_1" localSheetId="18">#REF!</definedName>
    <definedName name="FKERES_BLOKK_20_1" localSheetId="20">#REF!</definedName>
    <definedName name="FKERES_BLOKK_20_1">#REF!</definedName>
    <definedName name="FKERES_BLOKK_20_10" localSheetId="18">#REF!</definedName>
    <definedName name="FKERES_BLOKK_20_10" localSheetId="20">#REF!</definedName>
    <definedName name="FKERES_BLOKK_20_10">#REF!</definedName>
    <definedName name="FKERES_BLOKK_20_10_12" localSheetId="18">#REF!</definedName>
    <definedName name="FKERES_BLOKK_20_10_12" localSheetId="20">#REF!</definedName>
    <definedName name="FKERES_BLOKK_20_10_12">#REF!</definedName>
    <definedName name="FKERES_BLOKK_20_10_7" localSheetId="18">#REF!</definedName>
    <definedName name="FKERES_BLOKK_20_10_7" localSheetId="20">#REF!</definedName>
    <definedName name="FKERES_BLOKK_20_10_7">#REF!</definedName>
    <definedName name="FKERES_BLOKK_20_10_8" localSheetId="18">#REF!</definedName>
    <definedName name="FKERES_BLOKK_20_10_8" localSheetId="20">#REF!</definedName>
    <definedName name="FKERES_BLOKK_20_10_8">#REF!</definedName>
    <definedName name="FKERES_BLOKK_20_11" localSheetId="18">#REF!</definedName>
    <definedName name="FKERES_BLOKK_20_11" localSheetId="20">#REF!</definedName>
    <definedName name="FKERES_BLOKK_20_11">#REF!</definedName>
    <definedName name="FKERES_BLOKK_20_11_1" localSheetId="18">#REF!</definedName>
    <definedName name="FKERES_BLOKK_20_11_1" localSheetId="20">#REF!</definedName>
    <definedName name="FKERES_BLOKK_20_11_1">#REF!</definedName>
    <definedName name="FKERES_BLOKK_20_11_1_1" localSheetId="18">#REF!</definedName>
    <definedName name="FKERES_BLOKK_20_11_1_1" localSheetId="20">#REF!</definedName>
    <definedName name="FKERES_BLOKK_20_11_1_1">#REF!</definedName>
    <definedName name="FKERES_BLOKK_20_11_1_1_1">NA()</definedName>
    <definedName name="FKERES_BLOKK_20_11_1_1_12" localSheetId="6">#REF!</definedName>
    <definedName name="FKERES_BLOKK_20_11_1_1_12" localSheetId="22">#REF!</definedName>
    <definedName name="FKERES_BLOKK_20_11_1_1_12" localSheetId="18">#REF!</definedName>
    <definedName name="FKERES_BLOKK_20_11_1_1_12" localSheetId="7">#REF!</definedName>
    <definedName name="FKERES_BLOKK_20_11_1_1_12" localSheetId="8">#REF!</definedName>
    <definedName name="FKERES_BLOKK_20_11_1_1_12" localSheetId="24">#REF!</definedName>
    <definedName name="FKERES_BLOKK_20_11_1_1_12" localSheetId="20">#REF!</definedName>
    <definedName name="FKERES_BLOKK_20_11_1_1_12" localSheetId="5">#REF!</definedName>
    <definedName name="FKERES_BLOKK_20_11_1_1_12" localSheetId="23">#REF!</definedName>
    <definedName name="FKERES_BLOKK_20_11_1_1_12">#REF!</definedName>
    <definedName name="FKERES_BLOKK_20_11_1_1_2" localSheetId="6">#REF!</definedName>
    <definedName name="FKERES_BLOKK_20_11_1_1_2" localSheetId="22">#REF!</definedName>
    <definedName name="FKERES_BLOKK_20_11_1_1_2" localSheetId="18">#REF!</definedName>
    <definedName name="FKERES_BLOKK_20_11_1_1_2" localSheetId="7">#REF!</definedName>
    <definedName name="FKERES_BLOKK_20_11_1_1_2" localSheetId="8">#REF!</definedName>
    <definedName name="FKERES_BLOKK_20_11_1_1_2" localSheetId="20">#REF!</definedName>
    <definedName name="FKERES_BLOKK_20_11_1_1_2" localSheetId="5">#REF!</definedName>
    <definedName name="FKERES_BLOKK_20_11_1_1_2">#REF!</definedName>
    <definedName name="FKERES_BLOKK_20_11_1_1_7" localSheetId="6">#REF!</definedName>
    <definedName name="FKERES_BLOKK_20_11_1_1_7" localSheetId="22">#REF!</definedName>
    <definedName name="FKERES_BLOKK_20_11_1_1_7" localSheetId="18">#REF!</definedName>
    <definedName name="FKERES_BLOKK_20_11_1_1_7" localSheetId="7">#REF!</definedName>
    <definedName name="FKERES_BLOKK_20_11_1_1_7" localSheetId="8">#REF!</definedName>
    <definedName name="FKERES_BLOKK_20_11_1_1_7" localSheetId="20">#REF!</definedName>
    <definedName name="FKERES_BLOKK_20_11_1_1_7" localSheetId="5">#REF!</definedName>
    <definedName name="FKERES_BLOKK_20_11_1_1_7">#REF!</definedName>
    <definedName name="FKERES_BLOKK_20_11_1_1_8" localSheetId="18">#REF!</definedName>
    <definedName name="FKERES_BLOKK_20_11_1_1_8" localSheetId="20">#REF!</definedName>
    <definedName name="FKERES_BLOKK_20_11_1_1_8">#REF!</definedName>
    <definedName name="FKERES_BLOKK_20_11_1_12" localSheetId="18">#REF!</definedName>
    <definedName name="FKERES_BLOKK_20_11_1_12" localSheetId="20">#REF!</definedName>
    <definedName name="FKERES_BLOKK_20_11_1_12">#REF!</definedName>
    <definedName name="FKERES_BLOKK_20_11_1_2" localSheetId="18">#REF!</definedName>
    <definedName name="FKERES_BLOKK_20_11_1_2" localSheetId="20">#REF!</definedName>
    <definedName name="FKERES_BLOKK_20_11_1_2">#REF!</definedName>
    <definedName name="FKERES_BLOKK_20_11_1_7" localSheetId="18">#REF!</definedName>
    <definedName name="FKERES_BLOKK_20_11_1_7" localSheetId="20">#REF!</definedName>
    <definedName name="FKERES_BLOKK_20_11_1_7">#REF!</definedName>
    <definedName name="FKERES_BLOKK_20_11_1_8" localSheetId="18">#REF!</definedName>
    <definedName name="FKERES_BLOKK_20_11_1_8" localSheetId="20">#REF!</definedName>
    <definedName name="FKERES_BLOKK_20_11_1_8">#REF!</definedName>
    <definedName name="FKERES_BLOKK_20_11_12" localSheetId="18">#REF!</definedName>
    <definedName name="FKERES_BLOKK_20_11_12" localSheetId="20">#REF!</definedName>
    <definedName name="FKERES_BLOKK_20_11_12">#REF!</definedName>
    <definedName name="FKERES_BLOKK_20_11_3" localSheetId="18">#REF!</definedName>
    <definedName name="FKERES_BLOKK_20_11_3" localSheetId="20">#REF!</definedName>
    <definedName name="FKERES_BLOKK_20_11_3">#REF!</definedName>
    <definedName name="FKERES_BLOKK_20_11_3_12" localSheetId="18">#REF!</definedName>
    <definedName name="FKERES_BLOKK_20_11_3_12" localSheetId="20">#REF!</definedName>
    <definedName name="FKERES_BLOKK_20_11_3_12">#REF!</definedName>
    <definedName name="FKERES_BLOKK_20_11_3_2" localSheetId="18">#REF!</definedName>
    <definedName name="FKERES_BLOKK_20_11_3_2" localSheetId="20">#REF!</definedName>
    <definedName name="FKERES_BLOKK_20_11_3_2">#REF!</definedName>
    <definedName name="FKERES_BLOKK_20_11_3_7" localSheetId="18">#REF!</definedName>
    <definedName name="FKERES_BLOKK_20_11_3_7" localSheetId="20">#REF!</definedName>
    <definedName name="FKERES_BLOKK_20_11_3_7">#REF!</definedName>
    <definedName name="FKERES_BLOKK_20_11_3_8" localSheetId="18">#REF!</definedName>
    <definedName name="FKERES_BLOKK_20_11_3_8" localSheetId="20">#REF!</definedName>
    <definedName name="FKERES_BLOKK_20_11_3_8">#REF!</definedName>
    <definedName name="FKERES_BLOKK_20_11_5" localSheetId="18">#REF!</definedName>
    <definedName name="FKERES_BLOKK_20_11_5" localSheetId="20">#REF!</definedName>
    <definedName name="FKERES_BLOKK_20_11_5">#REF!</definedName>
    <definedName name="FKERES_BLOKK_20_11_5_12" localSheetId="18">#REF!</definedName>
    <definedName name="FKERES_BLOKK_20_11_5_12" localSheetId="20">#REF!</definedName>
    <definedName name="FKERES_BLOKK_20_11_5_12">#REF!</definedName>
    <definedName name="FKERES_BLOKK_20_11_5_2" localSheetId="18">#REF!</definedName>
    <definedName name="FKERES_BLOKK_20_11_5_2" localSheetId="20">#REF!</definedName>
    <definedName name="FKERES_BLOKK_20_11_5_2">#REF!</definedName>
    <definedName name="FKERES_BLOKK_20_11_5_7" localSheetId="18">#REF!</definedName>
    <definedName name="FKERES_BLOKK_20_11_5_7" localSheetId="20">#REF!</definedName>
    <definedName name="FKERES_BLOKK_20_11_5_7">#REF!</definedName>
    <definedName name="FKERES_BLOKK_20_11_5_8" localSheetId="18">#REF!</definedName>
    <definedName name="FKERES_BLOKK_20_11_5_8" localSheetId="20">#REF!</definedName>
    <definedName name="FKERES_BLOKK_20_11_5_8">#REF!</definedName>
    <definedName name="FKERES_BLOKK_20_11_7" localSheetId="18">#REF!</definedName>
    <definedName name="FKERES_BLOKK_20_11_7" localSheetId="20">#REF!</definedName>
    <definedName name="FKERES_BLOKK_20_11_7">#REF!</definedName>
    <definedName name="FKERES_BLOKK_20_11_8" localSheetId="18">#REF!</definedName>
    <definedName name="FKERES_BLOKK_20_11_8" localSheetId="20">#REF!</definedName>
    <definedName name="FKERES_BLOKK_20_11_8">#REF!</definedName>
    <definedName name="FKERES_BLOKK_20_12" localSheetId="18">#REF!</definedName>
    <definedName name="FKERES_BLOKK_20_12" localSheetId="2">#REF!</definedName>
    <definedName name="FKERES_BLOKK_20_12" localSheetId="20">#REF!</definedName>
    <definedName name="FKERES_BLOKK_20_12">#REF!</definedName>
    <definedName name="FKERES_BLOKK_20_12_1">NA()</definedName>
    <definedName name="FKERES_BLOKK_20_12_10" localSheetId="6">#REF!</definedName>
    <definedName name="FKERES_BLOKK_20_12_10" localSheetId="22">#REF!</definedName>
    <definedName name="FKERES_BLOKK_20_12_10" localSheetId="18">#REF!</definedName>
    <definedName name="FKERES_BLOKK_20_12_10" localSheetId="7">#REF!</definedName>
    <definedName name="FKERES_BLOKK_20_12_10" localSheetId="8">#REF!</definedName>
    <definedName name="FKERES_BLOKK_20_12_10" localSheetId="24">#REF!</definedName>
    <definedName name="FKERES_BLOKK_20_12_10" localSheetId="20">#REF!</definedName>
    <definedName name="FKERES_BLOKK_20_12_10" localSheetId="5">#REF!</definedName>
    <definedName name="FKERES_BLOKK_20_12_10" localSheetId="23">#REF!</definedName>
    <definedName name="FKERES_BLOKK_20_12_10">#REF!</definedName>
    <definedName name="FKERES_BLOKK_20_12_10_12" localSheetId="6">#REF!</definedName>
    <definedName name="FKERES_BLOKK_20_12_10_12" localSheetId="22">#REF!</definedName>
    <definedName name="FKERES_BLOKK_20_12_10_12" localSheetId="18">#REF!</definedName>
    <definedName name="FKERES_BLOKK_20_12_10_12" localSheetId="7">#REF!</definedName>
    <definedName name="FKERES_BLOKK_20_12_10_12" localSheetId="8">#REF!</definedName>
    <definedName name="FKERES_BLOKK_20_12_10_12" localSheetId="20">#REF!</definedName>
    <definedName name="FKERES_BLOKK_20_12_10_12" localSheetId="5">#REF!</definedName>
    <definedName name="FKERES_BLOKK_20_12_10_12">#REF!</definedName>
    <definedName name="FKERES_BLOKK_20_12_10_7" localSheetId="6">#REF!</definedName>
    <definedName name="FKERES_BLOKK_20_12_10_7" localSheetId="22">#REF!</definedName>
    <definedName name="FKERES_BLOKK_20_12_10_7" localSheetId="18">#REF!</definedName>
    <definedName name="FKERES_BLOKK_20_12_10_7" localSheetId="7">#REF!</definedName>
    <definedName name="FKERES_BLOKK_20_12_10_7" localSheetId="8">#REF!</definedName>
    <definedName name="FKERES_BLOKK_20_12_10_7" localSheetId="20">#REF!</definedName>
    <definedName name="FKERES_BLOKK_20_12_10_7" localSheetId="5">#REF!</definedName>
    <definedName name="FKERES_BLOKK_20_12_10_7">#REF!</definedName>
    <definedName name="FKERES_BLOKK_20_12_10_8" localSheetId="18">#REF!</definedName>
    <definedName name="FKERES_BLOKK_20_12_10_8" localSheetId="20">#REF!</definedName>
    <definedName name="FKERES_BLOKK_20_12_10_8">#REF!</definedName>
    <definedName name="FKERES_BLOKK_20_12_12" localSheetId="18">#REF!</definedName>
    <definedName name="FKERES_BLOKK_20_12_12" localSheetId="20">#REF!</definedName>
    <definedName name="FKERES_BLOKK_20_12_12">#REF!</definedName>
    <definedName name="FKERES_BLOKK_20_12_7" localSheetId="18">#REF!</definedName>
    <definedName name="FKERES_BLOKK_20_12_7" localSheetId="20">#REF!</definedName>
    <definedName name="FKERES_BLOKK_20_12_7">#REF!</definedName>
    <definedName name="FKERES_BLOKK_20_12_8" localSheetId="18">#REF!</definedName>
    <definedName name="FKERES_BLOKK_20_12_8" localSheetId="20">#REF!</definedName>
    <definedName name="FKERES_BLOKK_20_12_8">#REF!</definedName>
    <definedName name="FKERES_BLOKK_20_2" localSheetId="18">#REF!</definedName>
    <definedName name="FKERES_BLOKK_20_2" localSheetId="20">#REF!</definedName>
    <definedName name="FKERES_BLOKK_20_2">#REF!</definedName>
    <definedName name="FKERES_BLOKK_20_3" localSheetId="18">#REF!</definedName>
    <definedName name="FKERES_BLOKK_20_3" localSheetId="20">#REF!</definedName>
    <definedName name="FKERES_BLOKK_20_3">#REF!</definedName>
    <definedName name="FKERES_BLOKK_20_4" localSheetId="18">#REF!</definedName>
    <definedName name="FKERES_BLOKK_20_4" localSheetId="20">#REF!</definedName>
    <definedName name="FKERES_BLOKK_20_4">#REF!</definedName>
    <definedName name="FKERES_BLOKK_20_7" localSheetId="18">#REF!</definedName>
    <definedName name="FKERES_BLOKK_20_7" localSheetId="20">#REF!</definedName>
    <definedName name="FKERES_BLOKK_20_7">#REF!</definedName>
    <definedName name="FKERES_BLOKK_20_8" localSheetId="18">#REF!</definedName>
    <definedName name="FKERES_BLOKK_20_8" localSheetId="20">#REF!</definedName>
    <definedName name="FKERES_BLOKK_20_8">#REF!</definedName>
    <definedName name="FKERES_BLOKK_20_9" localSheetId="18">#REF!</definedName>
    <definedName name="FKERES_BLOKK_20_9" localSheetId="20">#REF!</definedName>
    <definedName name="FKERES_BLOKK_20_9">#REF!</definedName>
    <definedName name="FKERES_BLOKK_20_9_1">NA()</definedName>
    <definedName name="FKERES_BLOKK_20_9_12" localSheetId="6">#REF!</definedName>
    <definedName name="FKERES_BLOKK_20_9_12" localSheetId="22">#REF!</definedName>
    <definedName name="FKERES_BLOKK_20_9_12" localSheetId="18">#REF!</definedName>
    <definedName name="FKERES_BLOKK_20_9_12" localSheetId="7">#REF!</definedName>
    <definedName name="FKERES_BLOKK_20_9_12" localSheetId="8">#REF!</definedName>
    <definedName name="FKERES_BLOKK_20_9_12" localSheetId="24">#REF!</definedName>
    <definedName name="FKERES_BLOKK_20_9_12" localSheetId="20">#REF!</definedName>
    <definedName name="FKERES_BLOKK_20_9_12" localSheetId="5">#REF!</definedName>
    <definedName name="FKERES_BLOKK_20_9_12" localSheetId="23">#REF!</definedName>
    <definedName name="FKERES_BLOKK_20_9_12">#REF!</definedName>
    <definedName name="FKERES_BLOKK_20_9_7" localSheetId="6">#REF!</definedName>
    <definedName name="FKERES_BLOKK_20_9_7" localSheetId="22">#REF!</definedName>
    <definedName name="FKERES_BLOKK_20_9_7" localSheetId="18">#REF!</definedName>
    <definedName name="FKERES_BLOKK_20_9_7" localSheetId="7">#REF!</definedName>
    <definedName name="FKERES_BLOKK_20_9_7" localSheetId="8">#REF!</definedName>
    <definedName name="FKERES_BLOKK_20_9_7" localSheetId="20">#REF!</definedName>
    <definedName name="FKERES_BLOKK_20_9_7" localSheetId="5">#REF!</definedName>
    <definedName name="FKERES_BLOKK_20_9_7">#REF!</definedName>
    <definedName name="FKERES_BLOKK_20_9_8" localSheetId="6">#REF!</definedName>
    <definedName name="FKERES_BLOKK_20_9_8" localSheetId="22">#REF!</definedName>
    <definedName name="FKERES_BLOKK_20_9_8" localSheetId="18">#REF!</definedName>
    <definedName name="FKERES_BLOKK_20_9_8" localSheetId="7">#REF!</definedName>
    <definedName name="FKERES_BLOKK_20_9_8" localSheetId="8">#REF!</definedName>
    <definedName name="FKERES_BLOKK_20_9_8" localSheetId="20">#REF!</definedName>
    <definedName name="FKERES_BLOKK_20_9_8" localSheetId="5">#REF!</definedName>
    <definedName name="FKERES_BLOKK_20_9_8">#REF!</definedName>
    <definedName name="FKERES_BLOKK_24" localSheetId="18">#REF!</definedName>
    <definedName name="FKERES_BLOKK_24" localSheetId="2">#REF!</definedName>
    <definedName name="FKERES_BLOKK_24" localSheetId="20">#REF!</definedName>
    <definedName name="FKERES_BLOKK_24">#REF!</definedName>
    <definedName name="FKERES_BLOKK_24_1" localSheetId="18">#REF!</definedName>
    <definedName name="FKERES_BLOKK_24_1" localSheetId="20">#REF!</definedName>
    <definedName name="FKERES_BLOKK_24_1">#REF!</definedName>
    <definedName name="FKERES_BLOKK_24_10" localSheetId="18">#REF!</definedName>
    <definedName name="FKERES_BLOKK_24_10" localSheetId="20">#REF!</definedName>
    <definedName name="FKERES_BLOKK_24_10">#REF!</definedName>
    <definedName name="FKERES_BLOKK_24_10_12" localSheetId="18">#REF!</definedName>
    <definedName name="FKERES_BLOKK_24_10_12" localSheetId="20">#REF!</definedName>
    <definedName name="FKERES_BLOKK_24_10_12">#REF!</definedName>
    <definedName name="FKERES_BLOKK_24_10_7" localSheetId="18">#REF!</definedName>
    <definedName name="FKERES_BLOKK_24_10_7" localSheetId="20">#REF!</definedName>
    <definedName name="FKERES_BLOKK_24_10_7">#REF!</definedName>
    <definedName name="FKERES_BLOKK_24_10_8" localSheetId="18">#REF!</definedName>
    <definedName name="FKERES_BLOKK_24_10_8" localSheetId="20">#REF!</definedName>
    <definedName name="FKERES_BLOKK_24_10_8">#REF!</definedName>
    <definedName name="FKERES_BLOKK_24_11" localSheetId="18">#REF!</definedName>
    <definedName name="FKERES_BLOKK_24_11" localSheetId="20">#REF!</definedName>
    <definedName name="FKERES_BLOKK_24_11">#REF!</definedName>
    <definedName name="FKERES_BLOKK_24_11_1" localSheetId="18">#REF!</definedName>
    <definedName name="FKERES_BLOKK_24_11_1" localSheetId="20">#REF!</definedName>
    <definedName name="FKERES_BLOKK_24_11_1">#REF!</definedName>
    <definedName name="FKERES_BLOKK_24_11_1_1" localSheetId="18">#REF!</definedName>
    <definedName name="FKERES_BLOKK_24_11_1_1" localSheetId="20">#REF!</definedName>
    <definedName name="FKERES_BLOKK_24_11_1_1">#REF!</definedName>
    <definedName name="FKERES_BLOKK_24_11_1_1_1">NA()</definedName>
    <definedName name="FKERES_BLOKK_24_11_1_1_12" localSheetId="6">#REF!</definedName>
    <definedName name="FKERES_BLOKK_24_11_1_1_12" localSheetId="22">#REF!</definedName>
    <definedName name="FKERES_BLOKK_24_11_1_1_12" localSheetId="18">#REF!</definedName>
    <definedName name="FKERES_BLOKK_24_11_1_1_12" localSheetId="7">#REF!</definedName>
    <definedName name="FKERES_BLOKK_24_11_1_1_12" localSheetId="8">#REF!</definedName>
    <definedName name="FKERES_BLOKK_24_11_1_1_12" localSheetId="24">#REF!</definedName>
    <definedName name="FKERES_BLOKK_24_11_1_1_12" localSheetId="20">#REF!</definedName>
    <definedName name="FKERES_BLOKK_24_11_1_1_12" localSheetId="5">#REF!</definedName>
    <definedName name="FKERES_BLOKK_24_11_1_1_12" localSheetId="23">#REF!</definedName>
    <definedName name="FKERES_BLOKK_24_11_1_1_12">#REF!</definedName>
    <definedName name="FKERES_BLOKK_24_11_1_1_2" localSheetId="6">#REF!</definedName>
    <definedName name="FKERES_BLOKK_24_11_1_1_2" localSheetId="22">#REF!</definedName>
    <definedName name="FKERES_BLOKK_24_11_1_1_2" localSheetId="18">#REF!</definedName>
    <definedName name="FKERES_BLOKK_24_11_1_1_2" localSheetId="7">#REF!</definedName>
    <definedName name="FKERES_BLOKK_24_11_1_1_2" localSheetId="8">#REF!</definedName>
    <definedName name="FKERES_BLOKK_24_11_1_1_2" localSheetId="20">#REF!</definedName>
    <definedName name="FKERES_BLOKK_24_11_1_1_2" localSheetId="5">#REF!</definedName>
    <definedName name="FKERES_BLOKK_24_11_1_1_2">#REF!</definedName>
    <definedName name="FKERES_BLOKK_24_11_1_1_7" localSheetId="6">#REF!</definedName>
    <definedName name="FKERES_BLOKK_24_11_1_1_7" localSheetId="22">#REF!</definedName>
    <definedName name="FKERES_BLOKK_24_11_1_1_7" localSheetId="18">#REF!</definedName>
    <definedName name="FKERES_BLOKK_24_11_1_1_7" localSheetId="7">#REF!</definedName>
    <definedName name="FKERES_BLOKK_24_11_1_1_7" localSheetId="8">#REF!</definedName>
    <definedName name="FKERES_BLOKK_24_11_1_1_7" localSheetId="20">#REF!</definedName>
    <definedName name="FKERES_BLOKK_24_11_1_1_7" localSheetId="5">#REF!</definedName>
    <definedName name="FKERES_BLOKK_24_11_1_1_7">#REF!</definedName>
    <definedName name="FKERES_BLOKK_24_11_1_1_8" localSheetId="18">#REF!</definedName>
    <definedName name="FKERES_BLOKK_24_11_1_1_8" localSheetId="20">#REF!</definedName>
    <definedName name="FKERES_BLOKK_24_11_1_1_8">#REF!</definedName>
    <definedName name="FKERES_BLOKK_24_11_1_12" localSheetId="18">#REF!</definedName>
    <definedName name="FKERES_BLOKK_24_11_1_12" localSheetId="20">#REF!</definedName>
    <definedName name="FKERES_BLOKK_24_11_1_12">#REF!</definedName>
    <definedName name="FKERES_BLOKK_24_11_1_2" localSheetId="18">#REF!</definedName>
    <definedName name="FKERES_BLOKK_24_11_1_2" localSheetId="20">#REF!</definedName>
    <definedName name="FKERES_BLOKK_24_11_1_2">#REF!</definedName>
    <definedName name="FKERES_BLOKK_24_11_1_7" localSheetId="18">#REF!</definedName>
    <definedName name="FKERES_BLOKK_24_11_1_7" localSheetId="20">#REF!</definedName>
    <definedName name="FKERES_BLOKK_24_11_1_7">#REF!</definedName>
    <definedName name="FKERES_BLOKK_24_11_1_8" localSheetId="18">#REF!</definedName>
    <definedName name="FKERES_BLOKK_24_11_1_8" localSheetId="20">#REF!</definedName>
    <definedName name="FKERES_BLOKK_24_11_1_8">#REF!</definedName>
    <definedName name="FKERES_BLOKK_24_11_12" localSheetId="18">#REF!</definedName>
    <definedName name="FKERES_BLOKK_24_11_12" localSheetId="20">#REF!</definedName>
    <definedName name="FKERES_BLOKK_24_11_12">#REF!</definedName>
    <definedName name="FKERES_BLOKK_24_11_3" localSheetId="18">#REF!</definedName>
    <definedName name="FKERES_BLOKK_24_11_3" localSheetId="20">#REF!</definedName>
    <definedName name="FKERES_BLOKK_24_11_3">#REF!</definedName>
    <definedName name="FKERES_BLOKK_24_11_3_12" localSheetId="18">#REF!</definedName>
    <definedName name="FKERES_BLOKK_24_11_3_12" localSheetId="20">#REF!</definedName>
    <definedName name="FKERES_BLOKK_24_11_3_12">#REF!</definedName>
    <definedName name="FKERES_BLOKK_24_11_3_2" localSheetId="18">#REF!</definedName>
    <definedName name="FKERES_BLOKK_24_11_3_2" localSheetId="20">#REF!</definedName>
    <definedName name="FKERES_BLOKK_24_11_3_2">#REF!</definedName>
    <definedName name="FKERES_BLOKK_24_11_3_7" localSheetId="18">#REF!</definedName>
    <definedName name="FKERES_BLOKK_24_11_3_7" localSheetId="20">#REF!</definedName>
    <definedName name="FKERES_BLOKK_24_11_3_7">#REF!</definedName>
    <definedName name="FKERES_BLOKK_24_11_3_8" localSheetId="18">#REF!</definedName>
    <definedName name="FKERES_BLOKK_24_11_3_8" localSheetId="20">#REF!</definedName>
    <definedName name="FKERES_BLOKK_24_11_3_8">#REF!</definedName>
    <definedName name="FKERES_BLOKK_24_11_5" localSheetId="18">#REF!</definedName>
    <definedName name="FKERES_BLOKK_24_11_5" localSheetId="20">#REF!</definedName>
    <definedName name="FKERES_BLOKK_24_11_5">#REF!</definedName>
    <definedName name="FKERES_BLOKK_24_11_5_12" localSheetId="18">#REF!</definedName>
    <definedName name="FKERES_BLOKK_24_11_5_12" localSheetId="20">#REF!</definedName>
    <definedName name="FKERES_BLOKK_24_11_5_12">#REF!</definedName>
    <definedName name="FKERES_BLOKK_24_11_5_2" localSheetId="18">#REF!</definedName>
    <definedName name="FKERES_BLOKK_24_11_5_2" localSheetId="20">#REF!</definedName>
    <definedName name="FKERES_BLOKK_24_11_5_2">#REF!</definedName>
    <definedName name="FKERES_BLOKK_24_11_5_7" localSheetId="18">#REF!</definedName>
    <definedName name="FKERES_BLOKK_24_11_5_7" localSheetId="20">#REF!</definedName>
    <definedName name="FKERES_BLOKK_24_11_5_7">#REF!</definedName>
    <definedName name="FKERES_BLOKK_24_11_5_8" localSheetId="18">#REF!</definedName>
    <definedName name="FKERES_BLOKK_24_11_5_8" localSheetId="20">#REF!</definedName>
    <definedName name="FKERES_BLOKK_24_11_5_8">#REF!</definedName>
    <definedName name="FKERES_BLOKK_24_11_7" localSheetId="18">#REF!</definedName>
    <definedName name="FKERES_BLOKK_24_11_7" localSheetId="20">#REF!</definedName>
    <definedName name="FKERES_BLOKK_24_11_7">#REF!</definedName>
    <definedName name="FKERES_BLOKK_24_11_8" localSheetId="18">#REF!</definedName>
    <definedName name="FKERES_BLOKK_24_11_8" localSheetId="20">#REF!</definedName>
    <definedName name="FKERES_BLOKK_24_11_8">#REF!</definedName>
    <definedName name="FKERES_BLOKK_24_12" localSheetId="18">#REF!</definedName>
    <definedName name="FKERES_BLOKK_24_12" localSheetId="2">#REF!</definedName>
    <definedName name="FKERES_BLOKK_24_12" localSheetId="20">#REF!</definedName>
    <definedName name="FKERES_BLOKK_24_12">#REF!</definedName>
    <definedName name="FKERES_BLOKK_24_12_1">NA()</definedName>
    <definedName name="FKERES_BLOKK_24_12_10" localSheetId="6">#REF!</definedName>
    <definedName name="FKERES_BLOKK_24_12_10" localSheetId="22">#REF!</definedName>
    <definedName name="FKERES_BLOKK_24_12_10" localSheetId="18">#REF!</definedName>
    <definedName name="FKERES_BLOKK_24_12_10" localSheetId="7">#REF!</definedName>
    <definedName name="FKERES_BLOKK_24_12_10" localSheetId="8">#REF!</definedName>
    <definedName name="FKERES_BLOKK_24_12_10" localSheetId="24">#REF!</definedName>
    <definedName name="FKERES_BLOKK_24_12_10" localSheetId="20">#REF!</definedName>
    <definedName name="FKERES_BLOKK_24_12_10" localSheetId="5">#REF!</definedName>
    <definedName name="FKERES_BLOKK_24_12_10" localSheetId="23">#REF!</definedName>
    <definedName name="FKERES_BLOKK_24_12_10">#REF!</definedName>
    <definedName name="FKERES_BLOKK_24_12_10_12" localSheetId="6">#REF!</definedName>
    <definedName name="FKERES_BLOKK_24_12_10_12" localSheetId="22">#REF!</definedName>
    <definedName name="FKERES_BLOKK_24_12_10_12" localSheetId="18">#REF!</definedName>
    <definedName name="FKERES_BLOKK_24_12_10_12" localSheetId="7">#REF!</definedName>
    <definedName name="FKERES_BLOKK_24_12_10_12" localSheetId="8">#REF!</definedName>
    <definedName name="FKERES_BLOKK_24_12_10_12" localSheetId="20">#REF!</definedName>
    <definedName name="FKERES_BLOKK_24_12_10_12" localSheetId="5">#REF!</definedName>
    <definedName name="FKERES_BLOKK_24_12_10_12">#REF!</definedName>
    <definedName name="FKERES_BLOKK_24_12_10_7" localSheetId="6">#REF!</definedName>
    <definedName name="FKERES_BLOKK_24_12_10_7" localSheetId="22">#REF!</definedName>
    <definedName name="FKERES_BLOKK_24_12_10_7" localSheetId="18">#REF!</definedName>
    <definedName name="FKERES_BLOKK_24_12_10_7" localSheetId="7">#REF!</definedName>
    <definedName name="FKERES_BLOKK_24_12_10_7" localSheetId="8">#REF!</definedName>
    <definedName name="FKERES_BLOKK_24_12_10_7" localSheetId="20">#REF!</definedName>
    <definedName name="FKERES_BLOKK_24_12_10_7" localSheetId="5">#REF!</definedName>
    <definedName name="FKERES_BLOKK_24_12_10_7">#REF!</definedName>
    <definedName name="FKERES_BLOKK_24_12_10_8" localSheetId="18">#REF!</definedName>
    <definedName name="FKERES_BLOKK_24_12_10_8" localSheetId="20">#REF!</definedName>
    <definedName name="FKERES_BLOKK_24_12_10_8">#REF!</definedName>
    <definedName name="FKERES_BLOKK_24_12_12" localSheetId="18">#REF!</definedName>
    <definedName name="FKERES_BLOKK_24_12_12" localSheetId="20">#REF!</definedName>
    <definedName name="FKERES_BLOKK_24_12_12">#REF!</definedName>
    <definedName name="FKERES_BLOKK_24_12_7" localSheetId="18">#REF!</definedName>
    <definedName name="FKERES_BLOKK_24_12_7" localSheetId="20">#REF!</definedName>
    <definedName name="FKERES_BLOKK_24_12_7">#REF!</definedName>
    <definedName name="FKERES_BLOKK_24_12_8" localSheetId="18">#REF!</definedName>
    <definedName name="FKERES_BLOKK_24_12_8" localSheetId="20">#REF!</definedName>
    <definedName name="FKERES_BLOKK_24_12_8">#REF!</definedName>
    <definedName name="FKERES_BLOKK_24_2" localSheetId="18">#REF!</definedName>
    <definedName name="FKERES_BLOKK_24_2" localSheetId="20">#REF!</definedName>
    <definedName name="FKERES_BLOKK_24_2">#REF!</definedName>
    <definedName name="FKERES_BLOKK_24_3" localSheetId="18">#REF!</definedName>
    <definedName name="FKERES_BLOKK_24_3" localSheetId="20">#REF!</definedName>
    <definedName name="FKERES_BLOKK_24_3">#REF!</definedName>
    <definedName name="FKERES_BLOKK_24_4" localSheetId="18">#REF!</definedName>
    <definedName name="FKERES_BLOKK_24_4" localSheetId="20">#REF!</definedName>
    <definedName name="FKERES_BLOKK_24_4">#REF!</definedName>
    <definedName name="FKERES_BLOKK_24_7" localSheetId="18">#REF!</definedName>
    <definedName name="FKERES_BLOKK_24_7" localSheetId="20">#REF!</definedName>
    <definedName name="FKERES_BLOKK_24_7">#REF!</definedName>
    <definedName name="FKERES_BLOKK_24_8" localSheetId="18">#REF!</definedName>
    <definedName name="FKERES_BLOKK_24_8" localSheetId="20">#REF!</definedName>
    <definedName name="FKERES_BLOKK_24_8">#REF!</definedName>
    <definedName name="FKERES_BLOKK_24_9" localSheetId="18">#REF!</definedName>
    <definedName name="FKERES_BLOKK_24_9" localSheetId="20">#REF!</definedName>
    <definedName name="FKERES_BLOKK_24_9">#REF!</definedName>
    <definedName name="FKERES_BLOKK_24_9_1">NA()</definedName>
    <definedName name="FKERES_BLOKK_24_9_12" localSheetId="6">#REF!</definedName>
    <definedName name="FKERES_BLOKK_24_9_12" localSheetId="22">#REF!</definedName>
    <definedName name="FKERES_BLOKK_24_9_12" localSheetId="18">#REF!</definedName>
    <definedName name="FKERES_BLOKK_24_9_12" localSheetId="7">#REF!</definedName>
    <definedName name="FKERES_BLOKK_24_9_12" localSheetId="8">#REF!</definedName>
    <definedName name="FKERES_BLOKK_24_9_12" localSheetId="24">#REF!</definedName>
    <definedName name="FKERES_BLOKK_24_9_12" localSheetId="20">#REF!</definedName>
    <definedName name="FKERES_BLOKK_24_9_12" localSheetId="5">#REF!</definedName>
    <definedName name="FKERES_BLOKK_24_9_12" localSheetId="23">#REF!</definedName>
    <definedName name="FKERES_BLOKK_24_9_12">#REF!</definedName>
    <definedName name="FKERES_BLOKK_24_9_7" localSheetId="6">#REF!</definedName>
    <definedName name="FKERES_BLOKK_24_9_7" localSheetId="22">#REF!</definedName>
    <definedName name="FKERES_BLOKK_24_9_7" localSheetId="18">#REF!</definedName>
    <definedName name="FKERES_BLOKK_24_9_7" localSheetId="7">#REF!</definedName>
    <definedName name="FKERES_BLOKK_24_9_7" localSheetId="8">#REF!</definedName>
    <definedName name="FKERES_BLOKK_24_9_7" localSheetId="20">#REF!</definedName>
    <definedName name="FKERES_BLOKK_24_9_7" localSheetId="5">#REF!</definedName>
    <definedName name="FKERES_BLOKK_24_9_7">#REF!</definedName>
    <definedName name="FKERES_BLOKK_24_9_8" localSheetId="6">#REF!</definedName>
    <definedName name="FKERES_BLOKK_24_9_8" localSheetId="22">#REF!</definedName>
    <definedName name="FKERES_BLOKK_24_9_8" localSheetId="18">#REF!</definedName>
    <definedName name="FKERES_BLOKK_24_9_8" localSheetId="7">#REF!</definedName>
    <definedName name="FKERES_BLOKK_24_9_8" localSheetId="8">#REF!</definedName>
    <definedName name="FKERES_BLOKK_24_9_8" localSheetId="20">#REF!</definedName>
    <definedName name="FKERES_BLOKK_24_9_8" localSheetId="5">#REF!</definedName>
    <definedName name="FKERES_BLOKK_24_9_8">#REF!</definedName>
    <definedName name="FKERES_BLOKK_28" localSheetId="18">#REF!</definedName>
    <definedName name="FKERES_BLOKK_28" localSheetId="2">#REF!</definedName>
    <definedName name="FKERES_BLOKK_28" localSheetId="20">#REF!</definedName>
    <definedName name="FKERES_BLOKK_28">#REF!</definedName>
    <definedName name="FKERES_BLOKK_28_1" localSheetId="18">#REF!</definedName>
    <definedName name="FKERES_BLOKK_28_1" localSheetId="20">#REF!</definedName>
    <definedName name="FKERES_BLOKK_28_1">#REF!</definedName>
    <definedName name="FKERES_BLOKK_28_10" localSheetId="18">#REF!</definedName>
    <definedName name="FKERES_BLOKK_28_10" localSheetId="20">#REF!</definedName>
    <definedName name="FKERES_BLOKK_28_10">#REF!</definedName>
    <definedName name="FKERES_BLOKK_28_10_12" localSheetId="18">#REF!</definedName>
    <definedName name="FKERES_BLOKK_28_10_12" localSheetId="20">#REF!</definedName>
    <definedName name="FKERES_BLOKK_28_10_12">#REF!</definedName>
    <definedName name="FKERES_BLOKK_28_10_7" localSheetId="18">#REF!</definedName>
    <definedName name="FKERES_BLOKK_28_10_7" localSheetId="20">#REF!</definedName>
    <definedName name="FKERES_BLOKK_28_10_7">#REF!</definedName>
    <definedName name="FKERES_BLOKK_28_10_8" localSheetId="18">#REF!</definedName>
    <definedName name="FKERES_BLOKK_28_10_8" localSheetId="20">#REF!</definedName>
    <definedName name="FKERES_BLOKK_28_10_8">#REF!</definedName>
    <definedName name="FKERES_BLOKK_28_11" localSheetId="18">#REF!</definedName>
    <definedName name="FKERES_BLOKK_28_11" localSheetId="20">#REF!</definedName>
    <definedName name="FKERES_BLOKK_28_11">#REF!</definedName>
    <definedName name="FKERES_BLOKK_28_11_1" localSheetId="18">#REF!</definedName>
    <definedName name="FKERES_BLOKK_28_11_1" localSheetId="20">#REF!</definedName>
    <definedName name="FKERES_BLOKK_28_11_1">#REF!</definedName>
    <definedName name="FKERES_BLOKK_28_11_1_1" localSheetId="18">#REF!</definedName>
    <definedName name="FKERES_BLOKK_28_11_1_1" localSheetId="20">#REF!</definedName>
    <definedName name="FKERES_BLOKK_28_11_1_1">#REF!</definedName>
    <definedName name="FKERES_BLOKK_28_11_1_1_1">NA()</definedName>
    <definedName name="FKERES_BLOKK_28_11_1_1_12" localSheetId="6">#REF!</definedName>
    <definedName name="FKERES_BLOKK_28_11_1_1_12" localSheetId="22">#REF!</definedName>
    <definedName name="FKERES_BLOKK_28_11_1_1_12" localSheetId="18">#REF!</definedName>
    <definedName name="FKERES_BLOKK_28_11_1_1_12" localSheetId="7">#REF!</definedName>
    <definedName name="FKERES_BLOKK_28_11_1_1_12" localSheetId="8">#REF!</definedName>
    <definedName name="FKERES_BLOKK_28_11_1_1_12" localSheetId="24">#REF!</definedName>
    <definedName name="FKERES_BLOKK_28_11_1_1_12" localSheetId="20">#REF!</definedName>
    <definedName name="FKERES_BLOKK_28_11_1_1_12" localSheetId="5">#REF!</definedName>
    <definedName name="FKERES_BLOKK_28_11_1_1_12" localSheetId="23">#REF!</definedName>
    <definedName name="FKERES_BLOKK_28_11_1_1_12">#REF!</definedName>
    <definedName name="FKERES_BLOKK_28_11_1_1_2" localSheetId="6">#REF!</definedName>
    <definedName name="FKERES_BLOKK_28_11_1_1_2" localSheetId="22">#REF!</definedName>
    <definedName name="FKERES_BLOKK_28_11_1_1_2" localSheetId="18">#REF!</definedName>
    <definedName name="FKERES_BLOKK_28_11_1_1_2" localSheetId="7">#REF!</definedName>
    <definedName name="FKERES_BLOKK_28_11_1_1_2" localSheetId="8">#REF!</definedName>
    <definedName name="FKERES_BLOKK_28_11_1_1_2" localSheetId="20">#REF!</definedName>
    <definedName name="FKERES_BLOKK_28_11_1_1_2" localSheetId="5">#REF!</definedName>
    <definedName name="FKERES_BLOKK_28_11_1_1_2">#REF!</definedName>
    <definedName name="FKERES_BLOKK_28_11_1_1_7" localSheetId="6">#REF!</definedName>
    <definedName name="FKERES_BLOKK_28_11_1_1_7" localSheetId="22">#REF!</definedName>
    <definedName name="FKERES_BLOKK_28_11_1_1_7" localSheetId="18">#REF!</definedName>
    <definedName name="FKERES_BLOKK_28_11_1_1_7" localSheetId="7">#REF!</definedName>
    <definedName name="FKERES_BLOKK_28_11_1_1_7" localSheetId="8">#REF!</definedName>
    <definedName name="FKERES_BLOKK_28_11_1_1_7" localSheetId="20">#REF!</definedName>
    <definedName name="FKERES_BLOKK_28_11_1_1_7" localSheetId="5">#REF!</definedName>
    <definedName name="FKERES_BLOKK_28_11_1_1_7">#REF!</definedName>
    <definedName name="FKERES_BLOKK_28_11_1_1_8" localSheetId="18">#REF!</definedName>
    <definedName name="FKERES_BLOKK_28_11_1_1_8" localSheetId="20">#REF!</definedName>
    <definedName name="FKERES_BLOKK_28_11_1_1_8">#REF!</definedName>
    <definedName name="FKERES_BLOKK_28_11_1_12" localSheetId="18">#REF!</definedName>
    <definedName name="FKERES_BLOKK_28_11_1_12" localSheetId="20">#REF!</definedName>
    <definedName name="FKERES_BLOKK_28_11_1_12">#REF!</definedName>
    <definedName name="FKERES_BLOKK_28_11_1_2" localSheetId="18">#REF!</definedName>
    <definedName name="FKERES_BLOKK_28_11_1_2" localSheetId="20">#REF!</definedName>
    <definedName name="FKERES_BLOKK_28_11_1_2">#REF!</definedName>
    <definedName name="FKERES_BLOKK_28_11_1_7" localSheetId="18">#REF!</definedName>
    <definedName name="FKERES_BLOKK_28_11_1_7" localSheetId="20">#REF!</definedName>
    <definedName name="FKERES_BLOKK_28_11_1_7">#REF!</definedName>
    <definedName name="FKERES_BLOKK_28_11_1_8" localSheetId="18">#REF!</definedName>
    <definedName name="FKERES_BLOKK_28_11_1_8" localSheetId="20">#REF!</definedName>
    <definedName name="FKERES_BLOKK_28_11_1_8">#REF!</definedName>
    <definedName name="FKERES_BLOKK_28_11_12" localSheetId="18">#REF!</definedName>
    <definedName name="FKERES_BLOKK_28_11_12" localSheetId="20">#REF!</definedName>
    <definedName name="FKERES_BLOKK_28_11_12">#REF!</definedName>
    <definedName name="FKERES_BLOKK_28_11_3" localSheetId="18">#REF!</definedName>
    <definedName name="FKERES_BLOKK_28_11_3" localSheetId="20">#REF!</definedName>
    <definedName name="FKERES_BLOKK_28_11_3">#REF!</definedName>
    <definedName name="FKERES_BLOKK_28_11_3_12" localSheetId="18">#REF!</definedName>
    <definedName name="FKERES_BLOKK_28_11_3_12" localSheetId="20">#REF!</definedName>
    <definedName name="FKERES_BLOKK_28_11_3_12">#REF!</definedName>
    <definedName name="FKERES_BLOKK_28_11_3_2" localSheetId="18">#REF!</definedName>
    <definedName name="FKERES_BLOKK_28_11_3_2" localSheetId="20">#REF!</definedName>
    <definedName name="FKERES_BLOKK_28_11_3_2">#REF!</definedName>
    <definedName name="FKERES_BLOKK_28_11_3_7" localSheetId="18">#REF!</definedName>
    <definedName name="FKERES_BLOKK_28_11_3_7" localSheetId="20">#REF!</definedName>
    <definedName name="FKERES_BLOKK_28_11_3_7">#REF!</definedName>
    <definedName name="FKERES_BLOKK_28_11_3_8" localSheetId="18">#REF!</definedName>
    <definedName name="FKERES_BLOKK_28_11_3_8" localSheetId="20">#REF!</definedName>
    <definedName name="FKERES_BLOKK_28_11_3_8">#REF!</definedName>
    <definedName name="FKERES_BLOKK_28_11_5" localSheetId="18">#REF!</definedName>
    <definedName name="FKERES_BLOKK_28_11_5" localSheetId="20">#REF!</definedName>
    <definedName name="FKERES_BLOKK_28_11_5">#REF!</definedName>
    <definedName name="FKERES_BLOKK_28_11_5_12" localSheetId="18">#REF!</definedName>
    <definedName name="FKERES_BLOKK_28_11_5_12" localSheetId="20">#REF!</definedName>
    <definedName name="FKERES_BLOKK_28_11_5_12">#REF!</definedName>
    <definedName name="FKERES_BLOKK_28_11_5_2" localSheetId="18">#REF!</definedName>
    <definedName name="FKERES_BLOKK_28_11_5_2" localSheetId="20">#REF!</definedName>
    <definedName name="FKERES_BLOKK_28_11_5_2">#REF!</definedName>
    <definedName name="FKERES_BLOKK_28_11_5_7" localSheetId="18">#REF!</definedName>
    <definedName name="FKERES_BLOKK_28_11_5_7" localSheetId="20">#REF!</definedName>
    <definedName name="FKERES_BLOKK_28_11_5_7">#REF!</definedName>
    <definedName name="FKERES_BLOKK_28_11_5_8" localSheetId="18">#REF!</definedName>
    <definedName name="FKERES_BLOKK_28_11_5_8" localSheetId="20">#REF!</definedName>
    <definedName name="FKERES_BLOKK_28_11_5_8">#REF!</definedName>
    <definedName name="FKERES_BLOKK_28_11_7" localSheetId="18">#REF!</definedName>
    <definedName name="FKERES_BLOKK_28_11_7" localSheetId="20">#REF!</definedName>
    <definedName name="FKERES_BLOKK_28_11_7">#REF!</definedName>
    <definedName name="FKERES_BLOKK_28_11_8" localSheetId="18">#REF!</definedName>
    <definedName name="FKERES_BLOKK_28_11_8" localSheetId="20">#REF!</definedName>
    <definedName name="FKERES_BLOKK_28_11_8">#REF!</definedName>
    <definedName name="FKERES_BLOKK_28_12" localSheetId="18">#REF!</definedName>
    <definedName name="FKERES_BLOKK_28_12" localSheetId="2">#REF!</definedName>
    <definedName name="FKERES_BLOKK_28_12" localSheetId="20">#REF!</definedName>
    <definedName name="FKERES_BLOKK_28_12">#REF!</definedName>
    <definedName name="FKERES_BLOKK_28_12_1">NA()</definedName>
    <definedName name="FKERES_BLOKK_28_12_10" localSheetId="6">#REF!</definedName>
    <definedName name="FKERES_BLOKK_28_12_10" localSheetId="22">#REF!</definedName>
    <definedName name="FKERES_BLOKK_28_12_10" localSheetId="18">#REF!</definedName>
    <definedName name="FKERES_BLOKK_28_12_10" localSheetId="7">#REF!</definedName>
    <definedName name="FKERES_BLOKK_28_12_10" localSheetId="8">#REF!</definedName>
    <definedName name="FKERES_BLOKK_28_12_10" localSheetId="24">#REF!</definedName>
    <definedName name="FKERES_BLOKK_28_12_10" localSheetId="20">#REF!</definedName>
    <definedName name="FKERES_BLOKK_28_12_10" localSheetId="5">#REF!</definedName>
    <definedName name="FKERES_BLOKK_28_12_10" localSheetId="23">#REF!</definedName>
    <definedName name="FKERES_BLOKK_28_12_10">#REF!</definedName>
    <definedName name="FKERES_BLOKK_28_12_10_12" localSheetId="6">#REF!</definedName>
    <definedName name="FKERES_BLOKK_28_12_10_12" localSheetId="22">#REF!</definedName>
    <definedName name="FKERES_BLOKK_28_12_10_12" localSheetId="18">#REF!</definedName>
    <definedName name="FKERES_BLOKK_28_12_10_12" localSheetId="7">#REF!</definedName>
    <definedName name="FKERES_BLOKK_28_12_10_12" localSheetId="8">#REF!</definedName>
    <definedName name="FKERES_BLOKK_28_12_10_12" localSheetId="20">#REF!</definedName>
    <definedName name="FKERES_BLOKK_28_12_10_12" localSheetId="5">#REF!</definedName>
    <definedName name="FKERES_BLOKK_28_12_10_12">#REF!</definedName>
    <definedName name="FKERES_BLOKK_28_12_10_7" localSheetId="6">#REF!</definedName>
    <definedName name="FKERES_BLOKK_28_12_10_7" localSheetId="22">#REF!</definedName>
    <definedName name="FKERES_BLOKK_28_12_10_7" localSheetId="18">#REF!</definedName>
    <definedName name="FKERES_BLOKK_28_12_10_7" localSheetId="7">#REF!</definedName>
    <definedName name="FKERES_BLOKK_28_12_10_7" localSheetId="8">#REF!</definedName>
    <definedName name="FKERES_BLOKK_28_12_10_7" localSheetId="20">#REF!</definedName>
    <definedName name="FKERES_BLOKK_28_12_10_7" localSheetId="5">#REF!</definedName>
    <definedName name="FKERES_BLOKK_28_12_10_7">#REF!</definedName>
    <definedName name="FKERES_BLOKK_28_12_10_8" localSheetId="18">#REF!</definedName>
    <definedName name="FKERES_BLOKK_28_12_10_8" localSheetId="20">#REF!</definedName>
    <definedName name="FKERES_BLOKK_28_12_10_8">#REF!</definedName>
    <definedName name="FKERES_BLOKK_28_12_12" localSheetId="18">#REF!</definedName>
    <definedName name="FKERES_BLOKK_28_12_12" localSheetId="20">#REF!</definedName>
    <definedName name="FKERES_BLOKK_28_12_12">#REF!</definedName>
    <definedName name="FKERES_BLOKK_28_12_7" localSheetId="18">#REF!</definedName>
    <definedName name="FKERES_BLOKK_28_12_7" localSheetId="20">#REF!</definedName>
    <definedName name="FKERES_BLOKK_28_12_7">#REF!</definedName>
    <definedName name="FKERES_BLOKK_28_12_8" localSheetId="18">#REF!</definedName>
    <definedName name="FKERES_BLOKK_28_12_8" localSheetId="20">#REF!</definedName>
    <definedName name="FKERES_BLOKK_28_12_8">#REF!</definedName>
    <definedName name="FKERES_BLOKK_28_2" localSheetId="18">#REF!</definedName>
    <definedName name="FKERES_BLOKK_28_2" localSheetId="20">#REF!</definedName>
    <definedName name="FKERES_BLOKK_28_2">#REF!</definedName>
    <definedName name="FKERES_BLOKK_28_3" localSheetId="18">#REF!</definedName>
    <definedName name="FKERES_BLOKK_28_3" localSheetId="20">#REF!</definedName>
    <definedName name="FKERES_BLOKK_28_3">#REF!</definedName>
    <definedName name="FKERES_BLOKK_28_4" localSheetId="18">#REF!</definedName>
    <definedName name="FKERES_BLOKK_28_4" localSheetId="20">#REF!</definedName>
    <definedName name="FKERES_BLOKK_28_4">#REF!</definedName>
    <definedName name="FKERES_BLOKK_28_7" localSheetId="18">#REF!</definedName>
    <definedName name="FKERES_BLOKK_28_7" localSheetId="20">#REF!</definedName>
    <definedName name="FKERES_BLOKK_28_7">#REF!</definedName>
    <definedName name="FKERES_BLOKK_28_8" localSheetId="18">#REF!</definedName>
    <definedName name="FKERES_BLOKK_28_8" localSheetId="20">#REF!</definedName>
    <definedName name="FKERES_BLOKK_28_8">#REF!</definedName>
    <definedName name="FKERES_BLOKK_28_9" localSheetId="18">#REF!</definedName>
    <definedName name="FKERES_BLOKK_28_9" localSheetId="20">#REF!</definedName>
    <definedName name="FKERES_BLOKK_28_9">#REF!</definedName>
    <definedName name="FKERES_BLOKK_28_9_1">NA()</definedName>
    <definedName name="FKERES_BLOKK_28_9_12" localSheetId="6">#REF!</definedName>
    <definedName name="FKERES_BLOKK_28_9_12" localSheetId="22">#REF!</definedName>
    <definedName name="FKERES_BLOKK_28_9_12" localSheetId="18">#REF!</definedName>
    <definedName name="FKERES_BLOKK_28_9_12" localSheetId="7">#REF!</definedName>
    <definedName name="FKERES_BLOKK_28_9_12" localSheetId="8">#REF!</definedName>
    <definedName name="FKERES_BLOKK_28_9_12" localSheetId="24">#REF!</definedName>
    <definedName name="FKERES_BLOKK_28_9_12" localSheetId="20">#REF!</definedName>
    <definedName name="FKERES_BLOKK_28_9_12" localSheetId="5">#REF!</definedName>
    <definedName name="FKERES_BLOKK_28_9_12" localSheetId="23">#REF!</definedName>
    <definedName name="FKERES_BLOKK_28_9_12">#REF!</definedName>
    <definedName name="FKERES_BLOKK_28_9_7" localSheetId="6">#REF!</definedName>
    <definedName name="FKERES_BLOKK_28_9_7" localSheetId="22">#REF!</definedName>
    <definedName name="FKERES_BLOKK_28_9_7" localSheetId="18">#REF!</definedName>
    <definedName name="FKERES_BLOKK_28_9_7" localSheetId="7">#REF!</definedName>
    <definedName name="FKERES_BLOKK_28_9_7" localSheetId="8">#REF!</definedName>
    <definedName name="FKERES_BLOKK_28_9_7" localSheetId="20">#REF!</definedName>
    <definedName name="FKERES_BLOKK_28_9_7" localSheetId="5">#REF!</definedName>
    <definedName name="FKERES_BLOKK_28_9_7">#REF!</definedName>
    <definedName name="FKERES_BLOKK_28_9_8" localSheetId="6">#REF!</definedName>
    <definedName name="FKERES_BLOKK_28_9_8" localSheetId="22">#REF!</definedName>
    <definedName name="FKERES_BLOKK_28_9_8" localSheetId="18">#REF!</definedName>
    <definedName name="FKERES_BLOKK_28_9_8" localSheetId="7">#REF!</definedName>
    <definedName name="FKERES_BLOKK_28_9_8" localSheetId="8">#REF!</definedName>
    <definedName name="FKERES_BLOKK_28_9_8" localSheetId="20">#REF!</definedName>
    <definedName name="FKERES_BLOKK_28_9_8" localSheetId="5">#REF!</definedName>
    <definedName name="FKERES_BLOKK_28_9_8">#REF!</definedName>
    <definedName name="FKERES_BLOKK_3" localSheetId="18">#REF!</definedName>
    <definedName name="FKERES_BLOKK_3" localSheetId="20">#REF!</definedName>
    <definedName name="FKERES_BLOKK_3">#REF!</definedName>
    <definedName name="FKERES_BLOKK_31" localSheetId="18">#REF!</definedName>
    <definedName name="FKERES_BLOKK_31" localSheetId="2">#REF!</definedName>
    <definedName name="FKERES_BLOKK_31" localSheetId="20">#REF!</definedName>
    <definedName name="FKERES_BLOKK_31">#REF!</definedName>
    <definedName name="FKERES_BLOKK_31_1" localSheetId="18">#REF!</definedName>
    <definedName name="FKERES_BLOKK_31_1" localSheetId="20">#REF!</definedName>
    <definedName name="FKERES_BLOKK_31_1">#REF!</definedName>
    <definedName name="FKERES_BLOKK_31_10" localSheetId="18">#REF!</definedName>
    <definedName name="FKERES_BLOKK_31_10" localSheetId="20">#REF!</definedName>
    <definedName name="FKERES_BLOKK_31_10">#REF!</definedName>
    <definedName name="FKERES_BLOKK_31_10_12" localSheetId="18">#REF!</definedName>
    <definedName name="FKERES_BLOKK_31_10_12" localSheetId="20">#REF!</definedName>
    <definedName name="FKERES_BLOKK_31_10_12">#REF!</definedName>
    <definedName name="FKERES_BLOKK_31_10_7" localSheetId="18">#REF!</definedName>
    <definedName name="FKERES_BLOKK_31_10_7" localSheetId="20">#REF!</definedName>
    <definedName name="FKERES_BLOKK_31_10_7">#REF!</definedName>
    <definedName name="FKERES_BLOKK_31_10_8" localSheetId="18">#REF!</definedName>
    <definedName name="FKERES_BLOKK_31_10_8" localSheetId="20">#REF!</definedName>
    <definedName name="FKERES_BLOKK_31_10_8">#REF!</definedName>
    <definedName name="FKERES_BLOKK_31_11" localSheetId="18">#REF!</definedName>
    <definedName name="FKERES_BLOKK_31_11" localSheetId="20">#REF!</definedName>
    <definedName name="FKERES_BLOKK_31_11">#REF!</definedName>
    <definedName name="FKERES_BLOKK_31_11_1" localSheetId="18">#REF!</definedName>
    <definedName name="FKERES_BLOKK_31_11_1" localSheetId="20">#REF!</definedName>
    <definedName name="FKERES_BLOKK_31_11_1">#REF!</definedName>
    <definedName name="FKERES_BLOKK_31_11_1_1" localSheetId="18">#REF!</definedName>
    <definedName name="FKERES_BLOKK_31_11_1_1" localSheetId="20">#REF!</definedName>
    <definedName name="FKERES_BLOKK_31_11_1_1">#REF!</definedName>
    <definedName name="FKERES_BLOKK_31_11_1_1_1">NA()</definedName>
    <definedName name="FKERES_BLOKK_31_11_1_1_12" localSheetId="6">#REF!</definedName>
    <definedName name="FKERES_BLOKK_31_11_1_1_12" localSheetId="22">#REF!</definedName>
    <definedName name="FKERES_BLOKK_31_11_1_1_12" localSheetId="18">#REF!</definedName>
    <definedName name="FKERES_BLOKK_31_11_1_1_12" localSheetId="7">#REF!</definedName>
    <definedName name="FKERES_BLOKK_31_11_1_1_12" localSheetId="8">#REF!</definedName>
    <definedName name="FKERES_BLOKK_31_11_1_1_12" localSheetId="24">#REF!</definedName>
    <definedName name="FKERES_BLOKK_31_11_1_1_12" localSheetId="20">#REF!</definedName>
    <definedName name="FKERES_BLOKK_31_11_1_1_12" localSheetId="5">#REF!</definedName>
    <definedName name="FKERES_BLOKK_31_11_1_1_12" localSheetId="23">#REF!</definedName>
    <definedName name="FKERES_BLOKK_31_11_1_1_12">#REF!</definedName>
    <definedName name="FKERES_BLOKK_31_11_1_1_2" localSheetId="6">#REF!</definedName>
    <definedName name="FKERES_BLOKK_31_11_1_1_2" localSheetId="22">#REF!</definedName>
    <definedName name="FKERES_BLOKK_31_11_1_1_2" localSheetId="18">#REF!</definedName>
    <definedName name="FKERES_BLOKK_31_11_1_1_2" localSheetId="7">#REF!</definedName>
    <definedName name="FKERES_BLOKK_31_11_1_1_2" localSheetId="8">#REF!</definedName>
    <definedName name="FKERES_BLOKK_31_11_1_1_2" localSheetId="20">#REF!</definedName>
    <definedName name="FKERES_BLOKK_31_11_1_1_2" localSheetId="5">#REF!</definedName>
    <definedName name="FKERES_BLOKK_31_11_1_1_2">#REF!</definedName>
    <definedName name="FKERES_BLOKK_31_11_1_1_7" localSheetId="6">#REF!</definedName>
    <definedName name="FKERES_BLOKK_31_11_1_1_7" localSheetId="22">#REF!</definedName>
    <definedName name="FKERES_BLOKK_31_11_1_1_7" localSheetId="18">#REF!</definedName>
    <definedName name="FKERES_BLOKK_31_11_1_1_7" localSheetId="7">#REF!</definedName>
    <definedName name="FKERES_BLOKK_31_11_1_1_7" localSheetId="8">#REF!</definedName>
    <definedName name="FKERES_BLOKK_31_11_1_1_7" localSheetId="20">#REF!</definedName>
    <definedName name="FKERES_BLOKK_31_11_1_1_7" localSheetId="5">#REF!</definedName>
    <definedName name="FKERES_BLOKK_31_11_1_1_7">#REF!</definedName>
    <definedName name="FKERES_BLOKK_31_11_1_1_8" localSheetId="18">#REF!</definedName>
    <definedName name="FKERES_BLOKK_31_11_1_1_8" localSheetId="20">#REF!</definedName>
    <definedName name="FKERES_BLOKK_31_11_1_1_8">#REF!</definedName>
    <definedName name="FKERES_BLOKK_31_11_1_12" localSheetId="18">#REF!</definedName>
    <definedName name="FKERES_BLOKK_31_11_1_12" localSheetId="20">#REF!</definedName>
    <definedName name="FKERES_BLOKK_31_11_1_12">#REF!</definedName>
    <definedName name="FKERES_BLOKK_31_11_1_2" localSheetId="18">#REF!</definedName>
    <definedName name="FKERES_BLOKK_31_11_1_2" localSheetId="20">#REF!</definedName>
    <definedName name="FKERES_BLOKK_31_11_1_2">#REF!</definedName>
    <definedName name="FKERES_BLOKK_31_11_1_7" localSheetId="18">#REF!</definedName>
    <definedName name="FKERES_BLOKK_31_11_1_7" localSheetId="20">#REF!</definedName>
    <definedName name="FKERES_BLOKK_31_11_1_7">#REF!</definedName>
    <definedName name="FKERES_BLOKK_31_11_1_8" localSheetId="18">#REF!</definedName>
    <definedName name="FKERES_BLOKK_31_11_1_8" localSheetId="20">#REF!</definedName>
    <definedName name="FKERES_BLOKK_31_11_1_8">#REF!</definedName>
    <definedName name="FKERES_BLOKK_31_11_12" localSheetId="18">#REF!</definedName>
    <definedName name="FKERES_BLOKK_31_11_12" localSheetId="20">#REF!</definedName>
    <definedName name="FKERES_BLOKK_31_11_12">#REF!</definedName>
    <definedName name="FKERES_BLOKK_31_11_3" localSheetId="18">#REF!</definedName>
    <definedName name="FKERES_BLOKK_31_11_3" localSheetId="20">#REF!</definedName>
    <definedName name="FKERES_BLOKK_31_11_3">#REF!</definedName>
    <definedName name="FKERES_BLOKK_31_11_3_12" localSheetId="18">#REF!</definedName>
    <definedName name="FKERES_BLOKK_31_11_3_12" localSheetId="20">#REF!</definedName>
    <definedName name="FKERES_BLOKK_31_11_3_12">#REF!</definedName>
    <definedName name="FKERES_BLOKK_31_11_3_2" localSheetId="18">#REF!</definedName>
    <definedName name="FKERES_BLOKK_31_11_3_2" localSheetId="20">#REF!</definedName>
    <definedName name="FKERES_BLOKK_31_11_3_2">#REF!</definedName>
    <definedName name="FKERES_BLOKK_31_11_3_7" localSheetId="18">#REF!</definedName>
    <definedName name="FKERES_BLOKK_31_11_3_7" localSheetId="20">#REF!</definedName>
    <definedName name="FKERES_BLOKK_31_11_3_7">#REF!</definedName>
    <definedName name="FKERES_BLOKK_31_11_3_8" localSheetId="18">#REF!</definedName>
    <definedName name="FKERES_BLOKK_31_11_3_8" localSheetId="20">#REF!</definedName>
    <definedName name="FKERES_BLOKK_31_11_3_8">#REF!</definedName>
    <definedName name="FKERES_BLOKK_31_11_5" localSheetId="18">#REF!</definedName>
    <definedName name="FKERES_BLOKK_31_11_5" localSheetId="20">#REF!</definedName>
    <definedName name="FKERES_BLOKK_31_11_5">#REF!</definedName>
    <definedName name="FKERES_BLOKK_31_11_5_12" localSheetId="18">#REF!</definedName>
    <definedName name="FKERES_BLOKK_31_11_5_12" localSheetId="20">#REF!</definedName>
    <definedName name="FKERES_BLOKK_31_11_5_12">#REF!</definedName>
    <definedName name="FKERES_BLOKK_31_11_5_2" localSheetId="18">#REF!</definedName>
    <definedName name="FKERES_BLOKK_31_11_5_2" localSheetId="20">#REF!</definedName>
    <definedName name="FKERES_BLOKK_31_11_5_2">#REF!</definedName>
    <definedName name="FKERES_BLOKK_31_11_5_7" localSheetId="18">#REF!</definedName>
    <definedName name="FKERES_BLOKK_31_11_5_7" localSheetId="20">#REF!</definedName>
    <definedName name="FKERES_BLOKK_31_11_5_7">#REF!</definedName>
    <definedName name="FKERES_BLOKK_31_11_5_8" localSheetId="18">#REF!</definedName>
    <definedName name="FKERES_BLOKK_31_11_5_8" localSheetId="20">#REF!</definedName>
    <definedName name="FKERES_BLOKK_31_11_5_8">#REF!</definedName>
    <definedName name="FKERES_BLOKK_31_11_7" localSheetId="18">#REF!</definedName>
    <definedName name="FKERES_BLOKK_31_11_7" localSheetId="20">#REF!</definedName>
    <definedName name="FKERES_BLOKK_31_11_7">#REF!</definedName>
    <definedName name="FKERES_BLOKK_31_11_8" localSheetId="18">#REF!</definedName>
    <definedName name="FKERES_BLOKK_31_11_8" localSheetId="20">#REF!</definedName>
    <definedName name="FKERES_BLOKK_31_11_8">#REF!</definedName>
    <definedName name="FKERES_BLOKK_31_12" localSheetId="18">#REF!</definedName>
    <definedName name="FKERES_BLOKK_31_12" localSheetId="2">#REF!</definedName>
    <definedName name="FKERES_BLOKK_31_12" localSheetId="20">#REF!</definedName>
    <definedName name="FKERES_BLOKK_31_12">#REF!</definedName>
    <definedName name="FKERES_BLOKK_31_12_1">NA()</definedName>
    <definedName name="FKERES_BLOKK_31_12_10" localSheetId="6">#REF!</definedName>
    <definedName name="FKERES_BLOKK_31_12_10" localSheetId="22">#REF!</definedName>
    <definedName name="FKERES_BLOKK_31_12_10" localSheetId="18">#REF!</definedName>
    <definedName name="FKERES_BLOKK_31_12_10" localSheetId="7">#REF!</definedName>
    <definedName name="FKERES_BLOKK_31_12_10" localSheetId="8">#REF!</definedName>
    <definedName name="FKERES_BLOKK_31_12_10" localSheetId="24">#REF!</definedName>
    <definedName name="FKERES_BLOKK_31_12_10" localSheetId="20">#REF!</definedName>
    <definedName name="FKERES_BLOKK_31_12_10" localSheetId="5">#REF!</definedName>
    <definedName name="FKERES_BLOKK_31_12_10" localSheetId="23">#REF!</definedName>
    <definedName name="FKERES_BLOKK_31_12_10">#REF!</definedName>
    <definedName name="FKERES_BLOKK_31_12_10_12" localSheetId="6">#REF!</definedName>
    <definedName name="FKERES_BLOKK_31_12_10_12" localSheetId="22">#REF!</definedName>
    <definedName name="FKERES_BLOKK_31_12_10_12" localSheetId="18">#REF!</definedName>
    <definedName name="FKERES_BLOKK_31_12_10_12" localSheetId="7">#REF!</definedName>
    <definedName name="FKERES_BLOKK_31_12_10_12" localSheetId="8">#REF!</definedName>
    <definedName name="FKERES_BLOKK_31_12_10_12" localSheetId="20">#REF!</definedName>
    <definedName name="FKERES_BLOKK_31_12_10_12" localSheetId="5">#REF!</definedName>
    <definedName name="FKERES_BLOKK_31_12_10_12">#REF!</definedName>
    <definedName name="FKERES_BLOKK_31_12_10_7" localSheetId="6">#REF!</definedName>
    <definedName name="FKERES_BLOKK_31_12_10_7" localSheetId="22">#REF!</definedName>
    <definedName name="FKERES_BLOKK_31_12_10_7" localSheetId="18">#REF!</definedName>
    <definedName name="FKERES_BLOKK_31_12_10_7" localSheetId="7">#REF!</definedName>
    <definedName name="FKERES_BLOKK_31_12_10_7" localSheetId="8">#REF!</definedName>
    <definedName name="FKERES_BLOKK_31_12_10_7" localSheetId="20">#REF!</definedName>
    <definedName name="FKERES_BLOKK_31_12_10_7" localSheetId="5">#REF!</definedName>
    <definedName name="FKERES_BLOKK_31_12_10_7">#REF!</definedName>
    <definedName name="FKERES_BLOKK_31_12_10_8" localSheetId="18">#REF!</definedName>
    <definedName name="FKERES_BLOKK_31_12_10_8" localSheetId="20">#REF!</definedName>
    <definedName name="FKERES_BLOKK_31_12_10_8">#REF!</definedName>
    <definedName name="FKERES_BLOKK_31_12_12" localSheetId="18">#REF!</definedName>
    <definedName name="FKERES_BLOKK_31_12_12" localSheetId="20">#REF!</definedName>
    <definedName name="FKERES_BLOKK_31_12_12">#REF!</definedName>
    <definedName name="FKERES_BLOKK_31_12_7" localSheetId="18">#REF!</definedName>
    <definedName name="FKERES_BLOKK_31_12_7" localSheetId="20">#REF!</definedName>
    <definedName name="FKERES_BLOKK_31_12_7">#REF!</definedName>
    <definedName name="FKERES_BLOKK_31_12_8" localSheetId="18">#REF!</definedName>
    <definedName name="FKERES_BLOKK_31_12_8" localSheetId="20">#REF!</definedName>
    <definedName name="FKERES_BLOKK_31_12_8">#REF!</definedName>
    <definedName name="FKERES_BLOKK_31_2" localSheetId="18">#REF!</definedName>
    <definedName name="FKERES_BLOKK_31_2" localSheetId="20">#REF!</definedName>
    <definedName name="FKERES_BLOKK_31_2">#REF!</definedName>
    <definedName name="FKERES_BLOKK_31_3" localSheetId="18">#REF!</definedName>
    <definedName name="FKERES_BLOKK_31_3" localSheetId="20">#REF!</definedName>
    <definedName name="FKERES_BLOKK_31_3">#REF!</definedName>
    <definedName name="FKERES_BLOKK_31_4" localSheetId="18">#REF!</definedName>
    <definedName name="FKERES_BLOKK_31_4" localSheetId="20">#REF!</definedName>
    <definedName name="FKERES_BLOKK_31_4">#REF!</definedName>
    <definedName name="FKERES_BLOKK_31_7" localSheetId="18">#REF!</definedName>
    <definedName name="FKERES_BLOKK_31_7" localSheetId="20">#REF!</definedName>
    <definedName name="FKERES_BLOKK_31_7">#REF!</definedName>
    <definedName name="FKERES_BLOKK_31_8" localSheetId="18">#REF!</definedName>
    <definedName name="FKERES_BLOKK_31_8" localSheetId="20">#REF!</definedName>
    <definedName name="FKERES_BLOKK_31_8">#REF!</definedName>
    <definedName name="FKERES_BLOKK_31_9" localSheetId="18">#REF!</definedName>
    <definedName name="FKERES_BLOKK_31_9" localSheetId="20">#REF!</definedName>
    <definedName name="FKERES_BLOKK_31_9">#REF!</definedName>
    <definedName name="FKERES_BLOKK_31_9_1">NA()</definedName>
    <definedName name="FKERES_BLOKK_31_9_12" localSheetId="6">#REF!</definedName>
    <definedName name="FKERES_BLOKK_31_9_12" localSheetId="22">#REF!</definedName>
    <definedName name="FKERES_BLOKK_31_9_12" localSheetId="18">#REF!</definedName>
    <definedName name="FKERES_BLOKK_31_9_12" localSheetId="7">#REF!</definedName>
    <definedName name="FKERES_BLOKK_31_9_12" localSheetId="8">#REF!</definedName>
    <definedName name="FKERES_BLOKK_31_9_12" localSheetId="24">#REF!</definedName>
    <definedName name="FKERES_BLOKK_31_9_12" localSheetId="20">#REF!</definedName>
    <definedName name="FKERES_BLOKK_31_9_12" localSheetId="5">#REF!</definedName>
    <definedName name="FKERES_BLOKK_31_9_12" localSheetId="23">#REF!</definedName>
    <definedName name="FKERES_BLOKK_31_9_12">#REF!</definedName>
    <definedName name="FKERES_BLOKK_31_9_7" localSheetId="6">#REF!</definedName>
    <definedName name="FKERES_BLOKK_31_9_7" localSheetId="22">#REF!</definedName>
    <definedName name="FKERES_BLOKK_31_9_7" localSheetId="18">#REF!</definedName>
    <definedName name="FKERES_BLOKK_31_9_7" localSheetId="7">#REF!</definedName>
    <definedName name="FKERES_BLOKK_31_9_7" localSheetId="8">#REF!</definedName>
    <definedName name="FKERES_BLOKK_31_9_7" localSheetId="20">#REF!</definedName>
    <definedName name="FKERES_BLOKK_31_9_7" localSheetId="5">#REF!</definedName>
    <definedName name="FKERES_BLOKK_31_9_7">#REF!</definedName>
    <definedName name="FKERES_BLOKK_31_9_8" localSheetId="6">#REF!</definedName>
    <definedName name="FKERES_BLOKK_31_9_8" localSheetId="22">#REF!</definedName>
    <definedName name="FKERES_BLOKK_31_9_8" localSheetId="18">#REF!</definedName>
    <definedName name="FKERES_BLOKK_31_9_8" localSheetId="7">#REF!</definedName>
    <definedName name="FKERES_BLOKK_31_9_8" localSheetId="8">#REF!</definedName>
    <definedName name="FKERES_BLOKK_31_9_8" localSheetId="20">#REF!</definedName>
    <definedName name="FKERES_BLOKK_31_9_8" localSheetId="5">#REF!</definedName>
    <definedName name="FKERES_BLOKK_31_9_8">#REF!</definedName>
    <definedName name="FKERES_BLOKK_4" localSheetId="18">#REF!</definedName>
    <definedName name="FKERES_BLOKK_4" localSheetId="20">#REF!</definedName>
    <definedName name="FKERES_BLOKK_4">#REF!</definedName>
    <definedName name="FKERES_BLOKK_7" localSheetId="18">#REF!</definedName>
    <definedName name="FKERES_BLOKK_7" localSheetId="20">#REF!</definedName>
    <definedName name="FKERES_BLOKK_7">#REF!</definedName>
    <definedName name="FKERES_BLOKK_8" localSheetId="18">#REF!</definedName>
    <definedName name="FKERES_BLOKK_8" localSheetId="20">#REF!</definedName>
    <definedName name="FKERES_BLOKK_8">#REF!</definedName>
    <definedName name="FKERES_BLOKK_9" localSheetId="18">#REF!</definedName>
    <definedName name="FKERES_BLOKK_9" localSheetId="20">#REF!</definedName>
    <definedName name="FKERES_BLOKK_9">#REF!</definedName>
    <definedName name="FKERES_BLOKK_9_1">NA()</definedName>
    <definedName name="FKERES_BLOKK_9_12" localSheetId="6">#REF!</definedName>
    <definedName name="FKERES_BLOKK_9_12" localSheetId="22">#REF!</definedName>
    <definedName name="FKERES_BLOKK_9_12" localSheetId="18">#REF!</definedName>
    <definedName name="FKERES_BLOKK_9_12" localSheetId="7">#REF!</definedName>
    <definedName name="FKERES_BLOKK_9_12" localSheetId="8">#REF!</definedName>
    <definedName name="FKERES_BLOKK_9_12" localSheetId="24">#REF!</definedName>
    <definedName name="FKERES_BLOKK_9_12" localSheetId="20">#REF!</definedName>
    <definedName name="FKERES_BLOKK_9_12" localSheetId="5">#REF!</definedName>
    <definedName name="FKERES_BLOKK_9_12" localSheetId="23">#REF!</definedName>
    <definedName name="FKERES_BLOKK_9_12">#REF!</definedName>
    <definedName name="FKERES_BLOKK_9_7" localSheetId="6">#REF!</definedName>
    <definedName name="FKERES_BLOKK_9_7" localSheetId="22">#REF!</definedName>
    <definedName name="FKERES_BLOKK_9_7" localSheetId="18">#REF!</definedName>
    <definedName name="FKERES_BLOKK_9_7" localSheetId="7">#REF!</definedName>
    <definedName name="FKERES_BLOKK_9_7" localSheetId="8">#REF!</definedName>
    <definedName name="FKERES_BLOKK_9_7" localSheetId="20">#REF!</definedName>
    <definedName name="FKERES_BLOKK_9_7" localSheetId="5">#REF!</definedName>
    <definedName name="FKERES_BLOKK_9_7">#REF!</definedName>
    <definedName name="FKERES_BLOKK_9_8" localSheetId="6">#REF!</definedName>
    <definedName name="FKERES_BLOKK_9_8" localSheetId="22">#REF!</definedName>
    <definedName name="FKERES_BLOKK_9_8" localSheetId="18">#REF!</definedName>
    <definedName name="FKERES_BLOKK_9_8" localSheetId="7">#REF!</definedName>
    <definedName name="FKERES_BLOKK_9_8" localSheetId="8">#REF!</definedName>
    <definedName name="FKERES_BLOKK_9_8" localSheetId="20">#REF!</definedName>
    <definedName name="FKERES_BLOKK_9_8" localSheetId="5">#REF!</definedName>
    <definedName name="FKERES_BLOKK_9_8">#REF!</definedName>
    <definedName name="FKERES_II" localSheetId="18">#REF!</definedName>
    <definedName name="FKERES_II" localSheetId="2">#REF!</definedName>
    <definedName name="FKERES_II" localSheetId="20">#REF!</definedName>
    <definedName name="FKERES_II">#REF!</definedName>
    <definedName name="FKERES_II_1" localSheetId="18">#REF!</definedName>
    <definedName name="FKERES_II_1" localSheetId="20">#REF!</definedName>
    <definedName name="FKERES_II_1">#REF!</definedName>
    <definedName name="FKERES_II_10" localSheetId="18">#REF!</definedName>
    <definedName name="FKERES_II_10" localSheetId="20">#REF!</definedName>
    <definedName name="FKERES_II_10">#REF!</definedName>
    <definedName name="FKERES_II_10_12" localSheetId="18">#REF!</definedName>
    <definedName name="FKERES_II_10_12" localSheetId="20">#REF!</definedName>
    <definedName name="FKERES_II_10_12">#REF!</definedName>
    <definedName name="FKERES_II_10_7" localSheetId="18">#REF!</definedName>
    <definedName name="FKERES_II_10_7" localSheetId="20">#REF!</definedName>
    <definedName name="FKERES_II_10_7">#REF!</definedName>
    <definedName name="FKERES_II_10_8" localSheetId="18">#REF!</definedName>
    <definedName name="FKERES_II_10_8" localSheetId="20">#REF!</definedName>
    <definedName name="FKERES_II_10_8">#REF!</definedName>
    <definedName name="FKERES_II_11" localSheetId="18">#REF!</definedName>
    <definedName name="FKERES_II_11" localSheetId="20">#REF!</definedName>
    <definedName name="FKERES_II_11">#REF!</definedName>
    <definedName name="FKERES_II_11_1" localSheetId="18">#REF!</definedName>
    <definedName name="FKERES_II_11_1" localSheetId="20">#REF!</definedName>
    <definedName name="FKERES_II_11_1">#REF!</definedName>
    <definedName name="FKERES_II_11_1_1" localSheetId="18">#REF!</definedName>
    <definedName name="FKERES_II_11_1_1" localSheetId="20">#REF!</definedName>
    <definedName name="FKERES_II_11_1_1">#REF!</definedName>
    <definedName name="FKERES_II_11_1_1_1">NA()</definedName>
    <definedName name="FKERES_II_11_1_1_12" localSheetId="6">#REF!</definedName>
    <definedName name="FKERES_II_11_1_1_12" localSheetId="22">#REF!</definedName>
    <definedName name="FKERES_II_11_1_1_12" localSheetId="18">#REF!</definedName>
    <definedName name="FKERES_II_11_1_1_12" localSheetId="7">#REF!</definedName>
    <definedName name="FKERES_II_11_1_1_12" localSheetId="8">#REF!</definedName>
    <definedName name="FKERES_II_11_1_1_12" localSheetId="24">#REF!</definedName>
    <definedName name="FKERES_II_11_1_1_12" localSheetId="20">#REF!</definedName>
    <definedName name="FKERES_II_11_1_1_12" localSheetId="5">#REF!</definedName>
    <definedName name="FKERES_II_11_1_1_12" localSheetId="23">#REF!</definedName>
    <definedName name="FKERES_II_11_1_1_12">#REF!</definedName>
    <definedName name="FKERES_II_11_1_1_2" localSheetId="6">#REF!</definedName>
    <definedName name="FKERES_II_11_1_1_2" localSheetId="22">#REF!</definedName>
    <definedName name="FKERES_II_11_1_1_2" localSheetId="18">#REF!</definedName>
    <definedName name="FKERES_II_11_1_1_2" localSheetId="7">#REF!</definedName>
    <definedName name="FKERES_II_11_1_1_2" localSheetId="8">#REF!</definedName>
    <definedName name="FKERES_II_11_1_1_2" localSheetId="20">#REF!</definedName>
    <definedName name="FKERES_II_11_1_1_2" localSheetId="5">#REF!</definedName>
    <definedName name="FKERES_II_11_1_1_2">#REF!</definedName>
    <definedName name="FKERES_II_11_1_1_7" localSheetId="6">#REF!</definedName>
    <definedName name="FKERES_II_11_1_1_7" localSheetId="22">#REF!</definedName>
    <definedName name="FKERES_II_11_1_1_7" localSheetId="18">#REF!</definedName>
    <definedName name="FKERES_II_11_1_1_7" localSheetId="7">#REF!</definedName>
    <definedName name="FKERES_II_11_1_1_7" localSheetId="8">#REF!</definedName>
    <definedName name="FKERES_II_11_1_1_7" localSheetId="20">#REF!</definedName>
    <definedName name="FKERES_II_11_1_1_7" localSheetId="5">#REF!</definedName>
    <definedName name="FKERES_II_11_1_1_7">#REF!</definedName>
    <definedName name="FKERES_II_11_1_1_8" localSheetId="18">#REF!</definedName>
    <definedName name="FKERES_II_11_1_1_8" localSheetId="20">#REF!</definedName>
    <definedName name="FKERES_II_11_1_1_8">#REF!</definedName>
    <definedName name="FKERES_II_11_1_12" localSheetId="18">#REF!</definedName>
    <definedName name="FKERES_II_11_1_12" localSheetId="20">#REF!</definedName>
    <definedName name="FKERES_II_11_1_12">#REF!</definedName>
    <definedName name="FKERES_II_11_1_2" localSheetId="18">#REF!</definedName>
    <definedName name="FKERES_II_11_1_2" localSheetId="20">#REF!</definedName>
    <definedName name="FKERES_II_11_1_2">#REF!</definedName>
    <definedName name="FKERES_II_11_1_7" localSheetId="18">#REF!</definedName>
    <definedName name="FKERES_II_11_1_7" localSheetId="20">#REF!</definedName>
    <definedName name="FKERES_II_11_1_7">#REF!</definedName>
    <definedName name="FKERES_II_11_1_8" localSheetId="18">#REF!</definedName>
    <definedName name="FKERES_II_11_1_8" localSheetId="20">#REF!</definedName>
    <definedName name="FKERES_II_11_1_8">#REF!</definedName>
    <definedName name="FKERES_II_11_12" localSheetId="18">#REF!</definedName>
    <definedName name="FKERES_II_11_12" localSheetId="20">#REF!</definedName>
    <definedName name="FKERES_II_11_12">#REF!</definedName>
    <definedName name="FKERES_II_11_3" localSheetId="18">#REF!</definedName>
    <definedName name="FKERES_II_11_3" localSheetId="20">#REF!</definedName>
    <definedName name="FKERES_II_11_3">#REF!</definedName>
    <definedName name="FKERES_II_11_3_12" localSheetId="18">#REF!</definedName>
    <definedName name="FKERES_II_11_3_12" localSheetId="20">#REF!</definedName>
    <definedName name="FKERES_II_11_3_12">#REF!</definedName>
    <definedName name="FKERES_II_11_3_2" localSheetId="18">#REF!</definedName>
    <definedName name="FKERES_II_11_3_2" localSheetId="20">#REF!</definedName>
    <definedName name="FKERES_II_11_3_2">#REF!</definedName>
    <definedName name="FKERES_II_11_3_7" localSheetId="18">#REF!</definedName>
    <definedName name="FKERES_II_11_3_7" localSheetId="20">#REF!</definedName>
    <definedName name="FKERES_II_11_3_7">#REF!</definedName>
    <definedName name="FKERES_II_11_3_8" localSheetId="18">#REF!</definedName>
    <definedName name="FKERES_II_11_3_8" localSheetId="20">#REF!</definedName>
    <definedName name="FKERES_II_11_3_8">#REF!</definedName>
    <definedName name="FKERES_II_11_5" localSheetId="18">#REF!</definedName>
    <definedName name="FKERES_II_11_5" localSheetId="20">#REF!</definedName>
    <definedName name="FKERES_II_11_5">#REF!</definedName>
    <definedName name="FKERES_II_11_5_12" localSheetId="18">#REF!</definedName>
    <definedName name="FKERES_II_11_5_12" localSheetId="20">#REF!</definedName>
    <definedName name="FKERES_II_11_5_12">#REF!</definedName>
    <definedName name="FKERES_II_11_5_2" localSheetId="18">#REF!</definedName>
    <definedName name="FKERES_II_11_5_2" localSheetId="20">#REF!</definedName>
    <definedName name="FKERES_II_11_5_2">#REF!</definedName>
    <definedName name="FKERES_II_11_5_7" localSheetId="18">#REF!</definedName>
    <definedName name="FKERES_II_11_5_7" localSheetId="20">#REF!</definedName>
    <definedName name="FKERES_II_11_5_7">#REF!</definedName>
    <definedName name="FKERES_II_11_5_8" localSheetId="18">#REF!</definedName>
    <definedName name="FKERES_II_11_5_8" localSheetId="20">#REF!</definedName>
    <definedName name="FKERES_II_11_5_8">#REF!</definedName>
    <definedName name="FKERES_II_11_7" localSheetId="18">#REF!</definedName>
    <definedName name="FKERES_II_11_7" localSheetId="20">#REF!</definedName>
    <definedName name="FKERES_II_11_7">#REF!</definedName>
    <definedName name="FKERES_II_11_8" localSheetId="18">#REF!</definedName>
    <definedName name="FKERES_II_11_8" localSheetId="20">#REF!</definedName>
    <definedName name="FKERES_II_11_8">#REF!</definedName>
    <definedName name="FKERES_II_12" localSheetId="18">#REF!</definedName>
    <definedName name="FKERES_II_12" localSheetId="2">#REF!</definedName>
    <definedName name="FKERES_II_12" localSheetId="20">#REF!</definedName>
    <definedName name="FKERES_II_12">#REF!</definedName>
    <definedName name="FKERES_II_12_1">NA()</definedName>
    <definedName name="FKERES_II_12_10" localSheetId="6">#REF!</definedName>
    <definedName name="FKERES_II_12_10" localSheetId="22">#REF!</definedName>
    <definedName name="FKERES_II_12_10" localSheetId="18">#REF!</definedName>
    <definedName name="FKERES_II_12_10" localSheetId="7">#REF!</definedName>
    <definedName name="FKERES_II_12_10" localSheetId="8">#REF!</definedName>
    <definedName name="FKERES_II_12_10" localSheetId="24">#REF!</definedName>
    <definedName name="FKERES_II_12_10" localSheetId="20">#REF!</definedName>
    <definedName name="FKERES_II_12_10" localSheetId="5">#REF!</definedName>
    <definedName name="FKERES_II_12_10" localSheetId="23">#REF!</definedName>
    <definedName name="FKERES_II_12_10">#REF!</definedName>
    <definedName name="FKERES_II_12_10_12" localSheetId="6">#REF!</definedName>
    <definedName name="FKERES_II_12_10_12" localSheetId="22">#REF!</definedName>
    <definedName name="FKERES_II_12_10_12" localSheetId="18">#REF!</definedName>
    <definedName name="FKERES_II_12_10_12" localSheetId="7">#REF!</definedName>
    <definedName name="FKERES_II_12_10_12" localSheetId="8">#REF!</definedName>
    <definedName name="FKERES_II_12_10_12" localSheetId="20">#REF!</definedName>
    <definedName name="FKERES_II_12_10_12" localSheetId="5">#REF!</definedName>
    <definedName name="FKERES_II_12_10_12">#REF!</definedName>
    <definedName name="FKERES_II_12_10_7" localSheetId="6">#REF!</definedName>
    <definedName name="FKERES_II_12_10_7" localSheetId="22">#REF!</definedName>
    <definedName name="FKERES_II_12_10_7" localSheetId="18">#REF!</definedName>
    <definedName name="FKERES_II_12_10_7" localSheetId="7">#REF!</definedName>
    <definedName name="FKERES_II_12_10_7" localSheetId="8">#REF!</definedName>
    <definedName name="FKERES_II_12_10_7" localSheetId="20">#REF!</definedName>
    <definedName name="FKERES_II_12_10_7" localSheetId="5">#REF!</definedName>
    <definedName name="FKERES_II_12_10_7">#REF!</definedName>
    <definedName name="FKERES_II_12_10_8" localSheetId="18">#REF!</definedName>
    <definedName name="FKERES_II_12_10_8" localSheetId="20">#REF!</definedName>
    <definedName name="FKERES_II_12_10_8">#REF!</definedName>
    <definedName name="FKERES_II_12_12" localSheetId="18">#REF!</definedName>
    <definedName name="FKERES_II_12_12" localSheetId="20">#REF!</definedName>
    <definedName name="FKERES_II_12_12">#REF!</definedName>
    <definedName name="FKERES_II_12_7" localSheetId="18">#REF!</definedName>
    <definedName name="FKERES_II_12_7" localSheetId="20">#REF!</definedName>
    <definedName name="FKERES_II_12_7">#REF!</definedName>
    <definedName name="FKERES_II_12_8" localSheetId="18">#REF!</definedName>
    <definedName name="FKERES_II_12_8" localSheetId="20">#REF!</definedName>
    <definedName name="FKERES_II_12_8">#REF!</definedName>
    <definedName name="FKERES_II_15" localSheetId="18">#REF!</definedName>
    <definedName name="FKERES_II_15" localSheetId="2">#REF!</definedName>
    <definedName name="FKERES_II_15" localSheetId="20">#REF!</definedName>
    <definedName name="FKERES_II_15">#REF!</definedName>
    <definedName name="FKERES_II_15_1" localSheetId="18">#REF!</definedName>
    <definedName name="FKERES_II_15_1" localSheetId="20">#REF!</definedName>
    <definedName name="FKERES_II_15_1">#REF!</definedName>
    <definedName name="FKERES_II_15_10" localSheetId="18">#REF!</definedName>
    <definedName name="FKERES_II_15_10" localSheetId="20">#REF!</definedName>
    <definedName name="FKERES_II_15_10">#REF!</definedName>
    <definedName name="FKERES_II_15_10_12" localSheetId="18">#REF!</definedName>
    <definedName name="FKERES_II_15_10_12" localSheetId="20">#REF!</definedName>
    <definedName name="FKERES_II_15_10_12">#REF!</definedName>
    <definedName name="FKERES_II_15_10_7" localSheetId="18">#REF!</definedName>
    <definedName name="FKERES_II_15_10_7" localSheetId="20">#REF!</definedName>
    <definedName name="FKERES_II_15_10_7">#REF!</definedName>
    <definedName name="FKERES_II_15_10_8" localSheetId="18">#REF!</definedName>
    <definedName name="FKERES_II_15_10_8" localSheetId="20">#REF!</definedName>
    <definedName name="FKERES_II_15_10_8">#REF!</definedName>
    <definedName name="FKERES_II_15_11" localSheetId="18">#REF!</definedName>
    <definedName name="FKERES_II_15_11" localSheetId="20">#REF!</definedName>
    <definedName name="FKERES_II_15_11">#REF!</definedName>
    <definedName name="FKERES_II_15_11_1" localSheetId="18">#REF!</definedName>
    <definedName name="FKERES_II_15_11_1" localSheetId="20">#REF!</definedName>
    <definedName name="FKERES_II_15_11_1">#REF!</definedName>
    <definedName name="FKERES_II_15_11_1_1" localSheetId="18">#REF!</definedName>
    <definedName name="FKERES_II_15_11_1_1" localSheetId="20">#REF!</definedName>
    <definedName name="FKERES_II_15_11_1_1">#REF!</definedName>
    <definedName name="FKERES_II_15_11_1_1_1">NA()</definedName>
    <definedName name="FKERES_II_15_11_1_1_12" localSheetId="6">#REF!</definedName>
    <definedName name="FKERES_II_15_11_1_1_12" localSheetId="22">#REF!</definedName>
    <definedName name="FKERES_II_15_11_1_1_12" localSheetId="18">#REF!</definedName>
    <definedName name="FKERES_II_15_11_1_1_12" localSheetId="7">#REF!</definedName>
    <definedName name="FKERES_II_15_11_1_1_12" localSheetId="8">#REF!</definedName>
    <definedName name="FKERES_II_15_11_1_1_12" localSheetId="24">#REF!</definedName>
    <definedName name="FKERES_II_15_11_1_1_12" localSheetId="20">#REF!</definedName>
    <definedName name="FKERES_II_15_11_1_1_12" localSheetId="5">#REF!</definedName>
    <definedName name="FKERES_II_15_11_1_1_12" localSheetId="23">#REF!</definedName>
    <definedName name="FKERES_II_15_11_1_1_12">#REF!</definedName>
    <definedName name="FKERES_II_15_11_1_1_2" localSheetId="6">#REF!</definedName>
    <definedName name="FKERES_II_15_11_1_1_2" localSheetId="22">#REF!</definedName>
    <definedName name="FKERES_II_15_11_1_1_2" localSheetId="18">#REF!</definedName>
    <definedName name="FKERES_II_15_11_1_1_2" localSheetId="7">#REF!</definedName>
    <definedName name="FKERES_II_15_11_1_1_2" localSheetId="8">#REF!</definedName>
    <definedName name="FKERES_II_15_11_1_1_2" localSheetId="20">#REF!</definedName>
    <definedName name="FKERES_II_15_11_1_1_2" localSheetId="5">#REF!</definedName>
    <definedName name="FKERES_II_15_11_1_1_2">#REF!</definedName>
    <definedName name="FKERES_II_15_11_1_1_7" localSheetId="6">#REF!</definedName>
    <definedName name="FKERES_II_15_11_1_1_7" localSheetId="22">#REF!</definedName>
    <definedName name="FKERES_II_15_11_1_1_7" localSheetId="18">#REF!</definedName>
    <definedName name="FKERES_II_15_11_1_1_7" localSheetId="7">#REF!</definedName>
    <definedName name="FKERES_II_15_11_1_1_7" localSheetId="8">#REF!</definedName>
    <definedName name="FKERES_II_15_11_1_1_7" localSheetId="20">#REF!</definedName>
    <definedName name="FKERES_II_15_11_1_1_7" localSheetId="5">#REF!</definedName>
    <definedName name="FKERES_II_15_11_1_1_7">#REF!</definedName>
    <definedName name="FKERES_II_15_11_1_1_8" localSheetId="18">#REF!</definedName>
    <definedName name="FKERES_II_15_11_1_1_8" localSheetId="20">#REF!</definedName>
    <definedName name="FKERES_II_15_11_1_1_8">#REF!</definedName>
    <definedName name="FKERES_II_15_11_1_12" localSheetId="18">#REF!</definedName>
    <definedName name="FKERES_II_15_11_1_12" localSheetId="20">#REF!</definedName>
    <definedName name="FKERES_II_15_11_1_12">#REF!</definedName>
    <definedName name="FKERES_II_15_11_1_2" localSheetId="18">#REF!</definedName>
    <definedName name="FKERES_II_15_11_1_2" localSheetId="20">#REF!</definedName>
    <definedName name="FKERES_II_15_11_1_2">#REF!</definedName>
    <definedName name="FKERES_II_15_11_1_7" localSheetId="18">#REF!</definedName>
    <definedName name="FKERES_II_15_11_1_7" localSheetId="20">#REF!</definedName>
    <definedName name="FKERES_II_15_11_1_7">#REF!</definedName>
    <definedName name="FKERES_II_15_11_1_8" localSheetId="18">#REF!</definedName>
    <definedName name="FKERES_II_15_11_1_8" localSheetId="20">#REF!</definedName>
    <definedName name="FKERES_II_15_11_1_8">#REF!</definedName>
    <definedName name="FKERES_II_15_11_12" localSheetId="18">#REF!</definedName>
    <definedName name="FKERES_II_15_11_12" localSheetId="20">#REF!</definedName>
    <definedName name="FKERES_II_15_11_12">#REF!</definedName>
    <definedName name="FKERES_II_15_11_3" localSheetId="18">#REF!</definedName>
    <definedName name="FKERES_II_15_11_3" localSheetId="20">#REF!</definedName>
    <definedName name="FKERES_II_15_11_3">#REF!</definedName>
    <definedName name="FKERES_II_15_11_3_12" localSheetId="18">#REF!</definedName>
    <definedName name="FKERES_II_15_11_3_12" localSheetId="20">#REF!</definedName>
    <definedName name="FKERES_II_15_11_3_12">#REF!</definedName>
    <definedName name="FKERES_II_15_11_3_2" localSheetId="18">#REF!</definedName>
    <definedName name="FKERES_II_15_11_3_2" localSheetId="20">#REF!</definedName>
    <definedName name="FKERES_II_15_11_3_2">#REF!</definedName>
    <definedName name="FKERES_II_15_11_3_7" localSheetId="18">#REF!</definedName>
    <definedName name="FKERES_II_15_11_3_7" localSheetId="20">#REF!</definedName>
    <definedName name="FKERES_II_15_11_3_7">#REF!</definedName>
    <definedName name="FKERES_II_15_11_3_8" localSheetId="18">#REF!</definedName>
    <definedName name="FKERES_II_15_11_3_8" localSheetId="20">#REF!</definedName>
    <definedName name="FKERES_II_15_11_3_8">#REF!</definedName>
    <definedName name="FKERES_II_15_11_5" localSheetId="18">#REF!</definedName>
    <definedName name="FKERES_II_15_11_5" localSheetId="20">#REF!</definedName>
    <definedName name="FKERES_II_15_11_5">#REF!</definedName>
    <definedName name="FKERES_II_15_11_5_12" localSheetId="18">#REF!</definedName>
    <definedName name="FKERES_II_15_11_5_12" localSheetId="20">#REF!</definedName>
    <definedName name="FKERES_II_15_11_5_12">#REF!</definedName>
    <definedName name="FKERES_II_15_11_5_2" localSheetId="18">#REF!</definedName>
    <definedName name="FKERES_II_15_11_5_2" localSheetId="20">#REF!</definedName>
    <definedName name="FKERES_II_15_11_5_2">#REF!</definedName>
    <definedName name="FKERES_II_15_11_5_7" localSheetId="18">#REF!</definedName>
    <definedName name="FKERES_II_15_11_5_7" localSheetId="20">#REF!</definedName>
    <definedName name="FKERES_II_15_11_5_7">#REF!</definedName>
    <definedName name="FKERES_II_15_11_5_8" localSheetId="18">#REF!</definedName>
    <definedName name="FKERES_II_15_11_5_8" localSheetId="20">#REF!</definedName>
    <definedName name="FKERES_II_15_11_5_8">#REF!</definedName>
    <definedName name="FKERES_II_15_11_7" localSheetId="18">#REF!</definedName>
    <definedName name="FKERES_II_15_11_7" localSheetId="20">#REF!</definedName>
    <definedName name="FKERES_II_15_11_7">#REF!</definedName>
    <definedName name="FKERES_II_15_11_8" localSheetId="18">#REF!</definedName>
    <definedName name="FKERES_II_15_11_8" localSheetId="20">#REF!</definedName>
    <definedName name="FKERES_II_15_11_8">#REF!</definedName>
    <definedName name="FKERES_II_15_12" localSheetId="18">#REF!</definedName>
    <definedName name="FKERES_II_15_12" localSheetId="2">#REF!</definedName>
    <definedName name="FKERES_II_15_12" localSheetId="20">#REF!</definedName>
    <definedName name="FKERES_II_15_12">#REF!</definedName>
    <definedName name="FKERES_II_15_12_1">NA()</definedName>
    <definedName name="FKERES_II_15_12_10" localSheetId="6">#REF!</definedName>
    <definedName name="FKERES_II_15_12_10" localSheetId="22">#REF!</definedName>
    <definedName name="FKERES_II_15_12_10" localSheetId="18">#REF!</definedName>
    <definedName name="FKERES_II_15_12_10" localSheetId="7">#REF!</definedName>
    <definedName name="FKERES_II_15_12_10" localSheetId="8">#REF!</definedName>
    <definedName name="FKERES_II_15_12_10" localSheetId="24">#REF!</definedName>
    <definedName name="FKERES_II_15_12_10" localSheetId="20">#REF!</definedName>
    <definedName name="FKERES_II_15_12_10" localSheetId="5">#REF!</definedName>
    <definedName name="FKERES_II_15_12_10" localSheetId="23">#REF!</definedName>
    <definedName name="FKERES_II_15_12_10">#REF!</definedName>
    <definedName name="FKERES_II_15_12_10_12" localSheetId="6">#REF!</definedName>
    <definedName name="FKERES_II_15_12_10_12" localSheetId="22">#REF!</definedName>
    <definedName name="FKERES_II_15_12_10_12" localSheetId="18">#REF!</definedName>
    <definedName name="FKERES_II_15_12_10_12" localSheetId="7">#REF!</definedName>
    <definedName name="FKERES_II_15_12_10_12" localSheetId="8">#REF!</definedName>
    <definedName name="FKERES_II_15_12_10_12" localSheetId="20">#REF!</definedName>
    <definedName name="FKERES_II_15_12_10_12" localSheetId="5">#REF!</definedName>
    <definedName name="FKERES_II_15_12_10_12">#REF!</definedName>
    <definedName name="FKERES_II_15_12_10_7" localSheetId="6">#REF!</definedName>
    <definedName name="FKERES_II_15_12_10_7" localSheetId="22">#REF!</definedName>
    <definedName name="FKERES_II_15_12_10_7" localSheetId="18">#REF!</definedName>
    <definedName name="FKERES_II_15_12_10_7" localSheetId="7">#REF!</definedName>
    <definedName name="FKERES_II_15_12_10_7" localSheetId="8">#REF!</definedName>
    <definedName name="FKERES_II_15_12_10_7" localSheetId="20">#REF!</definedName>
    <definedName name="FKERES_II_15_12_10_7" localSheetId="5">#REF!</definedName>
    <definedName name="FKERES_II_15_12_10_7">#REF!</definedName>
    <definedName name="FKERES_II_15_12_10_8" localSheetId="18">#REF!</definedName>
    <definedName name="FKERES_II_15_12_10_8" localSheetId="20">#REF!</definedName>
    <definedName name="FKERES_II_15_12_10_8">#REF!</definedName>
    <definedName name="FKERES_II_15_12_12" localSheetId="18">#REF!</definedName>
    <definedName name="FKERES_II_15_12_12" localSheetId="20">#REF!</definedName>
    <definedName name="FKERES_II_15_12_12">#REF!</definedName>
    <definedName name="FKERES_II_15_12_7" localSheetId="18">#REF!</definedName>
    <definedName name="FKERES_II_15_12_7" localSheetId="20">#REF!</definedName>
    <definedName name="FKERES_II_15_12_7">#REF!</definedName>
    <definedName name="FKERES_II_15_12_8" localSheetId="18">#REF!</definedName>
    <definedName name="FKERES_II_15_12_8" localSheetId="20">#REF!</definedName>
    <definedName name="FKERES_II_15_12_8">#REF!</definedName>
    <definedName name="FKERES_II_15_2" localSheetId="18">#REF!</definedName>
    <definedName name="FKERES_II_15_2" localSheetId="20">#REF!</definedName>
    <definedName name="FKERES_II_15_2">#REF!</definedName>
    <definedName name="FKERES_II_15_3" localSheetId="18">#REF!</definedName>
    <definedName name="FKERES_II_15_3" localSheetId="20">#REF!</definedName>
    <definedName name="FKERES_II_15_3">#REF!</definedName>
    <definedName name="FKERES_II_15_4" localSheetId="18">#REF!</definedName>
    <definedName name="FKERES_II_15_4" localSheetId="20">#REF!</definedName>
    <definedName name="FKERES_II_15_4">#REF!</definedName>
    <definedName name="FKERES_II_15_7" localSheetId="18">#REF!</definedName>
    <definedName name="FKERES_II_15_7" localSheetId="20">#REF!</definedName>
    <definedName name="FKERES_II_15_7">#REF!</definedName>
    <definedName name="FKERES_II_15_8" localSheetId="18">#REF!</definedName>
    <definedName name="FKERES_II_15_8" localSheetId="20">#REF!</definedName>
    <definedName name="FKERES_II_15_8">#REF!</definedName>
    <definedName name="FKERES_II_15_9" localSheetId="18">#REF!</definedName>
    <definedName name="FKERES_II_15_9" localSheetId="20">#REF!</definedName>
    <definedName name="FKERES_II_15_9">#REF!</definedName>
    <definedName name="FKERES_II_15_9_1">NA()</definedName>
    <definedName name="FKERES_II_15_9_12" localSheetId="6">#REF!</definedName>
    <definedName name="FKERES_II_15_9_12" localSheetId="22">#REF!</definedName>
    <definedName name="FKERES_II_15_9_12" localSheetId="18">#REF!</definedName>
    <definedName name="FKERES_II_15_9_12" localSheetId="7">#REF!</definedName>
    <definedName name="FKERES_II_15_9_12" localSheetId="8">#REF!</definedName>
    <definedName name="FKERES_II_15_9_12" localSheetId="24">#REF!</definedName>
    <definedName name="FKERES_II_15_9_12" localSheetId="20">#REF!</definedName>
    <definedName name="FKERES_II_15_9_12" localSheetId="5">#REF!</definedName>
    <definedName name="FKERES_II_15_9_12" localSheetId="23">#REF!</definedName>
    <definedName name="FKERES_II_15_9_12">#REF!</definedName>
    <definedName name="FKERES_II_15_9_7" localSheetId="6">#REF!</definedName>
    <definedName name="FKERES_II_15_9_7" localSheetId="22">#REF!</definedName>
    <definedName name="FKERES_II_15_9_7" localSheetId="18">#REF!</definedName>
    <definedName name="FKERES_II_15_9_7" localSheetId="7">#REF!</definedName>
    <definedName name="FKERES_II_15_9_7" localSheetId="8">#REF!</definedName>
    <definedName name="FKERES_II_15_9_7" localSheetId="20">#REF!</definedName>
    <definedName name="FKERES_II_15_9_7" localSheetId="5">#REF!</definedName>
    <definedName name="FKERES_II_15_9_7">#REF!</definedName>
    <definedName name="FKERES_II_15_9_8" localSheetId="6">#REF!</definedName>
    <definedName name="FKERES_II_15_9_8" localSheetId="22">#REF!</definedName>
    <definedName name="FKERES_II_15_9_8" localSheetId="18">#REF!</definedName>
    <definedName name="FKERES_II_15_9_8" localSheetId="7">#REF!</definedName>
    <definedName name="FKERES_II_15_9_8" localSheetId="8">#REF!</definedName>
    <definedName name="FKERES_II_15_9_8" localSheetId="20">#REF!</definedName>
    <definedName name="FKERES_II_15_9_8" localSheetId="5">#REF!</definedName>
    <definedName name="FKERES_II_15_9_8">#REF!</definedName>
    <definedName name="FKERES_II_2" localSheetId="18">#REF!</definedName>
    <definedName name="FKERES_II_2" localSheetId="2">#REF!</definedName>
    <definedName name="FKERES_II_2" localSheetId="20">#REF!</definedName>
    <definedName name="FKERES_II_2">#REF!</definedName>
    <definedName name="FKERES_II_2_1" localSheetId="18">#REF!</definedName>
    <definedName name="FKERES_II_2_1" localSheetId="20">#REF!</definedName>
    <definedName name="FKERES_II_2_1">#REF!</definedName>
    <definedName name="FKERES_II_2_1_1" localSheetId="18">#REF!</definedName>
    <definedName name="FKERES_II_2_1_1" localSheetId="20">#REF!</definedName>
    <definedName name="FKERES_II_2_1_1">#REF!</definedName>
    <definedName name="FKERES_II_2_10" localSheetId="18">#REF!</definedName>
    <definedName name="FKERES_II_2_10" localSheetId="20">#REF!</definedName>
    <definedName name="FKERES_II_2_10">#REF!</definedName>
    <definedName name="FKERES_II_2_10_12" localSheetId="18">#REF!</definedName>
    <definedName name="FKERES_II_2_10_12" localSheetId="20">#REF!</definedName>
    <definedName name="FKERES_II_2_10_12">#REF!</definedName>
    <definedName name="FKERES_II_2_10_7" localSheetId="18">#REF!</definedName>
    <definedName name="FKERES_II_2_10_7" localSheetId="20">#REF!</definedName>
    <definedName name="FKERES_II_2_10_7">#REF!</definedName>
    <definedName name="FKERES_II_2_10_8" localSheetId="18">#REF!</definedName>
    <definedName name="FKERES_II_2_10_8" localSheetId="20">#REF!</definedName>
    <definedName name="FKERES_II_2_10_8">#REF!</definedName>
    <definedName name="FKERES_II_2_11" localSheetId="18">#REF!</definedName>
    <definedName name="FKERES_II_2_11" localSheetId="20">#REF!</definedName>
    <definedName name="FKERES_II_2_11">#REF!</definedName>
    <definedName name="FKERES_II_2_11_1" localSheetId="18">#REF!</definedName>
    <definedName name="FKERES_II_2_11_1" localSheetId="20">#REF!</definedName>
    <definedName name="FKERES_II_2_11_1">#REF!</definedName>
    <definedName name="FKERES_II_2_11_1_1" localSheetId="18">#REF!</definedName>
    <definedName name="FKERES_II_2_11_1_1" localSheetId="20">#REF!</definedName>
    <definedName name="FKERES_II_2_11_1_1">#REF!</definedName>
    <definedName name="FKERES_II_2_11_1_1_1">NA()</definedName>
    <definedName name="FKERES_II_2_11_1_1_12" localSheetId="6">#REF!</definedName>
    <definedName name="FKERES_II_2_11_1_1_12" localSheetId="22">#REF!</definedName>
    <definedName name="FKERES_II_2_11_1_1_12" localSheetId="18">#REF!</definedName>
    <definedName name="FKERES_II_2_11_1_1_12" localSheetId="7">#REF!</definedName>
    <definedName name="FKERES_II_2_11_1_1_12" localSheetId="8">#REF!</definedName>
    <definedName name="FKERES_II_2_11_1_1_12" localSheetId="24">#REF!</definedName>
    <definedName name="FKERES_II_2_11_1_1_12" localSheetId="20">#REF!</definedName>
    <definedName name="FKERES_II_2_11_1_1_12" localSheetId="5">#REF!</definedName>
    <definedName name="FKERES_II_2_11_1_1_12" localSheetId="23">#REF!</definedName>
    <definedName name="FKERES_II_2_11_1_1_12">#REF!</definedName>
    <definedName name="FKERES_II_2_11_1_1_2" localSheetId="6">#REF!</definedName>
    <definedName name="FKERES_II_2_11_1_1_2" localSheetId="22">#REF!</definedName>
    <definedName name="FKERES_II_2_11_1_1_2" localSheetId="18">#REF!</definedName>
    <definedName name="FKERES_II_2_11_1_1_2" localSheetId="7">#REF!</definedName>
    <definedName name="FKERES_II_2_11_1_1_2" localSheetId="8">#REF!</definedName>
    <definedName name="FKERES_II_2_11_1_1_2" localSheetId="20">#REF!</definedName>
    <definedName name="FKERES_II_2_11_1_1_2" localSheetId="5">#REF!</definedName>
    <definedName name="FKERES_II_2_11_1_1_2">#REF!</definedName>
    <definedName name="FKERES_II_2_11_1_1_7" localSheetId="6">#REF!</definedName>
    <definedName name="FKERES_II_2_11_1_1_7" localSheetId="22">#REF!</definedName>
    <definedName name="FKERES_II_2_11_1_1_7" localSheetId="18">#REF!</definedName>
    <definedName name="FKERES_II_2_11_1_1_7" localSheetId="7">#REF!</definedName>
    <definedName name="FKERES_II_2_11_1_1_7" localSheetId="8">#REF!</definedName>
    <definedName name="FKERES_II_2_11_1_1_7" localSheetId="20">#REF!</definedName>
    <definedName name="FKERES_II_2_11_1_1_7" localSheetId="5">#REF!</definedName>
    <definedName name="FKERES_II_2_11_1_1_7">#REF!</definedName>
    <definedName name="FKERES_II_2_11_1_1_8" localSheetId="18">#REF!</definedName>
    <definedName name="FKERES_II_2_11_1_1_8" localSheetId="20">#REF!</definedName>
    <definedName name="FKERES_II_2_11_1_1_8">#REF!</definedName>
    <definedName name="FKERES_II_2_11_1_12" localSheetId="18">#REF!</definedName>
    <definedName name="FKERES_II_2_11_1_12" localSheetId="20">#REF!</definedName>
    <definedName name="FKERES_II_2_11_1_12">#REF!</definedName>
    <definedName name="FKERES_II_2_11_1_2" localSheetId="18">#REF!</definedName>
    <definedName name="FKERES_II_2_11_1_2" localSheetId="20">#REF!</definedName>
    <definedName name="FKERES_II_2_11_1_2">#REF!</definedName>
    <definedName name="FKERES_II_2_11_1_7" localSheetId="18">#REF!</definedName>
    <definedName name="FKERES_II_2_11_1_7" localSheetId="20">#REF!</definedName>
    <definedName name="FKERES_II_2_11_1_7">#REF!</definedName>
    <definedName name="FKERES_II_2_11_1_8" localSheetId="18">#REF!</definedName>
    <definedName name="FKERES_II_2_11_1_8" localSheetId="20">#REF!</definedName>
    <definedName name="FKERES_II_2_11_1_8">#REF!</definedName>
    <definedName name="FKERES_II_2_11_12" localSheetId="18">#REF!</definedName>
    <definedName name="FKERES_II_2_11_12" localSheetId="20">#REF!</definedName>
    <definedName name="FKERES_II_2_11_12">#REF!</definedName>
    <definedName name="FKERES_II_2_11_3" localSheetId="18">#REF!</definedName>
    <definedName name="FKERES_II_2_11_3" localSheetId="20">#REF!</definedName>
    <definedName name="FKERES_II_2_11_3">#REF!</definedName>
    <definedName name="FKERES_II_2_11_3_12" localSheetId="18">#REF!</definedName>
    <definedName name="FKERES_II_2_11_3_12" localSheetId="20">#REF!</definedName>
    <definedName name="FKERES_II_2_11_3_12">#REF!</definedName>
    <definedName name="FKERES_II_2_11_3_2" localSheetId="18">#REF!</definedName>
    <definedName name="FKERES_II_2_11_3_2" localSheetId="20">#REF!</definedName>
    <definedName name="FKERES_II_2_11_3_2">#REF!</definedName>
    <definedName name="FKERES_II_2_11_3_7" localSheetId="18">#REF!</definedName>
    <definedName name="FKERES_II_2_11_3_7" localSheetId="20">#REF!</definedName>
    <definedName name="FKERES_II_2_11_3_7">#REF!</definedName>
    <definedName name="FKERES_II_2_11_3_8" localSheetId="18">#REF!</definedName>
    <definedName name="FKERES_II_2_11_3_8" localSheetId="20">#REF!</definedName>
    <definedName name="FKERES_II_2_11_3_8">#REF!</definedName>
    <definedName name="FKERES_II_2_11_5" localSheetId="18">#REF!</definedName>
    <definedName name="FKERES_II_2_11_5" localSheetId="20">#REF!</definedName>
    <definedName name="FKERES_II_2_11_5">#REF!</definedName>
    <definedName name="FKERES_II_2_11_5_12" localSheetId="18">#REF!</definedName>
    <definedName name="FKERES_II_2_11_5_12" localSheetId="20">#REF!</definedName>
    <definedName name="FKERES_II_2_11_5_12">#REF!</definedName>
    <definedName name="FKERES_II_2_11_5_2" localSheetId="18">#REF!</definedName>
    <definedName name="FKERES_II_2_11_5_2" localSheetId="20">#REF!</definedName>
    <definedName name="FKERES_II_2_11_5_2">#REF!</definedName>
    <definedName name="FKERES_II_2_11_5_7" localSheetId="18">#REF!</definedName>
    <definedName name="FKERES_II_2_11_5_7" localSheetId="20">#REF!</definedName>
    <definedName name="FKERES_II_2_11_5_7">#REF!</definedName>
    <definedName name="FKERES_II_2_11_5_8" localSheetId="18">#REF!</definedName>
    <definedName name="FKERES_II_2_11_5_8" localSheetId="20">#REF!</definedName>
    <definedName name="FKERES_II_2_11_5_8">#REF!</definedName>
    <definedName name="FKERES_II_2_11_7" localSheetId="18">#REF!</definedName>
    <definedName name="FKERES_II_2_11_7" localSheetId="20">#REF!</definedName>
    <definedName name="FKERES_II_2_11_7">#REF!</definedName>
    <definedName name="FKERES_II_2_11_8" localSheetId="18">#REF!</definedName>
    <definedName name="FKERES_II_2_11_8" localSheetId="20">#REF!</definedName>
    <definedName name="FKERES_II_2_11_8">#REF!</definedName>
    <definedName name="FKERES_II_2_12" localSheetId="18">#REF!</definedName>
    <definedName name="FKERES_II_2_12" localSheetId="20">#REF!</definedName>
    <definedName name="FKERES_II_2_12">#REF!</definedName>
    <definedName name="FKERES_II_2_2" localSheetId="18">#REF!</definedName>
    <definedName name="FKERES_II_2_2" localSheetId="20">#REF!</definedName>
    <definedName name="FKERES_II_2_2">#REF!</definedName>
    <definedName name="FKERES_II_2_3" localSheetId="18">#REF!</definedName>
    <definedName name="FKERES_II_2_3" localSheetId="20">#REF!</definedName>
    <definedName name="FKERES_II_2_3">#REF!</definedName>
    <definedName name="FKERES_II_2_4" localSheetId="18">#REF!</definedName>
    <definedName name="FKERES_II_2_4" localSheetId="20">#REF!</definedName>
    <definedName name="FKERES_II_2_4">#REF!</definedName>
    <definedName name="FKERES_II_2_7" localSheetId="18">#REF!</definedName>
    <definedName name="FKERES_II_2_7" localSheetId="20">#REF!</definedName>
    <definedName name="FKERES_II_2_7">#REF!</definedName>
    <definedName name="FKERES_II_2_8" localSheetId="18">#REF!</definedName>
    <definedName name="FKERES_II_2_8" localSheetId="20">#REF!</definedName>
    <definedName name="FKERES_II_2_8">#REF!</definedName>
    <definedName name="FKERES_II_20" localSheetId="18">#REF!</definedName>
    <definedName name="FKERES_II_20" localSheetId="2">#REF!</definedName>
    <definedName name="FKERES_II_20" localSheetId="20">#REF!</definedName>
    <definedName name="FKERES_II_20">#REF!</definedName>
    <definedName name="FKERES_II_20_1" localSheetId="18">#REF!</definedName>
    <definedName name="FKERES_II_20_1" localSheetId="20">#REF!</definedName>
    <definedName name="FKERES_II_20_1">#REF!</definedName>
    <definedName name="FKERES_II_20_10" localSheetId="18">#REF!</definedName>
    <definedName name="FKERES_II_20_10" localSheetId="20">#REF!</definedName>
    <definedName name="FKERES_II_20_10">#REF!</definedName>
    <definedName name="FKERES_II_20_10_12" localSheetId="18">#REF!</definedName>
    <definedName name="FKERES_II_20_10_12" localSheetId="20">#REF!</definedName>
    <definedName name="FKERES_II_20_10_12">#REF!</definedName>
    <definedName name="FKERES_II_20_10_7" localSheetId="18">#REF!</definedName>
    <definedName name="FKERES_II_20_10_7" localSheetId="20">#REF!</definedName>
    <definedName name="FKERES_II_20_10_7">#REF!</definedName>
    <definedName name="FKERES_II_20_10_8" localSheetId="18">#REF!</definedName>
    <definedName name="FKERES_II_20_10_8" localSheetId="20">#REF!</definedName>
    <definedName name="FKERES_II_20_10_8">#REF!</definedName>
    <definedName name="FKERES_II_20_11" localSheetId="18">#REF!</definedName>
    <definedName name="FKERES_II_20_11" localSheetId="20">#REF!</definedName>
    <definedName name="FKERES_II_20_11">#REF!</definedName>
    <definedName name="FKERES_II_20_11_1" localSheetId="18">#REF!</definedName>
    <definedName name="FKERES_II_20_11_1" localSheetId="20">#REF!</definedName>
    <definedName name="FKERES_II_20_11_1">#REF!</definedName>
    <definedName name="FKERES_II_20_11_1_1" localSheetId="18">#REF!</definedName>
    <definedName name="FKERES_II_20_11_1_1" localSheetId="20">#REF!</definedName>
    <definedName name="FKERES_II_20_11_1_1">#REF!</definedName>
    <definedName name="FKERES_II_20_11_1_1_1">NA()</definedName>
    <definedName name="FKERES_II_20_11_1_1_12" localSheetId="6">#REF!</definedName>
    <definedName name="FKERES_II_20_11_1_1_12" localSheetId="22">#REF!</definedName>
    <definedName name="FKERES_II_20_11_1_1_12" localSheetId="18">#REF!</definedName>
    <definedName name="FKERES_II_20_11_1_1_12" localSheetId="7">#REF!</definedName>
    <definedName name="FKERES_II_20_11_1_1_12" localSheetId="8">#REF!</definedName>
    <definedName name="FKERES_II_20_11_1_1_12" localSheetId="24">#REF!</definedName>
    <definedName name="FKERES_II_20_11_1_1_12" localSheetId="20">#REF!</definedName>
    <definedName name="FKERES_II_20_11_1_1_12" localSheetId="5">#REF!</definedName>
    <definedName name="FKERES_II_20_11_1_1_12" localSheetId="23">#REF!</definedName>
    <definedName name="FKERES_II_20_11_1_1_12">#REF!</definedName>
    <definedName name="FKERES_II_20_11_1_1_2" localSheetId="6">#REF!</definedName>
    <definedName name="FKERES_II_20_11_1_1_2" localSheetId="22">#REF!</definedName>
    <definedName name="FKERES_II_20_11_1_1_2" localSheetId="18">#REF!</definedName>
    <definedName name="FKERES_II_20_11_1_1_2" localSheetId="7">#REF!</definedName>
    <definedName name="FKERES_II_20_11_1_1_2" localSheetId="8">#REF!</definedName>
    <definedName name="FKERES_II_20_11_1_1_2" localSheetId="20">#REF!</definedName>
    <definedName name="FKERES_II_20_11_1_1_2" localSheetId="5">#REF!</definedName>
    <definedName name="FKERES_II_20_11_1_1_2">#REF!</definedName>
    <definedName name="FKERES_II_20_11_1_1_7" localSheetId="6">#REF!</definedName>
    <definedName name="FKERES_II_20_11_1_1_7" localSheetId="22">#REF!</definedName>
    <definedName name="FKERES_II_20_11_1_1_7" localSheetId="18">#REF!</definedName>
    <definedName name="FKERES_II_20_11_1_1_7" localSheetId="7">#REF!</definedName>
    <definedName name="FKERES_II_20_11_1_1_7" localSheetId="8">#REF!</definedName>
    <definedName name="FKERES_II_20_11_1_1_7" localSheetId="20">#REF!</definedName>
    <definedName name="FKERES_II_20_11_1_1_7" localSheetId="5">#REF!</definedName>
    <definedName name="FKERES_II_20_11_1_1_7">#REF!</definedName>
    <definedName name="FKERES_II_20_11_1_1_8" localSheetId="18">#REF!</definedName>
    <definedName name="FKERES_II_20_11_1_1_8" localSheetId="20">#REF!</definedName>
    <definedName name="FKERES_II_20_11_1_1_8">#REF!</definedName>
    <definedName name="FKERES_II_20_11_1_12" localSheetId="18">#REF!</definedName>
    <definedName name="FKERES_II_20_11_1_12" localSheetId="20">#REF!</definedName>
    <definedName name="FKERES_II_20_11_1_12">#REF!</definedName>
    <definedName name="FKERES_II_20_11_1_2" localSheetId="18">#REF!</definedName>
    <definedName name="FKERES_II_20_11_1_2" localSheetId="20">#REF!</definedName>
    <definedName name="FKERES_II_20_11_1_2">#REF!</definedName>
    <definedName name="FKERES_II_20_11_1_7" localSheetId="18">#REF!</definedName>
    <definedName name="FKERES_II_20_11_1_7" localSheetId="20">#REF!</definedName>
    <definedName name="FKERES_II_20_11_1_7">#REF!</definedName>
    <definedName name="FKERES_II_20_11_1_8" localSheetId="18">#REF!</definedName>
    <definedName name="FKERES_II_20_11_1_8" localSheetId="20">#REF!</definedName>
    <definedName name="FKERES_II_20_11_1_8">#REF!</definedName>
    <definedName name="FKERES_II_20_11_12" localSheetId="18">#REF!</definedName>
    <definedName name="FKERES_II_20_11_12" localSheetId="20">#REF!</definedName>
    <definedName name="FKERES_II_20_11_12">#REF!</definedName>
    <definedName name="FKERES_II_20_11_3" localSheetId="18">#REF!</definedName>
    <definedName name="FKERES_II_20_11_3" localSheetId="20">#REF!</definedName>
    <definedName name="FKERES_II_20_11_3">#REF!</definedName>
    <definedName name="FKERES_II_20_11_3_12" localSheetId="18">#REF!</definedName>
    <definedName name="FKERES_II_20_11_3_12" localSheetId="20">#REF!</definedName>
    <definedName name="FKERES_II_20_11_3_12">#REF!</definedName>
    <definedName name="FKERES_II_20_11_3_2" localSheetId="18">#REF!</definedName>
    <definedName name="FKERES_II_20_11_3_2" localSheetId="20">#REF!</definedName>
    <definedName name="FKERES_II_20_11_3_2">#REF!</definedName>
    <definedName name="FKERES_II_20_11_3_7" localSheetId="18">#REF!</definedName>
    <definedName name="FKERES_II_20_11_3_7" localSheetId="20">#REF!</definedName>
    <definedName name="FKERES_II_20_11_3_7">#REF!</definedName>
    <definedName name="FKERES_II_20_11_3_8" localSheetId="18">#REF!</definedName>
    <definedName name="FKERES_II_20_11_3_8" localSheetId="20">#REF!</definedName>
    <definedName name="FKERES_II_20_11_3_8">#REF!</definedName>
    <definedName name="FKERES_II_20_11_5" localSheetId="18">#REF!</definedName>
    <definedName name="FKERES_II_20_11_5" localSheetId="20">#REF!</definedName>
    <definedName name="FKERES_II_20_11_5">#REF!</definedName>
    <definedName name="FKERES_II_20_11_5_12" localSheetId="18">#REF!</definedName>
    <definedName name="FKERES_II_20_11_5_12" localSheetId="20">#REF!</definedName>
    <definedName name="FKERES_II_20_11_5_12">#REF!</definedName>
    <definedName name="FKERES_II_20_11_5_2" localSheetId="18">#REF!</definedName>
    <definedName name="FKERES_II_20_11_5_2" localSheetId="20">#REF!</definedName>
    <definedName name="FKERES_II_20_11_5_2">#REF!</definedName>
    <definedName name="FKERES_II_20_11_5_7" localSheetId="18">#REF!</definedName>
    <definedName name="FKERES_II_20_11_5_7" localSheetId="20">#REF!</definedName>
    <definedName name="FKERES_II_20_11_5_7">#REF!</definedName>
    <definedName name="FKERES_II_20_11_5_8" localSheetId="18">#REF!</definedName>
    <definedName name="FKERES_II_20_11_5_8" localSheetId="20">#REF!</definedName>
    <definedName name="FKERES_II_20_11_5_8">#REF!</definedName>
    <definedName name="FKERES_II_20_11_7" localSheetId="18">#REF!</definedName>
    <definedName name="FKERES_II_20_11_7" localSheetId="20">#REF!</definedName>
    <definedName name="FKERES_II_20_11_7">#REF!</definedName>
    <definedName name="FKERES_II_20_11_8" localSheetId="18">#REF!</definedName>
    <definedName name="FKERES_II_20_11_8" localSheetId="20">#REF!</definedName>
    <definedName name="FKERES_II_20_11_8">#REF!</definedName>
    <definedName name="FKERES_II_20_12" localSheetId="18">#REF!</definedName>
    <definedName name="FKERES_II_20_12" localSheetId="2">#REF!</definedName>
    <definedName name="FKERES_II_20_12" localSheetId="20">#REF!</definedName>
    <definedName name="FKERES_II_20_12">#REF!</definedName>
    <definedName name="FKERES_II_20_12_1">NA()</definedName>
    <definedName name="FKERES_II_20_12_10" localSheetId="6">#REF!</definedName>
    <definedName name="FKERES_II_20_12_10" localSheetId="22">#REF!</definedName>
    <definedName name="FKERES_II_20_12_10" localSheetId="18">#REF!</definedName>
    <definedName name="FKERES_II_20_12_10" localSheetId="7">#REF!</definedName>
    <definedName name="FKERES_II_20_12_10" localSheetId="8">#REF!</definedName>
    <definedName name="FKERES_II_20_12_10" localSheetId="24">#REF!</definedName>
    <definedName name="FKERES_II_20_12_10" localSheetId="20">#REF!</definedName>
    <definedName name="FKERES_II_20_12_10" localSheetId="5">#REF!</definedName>
    <definedName name="FKERES_II_20_12_10" localSheetId="23">#REF!</definedName>
    <definedName name="FKERES_II_20_12_10">#REF!</definedName>
    <definedName name="FKERES_II_20_12_10_12" localSheetId="6">#REF!</definedName>
    <definedName name="FKERES_II_20_12_10_12" localSheetId="22">#REF!</definedName>
    <definedName name="FKERES_II_20_12_10_12" localSheetId="18">#REF!</definedName>
    <definedName name="FKERES_II_20_12_10_12" localSheetId="7">#REF!</definedName>
    <definedName name="FKERES_II_20_12_10_12" localSheetId="8">#REF!</definedName>
    <definedName name="FKERES_II_20_12_10_12" localSheetId="20">#REF!</definedName>
    <definedName name="FKERES_II_20_12_10_12" localSheetId="5">#REF!</definedName>
    <definedName name="FKERES_II_20_12_10_12">#REF!</definedName>
    <definedName name="FKERES_II_20_12_10_7" localSheetId="6">#REF!</definedName>
    <definedName name="FKERES_II_20_12_10_7" localSheetId="22">#REF!</definedName>
    <definedName name="FKERES_II_20_12_10_7" localSheetId="18">#REF!</definedName>
    <definedName name="FKERES_II_20_12_10_7" localSheetId="7">#REF!</definedName>
    <definedName name="FKERES_II_20_12_10_7" localSheetId="8">#REF!</definedName>
    <definedName name="FKERES_II_20_12_10_7" localSheetId="20">#REF!</definedName>
    <definedName name="FKERES_II_20_12_10_7" localSheetId="5">#REF!</definedName>
    <definedName name="FKERES_II_20_12_10_7">#REF!</definedName>
    <definedName name="FKERES_II_20_12_10_8" localSheetId="18">#REF!</definedName>
    <definedName name="FKERES_II_20_12_10_8" localSheetId="20">#REF!</definedName>
    <definedName name="FKERES_II_20_12_10_8">#REF!</definedName>
    <definedName name="FKERES_II_20_12_12" localSheetId="18">#REF!</definedName>
    <definedName name="FKERES_II_20_12_12" localSheetId="20">#REF!</definedName>
    <definedName name="FKERES_II_20_12_12">#REF!</definedName>
    <definedName name="FKERES_II_20_12_7" localSheetId="18">#REF!</definedName>
    <definedName name="FKERES_II_20_12_7" localSheetId="20">#REF!</definedName>
    <definedName name="FKERES_II_20_12_7">#REF!</definedName>
    <definedName name="FKERES_II_20_12_8" localSheetId="18">#REF!</definedName>
    <definedName name="FKERES_II_20_12_8" localSheetId="20">#REF!</definedName>
    <definedName name="FKERES_II_20_12_8">#REF!</definedName>
    <definedName name="FKERES_II_20_2" localSheetId="18">#REF!</definedName>
    <definedName name="FKERES_II_20_2" localSheetId="20">#REF!</definedName>
    <definedName name="FKERES_II_20_2">#REF!</definedName>
    <definedName name="FKERES_II_20_3" localSheetId="18">#REF!</definedName>
    <definedName name="FKERES_II_20_3" localSheetId="20">#REF!</definedName>
    <definedName name="FKERES_II_20_3">#REF!</definedName>
    <definedName name="FKERES_II_20_4" localSheetId="18">#REF!</definedName>
    <definedName name="FKERES_II_20_4" localSheetId="20">#REF!</definedName>
    <definedName name="FKERES_II_20_4">#REF!</definedName>
    <definedName name="FKERES_II_20_7" localSheetId="18">#REF!</definedName>
    <definedName name="FKERES_II_20_7" localSheetId="20">#REF!</definedName>
    <definedName name="FKERES_II_20_7">#REF!</definedName>
    <definedName name="FKERES_II_20_8" localSheetId="18">#REF!</definedName>
    <definedName name="FKERES_II_20_8" localSheetId="20">#REF!</definedName>
    <definedName name="FKERES_II_20_8">#REF!</definedName>
    <definedName name="FKERES_II_20_9" localSheetId="18">#REF!</definedName>
    <definedName name="FKERES_II_20_9" localSheetId="20">#REF!</definedName>
    <definedName name="FKERES_II_20_9">#REF!</definedName>
    <definedName name="FKERES_II_20_9_1">NA()</definedName>
    <definedName name="FKERES_II_20_9_12" localSheetId="6">#REF!</definedName>
    <definedName name="FKERES_II_20_9_12" localSheetId="22">#REF!</definedName>
    <definedName name="FKERES_II_20_9_12" localSheetId="18">#REF!</definedName>
    <definedName name="FKERES_II_20_9_12" localSheetId="7">#REF!</definedName>
    <definedName name="FKERES_II_20_9_12" localSheetId="8">#REF!</definedName>
    <definedName name="FKERES_II_20_9_12" localSheetId="24">#REF!</definedName>
    <definedName name="FKERES_II_20_9_12" localSheetId="20">#REF!</definedName>
    <definedName name="FKERES_II_20_9_12" localSheetId="5">#REF!</definedName>
    <definedName name="FKERES_II_20_9_12" localSheetId="23">#REF!</definedName>
    <definedName name="FKERES_II_20_9_12">#REF!</definedName>
    <definedName name="FKERES_II_20_9_7" localSheetId="6">#REF!</definedName>
    <definedName name="FKERES_II_20_9_7" localSheetId="22">#REF!</definedName>
    <definedName name="FKERES_II_20_9_7" localSheetId="18">#REF!</definedName>
    <definedName name="FKERES_II_20_9_7" localSheetId="7">#REF!</definedName>
    <definedName name="FKERES_II_20_9_7" localSheetId="8">#REF!</definedName>
    <definedName name="FKERES_II_20_9_7" localSheetId="20">#REF!</definedName>
    <definedName name="FKERES_II_20_9_7" localSheetId="5">#REF!</definedName>
    <definedName name="FKERES_II_20_9_7">#REF!</definedName>
    <definedName name="FKERES_II_20_9_8" localSheetId="6">#REF!</definedName>
    <definedName name="FKERES_II_20_9_8" localSheetId="22">#REF!</definedName>
    <definedName name="FKERES_II_20_9_8" localSheetId="18">#REF!</definedName>
    <definedName name="FKERES_II_20_9_8" localSheetId="7">#REF!</definedName>
    <definedName name="FKERES_II_20_9_8" localSheetId="8">#REF!</definedName>
    <definedName name="FKERES_II_20_9_8" localSheetId="20">#REF!</definedName>
    <definedName name="FKERES_II_20_9_8" localSheetId="5">#REF!</definedName>
    <definedName name="FKERES_II_20_9_8">#REF!</definedName>
    <definedName name="FKERES_II_24" localSheetId="18">#REF!</definedName>
    <definedName name="FKERES_II_24" localSheetId="2">#REF!</definedName>
    <definedName name="FKERES_II_24" localSheetId="20">#REF!</definedName>
    <definedName name="FKERES_II_24">#REF!</definedName>
    <definedName name="FKERES_II_24_1" localSheetId="18">#REF!</definedName>
    <definedName name="FKERES_II_24_1" localSheetId="20">#REF!</definedName>
    <definedName name="FKERES_II_24_1">#REF!</definedName>
    <definedName name="FKERES_II_24_10" localSheetId="18">#REF!</definedName>
    <definedName name="FKERES_II_24_10" localSheetId="20">#REF!</definedName>
    <definedName name="FKERES_II_24_10">#REF!</definedName>
    <definedName name="FKERES_II_24_10_12" localSheetId="18">#REF!</definedName>
    <definedName name="FKERES_II_24_10_12" localSheetId="20">#REF!</definedName>
    <definedName name="FKERES_II_24_10_12">#REF!</definedName>
    <definedName name="FKERES_II_24_10_7" localSheetId="18">#REF!</definedName>
    <definedName name="FKERES_II_24_10_7" localSheetId="20">#REF!</definedName>
    <definedName name="FKERES_II_24_10_7">#REF!</definedName>
    <definedName name="FKERES_II_24_10_8" localSheetId="18">#REF!</definedName>
    <definedName name="FKERES_II_24_10_8" localSheetId="20">#REF!</definedName>
    <definedName name="FKERES_II_24_10_8">#REF!</definedName>
    <definedName name="FKERES_II_24_11" localSheetId="18">#REF!</definedName>
    <definedName name="FKERES_II_24_11" localSheetId="20">#REF!</definedName>
    <definedName name="FKERES_II_24_11">#REF!</definedName>
    <definedName name="FKERES_II_24_11_1" localSheetId="18">#REF!</definedName>
    <definedName name="FKERES_II_24_11_1" localSheetId="20">#REF!</definedName>
    <definedName name="FKERES_II_24_11_1">#REF!</definedName>
    <definedName name="FKERES_II_24_11_1_1" localSheetId="18">#REF!</definedName>
    <definedName name="FKERES_II_24_11_1_1" localSheetId="20">#REF!</definedName>
    <definedName name="FKERES_II_24_11_1_1">#REF!</definedName>
    <definedName name="FKERES_II_24_11_1_1_1">NA()</definedName>
    <definedName name="FKERES_II_24_11_1_1_12" localSheetId="6">#REF!</definedName>
    <definedName name="FKERES_II_24_11_1_1_12" localSheetId="22">#REF!</definedName>
    <definedName name="FKERES_II_24_11_1_1_12" localSheetId="18">#REF!</definedName>
    <definedName name="FKERES_II_24_11_1_1_12" localSheetId="7">#REF!</definedName>
    <definedName name="FKERES_II_24_11_1_1_12" localSheetId="8">#REF!</definedName>
    <definedName name="FKERES_II_24_11_1_1_12" localSheetId="24">#REF!</definedName>
    <definedName name="FKERES_II_24_11_1_1_12" localSheetId="20">#REF!</definedName>
    <definedName name="FKERES_II_24_11_1_1_12" localSheetId="5">#REF!</definedName>
    <definedName name="FKERES_II_24_11_1_1_12" localSheetId="23">#REF!</definedName>
    <definedName name="FKERES_II_24_11_1_1_12">#REF!</definedName>
    <definedName name="FKERES_II_24_11_1_1_2" localSheetId="6">#REF!</definedName>
    <definedName name="FKERES_II_24_11_1_1_2" localSheetId="22">#REF!</definedName>
    <definedName name="FKERES_II_24_11_1_1_2" localSheetId="18">#REF!</definedName>
    <definedName name="FKERES_II_24_11_1_1_2" localSheetId="7">#REF!</definedName>
    <definedName name="FKERES_II_24_11_1_1_2" localSheetId="8">#REF!</definedName>
    <definedName name="FKERES_II_24_11_1_1_2" localSheetId="20">#REF!</definedName>
    <definedName name="FKERES_II_24_11_1_1_2" localSheetId="5">#REF!</definedName>
    <definedName name="FKERES_II_24_11_1_1_2">#REF!</definedName>
    <definedName name="FKERES_II_24_11_1_1_7" localSheetId="6">#REF!</definedName>
    <definedName name="FKERES_II_24_11_1_1_7" localSheetId="22">#REF!</definedName>
    <definedName name="FKERES_II_24_11_1_1_7" localSheetId="18">#REF!</definedName>
    <definedName name="FKERES_II_24_11_1_1_7" localSheetId="7">#REF!</definedName>
    <definedName name="FKERES_II_24_11_1_1_7" localSheetId="8">#REF!</definedName>
    <definedName name="FKERES_II_24_11_1_1_7" localSheetId="20">#REF!</definedName>
    <definedName name="FKERES_II_24_11_1_1_7" localSheetId="5">#REF!</definedName>
    <definedName name="FKERES_II_24_11_1_1_7">#REF!</definedName>
    <definedName name="FKERES_II_24_11_1_1_8" localSheetId="18">#REF!</definedName>
    <definedName name="FKERES_II_24_11_1_1_8" localSheetId="20">#REF!</definedName>
    <definedName name="FKERES_II_24_11_1_1_8">#REF!</definedName>
    <definedName name="FKERES_II_24_11_1_12" localSheetId="18">#REF!</definedName>
    <definedName name="FKERES_II_24_11_1_12" localSheetId="20">#REF!</definedName>
    <definedName name="FKERES_II_24_11_1_12">#REF!</definedName>
    <definedName name="FKERES_II_24_11_1_2" localSheetId="18">#REF!</definedName>
    <definedName name="FKERES_II_24_11_1_2" localSheetId="20">#REF!</definedName>
    <definedName name="FKERES_II_24_11_1_2">#REF!</definedName>
    <definedName name="FKERES_II_24_11_1_7" localSheetId="18">#REF!</definedName>
    <definedName name="FKERES_II_24_11_1_7" localSheetId="20">#REF!</definedName>
    <definedName name="FKERES_II_24_11_1_7">#REF!</definedName>
    <definedName name="FKERES_II_24_11_1_8" localSheetId="18">#REF!</definedName>
    <definedName name="FKERES_II_24_11_1_8" localSheetId="20">#REF!</definedName>
    <definedName name="FKERES_II_24_11_1_8">#REF!</definedName>
    <definedName name="FKERES_II_24_11_12" localSheetId="18">#REF!</definedName>
    <definedName name="FKERES_II_24_11_12" localSheetId="20">#REF!</definedName>
    <definedName name="FKERES_II_24_11_12">#REF!</definedName>
    <definedName name="FKERES_II_24_11_3" localSheetId="18">#REF!</definedName>
    <definedName name="FKERES_II_24_11_3" localSheetId="20">#REF!</definedName>
    <definedName name="FKERES_II_24_11_3">#REF!</definedName>
    <definedName name="FKERES_II_24_11_3_12" localSheetId="18">#REF!</definedName>
    <definedName name="FKERES_II_24_11_3_12" localSheetId="20">#REF!</definedName>
    <definedName name="FKERES_II_24_11_3_12">#REF!</definedName>
    <definedName name="FKERES_II_24_11_3_2" localSheetId="18">#REF!</definedName>
    <definedName name="FKERES_II_24_11_3_2" localSheetId="20">#REF!</definedName>
    <definedName name="FKERES_II_24_11_3_2">#REF!</definedName>
    <definedName name="FKERES_II_24_11_3_7" localSheetId="18">#REF!</definedName>
    <definedName name="FKERES_II_24_11_3_7" localSheetId="20">#REF!</definedName>
    <definedName name="FKERES_II_24_11_3_7">#REF!</definedName>
    <definedName name="FKERES_II_24_11_3_8" localSheetId="18">#REF!</definedName>
    <definedName name="FKERES_II_24_11_3_8" localSheetId="20">#REF!</definedName>
    <definedName name="FKERES_II_24_11_3_8">#REF!</definedName>
    <definedName name="FKERES_II_24_11_5" localSheetId="18">#REF!</definedName>
    <definedName name="FKERES_II_24_11_5" localSheetId="20">#REF!</definedName>
    <definedName name="FKERES_II_24_11_5">#REF!</definedName>
    <definedName name="FKERES_II_24_11_5_12" localSheetId="18">#REF!</definedName>
    <definedName name="FKERES_II_24_11_5_12" localSheetId="20">#REF!</definedName>
    <definedName name="FKERES_II_24_11_5_12">#REF!</definedName>
    <definedName name="FKERES_II_24_11_5_2" localSheetId="18">#REF!</definedName>
    <definedName name="FKERES_II_24_11_5_2" localSheetId="20">#REF!</definedName>
    <definedName name="FKERES_II_24_11_5_2">#REF!</definedName>
    <definedName name="FKERES_II_24_11_5_7" localSheetId="18">#REF!</definedName>
    <definedName name="FKERES_II_24_11_5_7" localSheetId="20">#REF!</definedName>
    <definedName name="FKERES_II_24_11_5_7">#REF!</definedName>
    <definedName name="FKERES_II_24_11_5_8" localSheetId="18">#REF!</definedName>
    <definedName name="FKERES_II_24_11_5_8" localSheetId="20">#REF!</definedName>
    <definedName name="FKERES_II_24_11_5_8">#REF!</definedName>
    <definedName name="FKERES_II_24_11_7" localSheetId="18">#REF!</definedName>
    <definedName name="FKERES_II_24_11_7" localSheetId="20">#REF!</definedName>
    <definedName name="FKERES_II_24_11_7">#REF!</definedName>
    <definedName name="FKERES_II_24_11_8" localSheetId="18">#REF!</definedName>
    <definedName name="FKERES_II_24_11_8" localSheetId="20">#REF!</definedName>
    <definedName name="FKERES_II_24_11_8">#REF!</definedName>
    <definedName name="FKERES_II_24_12" localSheetId="18">#REF!</definedName>
    <definedName name="FKERES_II_24_12" localSheetId="2">#REF!</definedName>
    <definedName name="FKERES_II_24_12" localSheetId="20">#REF!</definedName>
    <definedName name="FKERES_II_24_12">#REF!</definedName>
    <definedName name="FKERES_II_24_12_1">NA()</definedName>
    <definedName name="FKERES_II_24_12_10" localSheetId="6">#REF!</definedName>
    <definedName name="FKERES_II_24_12_10" localSheetId="22">#REF!</definedName>
    <definedName name="FKERES_II_24_12_10" localSheetId="18">#REF!</definedName>
    <definedName name="FKERES_II_24_12_10" localSheetId="7">#REF!</definedName>
    <definedName name="FKERES_II_24_12_10" localSheetId="8">#REF!</definedName>
    <definedName name="FKERES_II_24_12_10" localSheetId="24">#REF!</definedName>
    <definedName name="FKERES_II_24_12_10" localSheetId="20">#REF!</definedName>
    <definedName name="FKERES_II_24_12_10" localSheetId="5">#REF!</definedName>
    <definedName name="FKERES_II_24_12_10" localSheetId="23">#REF!</definedName>
    <definedName name="FKERES_II_24_12_10">#REF!</definedName>
    <definedName name="FKERES_II_24_12_10_12" localSheetId="6">#REF!</definedName>
    <definedName name="FKERES_II_24_12_10_12" localSheetId="22">#REF!</definedName>
    <definedName name="FKERES_II_24_12_10_12" localSheetId="18">#REF!</definedName>
    <definedName name="FKERES_II_24_12_10_12" localSheetId="7">#REF!</definedName>
    <definedName name="FKERES_II_24_12_10_12" localSheetId="8">#REF!</definedName>
    <definedName name="FKERES_II_24_12_10_12" localSheetId="20">#REF!</definedName>
    <definedName name="FKERES_II_24_12_10_12" localSheetId="5">#REF!</definedName>
    <definedName name="FKERES_II_24_12_10_12">#REF!</definedName>
    <definedName name="FKERES_II_24_12_10_7" localSheetId="6">#REF!</definedName>
    <definedName name="FKERES_II_24_12_10_7" localSheetId="22">#REF!</definedName>
    <definedName name="FKERES_II_24_12_10_7" localSheetId="18">#REF!</definedName>
    <definedName name="FKERES_II_24_12_10_7" localSheetId="7">#REF!</definedName>
    <definedName name="FKERES_II_24_12_10_7" localSheetId="8">#REF!</definedName>
    <definedName name="FKERES_II_24_12_10_7" localSheetId="20">#REF!</definedName>
    <definedName name="FKERES_II_24_12_10_7" localSheetId="5">#REF!</definedName>
    <definedName name="FKERES_II_24_12_10_7">#REF!</definedName>
    <definedName name="FKERES_II_24_12_10_8" localSheetId="18">#REF!</definedName>
    <definedName name="FKERES_II_24_12_10_8" localSheetId="20">#REF!</definedName>
    <definedName name="FKERES_II_24_12_10_8">#REF!</definedName>
    <definedName name="FKERES_II_24_12_12" localSheetId="18">#REF!</definedName>
    <definedName name="FKERES_II_24_12_12" localSheetId="20">#REF!</definedName>
    <definedName name="FKERES_II_24_12_12">#REF!</definedName>
    <definedName name="FKERES_II_24_12_7" localSheetId="18">#REF!</definedName>
    <definedName name="FKERES_II_24_12_7" localSheetId="20">#REF!</definedName>
    <definedName name="FKERES_II_24_12_7">#REF!</definedName>
    <definedName name="FKERES_II_24_12_8" localSheetId="18">#REF!</definedName>
    <definedName name="FKERES_II_24_12_8" localSheetId="20">#REF!</definedName>
    <definedName name="FKERES_II_24_12_8">#REF!</definedName>
    <definedName name="FKERES_II_24_2" localSheetId="18">#REF!</definedName>
    <definedName name="FKERES_II_24_2" localSheetId="20">#REF!</definedName>
    <definedName name="FKERES_II_24_2">#REF!</definedName>
    <definedName name="FKERES_II_24_3" localSheetId="18">#REF!</definedName>
    <definedName name="FKERES_II_24_3" localSheetId="20">#REF!</definedName>
    <definedName name="FKERES_II_24_3">#REF!</definedName>
    <definedName name="FKERES_II_24_4" localSheetId="18">#REF!</definedName>
    <definedName name="FKERES_II_24_4" localSheetId="20">#REF!</definedName>
    <definedName name="FKERES_II_24_4">#REF!</definedName>
    <definedName name="FKERES_II_24_7" localSheetId="18">#REF!</definedName>
    <definedName name="FKERES_II_24_7" localSheetId="20">#REF!</definedName>
    <definedName name="FKERES_II_24_7">#REF!</definedName>
    <definedName name="FKERES_II_24_8" localSheetId="18">#REF!</definedName>
    <definedName name="FKERES_II_24_8" localSheetId="20">#REF!</definedName>
    <definedName name="FKERES_II_24_8">#REF!</definedName>
    <definedName name="FKERES_II_24_9" localSheetId="18">#REF!</definedName>
    <definedName name="FKERES_II_24_9" localSheetId="20">#REF!</definedName>
    <definedName name="FKERES_II_24_9">#REF!</definedName>
    <definedName name="FKERES_II_24_9_1">NA()</definedName>
    <definedName name="FKERES_II_24_9_12" localSheetId="6">#REF!</definedName>
    <definedName name="FKERES_II_24_9_12" localSheetId="22">#REF!</definedName>
    <definedName name="FKERES_II_24_9_12" localSheetId="18">#REF!</definedName>
    <definedName name="FKERES_II_24_9_12" localSheetId="7">#REF!</definedName>
    <definedName name="FKERES_II_24_9_12" localSheetId="8">#REF!</definedName>
    <definedName name="FKERES_II_24_9_12" localSheetId="24">#REF!</definedName>
    <definedName name="FKERES_II_24_9_12" localSheetId="20">#REF!</definedName>
    <definedName name="FKERES_II_24_9_12" localSheetId="5">#REF!</definedName>
    <definedName name="FKERES_II_24_9_12" localSheetId="23">#REF!</definedName>
    <definedName name="FKERES_II_24_9_12">#REF!</definedName>
    <definedName name="FKERES_II_24_9_7" localSheetId="6">#REF!</definedName>
    <definedName name="FKERES_II_24_9_7" localSheetId="22">#REF!</definedName>
    <definedName name="FKERES_II_24_9_7" localSheetId="18">#REF!</definedName>
    <definedName name="FKERES_II_24_9_7" localSheetId="7">#REF!</definedName>
    <definedName name="FKERES_II_24_9_7" localSheetId="8">#REF!</definedName>
    <definedName name="FKERES_II_24_9_7" localSheetId="20">#REF!</definedName>
    <definedName name="FKERES_II_24_9_7" localSheetId="5">#REF!</definedName>
    <definedName name="FKERES_II_24_9_7">#REF!</definedName>
    <definedName name="FKERES_II_24_9_8" localSheetId="6">#REF!</definedName>
    <definedName name="FKERES_II_24_9_8" localSheetId="22">#REF!</definedName>
    <definedName name="FKERES_II_24_9_8" localSheetId="18">#REF!</definedName>
    <definedName name="FKERES_II_24_9_8" localSheetId="7">#REF!</definedName>
    <definedName name="FKERES_II_24_9_8" localSheetId="8">#REF!</definedName>
    <definedName name="FKERES_II_24_9_8" localSheetId="20">#REF!</definedName>
    <definedName name="FKERES_II_24_9_8" localSheetId="5">#REF!</definedName>
    <definedName name="FKERES_II_24_9_8">#REF!</definedName>
    <definedName name="FKERES_II_28" localSheetId="18">#REF!</definedName>
    <definedName name="FKERES_II_28" localSheetId="2">#REF!</definedName>
    <definedName name="FKERES_II_28" localSheetId="20">#REF!</definedName>
    <definedName name="FKERES_II_28">#REF!</definedName>
    <definedName name="FKERES_II_28_1" localSheetId="18">#REF!</definedName>
    <definedName name="FKERES_II_28_1" localSheetId="20">#REF!</definedName>
    <definedName name="FKERES_II_28_1">#REF!</definedName>
    <definedName name="FKERES_II_28_10" localSheetId="18">#REF!</definedName>
    <definedName name="FKERES_II_28_10" localSheetId="20">#REF!</definedName>
    <definedName name="FKERES_II_28_10">#REF!</definedName>
    <definedName name="FKERES_II_28_10_12" localSheetId="18">#REF!</definedName>
    <definedName name="FKERES_II_28_10_12" localSheetId="20">#REF!</definedName>
    <definedName name="FKERES_II_28_10_12">#REF!</definedName>
    <definedName name="FKERES_II_28_10_7" localSheetId="18">#REF!</definedName>
    <definedName name="FKERES_II_28_10_7" localSheetId="20">#REF!</definedName>
    <definedName name="FKERES_II_28_10_7">#REF!</definedName>
    <definedName name="FKERES_II_28_10_8" localSheetId="18">#REF!</definedName>
    <definedName name="FKERES_II_28_10_8" localSheetId="20">#REF!</definedName>
    <definedName name="FKERES_II_28_10_8">#REF!</definedName>
    <definedName name="FKERES_II_28_11" localSheetId="18">#REF!</definedName>
    <definedName name="FKERES_II_28_11" localSheetId="20">#REF!</definedName>
    <definedName name="FKERES_II_28_11">#REF!</definedName>
    <definedName name="FKERES_II_28_11_1" localSheetId="18">#REF!</definedName>
    <definedName name="FKERES_II_28_11_1" localSheetId="20">#REF!</definedName>
    <definedName name="FKERES_II_28_11_1">#REF!</definedName>
    <definedName name="FKERES_II_28_11_1_1" localSheetId="18">#REF!</definedName>
    <definedName name="FKERES_II_28_11_1_1" localSheetId="20">#REF!</definedName>
    <definedName name="FKERES_II_28_11_1_1">#REF!</definedName>
    <definedName name="FKERES_II_28_11_1_1_1">NA()</definedName>
    <definedName name="FKERES_II_28_11_1_1_12" localSheetId="6">#REF!</definedName>
    <definedName name="FKERES_II_28_11_1_1_12" localSheetId="22">#REF!</definedName>
    <definedName name="FKERES_II_28_11_1_1_12" localSheetId="18">#REF!</definedName>
    <definedName name="FKERES_II_28_11_1_1_12" localSheetId="7">#REF!</definedName>
    <definedName name="FKERES_II_28_11_1_1_12" localSheetId="8">#REF!</definedName>
    <definedName name="FKERES_II_28_11_1_1_12" localSheetId="24">#REF!</definedName>
    <definedName name="FKERES_II_28_11_1_1_12" localSheetId="20">#REF!</definedName>
    <definedName name="FKERES_II_28_11_1_1_12" localSheetId="5">#REF!</definedName>
    <definedName name="FKERES_II_28_11_1_1_12" localSheetId="23">#REF!</definedName>
    <definedName name="FKERES_II_28_11_1_1_12">#REF!</definedName>
    <definedName name="FKERES_II_28_11_1_1_2" localSheetId="6">#REF!</definedName>
    <definedName name="FKERES_II_28_11_1_1_2" localSheetId="22">#REF!</definedName>
    <definedName name="FKERES_II_28_11_1_1_2" localSheetId="18">#REF!</definedName>
    <definedName name="FKERES_II_28_11_1_1_2" localSheetId="7">#REF!</definedName>
    <definedName name="FKERES_II_28_11_1_1_2" localSheetId="8">#REF!</definedName>
    <definedName name="FKERES_II_28_11_1_1_2" localSheetId="20">#REF!</definedName>
    <definedName name="FKERES_II_28_11_1_1_2" localSheetId="5">#REF!</definedName>
    <definedName name="FKERES_II_28_11_1_1_2">#REF!</definedName>
    <definedName name="FKERES_II_28_11_1_1_7" localSheetId="6">#REF!</definedName>
    <definedName name="FKERES_II_28_11_1_1_7" localSheetId="22">#REF!</definedName>
    <definedName name="FKERES_II_28_11_1_1_7" localSheetId="18">#REF!</definedName>
    <definedName name="FKERES_II_28_11_1_1_7" localSheetId="7">#REF!</definedName>
    <definedName name="FKERES_II_28_11_1_1_7" localSheetId="8">#REF!</definedName>
    <definedName name="FKERES_II_28_11_1_1_7" localSheetId="20">#REF!</definedName>
    <definedName name="FKERES_II_28_11_1_1_7" localSheetId="5">#REF!</definedName>
    <definedName name="FKERES_II_28_11_1_1_7">#REF!</definedName>
    <definedName name="FKERES_II_28_11_1_1_8" localSheetId="18">#REF!</definedName>
    <definedName name="FKERES_II_28_11_1_1_8" localSheetId="20">#REF!</definedName>
    <definedName name="FKERES_II_28_11_1_1_8">#REF!</definedName>
    <definedName name="FKERES_II_28_11_1_12" localSheetId="18">#REF!</definedName>
    <definedName name="FKERES_II_28_11_1_12" localSheetId="20">#REF!</definedName>
    <definedName name="FKERES_II_28_11_1_12">#REF!</definedName>
    <definedName name="FKERES_II_28_11_1_2" localSheetId="18">#REF!</definedName>
    <definedName name="FKERES_II_28_11_1_2" localSheetId="20">#REF!</definedName>
    <definedName name="FKERES_II_28_11_1_2">#REF!</definedName>
    <definedName name="FKERES_II_28_11_1_7" localSheetId="18">#REF!</definedName>
    <definedName name="FKERES_II_28_11_1_7" localSheetId="20">#REF!</definedName>
    <definedName name="FKERES_II_28_11_1_7">#REF!</definedName>
    <definedName name="FKERES_II_28_11_1_8" localSheetId="18">#REF!</definedName>
    <definedName name="FKERES_II_28_11_1_8" localSheetId="20">#REF!</definedName>
    <definedName name="FKERES_II_28_11_1_8">#REF!</definedName>
    <definedName name="FKERES_II_28_11_12" localSheetId="18">#REF!</definedName>
    <definedName name="FKERES_II_28_11_12" localSheetId="20">#REF!</definedName>
    <definedName name="FKERES_II_28_11_12">#REF!</definedName>
    <definedName name="FKERES_II_28_11_3" localSheetId="18">#REF!</definedName>
    <definedName name="FKERES_II_28_11_3" localSheetId="20">#REF!</definedName>
    <definedName name="FKERES_II_28_11_3">#REF!</definedName>
    <definedName name="FKERES_II_28_11_3_12" localSheetId="18">#REF!</definedName>
    <definedName name="FKERES_II_28_11_3_12" localSheetId="20">#REF!</definedName>
    <definedName name="FKERES_II_28_11_3_12">#REF!</definedName>
    <definedName name="FKERES_II_28_11_3_2" localSheetId="18">#REF!</definedName>
    <definedName name="FKERES_II_28_11_3_2" localSheetId="20">#REF!</definedName>
    <definedName name="FKERES_II_28_11_3_2">#REF!</definedName>
    <definedName name="FKERES_II_28_11_3_7" localSheetId="18">#REF!</definedName>
    <definedName name="FKERES_II_28_11_3_7" localSheetId="20">#REF!</definedName>
    <definedName name="FKERES_II_28_11_3_7">#REF!</definedName>
    <definedName name="FKERES_II_28_11_3_8" localSheetId="18">#REF!</definedName>
    <definedName name="FKERES_II_28_11_3_8" localSheetId="20">#REF!</definedName>
    <definedName name="FKERES_II_28_11_3_8">#REF!</definedName>
    <definedName name="FKERES_II_28_11_5" localSheetId="18">#REF!</definedName>
    <definedName name="FKERES_II_28_11_5" localSheetId="20">#REF!</definedName>
    <definedName name="FKERES_II_28_11_5">#REF!</definedName>
    <definedName name="FKERES_II_28_11_5_12" localSheetId="18">#REF!</definedName>
    <definedName name="FKERES_II_28_11_5_12" localSheetId="20">#REF!</definedName>
    <definedName name="FKERES_II_28_11_5_12">#REF!</definedName>
    <definedName name="FKERES_II_28_11_5_2" localSheetId="18">#REF!</definedName>
    <definedName name="FKERES_II_28_11_5_2" localSheetId="20">#REF!</definedName>
    <definedName name="FKERES_II_28_11_5_2">#REF!</definedName>
    <definedName name="FKERES_II_28_11_5_7" localSheetId="18">#REF!</definedName>
    <definedName name="FKERES_II_28_11_5_7" localSheetId="20">#REF!</definedName>
    <definedName name="FKERES_II_28_11_5_7">#REF!</definedName>
    <definedName name="FKERES_II_28_11_5_8" localSheetId="18">#REF!</definedName>
    <definedName name="FKERES_II_28_11_5_8" localSheetId="20">#REF!</definedName>
    <definedName name="FKERES_II_28_11_5_8">#REF!</definedName>
    <definedName name="FKERES_II_28_11_7" localSheetId="18">#REF!</definedName>
    <definedName name="FKERES_II_28_11_7" localSheetId="20">#REF!</definedName>
    <definedName name="FKERES_II_28_11_7">#REF!</definedName>
    <definedName name="FKERES_II_28_11_8" localSheetId="18">#REF!</definedName>
    <definedName name="FKERES_II_28_11_8" localSheetId="20">#REF!</definedName>
    <definedName name="FKERES_II_28_11_8">#REF!</definedName>
    <definedName name="FKERES_II_28_12" localSheetId="18">#REF!</definedName>
    <definedName name="FKERES_II_28_12" localSheetId="2">#REF!</definedName>
    <definedName name="FKERES_II_28_12" localSheetId="20">#REF!</definedName>
    <definedName name="FKERES_II_28_12">#REF!</definedName>
    <definedName name="FKERES_II_28_12_1">NA()</definedName>
    <definedName name="FKERES_II_28_12_10" localSheetId="6">#REF!</definedName>
    <definedName name="FKERES_II_28_12_10" localSheetId="22">#REF!</definedName>
    <definedName name="FKERES_II_28_12_10" localSheetId="18">#REF!</definedName>
    <definedName name="FKERES_II_28_12_10" localSheetId="7">#REF!</definedName>
    <definedName name="FKERES_II_28_12_10" localSheetId="8">#REF!</definedName>
    <definedName name="FKERES_II_28_12_10" localSheetId="24">#REF!</definedName>
    <definedName name="FKERES_II_28_12_10" localSheetId="20">#REF!</definedName>
    <definedName name="FKERES_II_28_12_10" localSheetId="5">#REF!</definedName>
    <definedName name="FKERES_II_28_12_10" localSheetId="23">#REF!</definedName>
    <definedName name="FKERES_II_28_12_10">#REF!</definedName>
    <definedName name="FKERES_II_28_12_10_12" localSheetId="6">#REF!</definedName>
    <definedName name="FKERES_II_28_12_10_12" localSheetId="22">#REF!</definedName>
    <definedName name="FKERES_II_28_12_10_12" localSheetId="18">#REF!</definedName>
    <definedName name="FKERES_II_28_12_10_12" localSheetId="7">#REF!</definedName>
    <definedName name="FKERES_II_28_12_10_12" localSheetId="8">#REF!</definedName>
    <definedName name="FKERES_II_28_12_10_12" localSheetId="20">#REF!</definedName>
    <definedName name="FKERES_II_28_12_10_12" localSheetId="5">#REF!</definedName>
    <definedName name="FKERES_II_28_12_10_12">#REF!</definedName>
    <definedName name="FKERES_II_28_12_10_7" localSheetId="6">#REF!</definedName>
    <definedName name="FKERES_II_28_12_10_7" localSheetId="22">#REF!</definedName>
    <definedName name="FKERES_II_28_12_10_7" localSheetId="18">#REF!</definedName>
    <definedName name="FKERES_II_28_12_10_7" localSheetId="7">#REF!</definedName>
    <definedName name="FKERES_II_28_12_10_7" localSheetId="8">#REF!</definedName>
    <definedName name="FKERES_II_28_12_10_7" localSheetId="20">#REF!</definedName>
    <definedName name="FKERES_II_28_12_10_7" localSheetId="5">#REF!</definedName>
    <definedName name="FKERES_II_28_12_10_7">#REF!</definedName>
    <definedName name="FKERES_II_28_12_10_8" localSheetId="18">#REF!</definedName>
    <definedName name="FKERES_II_28_12_10_8" localSheetId="20">#REF!</definedName>
    <definedName name="FKERES_II_28_12_10_8">#REF!</definedName>
    <definedName name="FKERES_II_28_12_12" localSheetId="18">#REF!</definedName>
    <definedName name="FKERES_II_28_12_12" localSheetId="20">#REF!</definedName>
    <definedName name="FKERES_II_28_12_12">#REF!</definedName>
    <definedName name="FKERES_II_28_12_7" localSheetId="18">#REF!</definedName>
    <definedName name="FKERES_II_28_12_7" localSheetId="20">#REF!</definedName>
    <definedName name="FKERES_II_28_12_7">#REF!</definedName>
    <definedName name="FKERES_II_28_12_8" localSheetId="18">#REF!</definedName>
    <definedName name="FKERES_II_28_12_8" localSheetId="20">#REF!</definedName>
    <definedName name="FKERES_II_28_12_8">#REF!</definedName>
    <definedName name="FKERES_II_28_2" localSheetId="18">#REF!</definedName>
    <definedName name="FKERES_II_28_2" localSheetId="20">#REF!</definedName>
    <definedName name="FKERES_II_28_2">#REF!</definedName>
    <definedName name="FKERES_II_28_3" localSheetId="18">#REF!</definedName>
    <definedName name="FKERES_II_28_3" localSheetId="20">#REF!</definedName>
    <definedName name="FKERES_II_28_3">#REF!</definedName>
    <definedName name="FKERES_II_28_4" localSheetId="18">#REF!</definedName>
    <definedName name="FKERES_II_28_4" localSheetId="20">#REF!</definedName>
    <definedName name="FKERES_II_28_4">#REF!</definedName>
    <definedName name="FKERES_II_28_7" localSheetId="18">#REF!</definedName>
    <definedName name="FKERES_II_28_7" localSheetId="20">#REF!</definedName>
    <definedName name="FKERES_II_28_7">#REF!</definedName>
    <definedName name="FKERES_II_28_8" localSheetId="18">#REF!</definedName>
    <definedName name="FKERES_II_28_8" localSheetId="20">#REF!</definedName>
    <definedName name="FKERES_II_28_8">#REF!</definedName>
    <definedName name="FKERES_II_28_9" localSheetId="18">#REF!</definedName>
    <definedName name="FKERES_II_28_9" localSheetId="20">#REF!</definedName>
    <definedName name="FKERES_II_28_9">#REF!</definedName>
    <definedName name="FKERES_II_28_9_1">NA()</definedName>
    <definedName name="FKERES_II_28_9_12" localSheetId="6">#REF!</definedName>
    <definedName name="FKERES_II_28_9_12" localSheetId="22">#REF!</definedName>
    <definedName name="FKERES_II_28_9_12" localSheetId="18">#REF!</definedName>
    <definedName name="FKERES_II_28_9_12" localSheetId="7">#REF!</definedName>
    <definedName name="FKERES_II_28_9_12" localSheetId="8">#REF!</definedName>
    <definedName name="FKERES_II_28_9_12" localSheetId="24">#REF!</definedName>
    <definedName name="FKERES_II_28_9_12" localSheetId="20">#REF!</definedName>
    <definedName name="FKERES_II_28_9_12" localSheetId="5">#REF!</definedName>
    <definedName name="FKERES_II_28_9_12" localSheetId="23">#REF!</definedName>
    <definedName name="FKERES_II_28_9_12">#REF!</definedName>
    <definedName name="FKERES_II_28_9_7" localSheetId="6">#REF!</definedName>
    <definedName name="FKERES_II_28_9_7" localSheetId="22">#REF!</definedName>
    <definedName name="FKERES_II_28_9_7" localSheetId="18">#REF!</definedName>
    <definedName name="FKERES_II_28_9_7" localSheetId="7">#REF!</definedName>
    <definedName name="FKERES_II_28_9_7" localSheetId="8">#REF!</definedName>
    <definedName name="FKERES_II_28_9_7" localSheetId="20">#REF!</definedName>
    <definedName name="FKERES_II_28_9_7" localSheetId="5">#REF!</definedName>
    <definedName name="FKERES_II_28_9_7">#REF!</definedName>
    <definedName name="FKERES_II_28_9_8" localSheetId="6">#REF!</definedName>
    <definedName name="FKERES_II_28_9_8" localSheetId="22">#REF!</definedName>
    <definedName name="FKERES_II_28_9_8" localSheetId="18">#REF!</definedName>
    <definedName name="FKERES_II_28_9_8" localSheetId="7">#REF!</definedName>
    <definedName name="FKERES_II_28_9_8" localSheetId="8">#REF!</definedName>
    <definedName name="FKERES_II_28_9_8" localSheetId="20">#REF!</definedName>
    <definedName name="FKERES_II_28_9_8" localSheetId="5">#REF!</definedName>
    <definedName name="FKERES_II_28_9_8">#REF!</definedName>
    <definedName name="FKERES_II_3" localSheetId="18">#REF!</definedName>
    <definedName name="FKERES_II_3" localSheetId="20">#REF!</definedName>
    <definedName name="FKERES_II_3">#REF!</definedName>
    <definedName name="FKERES_II_31" localSheetId="18">#REF!</definedName>
    <definedName name="FKERES_II_31" localSheetId="2">#REF!</definedName>
    <definedName name="FKERES_II_31" localSheetId="20">#REF!</definedName>
    <definedName name="FKERES_II_31">#REF!</definedName>
    <definedName name="FKERES_II_31_1" localSheetId="18">#REF!</definedName>
    <definedName name="FKERES_II_31_1" localSheetId="20">#REF!</definedName>
    <definedName name="FKERES_II_31_1">#REF!</definedName>
    <definedName name="FKERES_II_31_10" localSheetId="18">#REF!</definedName>
    <definedName name="FKERES_II_31_10" localSheetId="20">#REF!</definedName>
    <definedName name="FKERES_II_31_10">#REF!</definedName>
    <definedName name="FKERES_II_31_10_12" localSheetId="18">#REF!</definedName>
    <definedName name="FKERES_II_31_10_12" localSheetId="20">#REF!</definedName>
    <definedName name="FKERES_II_31_10_12">#REF!</definedName>
    <definedName name="FKERES_II_31_10_7" localSheetId="18">#REF!</definedName>
    <definedName name="FKERES_II_31_10_7" localSheetId="20">#REF!</definedName>
    <definedName name="FKERES_II_31_10_7">#REF!</definedName>
    <definedName name="FKERES_II_31_10_8" localSheetId="18">#REF!</definedName>
    <definedName name="FKERES_II_31_10_8" localSheetId="20">#REF!</definedName>
    <definedName name="FKERES_II_31_10_8">#REF!</definedName>
    <definedName name="FKERES_II_31_11" localSheetId="18">#REF!</definedName>
    <definedName name="FKERES_II_31_11" localSheetId="20">#REF!</definedName>
    <definedName name="FKERES_II_31_11">#REF!</definedName>
    <definedName name="FKERES_II_31_11_1" localSheetId="18">#REF!</definedName>
    <definedName name="FKERES_II_31_11_1" localSheetId="20">#REF!</definedName>
    <definedName name="FKERES_II_31_11_1">#REF!</definedName>
    <definedName name="FKERES_II_31_11_1_1" localSheetId="18">#REF!</definedName>
    <definedName name="FKERES_II_31_11_1_1" localSheetId="20">#REF!</definedName>
    <definedName name="FKERES_II_31_11_1_1">#REF!</definedName>
    <definedName name="FKERES_II_31_11_1_1_1">NA()</definedName>
    <definedName name="FKERES_II_31_11_1_1_12" localSheetId="6">#REF!</definedName>
    <definedName name="FKERES_II_31_11_1_1_12" localSheetId="22">#REF!</definedName>
    <definedName name="FKERES_II_31_11_1_1_12" localSheetId="18">#REF!</definedName>
    <definedName name="FKERES_II_31_11_1_1_12" localSheetId="7">#REF!</definedName>
    <definedName name="FKERES_II_31_11_1_1_12" localSheetId="8">#REF!</definedName>
    <definedName name="FKERES_II_31_11_1_1_12" localSheetId="24">#REF!</definedName>
    <definedName name="FKERES_II_31_11_1_1_12" localSheetId="20">#REF!</definedName>
    <definedName name="FKERES_II_31_11_1_1_12" localSheetId="5">#REF!</definedName>
    <definedName name="FKERES_II_31_11_1_1_12" localSheetId="23">#REF!</definedName>
    <definedName name="FKERES_II_31_11_1_1_12">#REF!</definedName>
    <definedName name="FKERES_II_31_11_1_1_2" localSheetId="6">#REF!</definedName>
    <definedName name="FKERES_II_31_11_1_1_2" localSheetId="22">#REF!</definedName>
    <definedName name="FKERES_II_31_11_1_1_2" localSheetId="18">#REF!</definedName>
    <definedName name="FKERES_II_31_11_1_1_2" localSheetId="7">#REF!</definedName>
    <definedName name="FKERES_II_31_11_1_1_2" localSheetId="8">#REF!</definedName>
    <definedName name="FKERES_II_31_11_1_1_2" localSheetId="20">#REF!</definedName>
    <definedName name="FKERES_II_31_11_1_1_2" localSheetId="5">#REF!</definedName>
    <definedName name="FKERES_II_31_11_1_1_2">#REF!</definedName>
    <definedName name="FKERES_II_31_11_1_1_7" localSheetId="6">#REF!</definedName>
    <definedName name="FKERES_II_31_11_1_1_7" localSheetId="22">#REF!</definedName>
    <definedName name="FKERES_II_31_11_1_1_7" localSheetId="18">#REF!</definedName>
    <definedName name="FKERES_II_31_11_1_1_7" localSheetId="7">#REF!</definedName>
    <definedName name="FKERES_II_31_11_1_1_7" localSheetId="8">#REF!</definedName>
    <definedName name="FKERES_II_31_11_1_1_7" localSheetId="20">#REF!</definedName>
    <definedName name="FKERES_II_31_11_1_1_7" localSheetId="5">#REF!</definedName>
    <definedName name="FKERES_II_31_11_1_1_7">#REF!</definedName>
    <definedName name="FKERES_II_31_11_1_1_8" localSheetId="18">#REF!</definedName>
    <definedName name="FKERES_II_31_11_1_1_8" localSheetId="20">#REF!</definedName>
    <definedName name="FKERES_II_31_11_1_1_8">#REF!</definedName>
    <definedName name="FKERES_II_31_11_1_12" localSheetId="18">#REF!</definedName>
    <definedName name="FKERES_II_31_11_1_12" localSheetId="20">#REF!</definedName>
    <definedName name="FKERES_II_31_11_1_12">#REF!</definedName>
    <definedName name="FKERES_II_31_11_1_2" localSheetId="18">#REF!</definedName>
    <definedName name="FKERES_II_31_11_1_2" localSheetId="20">#REF!</definedName>
    <definedName name="FKERES_II_31_11_1_2">#REF!</definedName>
    <definedName name="FKERES_II_31_11_1_7" localSheetId="18">#REF!</definedName>
    <definedName name="FKERES_II_31_11_1_7" localSheetId="20">#REF!</definedName>
    <definedName name="FKERES_II_31_11_1_7">#REF!</definedName>
    <definedName name="FKERES_II_31_11_1_8" localSheetId="18">#REF!</definedName>
    <definedName name="FKERES_II_31_11_1_8" localSheetId="20">#REF!</definedName>
    <definedName name="FKERES_II_31_11_1_8">#REF!</definedName>
    <definedName name="FKERES_II_31_11_12" localSheetId="18">#REF!</definedName>
    <definedName name="FKERES_II_31_11_12" localSheetId="20">#REF!</definedName>
    <definedName name="FKERES_II_31_11_12">#REF!</definedName>
    <definedName name="FKERES_II_31_11_3" localSheetId="18">#REF!</definedName>
    <definedName name="FKERES_II_31_11_3" localSheetId="20">#REF!</definedName>
    <definedName name="FKERES_II_31_11_3">#REF!</definedName>
    <definedName name="FKERES_II_31_11_3_12" localSheetId="18">#REF!</definedName>
    <definedName name="FKERES_II_31_11_3_12" localSheetId="20">#REF!</definedName>
    <definedName name="FKERES_II_31_11_3_12">#REF!</definedName>
    <definedName name="FKERES_II_31_11_3_2" localSheetId="18">#REF!</definedName>
    <definedName name="FKERES_II_31_11_3_2" localSheetId="20">#REF!</definedName>
    <definedName name="FKERES_II_31_11_3_2">#REF!</definedName>
    <definedName name="FKERES_II_31_11_3_7" localSheetId="18">#REF!</definedName>
    <definedName name="FKERES_II_31_11_3_7" localSheetId="20">#REF!</definedName>
    <definedName name="FKERES_II_31_11_3_7">#REF!</definedName>
    <definedName name="FKERES_II_31_11_3_8" localSheetId="18">#REF!</definedName>
    <definedName name="FKERES_II_31_11_3_8" localSheetId="20">#REF!</definedName>
    <definedName name="FKERES_II_31_11_3_8">#REF!</definedName>
    <definedName name="FKERES_II_31_11_5" localSheetId="18">#REF!</definedName>
    <definedName name="FKERES_II_31_11_5" localSheetId="20">#REF!</definedName>
    <definedName name="FKERES_II_31_11_5">#REF!</definedName>
    <definedName name="FKERES_II_31_11_5_12" localSheetId="18">#REF!</definedName>
    <definedName name="FKERES_II_31_11_5_12" localSheetId="20">#REF!</definedName>
    <definedName name="FKERES_II_31_11_5_12">#REF!</definedName>
    <definedName name="FKERES_II_31_11_5_2" localSheetId="18">#REF!</definedName>
    <definedName name="FKERES_II_31_11_5_2" localSheetId="20">#REF!</definedName>
    <definedName name="FKERES_II_31_11_5_2">#REF!</definedName>
    <definedName name="FKERES_II_31_11_5_7" localSheetId="18">#REF!</definedName>
    <definedName name="FKERES_II_31_11_5_7" localSheetId="20">#REF!</definedName>
    <definedName name="FKERES_II_31_11_5_7">#REF!</definedName>
    <definedName name="FKERES_II_31_11_5_8" localSheetId="18">#REF!</definedName>
    <definedName name="FKERES_II_31_11_5_8" localSheetId="20">#REF!</definedName>
    <definedName name="FKERES_II_31_11_5_8">#REF!</definedName>
    <definedName name="FKERES_II_31_11_7" localSheetId="18">#REF!</definedName>
    <definedName name="FKERES_II_31_11_7" localSheetId="20">#REF!</definedName>
    <definedName name="FKERES_II_31_11_7">#REF!</definedName>
    <definedName name="FKERES_II_31_11_8" localSheetId="18">#REF!</definedName>
    <definedName name="FKERES_II_31_11_8" localSheetId="20">#REF!</definedName>
    <definedName name="FKERES_II_31_11_8">#REF!</definedName>
    <definedName name="FKERES_II_31_12" localSheetId="18">#REF!</definedName>
    <definedName name="FKERES_II_31_12" localSheetId="2">#REF!</definedName>
    <definedName name="FKERES_II_31_12" localSheetId="20">#REF!</definedName>
    <definedName name="FKERES_II_31_12">#REF!</definedName>
    <definedName name="FKERES_II_31_12_1">NA()</definedName>
    <definedName name="FKERES_II_31_12_10" localSheetId="6">#REF!</definedName>
    <definedName name="FKERES_II_31_12_10" localSheetId="22">#REF!</definedName>
    <definedName name="FKERES_II_31_12_10" localSheetId="18">#REF!</definedName>
    <definedName name="FKERES_II_31_12_10" localSheetId="7">#REF!</definedName>
    <definedName name="FKERES_II_31_12_10" localSheetId="8">#REF!</definedName>
    <definedName name="FKERES_II_31_12_10" localSheetId="24">#REF!</definedName>
    <definedName name="FKERES_II_31_12_10" localSheetId="20">#REF!</definedName>
    <definedName name="FKERES_II_31_12_10" localSheetId="5">#REF!</definedName>
    <definedName name="FKERES_II_31_12_10" localSheetId="23">#REF!</definedName>
    <definedName name="FKERES_II_31_12_10">#REF!</definedName>
    <definedName name="FKERES_II_31_12_10_12" localSheetId="6">#REF!</definedName>
    <definedName name="FKERES_II_31_12_10_12" localSheetId="22">#REF!</definedName>
    <definedName name="FKERES_II_31_12_10_12" localSheetId="18">#REF!</definedName>
    <definedName name="FKERES_II_31_12_10_12" localSheetId="7">#REF!</definedName>
    <definedName name="FKERES_II_31_12_10_12" localSheetId="8">#REF!</definedName>
    <definedName name="FKERES_II_31_12_10_12" localSheetId="20">#REF!</definedName>
    <definedName name="FKERES_II_31_12_10_12" localSheetId="5">#REF!</definedName>
    <definedName name="FKERES_II_31_12_10_12">#REF!</definedName>
    <definedName name="FKERES_II_31_12_10_7" localSheetId="6">#REF!</definedName>
    <definedName name="FKERES_II_31_12_10_7" localSheetId="22">#REF!</definedName>
    <definedName name="FKERES_II_31_12_10_7" localSheetId="18">#REF!</definedName>
    <definedName name="FKERES_II_31_12_10_7" localSheetId="7">#REF!</definedName>
    <definedName name="FKERES_II_31_12_10_7" localSheetId="8">#REF!</definedName>
    <definedName name="FKERES_II_31_12_10_7" localSheetId="20">#REF!</definedName>
    <definedName name="FKERES_II_31_12_10_7" localSheetId="5">#REF!</definedName>
    <definedName name="FKERES_II_31_12_10_7">#REF!</definedName>
    <definedName name="FKERES_II_31_12_10_8" localSheetId="18">#REF!</definedName>
    <definedName name="FKERES_II_31_12_10_8" localSheetId="20">#REF!</definedName>
    <definedName name="FKERES_II_31_12_10_8">#REF!</definedName>
    <definedName name="FKERES_II_31_12_12" localSheetId="18">#REF!</definedName>
    <definedName name="FKERES_II_31_12_12" localSheetId="20">#REF!</definedName>
    <definedName name="FKERES_II_31_12_12">#REF!</definedName>
    <definedName name="FKERES_II_31_12_7" localSheetId="18">#REF!</definedName>
    <definedName name="FKERES_II_31_12_7" localSheetId="20">#REF!</definedName>
    <definedName name="FKERES_II_31_12_7">#REF!</definedName>
    <definedName name="FKERES_II_31_12_8" localSheetId="18">#REF!</definedName>
    <definedName name="FKERES_II_31_12_8" localSheetId="20">#REF!</definedName>
    <definedName name="FKERES_II_31_12_8">#REF!</definedName>
    <definedName name="FKERES_II_31_2" localSheetId="18">#REF!</definedName>
    <definedName name="FKERES_II_31_2" localSheetId="20">#REF!</definedName>
    <definedName name="FKERES_II_31_2">#REF!</definedName>
    <definedName name="FKERES_II_31_3" localSheetId="18">#REF!</definedName>
    <definedName name="FKERES_II_31_3" localSheetId="20">#REF!</definedName>
    <definedName name="FKERES_II_31_3">#REF!</definedName>
    <definedName name="FKERES_II_31_4" localSheetId="18">#REF!</definedName>
    <definedName name="FKERES_II_31_4" localSheetId="20">#REF!</definedName>
    <definedName name="FKERES_II_31_4">#REF!</definedName>
    <definedName name="FKERES_II_31_7" localSheetId="18">#REF!</definedName>
    <definedName name="FKERES_II_31_7" localSheetId="20">#REF!</definedName>
    <definedName name="FKERES_II_31_7">#REF!</definedName>
    <definedName name="FKERES_II_31_8" localSheetId="18">#REF!</definedName>
    <definedName name="FKERES_II_31_8" localSheetId="20">#REF!</definedName>
    <definedName name="FKERES_II_31_8">#REF!</definedName>
    <definedName name="FKERES_II_31_9" localSheetId="18">#REF!</definedName>
    <definedName name="FKERES_II_31_9" localSheetId="20">#REF!</definedName>
    <definedName name="FKERES_II_31_9">#REF!</definedName>
    <definedName name="FKERES_II_31_9_1">NA()</definedName>
    <definedName name="FKERES_II_31_9_12" localSheetId="6">#REF!</definedName>
    <definedName name="FKERES_II_31_9_12" localSheetId="22">#REF!</definedName>
    <definedName name="FKERES_II_31_9_12" localSheetId="18">#REF!</definedName>
    <definedName name="FKERES_II_31_9_12" localSheetId="7">#REF!</definedName>
    <definedName name="FKERES_II_31_9_12" localSheetId="8">#REF!</definedName>
    <definedName name="FKERES_II_31_9_12" localSheetId="24">#REF!</definedName>
    <definedName name="FKERES_II_31_9_12" localSheetId="20">#REF!</definedName>
    <definedName name="FKERES_II_31_9_12" localSheetId="5">#REF!</definedName>
    <definedName name="FKERES_II_31_9_12" localSheetId="23">#REF!</definedName>
    <definedName name="FKERES_II_31_9_12">#REF!</definedName>
    <definedName name="FKERES_II_31_9_7" localSheetId="6">#REF!</definedName>
    <definedName name="FKERES_II_31_9_7" localSheetId="22">#REF!</definedName>
    <definedName name="FKERES_II_31_9_7" localSheetId="18">#REF!</definedName>
    <definedName name="FKERES_II_31_9_7" localSheetId="7">#REF!</definedName>
    <definedName name="FKERES_II_31_9_7" localSheetId="8">#REF!</definedName>
    <definedName name="FKERES_II_31_9_7" localSheetId="20">#REF!</definedName>
    <definedName name="FKERES_II_31_9_7" localSheetId="5">#REF!</definedName>
    <definedName name="FKERES_II_31_9_7">#REF!</definedName>
    <definedName name="FKERES_II_31_9_8" localSheetId="6">#REF!</definedName>
    <definedName name="FKERES_II_31_9_8" localSheetId="22">#REF!</definedName>
    <definedName name="FKERES_II_31_9_8" localSheetId="18">#REF!</definedName>
    <definedName name="FKERES_II_31_9_8" localSheetId="7">#REF!</definedName>
    <definedName name="FKERES_II_31_9_8" localSheetId="8">#REF!</definedName>
    <definedName name="FKERES_II_31_9_8" localSheetId="20">#REF!</definedName>
    <definedName name="FKERES_II_31_9_8" localSheetId="5">#REF!</definedName>
    <definedName name="FKERES_II_31_9_8">#REF!</definedName>
    <definedName name="FKERES_II_4" localSheetId="18">#REF!</definedName>
    <definedName name="FKERES_II_4" localSheetId="20">#REF!</definedName>
    <definedName name="FKERES_II_4">#REF!</definedName>
    <definedName name="FKERES_II_7" localSheetId="18">#REF!</definedName>
    <definedName name="FKERES_II_7" localSheetId="20">#REF!</definedName>
    <definedName name="FKERES_II_7">#REF!</definedName>
    <definedName name="FKERES_II_8" localSheetId="18">#REF!</definedName>
    <definedName name="FKERES_II_8" localSheetId="20">#REF!</definedName>
    <definedName name="FKERES_II_8">#REF!</definedName>
    <definedName name="FKERES_II_9" localSheetId="18">#REF!</definedName>
    <definedName name="FKERES_II_9" localSheetId="20">#REF!</definedName>
    <definedName name="FKERES_II_9">#REF!</definedName>
    <definedName name="FKERES_II_9_1">NA()</definedName>
    <definedName name="FKERES_II_9_12" localSheetId="6">#REF!</definedName>
    <definedName name="FKERES_II_9_12" localSheetId="22">#REF!</definedName>
    <definedName name="FKERES_II_9_12" localSheetId="18">#REF!</definedName>
    <definedName name="FKERES_II_9_12" localSheetId="7">#REF!</definedName>
    <definedName name="FKERES_II_9_12" localSheetId="8">#REF!</definedName>
    <definedName name="FKERES_II_9_12" localSheetId="24">#REF!</definedName>
    <definedName name="FKERES_II_9_12" localSheetId="20">#REF!</definedName>
    <definedName name="FKERES_II_9_12" localSheetId="5">#REF!</definedName>
    <definedName name="FKERES_II_9_12" localSheetId="23">#REF!</definedName>
    <definedName name="FKERES_II_9_12">#REF!</definedName>
    <definedName name="FKERES_II_9_7" localSheetId="6">#REF!</definedName>
    <definedName name="FKERES_II_9_7" localSheetId="22">#REF!</definedName>
    <definedName name="FKERES_II_9_7" localSheetId="18">#REF!</definedName>
    <definedName name="FKERES_II_9_7" localSheetId="7">#REF!</definedName>
    <definedName name="FKERES_II_9_7" localSheetId="8">#REF!</definedName>
    <definedName name="FKERES_II_9_7" localSheetId="20">#REF!</definedName>
    <definedName name="FKERES_II_9_7" localSheetId="5">#REF!</definedName>
    <definedName name="FKERES_II_9_7">#REF!</definedName>
    <definedName name="FKERES_II_9_8" localSheetId="6">#REF!</definedName>
    <definedName name="FKERES_II_9_8" localSheetId="22">#REF!</definedName>
    <definedName name="FKERES_II_9_8" localSheetId="18">#REF!</definedName>
    <definedName name="FKERES_II_9_8" localSheetId="7">#REF!</definedName>
    <definedName name="FKERES_II_9_8" localSheetId="8">#REF!</definedName>
    <definedName name="FKERES_II_9_8" localSheetId="20">#REF!</definedName>
    <definedName name="FKERES_II_9_8" localSheetId="5">#REF!</definedName>
    <definedName name="FKERES_II_9_8">#REF!</definedName>
    <definedName name="FKERES_III" localSheetId="18">#REF!</definedName>
    <definedName name="FKERES_III" localSheetId="2">#REF!</definedName>
    <definedName name="FKERES_III" localSheetId="20">#REF!</definedName>
    <definedName name="FKERES_III">#REF!</definedName>
    <definedName name="FKERES_III_1" localSheetId="18">#REF!</definedName>
    <definedName name="FKERES_III_1" localSheetId="20">#REF!</definedName>
    <definedName name="FKERES_III_1">#REF!</definedName>
    <definedName name="FKERES_III_10" localSheetId="18">#REF!</definedName>
    <definedName name="FKERES_III_10" localSheetId="20">#REF!</definedName>
    <definedName name="FKERES_III_10">#REF!</definedName>
    <definedName name="FKERES_III_10_12" localSheetId="18">#REF!</definedName>
    <definedName name="FKERES_III_10_12" localSheetId="20">#REF!</definedName>
    <definedName name="FKERES_III_10_12">#REF!</definedName>
    <definedName name="FKERES_III_10_7" localSheetId="18">#REF!</definedName>
    <definedName name="FKERES_III_10_7" localSheetId="20">#REF!</definedName>
    <definedName name="FKERES_III_10_7">#REF!</definedName>
    <definedName name="FKERES_III_10_8" localSheetId="18">#REF!</definedName>
    <definedName name="FKERES_III_10_8" localSheetId="20">#REF!</definedName>
    <definedName name="FKERES_III_10_8">#REF!</definedName>
    <definedName name="FKERES_III_11" localSheetId="18">#REF!</definedName>
    <definedName name="FKERES_III_11" localSheetId="20">#REF!</definedName>
    <definedName name="FKERES_III_11">#REF!</definedName>
    <definedName name="FKERES_III_11_1" localSheetId="18">#REF!</definedName>
    <definedName name="FKERES_III_11_1" localSheetId="20">#REF!</definedName>
    <definedName name="FKERES_III_11_1">#REF!</definedName>
    <definedName name="FKERES_III_11_1_1" localSheetId="18">#REF!</definedName>
    <definedName name="FKERES_III_11_1_1" localSheetId="20">#REF!</definedName>
    <definedName name="FKERES_III_11_1_1">#REF!</definedName>
    <definedName name="FKERES_III_11_1_1_1">NA()</definedName>
    <definedName name="FKERES_III_11_1_1_12" localSheetId="6">#REF!</definedName>
    <definedName name="FKERES_III_11_1_1_12" localSheetId="22">#REF!</definedName>
    <definedName name="FKERES_III_11_1_1_12" localSheetId="18">#REF!</definedName>
    <definedName name="FKERES_III_11_1_1_12" localSheetId="7">#REF!</definedName>
    <definedName name="FKERES_III_11_1_1_12" localSheetId="8">#REF!</definedName>
    <definedName name="FKERES_III_11_1_1_12" localSheetId="24">#REF!</definedName>
    <definedName name="FKERES_III_11_1_1_12" localSheetId="20">#REF!</definedName>
    <definedName name="FKERES_III_11_1_1_12" localSheetId="5">#REF!</definedName>
    <definedName name="FKERES_III_11_1_1_12" localSheetId="23">#REF!</definedName>
    <definedName name="FKERES_III_11_1_1_12">#REF!</definedName>
    <definedName name="FKERES_III_11_1_1_2" localSheetId="6">#REF!</definedName>
    <definedName name="FKERES_III_11_1_1_2" localSheetId="22">#REF!</definedName>
    <definedName name="FKERES_III_11_1_1_2" localSheetId="18">#REF!</definedName>
    <definedName name="FKERES_III_11_1_1_2" localSheetId="7">#REF!</definedName>
    <definedName name="FKERES_III_11_1_1_2" localSheetId="8">#REF!</definedName>
    <definedName name="FKERES_III_11_1_1_2" localSheetId="20">#REF!</definedName>
    <definedName name="FKERES_III_11_1_1_2" localSheetId="5">#REF!</definedName>
    <definedName name="FKERES_III_11_1_1_2">#REF!</definedName>
    <definedName name="FKERES_III_11_1_1_7" localSheetId="6">#REF!</definedName>
    <definedName name="FKERES_III_11_1_1_7" localSheetId="22">#REF!</definedName>
    <definedName name="FKERES_III_11_1_1_7" localSheetId="18">#REF!</definedName>
    <definedName name="FKERES_III_11_1_1_7" localSheetId="7">#REF!</definedName>
    <definedName name="FKERES_III_11_1_1_7" localSheetId="8">#REF!</definedName>
    <definedName name="FKERES_III_11_1_1_7" localSheetId="20">#REF!</definedName>
    <definedName name="FKERES_III_11_1_1_7" localSheetId="5">#REF!</definedName>
    <definedName name="FKERES_III_11_1_1_7">#REF!</definedName>
    <definedName name="FKERES_III_11_1_1_8" localSheetId="18">#REF!</definedName>
    <definedName name="FKERES_III_11_1_1_8" localSheetId="20">#REF!</definedName>
    <definedName name="FKERES_III_11_1_1_8">#REF!</definedName>
    <definedName name="FKERES_III_11_1_12" localSheetId="18">#REF!</definedName>
    <definedName name="FKERES_III_11_1_12" localSheetId="20">#REF!</definedName>
    <definedName name="FKERES_III_11_1_12">#REF!</definedName>
    <definedName name="FKERES_III_11_1_2" localSheetId="18">#REF!</definedName>
    <definedName name="FKERES_III_11_1_2" localSheetId="20">#REF!</definedName>
    <definedName name="FKERES_III_11_1_2">#REF!</definedName>
    <definedName name="FKERES_III_11_1_7" localSheetId="18">#REF!</definedName>
    <definedName name="FKERES_III_11_1_7" localSheetId="20">#REF!</definedName>
    <definedName name="FKERES_III_11_1_7">#REF!</definedName>
    <definedName name="FKERES_III_11_1_8" localSheetId="18">#REF!</definedName>
    <definedName name="FKERES_III_11_1_8" localSheetId="20">#REF!</definedName>
    <definedName name="FKERES_III_11_1_8">#REF!</definedName>
    <definedName name="FKERES_III_11_12" localSheetId="18">#REF!</definedName>
    <definedName name="FKERES_III_11_12" localSheetId="20">#REF!</definedName>
    <definedName name="FKERES_III_11_12">#REF!</definedName>
    <definedName name="FKERES_III_11_3" localSheetId="18">#REF!</definedName>
    <definedName name="FKERES_III_11_3" localSheetId="20">#REF!</definedName>
    <definedName name="FKERES_III_11_3">#REF!</definedName>
    <definedName name="FKERES_III_11_3_12" localSheetId="18">#REF!</definedName>
    <definedName name="FKERES_III_11_3_12" localSheetId="20">#REF!</definedName>
    <definedName name="FKERES_III_11_3_12">#REF!</definedName>
    <definedName name="FKERES_III_11_3_2" localSheetId="18">#REF!</definedName>
    <definedName name="FKERES_III_11_3_2" localSheetId="20">#REF!</definedName>
    <definedName name="FKERES_III_11_3_2">#REF!</definedName>
    <definedName name="FKERES_III_11_3_7" localSheetId="18">#REF!</definedName>
    <definedName name="FKERES_III_11_3_7" localSheetId="20">#REF!</definedName>
    <definedName name="FKERES_III_11_3_7">#REF!</definedName>
    <definedName name="FKERES_III_11_3_8" localSheetId="18">#REF!</definedName>
    <definedName name="FKERES_III_11_3_8" localSheetId="20">#REF!</definedName>
    <definedName name="FKERES_III_11_3_8">#REF!</definedName>
    <definedName name="FKERES_III_11_5" localSheetId="18">#REF!</definedName>
    <definedName name="FKERES_III_11_5" localSheetId="20">#REF!</definedName>
    <definedName name="FKERES_III_11_5">#REF!</definedName>
    <definedName name="FKERES_III_11_5_12" localSheetId="18">#REF!</definedName>
    <definedName name="FKERES_III_11_5_12" localSheetId="20">#REF!</definedName>
    <definedName name="FKERES_III_11_5_12">#REF!</definedName>
    <definedName name="FKERES_III_11_5_2" localSheetId="18">#REF!</definedName>
    <definedName name="FKERES_III_11_5_2" localSheetId="20">#REF!</definedName>
    <definedName name="FKERES_III_11_5_2">#REF!</definedName>
    <definedName name="FKERES_III_11_5_7" localSheetId="18">#REF!</definedName>
    <definedName name="FKERES_III_11_5_7" localSheetId="20">#REF!</definedName>
    <definedName name="FKERES_III_11_5_7">#REF!</definedName>
    <definedName name="FKERES_III_11_5_8" localSheetId="18">#REF!</definedName>
    <definedName name="FKERES_III_11_5_8" localSheetId="20">#REF!</definedName>
    <definedName name="FKERES_III_11_5_8">#REF!</definedName>
    <definedName name="FKERES_III_11_7" localSheetId="18">#REF!</definedName>
    <definedName name="FKERES_III_11_7" localSheetId="20">#REF!</definedName>
    <definedName name="FKERES_III_11_7">#REF!</definedName>
    <definedName name="FKERES_III_11_8" localSheetId="18">#REF!</definedName>
    <definedName name="FKERES_III_11_8" localSheetId="20">#REF!</definedName>
    <definedName name="FKERES_III_11_8">#REF!</definedName>
    <definedName name="FKERES_III_12" localSheetId="18">#REF!</definedName>
    <definedName name="FKERES_III_12" localSheetId="2">#REF!</definedName>
    <definedName name="FKERES_III_12" localSheetId="20">#REF!</definedName>
    <definedName name="FKERES_III_12">#REF!</definedName>
    <definedName name="FKERES_III_12_1">NA()</definedName>
    <definedName name="FKERES_III_12_10" localSheetId="6">#REF!</definedName>
    <definedName name="FKERES_III_12_10" localSheetId="22">#REF!</definedName>
    <definedName name="FKERES_III_12_10" localSheetId="18">#REF!</definedName>
    <definedName name="FKERES_III_12_10" localSheetId="7">#REF!</definedName>
    <definedName name="FKERES_III_12_10" localSheetId="8">#REF!</definedName>
    <definedName name="FKERES_III_12_10" localSheetId="24">#REF!</definedName>
    <definedName name="FKERES_III_12_10" localSheetId="20">#REF!</definedName>
    <definedName name="FKERES_III_12_10" localSheetId="5">#REF!</definedName>
    <definedName name="FKERES_III_12_10" localSheetId="23">#REF!</definedName>
    <definedName name="FKERES_III_12_10">#REF!</definedName>
    <definedName name="FKERES_III_12_10_12" localSheetId="6">#REF!</definedName>
    <definedName name="FKERES_III_12_10_12" localSheetId="22">#REF!</definedName>
    <definedName name="FKERES_III_12_10_12" localSheetId="18">#REF!</definedName>
    <definedName name="FKERES_III_12_10_12" localSheetId="7">#REF!</definedName>
    <definedName name="FKERES_III_12_10_12" localSheetId="8">#REF!</definedName>
    <definedName name="FKERES_III_12_10_12" localSheetId="20">#REF!</definedName>
    <definedName name="FKERES_III_12_10_12" localSheetId="5">#REF!</definedName>
    <definedName name="FKERES_III_12_10_12">#REF!</definedName>
    <definedName name="FKERES_III_12_10_7" localSheetId="6">#REF!</definedName>
    <definedName name="FKERES_III_12_10_7" localSheetId="22">#REF!</definedName>
    <definedName name="FKERES_III_12_10_7" localSheetId="18">#REF!</definedName>
    <definedName name="FKERES_III_12_10_7" localSheetId="7">#REF!</definedName>
    <definedName name="FKERES_III_12_10_7" localSheetId="8">#REF!</definedName>
    <definedName name="FKERES_III_12_10_7" localSheetId="20">#REF!</definedName>
    <definedName name="FKERES_III_12_10_7" localSheetId="5">#REF!</definedName>
    <definedName name="FKERES_III_12_10_7">#REF!</definedName>
    <definedName name="FKERES_III_12_10_8" localSheetId="18">#REF!</definedName>
    <definedName name="FKERES_III_12_10_8" localSheetId="20">#REF!</definedName>
    <definedName name="FKERES_III_12_10_8">#REF!</definedName>
    <definedName name="FKERES_III_12_12" localSheetId="18">#REF!</definedName>
    <definedName name="FKERES_III_12_12" localSheetId="20">#REF!</definedName>
    <definedName name="FKERES_III_12_12">#REF!</definedName>
    <definedName name="FKERES_III_12_7" localSheetId="18">#REF!</definedName>
    <definedName name="FKERES_III_12_7" localSheetId="20">#REF!</definedName>
    <definedName name="FKERES_III_12_7">#REF!</definedName>
    <definedName name="FKERES_III_12_8" localSheetId="18">#REF!</definedName>
    <definedName name="FKERES_III_12_8" localSheetId="20">#REF!</definedName>
    <definedName name="FKERES_III_12_8">#REF!</definedName>
    <definedName name="FKERES_III_15" localSheetId="18">#REF!</definedName>
    <definedName name="FKERES_III_15" localSheetId="2">#REF!</definedName>
    <definedName name="FKERES_III_15" localSheetId="20">#REF!</definedName>
    <definedName name="FKERES_III_15">#REF!</definedName>
    <definedName name="FKERES_III_15_1" localSheetId="18">#REF!</definedName>
    <definedName name="FKERES_III_15_1" localSheetId="20">#REF!</definedName>
    <definedName name="FKERES_III_15_1">#REF!</definedName>
    <definedName name="FKERES_III_15_10" localSheetId="18">#REF!</definedName>
    <definedName name="FKERES_III_15_10" localSheetId="20">#REF!</definedName>
    <definedName name="FKERES_III_15_10">#REF!</definedName>
    <definedName name="FKERES_III_15_10_12" localSheetId="18">#REF!</definedName>
    <definedName name="FKERES_III_15_10_12" localSheetId="20">#REF!</definedName>
    <definedName name="FKERES_III_15_10_12">#REF!</definedName>
    <definedName name="FKERES_III_15_10_7" localSheetId="18">#REF!</definedName>
    <definedName name="FKERES_III_15_10_7" localSheetId="20">#REF!</definedName>
    <definedName name="FKERES_III_15_10_7">#REF!</definedName>
    <definedName name="FKERES_III_15_10_8" localSheetId="18">#REF!</definedName>
    <definedName name="FKERES_III_15_10_8" localSheetId="20">#REF!</definedName>
    <definedName name="FKERES_III_15_10_8">#REF!</definedName>
    <definedName name="FKERES_III_15_11" localSheetId="18">#REF!</definedName>
    <definedName name="FKERES_III_15_11" localSheetId="20">#REF!</definedName>
    <definedName name="FKERES_III_15_11">#REF!</definedName>
    <definedName name="FKERES_III_15_11_1" localSheetId="18">#REF!</definedName>
    <definedName name="FKERES_III_15_11_1" localSheetId="20">#REF!</definedName>
    <definedName name="FKERES_III_15_11_1">#REF!</definedName>
    <definedName name="FKERES_III_15_11_1_1" localSheetId="18">#REF!</definedName>
    <definedName name="FKERES_III_15_11_1_1" localSheetId="20">#REF!</definedName>
    <definedName name="FKERES_III_15_11_1_1">#REF!</definedName>
    <definedName name="FKERES_III_15_11_1_1_1">NA()</definedName>
    <definedName name="FKERES_III_15_11_1_1_12" localSheetId="6">#REF!</definedName>
    <definedName name="FKERES_III_15_11_1_1_12" localSheetId="22">#REF!</definedName>
    <definedName name="FKERES_III_15_11_1_1_12" localSheetId="18">#REF!</definedName>
    <definedName name="FKERES_III_15_11_1_1_12" localSheetId="7">#REF!</definedName>
    <definedName name="FKERES_III_15_11_1_1_12" localSheetId="8">#REF!</definedName>
    <definedName name="FKERES_III_15_11_1_1_12" localSheetId="24">#REF!</definedName>
    <definedName name="FKERES_III_15_11_1_1_12" localSheetId="20">#REF!</definedName>
    <definedName name="FKERES_III_15_11_1_1_12" localSheetId="5">#REF!</definedName>
    <definedName name="FKERES_III_15_11_1_1_12" localSheetId="23">#REF!</definedName>
    <definedName name="FKERES_III_15_11_1_1_12">#REF!</definedName>
    <definedName name="FKERES_III_15_11_1_1_2" localSheetId="6">#REF!</definedName>
    <definedName name="FKERES_III_15_11_1_1_2" localSheetId="22">#REF!</definedName>
    <definedName name="FKERES_III_15_11_1_1_2" localSheetId="18">#REF!</definedName>
    <definedName name="FKERES_III_15_11_1_1_2" localSheetId="7">#REF!</definedName>
    <definedName name="FKERES_III_15_11_1_1_2" localSheetId="8">#REF!</definedName>
    <definedName name="FKERES_III_15_11_1_1_2" localSheetId="20">#REF!</definedName>
    <definedName name="FKERES_III_15_11_1_1_2" localSheetId="5">#REF!</definedName>
    <definedName name="FKERES_III_15_11_1_1_2">#REF!</definedName>
    <definedName name="FKERES_III_15_11_1_1_7" localSheetId="6">#REF!</definedName>
    <definedName name="FKERES_III_15_11_1_1_7" localSheetId="22">#REF!</definedName>
    <definedName name="FKERES_III_15_11_1_1_7" localSheetId="18">#REF!</definedName>
    <definedName name="FKERES_III_15_11_1_1_7" localSheetId="7">#REF!</definedName>
    <definedName name="FKERES_III_15_11_1_1_7" localSheetId="8">#REF!</definedName>
    <definedName name="FKERES_III_15_11_1_1_7" localSheetId="20">#REF!</definedName>
    <definedName name="FKERES_III_15_11_1_1_7" localSheetId="5">#REF!</definedName>
    <definedName name="FKERES_III_15_11_1_1_7">#REF!</definedName>
    <definedName name="FKERES_III_15_11_1_1_8" localSheetId="18">#REF!</definedName>
    <definedName name="FKERES_III_15_11_1_1_8" localSheetId="20">#REF!</definedName>
    <definedName name="FKERES_III_15_11_1_1_8">#REF!</definedName>
    <definedName name="FKERES_III_15_11_1_12" localSheetId="18">#REF!</definedName>
    <definedName name="FKERES_III_15_11_1_12" localSheetId="20">#REF!</definedName>
    <definedName name="FKERES_III_15_11_1_12">#REF!</definedName>
    <definedName name="FKERES_III_15_11_1_2" localSheetId="18">#REF!</definedName>
    <definedName name="FKERES_III_15_11_1_2" localSheetId="20">#REF!</definedName>
    <definedName name="FKERES_III_15_11_1_2">#REF!</definedName>
    <definedName name="FKERES_III_15_11_1_7" localSheetId="18">#REF!</definedName>
    <definedName name="FKERES_III_15_11_1_7" localSheetId="20">#REF!</definedName>
    <definedName name="FKERES_III_15_11_1_7">#REF!</definedName>
    <definedName name="FKERES_III_15_11_1_8" localSheetId="18">#REF!</definedName>
    <definedName name="FKERES_III_15_11_1_8" localSheetId="20">#REF!</definedName>
    <definedName name="FKERES_III_15_11_1_8">#REF!</definedName>
    <definedName name="FKERES_III_15_11_12" localSheetId="18">#REF!</definedName>
    <definedName name="FKERES_III_15_11_12" localSheetId="20">#REF!</definedName>
    <definedName name="FKERES_III_15_11_12">#REF!</definedName>
    <definedName name="FKERES_III_15_11_3" localSheetId="18">#REF!</definedName>
    <definedName name="FKERES_III_15_11_3" localSheetId="20">#REF!</definedName>
    <definedName name="FKERES_III_15_11_3">#REF!</definedName>
    <definedName name="FKERES_III_15_11_3_12" localSheetId="18">#REF!</definedName>
    <definedName name="FKERES_III_15_11_3_12" localSheetId="20">#REF!</definedName>
    <definedName name="FKERES_III_15_11_3_12">#REF!</definedName>
    <definedName name="FKERES_III_15_11_3_2" localSheetId="18">#REF!</definedName>
    <definedName name="FKERES_III_15_11_3_2" localSheetId="20">#REF!</definedName>
    <definedName name="FKERES_III_15_11_3_2">#REF!</definedName>
    <definedName name="FKERES_III_15_11_3_7" localSheetId="18">#REF!</definedName>
    <definedName name="FKERES_III_15_11_3_7" localSheetId="20">#REF!</definedName>
    <definedName name="FKERES_III_15_11_3_7">#REF!</definedName>
    <definedName name="FKERES_III_15_11_3_8" localSheetId="18">#REF!</definedName>
    <definedName name="FKERES_III_15_11_3_8" localSheetId="20">#REF!</definedName>
    <definedName name="FKERES_III_15_11_3_8">#REF!</definedName>
    <definedName name="FKERES_III_15_11_5" localSheetId="18">#REF!</definedName>
    <definedName name="FKERES_III_15_11_5" localSheetId="20">#REF!</definedName>
    <definedName name="FKERES_III_15_11_5">#REF!</definedName>
    <definedName name="FKERES_III_15_11_5_12" localSheetId="18">#REF!</definedName>
    <definedName name="FKERES_III_15_11_5_12" localSheetId="20">#REF!</definedName>
    <definedName name="FKERES_III_15_11_5_12">#REF!</definedName>
    <definedName name="FKERES_III_15_11_5_2" localSheetId="18">#REF!</definedName>
    <definedName name="FKERES_III_15_11_5_2" localSheetId="20">#REF!</definedName>
    <definedName name="FKERES_III_15_11_5_2">#REF!</definedName>
    <definedName name="FKERES_III_15_11_5_7" localSheetId="18">#REF!</definedName>
    <definedName name="FKERES_III_15_11_5_7" localSheetId="20">#REF!</definedName>
    <definedName name="FKERES_III_15_11_5_7">#REF!</definedName>
    <definedName name="FKERES_III_15_11_5_8" localSheetId="18">#REF!</definedName>
    <definedName name="FKERES_III_15_11_5_8" localSheetId="20">#REF!</definedName>
    <definedName name="FKERES_III_15_11_5_8">#REF!</definedName>
    <definedName name="FKERES_III_15_11_7" localSheetId="18">#REF!</definedName>
    <definedName name="FKERES_III_15_11_7" localSheetId="20">#REF!</definedName>
    <definedName name="FKERES_III_15_11_7">#REF!</definedName>
    <definedName name="FKERES_III_15_11_8" localSheetId="18">#REF!</definedName>
    <definedName name="FKERES_III_15_11_8" localSheetId="20">#REF!</definedName>
    <definedName name="FKERES_III_15_11_8">#REF!</definedName>
    <definedName name="FKERES_III_15_12" localSheetId="18">#REF!</definedName>
    <definedName name="FKERES_III_15_12" localSheetId="2">#REF!</definedName>
    <definedName name="FKERES_III_15_12" localSheetId="20">#REF!</definedName>
    <definedName name="FKERES_III_15_12">#REF!</definedName>
    <definedName name="FKERES_III_15_12_1">NA()</definedName>
    <definedName name="FKERES_III_15_12_10" localSheetId="6">#REF!</definedName>
    <definedName name="FKERES_III_15_12_10" localSheetId="22">#REF!</definedName>
    <definedName name="FKERES_III_15_12_10" localSheetId="18">#REF!</definedName>
    <definedName name="FKERES_III_15_12_10" localSheetId="7">#REF!</definedName>
    <definedName name="FKERES_III_15_12_10" localSheetId="8">#REF!</definedName>
    <definedName name="FKERES_III_15_12_10" localSheetId="24">#REF!</definedName>
    <definedName name="FKERES_III_15_12_10" localSheetId="20">#REF!</definedName>
    <definedName name="FKERES_III_15_12_10" localSheetId="5">#REF!</definedName>
    <definedName name="FKERES_III_15_12_10" localSheetId="23">#REF!</definedName>
    <definedName name="FKERES_III_15_12_10">#REF!</definedName>
    <definedName name="FKERES_III_15_12_10_12" localSheetId="6">#REF!</definedName>
    <definedName name="FKERES_III_15_12_10_12" localSheetId="22">#REF!</definedName>
    <definedName name="FKERES_III_15_12_10_12" localSheetId="18">#REF!</definedName>
    <definedName name="FKERES_III_15_12_10_12" localSheetId="7">#REF!</definedName>
    <definedName name="FKERES_III_15_12_10_12" localSheetId="8">#REF!</definedName>
    <definedName name="FKERES_III_15_12_10_12" localSheetId="20">#REF!</definedName>
    <definedName name="FKERES_III_15_12_10_12" localSheetId="5">#REF!</definedName>
    <definedName name="FKERES_III_15_12_10_12">#REF!</definedName>
    <definedName name="FKERES_III_15_12_10_7" localSheetId="6">#REF!</definedName>
    <definedName name="FKERES_III_15_12_10_7" localSheetId="22">#REF!</definedName>
    <definedName name="FKERES_III_15_12_10_7" localSheetId="18">#REF!</definedName>
    <definedName name="FKERES_III_15_12_10_7" localSheetId="7">#REF!</definedName>
    <definedName name="FKERES_III_15_12_10_7" localSheetId="8">#REF!</definedName>
    <definedName name="FKERES_III_15_12_10_7" localSheetId="20">#REF!</definedName>
    <definedName name="FKERES_III_15_12_10_7" localSheetId="5">#REF!</definedName>
    <definedName name="FKERES_III_15_12_10_7">#REF!</definedName>
    <definedName name="FKERES_III_15_12_10_8" localSheetId="18">#REF!</definedName>
    <definedName name="FKERES_III_15_12_10_8" localSheetId="20">#REF!</definedName>
    <definedName name="FKERES_III_15_12_10_8">#REF!</definedName>
    <definedName name="FKERES_III_15_12_12" localSheetId="18">#REF!</definedName>
    <definedName name="FKERES_III_15_12_12" localSheetId="20">#REF!</definedName>
    <definedName name="FKERES_III_15_12_12">#REF!</definedName>
    <definedName name="FKERES_III_15_12_7" localSheetId="18">#REF!</definedName>
    <definedName name="FKERES_III_15_12_7" localSheetId="20">#REF!</definedName>
    <definedName name="FKERES_III_15_12_7">#REF!</definedName>
    <definedName name="FKERES_III_15_12_8" localSheetId="18">#REF!</definedName>
    <definedName name="FKERES_III_15_12_8" localSheetId="20">#REF!</definedName>
    <definedName name="FKERES_III_15_12_8">#REF!</definedName>
    <definedName name="FKERES_III_15_2" localSheetId="18">#REF!</definedName>
    <definedName name="FKERES_III_15_2" localSheetId="20">#REF!</definedName>
    <definedName name="FKERES_III_15_2">#REF!</definedName>
    <definedName name="FKERES_III_15_3" localSheetId="18">#REF!</definedName>
    <definedName name="FKERES_III_15_3" localSheetId="20">#REF!</definedName>
    <definedName name="FKERES_III_15_3">#REF!</definedName>
    <definedName name="FKERES_III_15_4" localSheetId="18">#REF!</definedName>
    <definedName name="FKERES_III_15_4" localSheetId="20">#REF!</definedName>
    <definedName name="FKERES_III_15_4">#REF!</definedName>
    <definedName name="FKERES_III_15_7" localSheetId="18">#REF!</definedName>
    <definedName name="FKERES_III_15_7" localSheetId="20">#REF!</definedName>
    <definedName name="FKERES_III_15_7">#REF!</definedName>
    <definedName name="FKERES_III_15_8" localSheetId="18">#REF!</definedName>
    <definedName name="FKERES_III_15_8" localSheetId="20">#REF!</definedName>
    <definedName name="FKERES_III_15_8">#REF!</definedName>
    <definedName name="FKERES_III_15_9" localSheetId="18">#REF!</definedName>
    <definedName name="FKERES_III_15_9" localSheetId="20">#REF!</definedName>
    <definedName name="FKERES_III_15_9">#REF!</definedName>
    <definedName name="FKERES_III_15_9_1">NA()</definedName>
    <definedName name="FKERES_III_15_9_12" localSheetId="6">#REF!</definedName>
    <definedName name="FKERES_III_15_9_12" localSheetId="22">#REF!</definedName>
    <definedName name="FKERES_III_15_9_12" localSheetId="18">#REF!</definedName>
    <definedName name="FKERES_III_15_9_12" localSheetId="7">#REF!</definedName>
    <definedName name="FKERES_III_15_9_12" localSheetId="8">#REF!</definedName>
    <definedName name="FKERES_III_15_9_12" localSheetId="24">#REF!</definedName>
    <definedName name="FKERES_III_15_9_12" localSheetId="20">#REF!</definedName>
    <definedName name="FKERES_III_15_9_12" localSheetId="5">#REF!</definedName>
    <definedName name="FKERES_III_15_9_12" localSheetId="23">#REF!</definedName>
    <definedName name="FKERES_III_15_9_12">#REF!</definedName>
    <definedName name="FKERES_III_15_9_7" localSheetId="6">#REF!</definedName>
    <definedName name="FKERES_III_15_9_7" localSheetId="22">#REF!</definedName>
    <definedName name="FKERES_III_15_9_7" localSheetId="18">#REF!</definedName>
    <definedName name="FKERES_III_15_9_7" localSheetId="7">#REF!</definedName>
    <definedName name="FKERES_III_15_9_7" localSheetId="8">#REF!</definedName>
    <definedName name="FKERES_III_15_9_7" localSheetId="20">#REF!</definedName>
    <definedName name="FKERES_III_15_9_7" localSheetId="5">#REF!</definedName>
    <definedName name="FKERES_III_15_9_7">#REF!</definedName>
    <definedName name="FKERES_III_15_9_8" localSheetId="6">#REF!</definedName>
    <definedName name="FKERES_III_15_9_8" localSheetId="22">#REF!</definedName>
    <definedName name="FKERES_III_15_9_8" localSheetId="18">#REF!</definedName>
    <definedName name="FKERES_III_15_9_8" localSheetId="7">#REF!</definedName>
    <definedName name="FKERES_III_15_9_8" localSheetId="8">#REF!</definedName>
    <definedName name="FKERES_III_15_9_8" localSheetId="20">#REF!</definedName>
    <definedName name="FKERES_III_15_9_8" localSheetId="5">#REF!</definedName>
    <definedName name="FKERES_III_15_9_8">#REF!</definedName>
    <definedName name="FKERES_III_2" localSheetId="18">#REF!</definedName>
    <definedName name="FKERES_III_2" localSheetId="2">#REF!</definedName>
    <definedName name="FKERES_III_2" localSheetId="20">#REF!</definedName>
    <definedName name="FKERES_III_2">#REF!</definedName>
    <definedName name="FKERES_III_2_1" localSheetId="18">#REF!</definedName>
    <definedName name="FKERES_III_2_1" localSheetId="20">#REF!</definedName>
    <definedName name="FKERES_III_2_1">#REF!</definedName>
    <definedName name="FKERES_III_2_1_1" localSheetId="18">#REF!</definedName>
    <definedName name="FKERES_III_2_1_1" localSheetId="20">#REF!</definedName>
    <definedName name="FKERES_III_2_1_1">#REF!</definedName>
    <definedName name="FKERES_III_2_10" localSheetId="18">#REF!</definedName>
    <definedName name="FKERES_III_2_10" localSheetId="20">#REF!</definedName>
    <definedName name="FKERES_III_2_10">#REF!</definedName>
    <definedName name="FKERES_III_2_10_12" localSheetId="18">#REF!</definedName>
    <definedName name="FKERES_III_2_10_12" localSheetId="20">#REF!</definedName>
    <definedName name="FKERES_III_2_10_12">#REF!</definedName>
    <definedName name="FKERES_III_2_10_7" localSheetId="18">#REF!</definedName>
    <definedName name="FKERES_III_2_10_7" localSheetId="20">#REF!</definedName>
    <definedName name="FKERES_III_2_10_7">#REF!</definedName>
    <definedName name="FKERES_III_2_10_8" localSheetId="18">#REF!</definedName>
    <definedName name="FKERES_III_2_10_8" localSheetId="20">#REF!</definedName>
    <definedName name="FKERES_III_2_10_8">#REF!</definedName>
    <definedName name="FKERES_III_2_11" localSheetId="18">#REF!</definedName>
    <definedName name="FKERES_III_2_11" localSheetId="20">#REF!</definedName>
    <definedName name="FKERES_III_2_11">#REF!</definedName>
    <definedName name="FKERES_III_2_11_1" localSheetId="18">#REF!</definedName>
    <definedName name="FKERES_III_2_11_1" localSheetId="20">#REF!</definedName>
    <definedName name="FKERES_III_2_11_1">#REF!</definedName>
    <definedName name="FKERES_III_2_11_1_1" localSheetId="18">#REF!</definedName>
    <definedName name="FKERES_III_2_11_1_1" localSheetId="20">#REF!</definedName>
    <definedName name="FKERES_III_2_11_1_1">#REF!</definedName>
    <definedName name="FKERES_III_2_11_1_1_1">NA()</definedName>
    <definedName name="FKERES_III_2_11_1_1_12" localSheetId="6">#REF!</definedName>
    <definedName name="FKERES_III_2_11_1_1_12" localSheetId="22">#REF!</definedName>
    <definedName name="FKERES_III_2_11_1_1_12" localSheetId="18">#REF!</definedName>
    <definedName name="FKERES_III_2_11_1_1_12" localSheetId="7">#REF!</definedName>
    <definedName name="FKERES_III_2_11_1_1_12" localSheetId="8">#REF!</definedName>
    <definedName name="FKERES_III_2_11_1_1_12" localSheetId="24">#REF!</definedName>
    <definedName name="FKERES_III_2_11_1_1_12" localSheetId="20">#REF!</definedName>
    <definedName name="FKERES_III_2_11_1_1_12" localSheetId="5">#REF!</definedName>
    <definedName name="FKERES_III_2_11_1_1_12" localSheetId="23">#REF!</definedName>
    <definedName name="FKERES_III_2_11_1_1_12">#REF!</definedName>
    <definedName name="FKERES_III_2_11_1_1_2" localSheetId="6">#REF!</definedName>
    <definedName name="FKERES_III_2_11_1_1_2" localSheetId="22">#REF!</definedName>
    <definedName name="FKERES_III_2_11_1_1_2" localSheetId="18">#REF!</definedName>
    <definedName name="FKERES_III_2_11_1_1_2" localSheetId="7">#REF!</definedName>
    <definedName name="FKERES_III_2_11_1_1_2" localSheetId="8">#REF!</definedName>
    <definedName name="FKERES_III_2_11_1_1_2" localSheetId="20">#REF!</definedName>
    <definedName name="FKERES_III_2_11_1_1_2" localSheetId="5">#REF!</definedName>
    <definedName name="FKERES_III_2_11_1_1_2">#REF!</definedName>
    <definedName name="FKERES_III_2_11_1_1_7" localSheetId="6">#REF!</definedName>
    <definedName name="FKERES_III_2_11_1_1_7" localSheetId="22">#REF!</definedName>
    <definedName name="FKERES_III_2_11_1_1_7" localSheetId="18">#REF!</definedName>
    <definedName name="FKERES_III_2_11_1_1_7" localSheetId="7">#REF!</definedName>
    <definedName name="FKERES_III_2_11_1_1_7" localSheetId="8">#REF!</definedName>
    <definedName name="FKERES_III_2_11_1_1_7" localSheetId="20">#REF!</definedName>
    <definedName name="FKERES_III_2_11_1_1_7" localSheetId="5">#REF!</definedName>
    <definedName name="FKERES_III_2_11_1_1_7">#REF!</definedName>
    <definedName name="FKERES_III_2_11_1_1_8" localSheetId="18">#REF!</definedName>
    <definedName name="FKERES_III_2_11_1_1_8" localSheetId="20">#REF!</definedName>
    <definedName name="FKERES_III_2_11_1_1_8">#REF!</definedName>
    <definedName name="FKERES_III_2_11_1_12" localSheetId="18">#REF!</definedName>
    <definedName name="FKERES_III_2_11_1_12" localSheetId="20">#REF!</definedName>
    <definedName name="FKERES_III_2_11_1_12">#REF!</definedName>
    <definedName name="FKERES_III_2_11_1_2" localSheetId="18">#REF!</definedName>
    <definedName name="FKERES_III_2_11_1_2" localSheetId="20">#REF!</definedName>
    <definedName name="FKERES_III_2_11_1_2">#REF!</definedName>
    <definedName name="FKERES_III_2_11_1_7" localSheetId="18">#REF!</definedName>
    <definedName name="FKERES_III_2_11_1_7" localSheetId="20">#REF!</definedName>
    <definedName name="FKERES_III_2_11_1_7">#REF!</definedName>
    <definedName name="FKERES_III_2_11_1_8" localSheetId="18">#REF!</definedName>
    <definedName name="FKERES_III_2_11_1_8" localSheetId="20">#REF!</definedName>
    <definedName name="FKERES_III_2_11_1_8">#REF!</definedName>
    <definedName name="FKERES_III_2_11_12" localSheetId="18">#REF!</definedName>
    <definedName name="FKERES_III_2_11_12" localSheetId="20">#REF!</definedName>
    <definedName name="FKERES_III_2_11_12">#REF!</definedName>
    <definedName name="FKERES_III_2_11_3" localSheetId="18">#REF!</definedName>
    <definedName name="FKERES_III_2_11_3" localSheetId="20">#REF!</definedName>
    <definedName name="FKERES_III_2_11_3">#REF!</definedName>
    <definedName name="FKERES_III_2_11_3_12" localSheetId="18">#REF!</definedName>
    <definedName name="FKERES_III_2_11_3_12" localSheetId="20">#REF!</definedName>
    <definedName name="FKERES_III_2_11_3_12">#REF!</definedName>
    <definedName name="FKERES_III_2_11_3_2" localSheetId="18">#REF!</definedName>
    <definedName name="FKERES_III_2_11_3_2" localSheetId="20">#REF!</definedName>
    <definedName name="FKERES_III_2_11_3_2">#REF!</definedName>
    <definedName name="FKERES_III_2_11_3_7" localSheetId="18">#REF!</definedName>
    <definedName name="FKERES_III_2_11_3_7" localSheetId="20">#REF!</definedName>
    <definedName name="FKERES_III_2_11_3_7">#REF!</definedName>
    <definedName name="FKERES_III_2_11_3_8" localSheetId="18">#REF!</definedName>
    <definedName name="FKERES_III_2_11_3_8" localSheetId="20">#REF!</definedName>
    <definedName name="FKERES_III_2_11_3_8">#REF!</definedName>
    <definedName name="FKERES_III_2_11_5" localSheetId="18">#REF!</definedName>
    <definedName name="FKERES_III_2_11_5" localSheetId="20">#REF!</definedName>
    <definedName name="FKERES_III_2_11_5">#REF!</definedName>
    <definedName name="FKERES_III_2_11_5_12" localSheetId="18">#REF!</definedName>
    <definedName name="FKERES_III_2_11_5_12" localSheetId="20">#REF!</definedName>
    <definedName name="FKERES_III_2_11_5_12">#REF!</definedName>
    <definedName name="FKERES_III_2_11_5_2" localSheetId="18">#REF!</definedName>
    <definedName name="FKERES_III_2_11_5_2" localSheetId="20">#REF!</definedName>
    <definedName name="FKERES_III_2_11_5_2">#REF!</definedName>
    <definedName name="FKERES_III_2_11_5_7" localSheetId="18">#REF!</definedName>
    <definedName name="FKERES_III_2_11_5_7" localSheetId="20">#REF!</definedName>
    <definedName name="FKERES_III_2_11_5_7">#REF!</definedName>
    <definedName name="FKERES_III_2_11_5_8" localSheetId="18">#REF!</definedName>
    <definedName name="FKERES_III_2_11_5_8" localSheetId="20">#REF!</definedName>
    <definedName name="FKERES_III_2_11_5_8">#REF!</definedName>
    <definedName name="FKERES_III_2_11_7" localSheetId="18">#REF!</definedName>
    <definedName name="FKERES_III_2_11_7" localSheetId="20">#REF!</definedName>
    <definedName name="FKERES_III_2_11_7">#REF!</definedName>
    <definedName name="FKERES_III_2_11_8" localSheetId="18">#REF!</definedName>
    <definedName name="FKERES_III_2_11_8" localSheetId="20">#REF!</definedName>
    <definedName name="FKERES_III_2_11_8">#REF!</definedName>
    <definedName name="FKERES_III_2_12" localSheetId="18">#REF!</definedName>
    <definedName name="FKERES_III_2_12" localSheetId="2">#REF!</definedName>
    <definedName name="FKERES_III_2_12" localSheetId="20">#REF!</definedName>
    <definedName name="FKERES_III_2_12">#REF!</definedName>
    <definedName name="FKERES_III_2_2" localSheetId="18">#REF!</definedName>
    <definedName name="FKERES_III_2_2" localSheetId="20">#REF!</definedName>
    <definedName name="FKERES_III_2_2">#REF!</definedName>
    <definedName name="FKERES_III_2_3" localSheetId="18">#REF!</definedName>
    <definedName name="FKERES_III_2_3" localSheetId="20">#REF!</definedName>
    <definedName name="FKERES_III_2_3">#REF!</definedName>
    <definedName name="FKERES_III_2_4" localSheetId="18">#REF!</definedName>
    <definedName name="FKERES_III_2_4" localSheetId="20">#REF!</definedName>
    <definedName name="FKERES_III_2_4">#REF!</definedName>
    <definedName name="FKERES_III_2_7" localSheetId="18">#REF!</definedName>
    <definedName name="FKERES_III_2_7" localSheetId="20">#REF!</definedName>
    <definedName name="FKERES_III_2_7">#REF!</definedName>
    <definedName name="FKERES_III_2_8" localSheetId="18">#REF!</definedName>
    <definedName name="FKERES_III_2_8" localSheetId="20">#REF!</definedName>
    <definedName name="FKERES_III_2_8">#REF!</definedName>
    <definedName name="FKERES_III_20" localSheetId="18">#REF!</definedName>
    <definedName name="FKERES_III_20" localSheetId="2">#REF!</definedName>
    <definedName name="FKERES_III_20" localSheetId="20">#REF!</definedName>
    <definedName name="FKERES_III_20">#REF!</definedName>
    <definedName name="FKERES_III_20_1" localSheetId="18">#REF!</definedName>
    <definedName name="FKERES_III_20_1" localSheetId="20">#REF!</definedName>
    <definedName name="FKERES_III_20_1">#REF!</definedName>
    <definedName name="FKERES_III_20_10" localSheetId="18">#REF!</definedName>
    <definedName name="FKERES_III_20_10" localSheetId="20">#REF!</definedName>
    <definedName name="FKERES_III_20_10">#REF!</definedName>
    <definedName name="FKERES_III_20_10_12" localSheetId="18">#REF!</definedName>
    <definedName name="FKERES_III_20_10_12" localSheetId="20">#REF!</definedName>
    <definedName name="FKERES_III_20_10_12">#REF!</definedName>
    <definedName name="FKERES_III_20_10_7" localSheetId="18">#REF!</definedName>
    <definedName name="FKERES_III_20_10_7" localSheetId="20">#REF!</definedName>
    <definedName name="FKERES_III_20_10_7">#REF!</definedName>
    <definedName name="FKERES_III_20_10_8" localSheetId="18">#REF!</definedName>
    <definedName name="FKERES_III_20_10_8" localSheetId="20">#REF!</definedName>
    <definedName name="FKERES_III_20_10_8">#REF!</definedName>
    <definedName name="FKERES_III_20_11" localSheetId="18">#REF!</definedName>
    <definedName name="FKERES_III_20_11" localSheetId="20">#REF!</definedName>
    <definedName name="FKERES_III_20_11">#REF!</definedName>
    <definedName name="FKERES_III_20_11_1" localSheetId="18">#REF!</definedName>
    <definedName name="FKERES_III_20_11_1" localSheetId="20">#REF!</definedName>
    <definedName name="FKERES_III_20_11_1">#REF!</definedName>
    <definedName name="FKERES_III_20_11_1_1" localSheetId="18">#REF!</definedName>
    <definedName name="FKERES_III_20_11_1_1" localSheetId="20">#REF!</definedName>
    <definedName name="FKERES_III_20_11_1_1">#REF!</definedName>
    <definedName name="FKERES_III_20_11_1_1_1">NA()</definedName>
    <definedName name="FKERES_III_20_11_1_1_12" localSheetId="6">#REF!</definedName>
    <definedName name="FKERES_III_20_11_1_1_12" localSheetId="22">#REF!</definedName>
    <definedName name="FKERES_III_20_11_1_1_12" localSheetId="18">#REF!</definedName>
    <definedName name="FKERES_III_20_11_1_1_12" localSheetId="7">#REF!</definedName>
    <definedName name="FKERES_III_20_11_1_1_12" localSheetId="8">#REF!</definedName>
    <definedName name="FKERES_III_20_11_1_1_12" localSheetId="24">#REF!</definedName>
    <definedName name="FKERES_III_20_11_1_1_12" localSheetId="20">#REF!</definedName>
    <definedName name="FKERES_III_20_11_1_1_12" localSheetId="5">#REF!</definedName>
    <definedName name="FKERES_III_20_11_1_1_12" localSheetId="23">#REF!</definedName>
    <definedName name="FKERES_III_20_11_1_1_12">#REF!</definedName>
    <definedName name="FKERES_III_20_11_1_1_2" localSheetId="6">#REF!</definedName>
    <definedName name="FKERES_III_20_11_1_1_2" localSheetId="22">#REF!</definedName>
    <definedName name="FKERES_III_20_11_1_1_2" localSheetId="18">#REF!</definedName>
    <definedName name="FKERES_III_20_11_1_1_2" localSheetId="7">#REF!</definedName>
    <definedName name="FKERES_III_20_11_1_1_2" localSheetId="8">#REF!</definedName>
    <definedName name="FKERES_III_20_11_1_1_2" localSheetId="20">#REF!</definedName>
    <definedName name="FKERES_III_20_11_1_1_2" localSheetId="5">#REF!</definedName>
    <definedName name="FKERES_III_20_11_1_1_2">#REF!</definedName>
    <definedName name="FKERES_III_20_11_1_1_7" localSheetId="6">#REF!</definedName>
    <definedName name="FKERES_III_20_11_1_1_7" localSheetId="22">#REF!</definedName>
    <definedName name="FKERES_III_20_11_1_1_7" localSheetId="18">#REF!</definedName>
    <definedName name="FKERES_III_20_11_1_1_7" localSheetId="7">#REF!</definedName>
    <definedName name="FKERES_III_20_11_1_1_7" localSheetId="8">#REF!</definedName>
    <definedName name="FKERES_III_20_11_1_1_7" localSheetId="20">#REF!</definedName>
    <definedName name="FKERES_III_20_11_1_1_7" localSheetId="5">#REF!</definedName>
    <definedName name="FKERES_III_20_11_1_1_7">#REF!</definedName>
    <definedName name="FKERES_III_20_11_1_1_8" localSheetId="18">#REF!</definedName>
    <definedName name="FKERES_III_20_11_1_1_8" localSheetId="20">#REF!</definedName>
    <definedName name="FKERES_III_20_11_1_1_8">#REF!</definedName>
    <definedName name="FKERES_III_20_11_1_12" localSheetId="18">#REF!</definedName>
    <definedName name="FKERES_III_20_11_1_12" localSheetId="20">#REF!</definedName>
    <definedName name="FKERES_III_20_11_1_12">#REF!</definedName>
    <definedName name="FKERES_III_20_11_1_2" localSheetId="18">#REF!</definedName>
    <definedName name="FKERES_III_20_11_1_2" localSheetId="20">#REF!</definedName>
    <definedName name="FKERES_III_20_11_1_2">#REF!</definedName>
    <definedName name="FKERES_III_20_11_1_7" localSheetId="18">#REF!</definedName>
    <definedName name="FKERES_III_20_11_1_7" localSheetId="20">#REF!</definedName>
    <definedName name="FKERES_III_20_11_1_7">#REF!</definedName>
    <definedName name="FKERES_III_20_11_1_8" localSheetId="18">#REF!</definedName>
    <definedName name="FKERES_III_20_11_1_8" localSheetId="20">#REF!</definedName>
    <definedName name="FKERES_III_20_11_1_8">#REF!</definedName>
    <definedName name="FKERES_III_20_11_12" localSheetId="18">#REF!</definedName>
    <definedName name="FKERES_III_20_11_12" localSheetId="20">#REF!</definedName>
    <definedName name="FKERES_III_20_11_12">#REF!</definedName>
    <definedName name="FKERES_III_20_11_3" localSheetId="18">#REF!</definedName>
    <definedName name="FKERES_III_20_11_3" localSheetId="20">#REF!</definedName>
    <definedName name="FKERES_III_20_11_3">#REF!</definedName>
    <definedName name="FKERES_III_20_11_3_12" localSheetId="18">#REF!</definedName>
    <definedName name="FKERES_III_20_11_3_12" localSheetId="20">#REF!</definedName>
    <definedName name="FKERES_III_20_11_3_12">#REF!</definedName>
    <definedName name="FKERES_III_20_11_3_2" localSheetId="18">#REF!</definedName>
    <definedName name="FKERES_III_20_11_3_2" localSheetId="20">#REF!</definedName>
    <definedName name="FKERES_III_20_11_3_2">#REF!</definedName>
    <definedName name="FKERES_III_20_11_3_7" localSheetId="18">#REF!</definedName>
    <definedName name="FKERES_III_20_11_3_7" localSheetId="20">#REF!</definedName>
    <definedName name="FKERES_III_20_11_3_7">#REF!</definedName>
    <definedName name="FKERES_III_20_11_3_8" localSheetId="18">#REF!</definedName>
    <definedName name="FKERES_III_20_11_3_8" localSheetId="20">#REF!</definedName>
    <definedName name="FKERES_III_20_11_3_8">#REF!</definedName>
    <definedName name="FKERES_III_20_11_5" localSheetId="18">#REF!</definedName>
    <definedName name="FKERES_III_20_11_5" localSheetId="20">#REF!</definedName>
    <definedName name="FKERES_III_20_11_5">#REF!</definedName>
    <definedName name="FKERES_III_20_11_5_12" localSheetId="18">#REF!</definedName>
    <definedName name="FKERES_III_20_11_5_12" localSheetId="20">#REF!</definedName>
    <definedName name="FKERES_III_20_11_5_12">#REF!</definedName>
    <definedName name="FKERES_III_20_11_5_2" localSheetId="18">#REF!</definedName>
    <definedName name="FKERES_III_20_11_5_2" localSheetId="20">#REF!</definedName>
    <definedName name="FKERES_III_20_11_5_2">#REF!</definedName>
    <definedName name="FKERES_III_20_11_5_7" localSheetId="18">#REF!</definedName>
    <definedName name="FKERES_III_20_11_5_7" localSheetId="20">#REF!</definedName>
    <definedName name="FKERES_III_20_11_5_7">#REF!</definedName>
    <definedName name="FKERES_III_20_11_5_8" localSheetId="18">#REF!</definedName>
    <definedName name="FKERES_III_20_11_5_8" localSheetId="20">#REF!</definedName>
    <definedName name="FKERES_III_20_11_5_8">#REF!</definedName>
    <definedName name="FKERES_III_20_11_7" localSheetId="18">#REF!</definedName>
    <definedName name="FKERES_III_20_11_7" localSheetId="20">#REF!</definedName>
    <definedName name="FKERES_III_20_11_7">#REF!</definedName>
    <definedName name="FKERES_III_20_11_8" localSheetId="18">#REF!</definedName>
    <definedName name="FKERES_III_20_11_8" localSheetId="20">#REF!</definedName>
    <definedName name="FKERES_III_20_11_8">#REF!</definedName>
    <definedName name="FKERES_III_20_12" localSheetId="18">#REF!</definedName>
    <definedName name="FKERES_III_20_12" localSheetId="2">#REF!</definedName>
    <definedName name="FKERES_III_20_12" localSheetId="20">#REF!</definedName>
    <definedName name="FKERES_III_20_12">#REF!</definedName>
    <definedName name="FKERES_III_20_12_1">NA()</definedName>
    <definedName name="FKERES_III_20_12_10" localSheetId="6">#REF!</definedName>
    <definedName name="FKERES_III_20_12_10" localSheetId="22">#REF!</definedName>
    <definedName name="FKERES_III_20_12_10" localSheetId="18">#REF!</definedName>
    <definedName name="FKERES_III_20_12_10" localSheetId="7">#REF!</definedName>
    <definedName name="FKERES_III_20_12_10" localSheetId="8">#REF!</definedName>
    <definedName name="FKERES_III_20_12_10" localSheetId="24">#REF!</definedName>
    <definedName name="FKERES_III_20_12_10" localSheetId="20">#REF!</definedName>
    <definedName name="FKERES_III_20_12_10" localSheetId="5">#REF!</definedName>
    <definedName name="FKERES_III_20_12_10" localSheetId="23">#REF!</definedName>
    <definedName name="FKERES_III_20_12_10">#REF!</definedName>
    <definedName name="FKERES_III_20_12_10_12" localSheetId="6">#REF!</definedName>
    <definedName name="FKERES_III_20_12_10_12" localSheetId="22">#REF!</definedName>
    <definedName name="FKERES_III_20_12_10_12" localSheetId="18">#REF!</definedName>
    <definedName name="FKERES_III_20_12_10_12" localSheetId="7">#REF!</definedName>
    <definedName name="FKERES_III_20_12_10_12" localSheetId="8">#REF!</definedName>
    <definedName name="FKERES_III_20_12_10_12" localSheetId="20">#REF!</definedName>
    <definedName name="FKERES_III_20_12_10_12" localSheetId="5">#REF!</definedName>
    <definedName name="FKERES_III_20_12_10_12">#REF!</definedName>
    <definedName name="FKERES_III_20_12_10_7" localSheetId="6">#REF!</definedName>
    <definedName name="FKERES_III_20_12_10_7" localSheetId="22">#REF!</definedName>
    <definedName name="FKERES_III_20_12_10_7" localSheetId="18">#REF!</definedName>
    <definedName name="FKERES_III_20_12_10_7" localSheetId="7">#REF!</definedName>
    <definedName name="FKERES_III_20_12_10_7" localSheetId="8">#REF!</definedName>
    <definedName name="FKERES_III_20_12_10_7" localSheetId="20">#REF!</definedName>
    <definedName name="FKERES_III_20_12_10_7" localSheetId="5">#REF!</definedName>
    <definedName name="FKERES_III_20_12_10_7">#REF!</definedName>
    <definedName name="FKERES_III_20_12_10_8" localSheetId="18">#REF!</definedName>
    <definedName name="FKERES_III_20_12_10_8" localSheetId="20">#REF!</definedName>
    <definedName name="FKERES_III_20_12_10_8">#REF!</definedName>
    <definedName name="FKERES_III_20_12_12" localSheetId="18">#REF!</definedName>
    <definedName name="FKERES_III_20_12_12" localSheetId="20">#REF!</definedName>
    <definedName name="FKERES_III_20_12_12">#REF!</definedName>
    <definedName name="FKERES_III_20_12_7" localSheetId="18">#REF!</definedName>
    <definedName name="FKERES_III_20_12_7" localSheetId="20">#REF!</definedName>
    <definedName name="FKERES_III_20_12_7">#REF!</definedName>
    <definedName name="FKERES_III_20_12_8" localSheetId="18">#REF!</definedName>
    <definedName name="FKERES_III_20_12_8" localSheetId="20">#REF!</definedName>
    <definedName name="FKERES_III_20_12_8">#REF!</definedName>
    <definedName name="FKERES_III_20_2" localSheetId="18">#REF!</definedName>
    <definedName name="FKERES_III_20_2" localSheetId="20">#REF!</definedName>
    <definedName name="FKERES_III_20_2">#REF!</definedName>
    <definedName name="FKERES_III_20_3" localSheetId="18">#REF!</definedName>
    <definedName name="FKERES_III_20_3" localSheetId="20">#REF!</definedName>
    <definedName name="FKERES_III_20_3">#REF!</definedName>
    <definedName name="FKERES_III_20_4" localSheetId="18">#REF!</definedName>
    <definedName name="FKERES_III_20_4" localSheetId="20">#REF!</definedName>
    <definedName name="FKERES_III_20_4">#REF!</definedName>
    <definedName name="FKERES_III_20_7" localSheetId="18">#REF!</definedName>
    <definedName name="FKERES_III_20_7" localSheetId="20">#REF!</definedName>
    <definedName name="FKERES_III_20_7">#REF!</definedName>
    <definedName name="FKERES_III_20_8" localSheetId="18">#REF!</definedName>
    <definedName name="FKERES_III_20_8" localSheetId="20">#REF!</definedName>
    <definedName name="FKERES_III_20_8">#REF!</definedName>
    <definedName name="FKERES_III_20_9" localSheetId="18">#REF!</definedName>
    <definedName name="FKERES_III_20_9" localSheetId="20">#REF!</definedName>
    <definedName name="FKERES_III_20_9">#REF!</definedName>
    <definedName name="FKERES_III_20_9_1">NA()</definedName>
    <definedName name="FKERES_III_20_9_12" localSheetId="6">#REF!</definedName>
    <definedName name="FKERES_III_20_9_12" localSheetId="22">#REF!</definedName>
    <definedName name="FKERES_III_20_9_12" localSheetId="18">#REF!</definedName>
    <definedName name="FKERES_III_20_9_12" localSheetId="7">#REF!</definedName>
    <definedName name="FKERES_III_20_9_12" localSheetId="8">#REF!</definedName>
    <definedName name="FKERES_III_20_9_12" localSheetId="24">#REF!</definedName>
    <definedName name="FKERES_III_20_9_12" localSheetId="20">#REF!</definedName>
    <definedName name="FKERES_III_20_9_12" localSheetId="5">#REF!</definedName>
    <definedName name="FKERES_III_20_9_12" localSheetId="23">#REF!</definedName>
    <definedName name="FKERES_III_20_9_12">#REF!</definedName>
    <definedName name="FKERES_III_20_9_7" localSheetId="6">#REF!</definedName>
    <definedName name="FKERES_III_20_9_7" localSheetId="22">#REF!</definedName>
    <definedName name="FKERES_III_20_9_7" localSheetId="18">#REF!</definedName>
    <definedName name="FKERES_III_20_9_7" localSheetId="7">#REF!</definedName>
    <definedName name="FKERES_III_20_9_7" localSheetId="8">#REF!</definedName>
    <definedName name="FKERES_III_20_9_7" localSheetId="20">#REF!</definedName>
    <definedName name="FKERES_III_20_9_7" localSheetId="5">#REF!</definedName>
    <definedName name="FKERES_III_20_9_7">#REF!</definedName>
    <definedName name="FKERES_III_20_9_8" localSheetId="6">#REF!</definedName>
    <definedName name="FKERES_III_20_9_8" localSheetId="22">#REF!</definedName>
    <definedName name="FKERES_III_20_9_8" localSheetId="18">#REF!</definedName>
    <definedName name="FKERES_III_20_9_8" localSheetId="7">#REF!</definedName>
    <definedName name="FKERES_III_20_9_8" localSheetId="8">#REF!</definedName>
    <definedName name="FKERES_III_20_9_8" localSheetId="20">#REF!</definedName>
    <definedName name="FKERES_III_20_9_8" localSheetId="5">#REF!</definedName>
    <definedName name="FKERES_III_20_9_8">#REF!</definedName>
    <definedName name="FKERES_III_24" localSheetId="18">#REF!</definedName>
    <definedName name="FKERES_III_24" localSheetId="2">#REF!</definedName>
    <definedName name="FKERES_III_24" localSheetId="20">#REF!</definedName>
    <definedName name="FKERES_III_24">#REF!</definedName>
    <definedName name="FKERES_III_24_1" localSheetId="18">#REF!</definedName>
    <definedName name="FKERES_III_24_1" localSheetId="20">#REF!</definedName>
    <definedName name="FKERES_III_24_1">#REF!</definedName>
    <definedName name="FKERES_III_24_10" localSheetId="18">#REF!</definedName>
    <definedName name="FKERES_III_24_10" localSheetId="20">#REF!</definedName>
    <definedName name="FKERES_III_24_10">#REF!</definedName>
    <definedName name="FKERES_III_24_10_12" localSheetId="18">#REF!</definedName>
    <definedName name="FKERES_III_24_10_12" localSheetId="20">#REF!</definedName>
    <definedName name="FKERES_III_24_10_12">#REF!</definedName>
    <definedName name="FKERES_III_24_10_7" localSheetId="18">#REF!</definedName>
    <definedName name="FKERES_III_24_10_7" localSheetId="20">#REF!</definedName>
    <definedName name="FKERES_III_24_10_7">#REF!</definedName>
    <definedName name="FKERES_III_24_10_8" localSheetId="18">#REF!</definedName>
    <definedName name="FKERES_III_24_10_8" localSheetId="20">#REF!</definedName>
    <definedName name="FKERES_III_24_10_8">#REF!</definedName>
    <definedName name="FKERES_III_24_11" localSheetId="18">#REF!</definedName>
    <definedName name="FKERES_III_24_11" localSheetId="20">#REF!</definedName>
    <definedName name="FKERES_III_24_11">#REF!</definedName>
    <definedName name="FKERES_III_24_11_1" localSheetId="18">#REF!</definedName>
    <definedName name="FKERES_III_24_11_1" localSheetId="20">#REF!</definedName>
    <definedName name="FKERES_III_24_11_1">#REF!</definedName>
    <definedName name="FKERES_III_24_11_1_1" localSheetId="18">#REF!</definedName>
    <definedName name="FKERES_III_24_11_1_1" localSheetId="20">#REF!</definedName>
    <definedName name="FKERES_III_24_11_1_1">#REF!</definedName>
    <definedName name="FKERES_III_24_11_1_1_1">NA()</definedName>
    <definedName name="FKERES_III_24_11_1_1_12" localSheetId="6">#REF!</definedName>
    <definedName name="FKERES_III_24_11_1_1_12" localSheetId="22">#REF!</definedName>
    <definedName name="FKERES_III_24_11_1_1_12" localSheetId="18">#REF!</definedName>
    <definedName name="FKERES_III_24_11_1_1_12" localSheetId="7">#REF!</definedName>
    <definedName name="FKERES_III_24_11_1_1_12" localSheetId="8">#REF!</definedName>
    <definedName name="FKERES_III_24_11_1_1_12" localSheetId="24">#REF!</definedName>
    <definedName name="FKERES_III_24_11_1_1_12" localSheetId="20">#REF!</definedName>
    <definedName name="FKERES_III_24_11_1_1_12" localSheetId="5">#REF!</definedName>
    <definedName name="FKERES_III_24_11_1_1_12" localSheetId="23">#REF!</definedName>
    <definedName name="FKERES_III_24_11_1_1_12">#REF!</definedName>
    <definedName name="FKERES_III_24_11_1_1_2" localSheetId="6">#REF!</definedName>
    <definedName name="FKERES_III_24_11_1_1_2" localSheetId="22">#REF!</definedName>
    <definedName name="FKERES_III_24_11_1_1_2" localSheetId="18">#REF!</definedName>
    <definedName name="FKERES_III_24_11_1_1_2" localSheetId="7">#REF!</definedName>
    <definedName name="FKERES_III_24_11_1_1_2" localSheetId="8">#REF!</definedName>
    <definedName name="FKERES_III_24_11_1_1_2" localSheetId="20">#REF!</definedName>
    <definedName name="FKERES_III_24_11_1_1_2" localSheetId="5">#REF!</definedName>
    <definedName name="FKERES_III_24_11_1_1_2">#REF!</definedName>
    <definedName name="FKERES_III_24_11_1_1_7" localSheetId="6">#REF!</definedName>
    <definedName name="FKERES_III_24_11_1_1_7" localSheetId="22">#REF!</definedName>
    <definedName name="FKERES_III_24_11_1_1_7" localSheetId="18">#REF!</definedName>
    <definedName name="FKERES_III_24_11_1_1_7" localSheetId="7">#REF!</definedName>
    <definedName name="FKERES_III_24_11_1_1_7" localSheetId="8">#REF!</definedName>
    <definedName name="FKERES_III_24_11_1_1_7" localSheetId="20">#REF!</definedName>
    <definedName name="FKERES_III_24_11_1_1_7" localSheetId="5">#REF!</definedName>
    <definedName name="FKERES_III_24_11_1_1_7">#REF!</definedName>
    <definedName name="FKERES_III_24_11_1_1_8" localSheetId="18">#REF!</definedName>
    <definedName name="FKERES_III_24_11_1_1_8" localSheetId="20">#REF!</definedName>
    <definedName name="FKERES_III_24_11_1_1_8">#REF!</definedName>
    <definedName name="FKERES_III_24_11_1_12" localSheetId="18">#REF!</definedName>
    <definedName name="FKERES_III_24_11_1_12" localSheetId="20">#REF!</definedName>
    <definedName name="FKERES_III_24_11_1_12">#REF!</definedName>
    <definedName name="FKERES_III_24_11_1_2" localSheetId="18">#REF!</definedName>
    <definedName name="FKERES_III_24_11_1_2" localSheetId="20">#REF!</definedName>
    <definedName name="FKERES_III_24_11_1_2">#REF!</definedName>
    <definedName name="FKERES_III_24_11_1_7" localSheetId="18">#REF!</definedName>
    <definedName name="FKERES_III_24_11_1_7" localSheetId="20">#REF!</definedName>
    <definedName name="FKERES_III_24_11_1_7">#REF!</definedName>
    <definedName name="FKERES_III_24_11_1_8" localSheetId="18">#REF!</definedName>
    <definedName name="FKERES_III_24_11_1_8" localSheetId="20">#REF!</definedName>
    <definedName name="FKERES_III_24_11_1_8">#REF!</definedName>
    <definedName name="FKERES_III_24_11_12" localSheetId="18">#REF!</definedName>
    <definedName name="FKERES_III_24_11_12" localSheetId="20">#REF!</definedName>
    <definedName name="FKERES_III_24_11_12">#REF!</definedName>
    <definedName name="FKERES_III_24_11_3" localSheetId="18">#REF!</definedName>
    <definedName name="FKERES_III_24_11_3" localSheetId="20">#REF!</definedName>
    <definedName name="FKERES_III_24_11_3">#REF!</definedName>
    <definedName name="FKERES_III_24_11_3_12" localSheetId="18">#REF!</definedName>
    <definedName name="FKERES_III_24_11_3_12" localSheetId="20">#REF!</definedName>
    <definedName name="FKERES_III_24_11_3_12">#REF!</definedName>
    <definedName name="FKERES_III_24_11_3_2" localSheetId="18">#REF!</definedName>
    <definedName name="FKERES_III_24_11_3_2" localSheetId="20">#REF!</definedName>
    <definedName name="FKERES_III_24_11_3_2">#REF!</definedName>
    <definedName name="FKERES_III_24_11_3_7" localSheetId="18">#REF!</definedName>
    <definedName name="FKERES_III_24_11_3_7" localSheetId="20">#REF!</definedName>
    <definedName name="FKERES_III_24_11_3_7">#REF!</definedName>
    <definedName name="FKERES_III_24_11_3_8" localSheetId="18">#REF!</definedName>
    <definedName name="FKERES_III_24_11_3_8" localSheetId="20">#REF!</definedName>
    <definedName name="FKERES_III_24_11_3_8">#REF!</definedName>
    <definedName name="FKERES_III_24_11_5" localSheetId="18">#REF!</definedName>
    <definedName name="FKERES_III_24_11_5" localSheetId="20">#REF!</definedName>
    <definedName name="FKERES_III_24_11_5">#REF!</definedName>
    <definedName name="FKERES_III_24_11_5_12" localSheetId="18">#REF!</definedName>
    <definedName name="FKERES_III_24_11_5_12" localSheetId="20">#REF!</definedName>
    <definedName name="FKERES_III_24_11_5_12">#REF!</definedName>
    <definedName name="FKERES_III_24_11_5_2" localSheetId="18">#REF!</definedName>
    <definedName name="FKERES_III_24_11_5_2" localSheetId="20">#REF!</definedName>
    <definedName name="FKERES_III_24_11_5_2">#REF!</definedName>
    <definedName name="FKERES_III_24_11_5_7" localSheetId="18">#REF!</definedName>
    <definedName name="FKERES_III_24_11_5_7" localSheetId="20">#REF!</definedName>
    <definedName name="FKERES_III_24_11_5_7">#REF!</definedName>
    <definedName name="FKERES_III_24_11_5_8" localSheetId="18">#REF!</definedName>
    <definedName name="FKERES_III_24_11_5_8" localSheetId="20">#REF!</definedName>
    <definedName name="FKERES_III_24_11_5_8">#REF!</definedName>
    <definedName name="FKERES_III_24_11_7" localSheetId="18">#REF!</definedName>
    <definedName name="FKERES_III_24_11_7" localSheetId="20">#REF!</definedName>
    <definedName name="FKERES_III_24_11_7">#REF!</definedName>
    <definedName name="FKERES_III_24_11_8" localSheetId="18">#REF!</definedName>
    <definedName name="FKERES_III_24_11_8" localSheetId="20">#REF!</definedName>
    <definedName name="FKERES_III_24_11_8">#REF!</definedName>
    <definedName name="FKERES_III_24_12" localSheetId="18">#REF!</definedName>
    <definedName name="FKERES_III_24_12" localSheetId="2">#REF!</definedName>
    <definedName name="FKERES_III_24_12" localSheetId="20">#REF!</definedName>
    <definedName name="FKERES_III_24_12">#REF!</definedName>
    <definedName name="FKERES_III_24_12_1">NA()</definedName>
    <definedName name="FKERES_III_24_12_10" localSheetId="6">#REF!</definedName>
    <definedName name="FKERES_III_24_12_10" localSheetId="22">#REF!</definedName>
    <definedName name="FKERES_III_24_12_10" localSheetId="18">#REF!</definedName>
    <definedName name="FKERES_III_24_12_10" localSheetId="7">#REF!</definedName>
    <definedName name="FKERES_III_24_12_10" localSheetId="8">#REF!</definedName>
    <definedName name="FKERES_III_24_12_10" localSheetId="24">#REF!</definedName>
    <definedName name="FKERES_III_24_12_10" localSheetId="20">#REF!</definedName>
    <definedName name="FKERES_III_24_12_10" localSheetId="5">#REF!</definedName>
    <definedName name="FKERES_III_24_12_10" localSheetId="23">#REF!</definedName>
    <definedName name="FKERES_III_24_12_10">#REF!</definedName>
    <definedName name="FKERES_III_24_12_10_12" localSheetId="6">#REF!</definedName>
    <definedName name="FKERES_III_24_12_10_12" localSheetId="22">#REF!</definedName>
    <definedName name="FKERES_III_24_12_10_12" localSheetId="18">#REF!</definedName>
    <definedName name="FKERES_III_24_12_10_12" localSheetId="7">#REF!</definedName>
    <definedName name="FKERES_III_24_12_10_12" localSheetId="8">#REF!</definedName>
    <definedName name="FKERES_III_24_12_10_12" localSheetId="20">#REF!</definedName>
    <definedName name="FKERES_III_24_12_10_12" localSheetId="5">#REF!</definedName>
    <definedName name="FKERES_III_24_12_10_12">#REF!</definedName>
    <definedName name="FKERES_III_24_12_10_7" localSheetId="6">#REF!</definedName>
    <definedName name="FKERES_III_24_12_10_7" localSheetId="22">#REF!</definedName>
    <definedName name="FKERES_III_24_12_10_7" localSheetId="18">#REF!</definedName>
    <definedName name="FKERES_III_24_12_10_7" localSheetId="7">#REF!</definedName>
    <definedName name="FKERES_III_24_12_10_7" localSheetId="8">#REF!</definedName>
    <definedName name="FKERES_III_24_12_10_7" localSheetId="20">#REF!</definedName>
    <definedName name="FKERES_III_24_12_10_7" localSheetId="5">#REF!</definedName>
    <definedName name="FKERES_III_24_12_10_7">#REF!</definedName>
    <definedName name="FKERES_III_24_12_10_8" localSheetId="18">#REF!</definedName>
    <definedName name="FKERES_III_24_12_10_8" localSheetId="20">#REF!</definedName>
    <definedName name="FKERES_III_24_12_10_8">#REF!</definedName>
    <definedName name="FKERES_III_24_12_12" localSheetId="18">#REF!</definedName>
    <definedName name="FKERES_III_24_12_12" localSheetId="20">#REF!</definedName>
    <definedName name="FKERES_III_24_12_12">#REF!</definedName>
    <definedName name="FKERES_III_24_12_7" localSheetId="18">#REF!</definedName>
    <definedName name="FKERES_III_24_12_7" localSheetId="20">#REF!</definedName>
    <definedName name="FKERES_III_24_12_7">#REF!</definedName>
    <definedName name="FKERES_III_24_12_8" localSheetId="18">#REF!</definedName>
    <definedName name="FKERES_III_24_12_8" localSheetId="20">#REF!</definedName>
    <definedName name="FKERES_III_24_12_8">#REF!</definedName>
    <definedName name="FKERES_III_24_2" localSheetId="18">#REF!</definedName>
    <definedName name="FKERES_III_24_2" localSheetId="20">#REF!</definedName>
    <definedName name="FKERES_III_24_2">#REF!</definedName>
    <definedName name="FKERES_III_24_3" localSheetId="18">#REF!</definedName>
    <definedName name="FKERES_III_24_3" localSheetId="20">#REF!</definedName>
    <definedName name="FKERES_III_24_3">#REF!</definedName>
    <definedName name="FKERES_III_24_4" localSheetId="18">#REF!</definedName>
    <definedName name="FKERES_III_24_4" localSheetId="20">#REF!</definedName>
    <definedName name="FKERES_III_24_4">#REF!</definedName>
    <definedName name="FKERES_III_24_7" localSheetId="18">#REF!</definedName>
    <definedName name="FKERES_III_24_7" localSheetId="20">#REF!</definedName>
    <definedName name="FKERES_III_24_7">#REF!</definedName>
    <definedName name="FKERES_III_24_8" localSheetId="18">#REF!</definedName>
    <definedName name="FKERES_III_24_8" localSheetId="20">#REF!</definedName>
    <definedName name="FKERES_III_24_8">#REF!</definedName>
    <definedName name="FKERES_III_24_9" localSheetId="18">#REF!</definedName>
    <definedName name="FKERES_III_24_9" localSheetId="20">#REF!</definedName>
    <definedName name="FKERES_III_24_9">#REF!</definedName>
    <definedName name="FKERES_III_24_9_1">NA()</definedName>
    <definedName name="FKERES_III_24_9_12" localSheetId="6">#REF!</definedName>
    <definedName name="FKERES_III_24_9_12" localSheetId="22">#REF!</definedName>
    <definedName name="FKERES_III_24_9_12" localSheetId="18">#REF!</definedName>
    <definedName name="FKERES_III_24_9_12" localSheetId="7">#REF!</definedName>
    <definedName name="FKERES_III_24_9_12" localSheetId="8">#REF!</definedName>
    <definedName name="FKERES_III_24_9_12" localSheetId="24">#REF!</definedName>
    <definedName name="FKERES_III_24_9_12" localSheetId="20">#REF!</definedName>
    <definedName name="FKERES_III_24_9_12" localSheetId="5">#REF!</definedName>
    <definedName name="FKERES_III_24_9_12" localSheetId="23">#REF!</definedName>
    <definedName name="FKERES_III_24_9_12">#REF!</definedName>
    <definedName name="FKERES_III_24_9_7" localSheetId="6">#REF!</definedName>
    <definedName name="FKERES_III_24_9_7" localSheetId="22">#REF!</definedName>
    <definedName name="FKERES_III_24_9_7" localSheetId="18">#REF!</definedName>
    <definedName name="FKERES_III_24_9_7" localSheetId="7">#REF!</definedName>
    <definedName name="FKERES_III_24_9_7" localSheetId="8">#REF!</definedName>
    <definedName name="FKERES_III_24_9_7" localSheetId="20">#REF!</definedName>
    <definedName name="FKERES_III_24_9_7" localSheetId="5">#REF!</definedName>
    <definedName name="FKERES_III_24_9_7">#REF!</definedName>
    <definedName name="FKERES_III_24_9_8" localSheetId="6">#REF!</definedName>
    <definedName name="FKERES_III_24_9_8" localSheetId="22">#REF!</definedName>
    <definedName name="FKERES_III_24_9_8" localSheetId="18">#REF!</definedName>
    <definedName name="FKERES_III_24_9_8" localSheetId="7">#REF!</definedName>
    <definedName name="FKERES_III_24_9_8" localSheetId="8">#REF!</definedName>
    <definedName name="FKERES_III_24_9_8" localSheetId="20">#REF!</definedName>
    <definedName name="FKERES_III_24_9_8" localSheetId="5">#REF!</definedName>
    <definedName name="FKERES_III_24_9_8">#REF!</definedName>
    <definedName name="FKERES_III_28" localSheetId="18">#REF!</definedName>
    <definedName name="FKERES_III_28" localSheetId="2">#REF!</definedName>
    <definedName name="FKERES_III_28" localSheetId="20">#REF!</definedName>
    <definedName name="FKERES_III_28">#REF!</definedName>
    <definedName name="FKERES_III_28_1" localSheetId="18">#REF!</definedName>
    <definedName name="FKERES_III_28_1" localSheetId="20">#REF!</definedName>
    <definedName name="FKERES_III_28_1">#REF!</definedName>
    <definedName name="FKERES_III_28_10" localSheetId="18">#REF!</definedName>
    <definedName name="FKERES_III_28_10" localSheetId="20">#REF!</definedName>
    <definedName name="FKERES_III_28_10">#REF!</definedName>
    <definedName name="FKERES_III_28_10_12" localSheetId="18">#REF!</definedName>
    <definedName name="FKERES_III_28_10_12" localSheetId="20">#REF!</definedName>
    <definedName name="FKERES_III_28_10_12">#REF!</definedName>
    <definedName name="FKERES_III_28_10_7" localSheetId="18">#REF!</definedName>
    <definedName name="FKERES_III_28_10_7" localSheetId="20">#REF!</definedName>
    <definedName name="FKERES_III_28_10_7">#REF!</definedName>
    <definedName name="FKERES_III_28_10_8" localSheetId="18">#REF!</definedName>
    <definedName name="FKERES_III_28_10_8" localSheetId="20">#REF!</definedName>
    <definedName name="FKERES_III_28_10_8">#REF!</definedName>
    <definedName name="FKERES_III_28_11" localSheetId="18">#REF!</definedName>
    <definedName name="FKERES_III_28_11" localSheetId="20">#REF!</definedName>
    <definedName name="FKERES_III_28_11">#REF!</definedName>
    <definedName name="FKERES_III_28_11_1" localSheetId="18">#REF!</definedName>
    <definedName name="FKERES_III_28_11_1" localSheetId="20">#REF!</definedName>
    <definedName name="FKERES_III_28_11_1">#REF!</definedName>
    <definedName name="FKERES_III_28_11_1_1" localSheetId="18">#REF!</definedName>
    <definedName name="FKERES_III_28_11_1_1" localSheetId="20">#REF!</definedName>
    <definedName name="FKERES_III_28_11_1_1">#REF!</definedName>
    <definedName name="FKERES_III_28_11_1_1_1">NA()</definedName>
    <definedName name="FKERES_III_28_11_1_1_12" localSheetId="6">#REF!</definedName>
    <definedName name="FKERES_III_28_11_1_1_12" localSheetId="22">#REF!</definedName>
    <definedName name="FKERES_III_28_11_1_1_12" localSheetId="18">#REF!</definedName>
    <definedName name="FKERES_III_28_11_1_1_12" localSheetId="7">#REF!</definedName>
    <definedName name="FKERES_III_28_11_1_1_12" localSheetId="8">#REF!</definedName>
    <definedName name="FKERES_III_28_11_1_1_12" localSheetId="24">#REF!</definedName>
    <definedName name="FKERES_III_28_11_1_1_12" localSheetId="20">#REF!</definedName>
    <definedName name="FKERES_III_28_11_1_1_12" localSheetId="5">#REF!</definedName>
    <definedName name="FKERES_III_28_11_1_1_12" localSheetId="23">#REF!</definedName>
    <definedName name="FKERES_III_28_11_1_1_12">#REF!</definedName>
    <definedName name="FKERES_III_28_11_1_1_2" localSheetId="6">#REF!</definedName>
    <definedName name="FKERES_III_28_11_1_1_2" localSheetId="22">#REF!</definedName>
    <definedName name="FKERES_III_28_11_1_1_2" localSheetId="18">#REF!</definedName>
    <definedName name="FKERES_III_28_11_1_1_2" localSheetId="7">#REF!</definedName>
    <definedName name="FKERES_III_28_11_1_1_2" localSheetId="8">#REF!</definedName>
    <definedName name="FKERES_III_28_11_1_1_2" localSheetId="20">#REF!</definedName>
    <definedName name="FKERES_III_28_11_1_1_2" localSheetId="5">#REF!</definedName>
    <definedName name="FKERES_III_28_11_1_1_2">#REF!</definedName>
    <definedName name="FKERES_III_28_11_1_1_7" localSheetId="6">#REF!</definedName>
    <definedName name="FKERES_III_28_11_1_1_7" localSheetId="22">#REF!</definedName>
    <definedName name="FKERES_III_28_11_1_1_7" localSheetId="18">#REF!</definedName>
    <definedName name="FKERES_III_28_11_1_1_7" localSheetId="7">#REF!</definedName>
    <definedName name="FKERES_III_28_11_1_1_7" localSheetId="8">#REF!</definedName>
    <definedName name="FKERES_III_28_11_1_1_7" localSheetId="20">#REF!</definedName>
    <definedName name="FKERES_III_28_11_1_1_7" localSheetId="5">#REF!</definedName>
    <definedName name="FKERES_III_28_11_1_1_7">#REF!</definedName>
    <definedName name="FKERES_III_28_11_1_1_8" localSheetId="18">#REF!</definedName>
    <definedName name="FKERES_III_28_11_1_1_8" localSheetId="20">#REF!</definedName>
    <definedName name="FKERES_III_28_11_1_1_8">#REF!</definedName>
    <definedName name="FKERES_III_28_11_1_12" localSheetId="18">#REF!</definedName>
    <definedName name="FKERES_III_28_11_1_12" localSheetId="20">#REF!</definedName>
    <definedName name="FKERES_III_28_11_1_12">#REF!</definedName>
    <definedName name="FKERES_III_28_11_1_2" localSheetId="18">#REF!</definedName>
    <definedName name="FKERES_III_28_11_1_2" localSheetId="20">#REF!</definedName>
    <definedName name="FKERES_III_28_11_1_2">#REF!</definedName>
    <definedName name="FKERES_III_28_11_1_7" localSheetId="18">#REF!</definedName>
    <definedName name="FKERES_III_28_11_1_7" localSheetId="20">#REF!</definedName>
    <definedName name="FKERES_III_28_11_1_7">#REF!</definedName>
    <definedName name="FKERES_III_28_11_1_8" localSheetId="18">#REF!</definedName>
    <definedName name="FKERES_III_28_11_1_8" localSheetId="20">#REF!</definedName>
    <definedName name="FKERES_III_28_11_1_8">#REF!</definedName>
    <definedName name="FKERES_III_28_11_12" localSheetId="18">#REF!</definedName>
    <definedName name="FKERES_III_28_11_12" localSheetId="20">#REF!</definedName>
    <definedName name="FKERES_III_28_11_12">#REF!</definedName>
    <definedName name="FKERES_III_28_11_3" localSheetId="18">#REF!</definedName>
    <definedName name="FKERES_III_28_11_3" localSheetId="20">#REF!</definedName>
    <definedName name="FKERES_III_28_11_3">#REF!</definedName>
    <definedName name="FKERES_III_28_11_3_12" localSheetId="18">#REF!</definedName>
    <definedName name="FKERES_III_28_11_3_12" localSheetId="20">#REF!</definedName>
    <definedName name="FKERES_III_28_11_3_12">#REF!</definedName>
    <definedName name="FKERES_III_28_11_3_2" localSheetId="18">#REF!</definedName>
    <definedName name="FKERES_III_28_11_3_2" localSheetId="20">#REF!</definedName>
    <definedName name="FKERES_III_28_11_3_2">#REF!</definedName>
    <definedName name="FKERES_III_28_11_3_7" localSheetId="18">#REF!</definedName>
    <definedName name="FKERES_III_28_11_3_7" localSheetId="20">#REF!</definedName>
    <definedName name="FKERES_III_28_11_3_7">#REF!</definedName>
    <definedName name="FKERES_III_28_11_3_8" localSheetId="18">#REF!</definedName>
    <definedName name="FKERES_III_28_11_3_8" localSheetId="20">#REF!</definedName>
    <definedName name="FKERES_III_28_11_3_8">#REF!</definedName>
    <definedName name="FKERES_III_28_11_5" localSheetId="18">#REF!</definedName>
    <definedName name="FKERES_III_28_11_5" localSheetId="20">#REF!</definedName>
    <definedName name="FKERES_III_28_11_5">#REF!</definedName>
    <definedName name="FKERES_III_28_11_5_12" localSheetId="18">#REF!</definedName>
    <definedName name="FKERES_III_28_11_5_12" localSheetId="20">#REF!</definedName>
    <definedName name="FKERES_III_28_11_5_12">#REF!</definedName>
    <definedName name="FKERES_III_28_11_5_2" localSheetId="18">#REF!</definedName>
    <definedName name="FKERES_III_28_11_5_2" localSheetId="20">#REF!</definedName>
    <definedName name="FKERES_III_28_11_5_2">#REF!</definedName>
    <definedName name="FKERES_III_28_11_5_7" localSheetId="18">#REF!</definedName>
    <definedName name="FKERES_III_28_11_5_7" localSheetId="20">#REF!</definedName>
    <definedName name="FKERES_III_28_11_5_7">#REF!</definedName>
    <definedName name="FKERES_III_28_11_5_8" localSheetId="18">#REF!</definedName>
    <definedName name="FKERES_III_28_11_5_8" localSheetId="20">#REF!</definedName>
    <definedName name="FKERES_III_28_11_5_8">#REF!</definedName>
    <definedName name="FKERES_III_28_11_7" localSheetId="18">#REF!</definedName>
    <definedName name="FKERES_III_28_11_7" localSheetId="20">#REF!</definedName>
    <definedName name="FKERES_III_28_11_7">#REF!</definedName>
    <definedName name="FKERES_III_28_11_8" localSheetId="18">#REF!</definedName>
    <definedName name="FKERES_III_28_11_8" localSheetId="20">#REF!</definedName>
    <definedName name="FKERES_III_28_11_8">#REF!</definedName>
    <definedName name="FKERES_III_28_12" localSheetId="18">#REF!</definedName>
    <definedName name="FKERES_III_28_12" localSheetId="2">#REF!</definedName>
    <definedName name="FKERES_III_28_12" localSheetId="20">#REF!</definedName>
    <definedName name="FKERES_III_28_12">#REF!</definedName>
    <definedName name="FKERES_III_28_12_1">NA()</definedName>
    <definedName name="FKERES_III_28_12_10" localSheetId="6">#REF!</definedName>
    <definedName name="FKERES_III_28_12_10" localSheetId="22">#REF!</definedName>
    <definedName name="FKERES_III_28_12_10" localSheetId="18">#REF!</definedName>
    <definedName name="FKERES_III_28_12_10" localSheetId="7">#REF!</definedName>
    <definedName name="FKERES_III_28_12_10" localSheetId="8">#REF!</definedName>
    <definedName name="FKERES_III_28_12_10" localSheetId="24">#REF!</definedName>
    <definedName name="FKERES_III_28_12_10" localSheetId="20">#REF!</definedName>
    <definedName name="FKERES_III_28_12_10" localSheetId="5">#REF!</definedName>
    <definedName name="FKERES_III_28_12_10" localSheetId="23">#REF!</definedName>
    <definedName name="FKERES_III_28_12_10">#REF!</definedName>
    <definedName name="FKERES_III_28_12_10_12" localSheetId="6">#REF!</definedName>
    <definedName name="FKERES_III_28_12_10_12" localSheetId="22">#REF!</definedName>
    <definedName name="FKERES_III_28_12_10_12" localSheetId="18">#REF!</definedName>
    <definedName name="FKERES_III_28_12_10_12" localSheetId="7">#REF!</definedName>
    <definedName name="FKERES_III_28_12_10_12" localSheetId="8">#REF!</definedName>
    <definedName name="FKERES_III_28_12_10_12" localSheetId="20">#REF!</definedName>
    <definedName name="FKERES_III_28_12_10_12" localSheetId="5">#REF!</definedName>
    <definedName name="FKERES_III_28_12_10_12">#REF!</definedName>
    <definedName name="FKERES_III_28_12_10_7" localSheetId="6">#REF!</definedName>
    <definedName name="FKERES_III_28_12_10_7" localSheetId="22">#REF!</definedName>
    <definedName name="FKERES_III_28_12_10_7" localSheetId="18">#REF!</definedName>
    <definedName name="FKERES_III_28_12_10_7" localSheetId="7">#REF!</definedName>
    <definedName name="FKERES_III_28_12_10_7" localSheetId="8">#REF!</definedName>
    <definedName name="FKERES_III_28_12_10_7" localSheetId="20">#REF!</definedName>
    <definedName name="FKERES_III_28_12_10_7" localSheetId="5">#REF!</definedName>
    <definedName name="FKERES_III_28_12_10_7">#REF!</definedName>
    <definedName name="FKERES_III_28_12_10_8" localSheetId="18">#REF!</definedName>
    <definedName name="FKERES_III_28_12_10_8" localSheetId="20">#REF!</definedName>
    <definedName name="FKERES_III_28_12_10_8">#REF!</definedName>
    <definedName name="FKERES_III_28_12_12" localSheetId="18">#REF!</definedName>
    <definedName name="FKERES_III_28_12_12" localSheetId="20">#REF!</definedName>
    <definedName name="FKERES_III_28_12_12">#REF!</definedName>
    <definedName name="FKERES_III_28_12_7" localSheetId="18">#REF!</definedName>
    <definedName name="FKERES_III_28_12_7" localSheetId="20">#REF!</definedName>
    <definedName name="FKERES_III_28_12_7">#REF!</definedName>
    <definedName name="FKERES_III_28_12_8" localSheetId="18">#REF!</definedName>
    <definedName name="FKERES_III_28_12_8" localSheetId="20">#REF!</definedName>
    <definedName name="FKERES_III_28_12_8">#REF!</definedName>
    <definedName name="FKERES_III_28_2" localSheetId="18">#REF!</definedName>
    <definedName name="FKERES_III_28_2" localSheetId="20">#REF!</definedName>
    <definedName name="FKERES_III_28_2">#REF!</definedName>
    <definedName name="FKERES_III_28_3" localSheetId="18">#REF!</definedName>
    <definedName name="FKERES_III_28_3" localSheetId="20">#REF!</definedName>
    <definedName name="FKERES_III_28_3">#REF!</definedName>
    <definedName name="FKERES_III_28_4" localSheetId="18">#REF!</definedName>
    <definedName name="FKERES_III_28_4" localSheetId="20">#REF!</definedName>
    <definedName name="FKERES_III_28_4">#REF!</definedName>
    <definedName name="FKERES_III_28_7" localSheetId="18">#REF!</definedName>
    <definedName name="FKERES_III_28_7" localSheetId="20">#REF!</definedName>
    <definedName name="FKERES_III_28_7">#REF!</definedName>
    <definedName name="FKERES_III_28_8" localSheetId="18">#REF!</definedName>
    <definedName name="FKERES_III_28_8" localSheetId="20">#REF!</definedName>
    <definedName name="FKERES_III_28_8">#REF!</definedName>
    <definedName name="FKERES_III_28_9" localSheetId="18">#REF!</definedName>
    <definedName name="FKERES_III_28_9" localSheetId="20">#REF!</definedName>
    <definedName name="FKERES_III_28_9">#REF!</definedName>
    <definedName name="FKERES_III_28_9_1">NA()</definedName>
    <definedName name="FKERES_III_28_9_12" localSheetId="6">#REF!</definedName>
    <definedName name="FKERES_III_28_9_12" localSheetId="22">#REF!</definedName>
    <definedName name="FKERES_III_28_9_12" localSheetId="18">#REF!</definedName>
    <definedName name="FKERES_III_28_9_12" localSheetId="7">#REF!</definedName>
    <definedName name="FKERES_III_28_9_12" localSheetId="8">#REF!</definedName>
    <definedName name="FKERES_III_28_9_12" localSheetId="24">#REF!</definedName>
    <definedName name="FKERES_III_28_9_12" localSheetId="20">#REF!</definedName>
    <definedName name="FKERES_III_28_9_12" localSheetId="5">#REF!</definedName>
    <definedName name="FKERES_III_28_9_12" localSheetId="23">#REF!</definedName>
    <definedName name="FKERES_III_28_9_12">#REF!</definedName>
    <definedName name="FKERES_III_28_9_7" localSheetId="6">#REF!</definedName>
    <definedName name="FKERES_III_28_9_7" localSheetId="22">#REF!</definedName>
    <definedName name="FKERES_III_28_9_7" localSheetId="18">#REF!</definedName>
    <definedName name="FKERES_III_28_9_7" localSheetId="7">#REF!</definedName>
    <definedName name="FKERES_III_28_9_7" localSheetId="8">#REF!</definedName>
    <definedName name="FKERES_III_28_9_7" localSheetId="20">#REF!</definedName>
    <definedName name="FKERES_III_28_9_7" localSheetId="5">#REF!</definedName>
    <definedName name="FKERES_III_28_9_7">#REF!</definedName>
    <definedName name="FKERES_III_28_9_8" localSheetId="6">#REF!</definedName>
    <definedName name="FKERES_III_28_9_8" localSheetId="22">#REF!</definedName>
    <definedName name="FKERES_III_28_9_8" localSheetId="18">#REF!</definedName>
    <definedName name="FKERES_III_28_9_8" localSheetId="7">#REF!</definedName>
    <definedName name="FKERES_III_28_9_8" localSheetId="8">#REF!</definedName>
    <definedName name="FKERES_III_28_9_8" localSheetId="20">#REF!</definedName>
    <definedName name="FKERES_III_28_9_8" localSheetId="5">#REF!</definedName>
    <definedName name="FKERES_III_28_9_8">#REF!</definedName>
    <definedName name="FKERES_III_3" localSheetId="18">#REF!</definedName>
    <definedName name="FKERES_III_3" localSheetId="20">#REF!</definedName>
    <definedName name="FKERES_III_3">#REF!</definedName>
    <definedName name="FKERES_III_31" localSheetId="18">#REF!</definedName>
    <definedName name="FKERES_III_31" localSheetId="2">#REF!</definedName>
    <definedName name="FKERES_III_31" localSheetId="20">#REF!</definedName>
    <definedName name="FKERES_III_31">#REF!</definedName>
    <definedName name="FKERES_III_31_1" localSheetId="18">#REF!</definedName>
    <definedName name="FKERES_III_31_1" localSheetId="20">#REF!</definedName>
    <definedName name="FKERES_III_31_1">#REF!</definedName>
    <definedName name="FKERES_III_31_10" localSheetId="18">#REF!</definedName>
    <definedName name="FKERES_III_31_10" localSheetId="20">#REF!</definedName>
    <definedName name="FKERES_III_31_10">#REF!</definedName>
    <definedName name="FKERES_III_31_10_12" localSheetId="18">#REF!</definedName>
    <definedName name="FKERES_III_31_10_12" localSheetId="20">#REF!</definedName>
    <definedName name="FKERES_III_31_10_12">#REF!</definedName>
    <definedName name="FKERES_III_31_10_7" localSheetId="18">#REF!</definedName>
    <definedName name="FKERES_III_31_10_7" localSheetId="20">#REF!</definedName>
    <definedName name="FKERES_III_31_10_7">#REF!</definedName>
    <definedName name="FKERES_III_31_10_8" localSheetId="18">#REF!</definedName>
    <definedName name="FKERES_III_31_10_8" localSheetId="20">#REF!</definedName>
    <definedName name="FKERES_III_31_10_8">#REF!</definedName>
    <definedName name="FKERES_III_31_11" localSheetId="18">#REF!</definedName>
    <definedName name="FKERES_III_31_11" localSheetId="20">#REF!</definedName>
    <definedName name="FKERES_III_31_11">#REF!</definedName>
    <definedName name="FKERES_III_31_11_1" localSheetId="18">#REF!</definedName>
    <definedName name="FKERES_III_31_11_1" localSheetId="20">#REF!</definedName>
    <definedName name="FKERES_III_31_11_1">#REF!</definedName>
    <definedName name="FKERES_III_31_11_1_1" localSheetId="18">#REF!</definedName>
    <definedName name="FKERES_III_31_11_1_1" localSheetId="20">#REF!</definedName>
    <definedName name="FKERES_III_31_11_1_1">#REF!</definedName>
    <definedName name="FKERES_III_31_11_1_1_1">NA()</definedName>
    <definedName name="FKERES_III_31_11_1_1_12" localSheetId="6">#REF!</definedName>
    <definedName name="FKERES_III_31_11_1_1_12" localSheetId="22">#REF!</definedName>
    <definedName name="FKERES_III_31_11_1_1_12" localSheetId="18">#REF!</definedName>
    <definedName name="FKERES_III_31_11_1_1_12" localSheetId="7">#REF!</definedName>
    <definedName name="FKERES_III_31_11_1_1_12" localSheetId="8">#REF!</definedName>
    <definedName name="FKERES_III_31_11_1_1_12" localSheetId="24">#REF!</definedName>
    <definedName name="FKERES_III_31_11_1_1_12" localSheetId="20">#REF!</definedName>
    <definedName name="FKERES_III_31_11_1_1_12" localSheetId="5">#REF!</definedName>
    <definedName name="FKERES_III_31_11_1_1_12" localSheetId="23">#REF!</definedName>
    <definedName name="FKERES_III_31_11_1_1_12">#REF!</definedName>
    <definedName name="FKERES_III_31_11_1_1_2" localSheetId="6">#REF!</definedName>
    <definedName name="FKERES_III_31_11_1_1_2" localSheetId="22">#REF!</definedName>
    <definedName name="FKERES_III_31_11_1_1_2" localSheetId="18">#REF!</definedName>
    <definedName name="FKERES_III_31_11_1_1_2" localSheetId="7">#REF!</definedName>
    <definedName name="FKERES_III_31_11_1_1_2" localSheetId="8">#REF!</definedName>
    <definedName name="FKERES_III_31_11_1_1_2" localSheetId="20">#REF!</definedName>
    <definedName name="FKERES_III_31_11_1_1_2" localSheetId="5">#REF!</definedName>
    <definedName name="FKERES_III_31_11_1_1_2">#REF!</definedName>
    <definedName name="FKERES_III_31_11_1_1_7" localSheetId="6">#REF!</definedName>
    <definedName name="FKERES_III_31_11_1_1_7" localSheetId="22">#REF!</definedName>
    <definedName name="FKERES_III_31_11_1_1_7" localSheetId="18">#REF!</definedName>
    <definedName name="FKERES_III_31_11_1_1_7" localSheetId="7">#REF!</definedName>
    <definedName name="FKERES_III_31_11_1_1_7" localSheetId="8">#REF!</definedName>
    <definedName name="FKERES_III_31_11_1_1_7" localSheetId="20">#REF!</definedName>
    <definedName name="FKERES_III_31_11_1_1_7" localSheetId="5">#REF!</definedName>
    <definedName name="FKERES_III_31_11_1_1_7">#REF!</definedName>
    <definedName name="FKERES_III_31_11_1_1_8" localSheetId="18">#REF!</definedName>
    <definedName name="FKERES_III_31_11_1_1_8" localSheetId="20">#REF!</definedName>
    <definedName name="FKERES_III_31_11_1_1_8">#REF!</definedName>
    <definedName name="FKERES_III_31_11_1_12" localSheetId="18">#REF!</definedName>
    <definedName name="FKERES_III_31_11_1_12" localSheetId="20">#REF!</definedName>
    <definedName name="FKERES_III_31_11_1_12">#REF!</definedName>
    <definedName name="FKERES_III_31_11_1_2" localSheetId="18">#REF!</definedName>
    <definedName name="FKERES_III_31_11_1_2" localSheetId="20">#REF!</definedName>
    <definedName name="FKERES_III_31_11_1_2">#REF!</definedName>
    <definedName name="FKERES_III_31_11_1_7" localSheetId="18">#REF!</definedName>
    <definedName name="FKERES_III_31_11_1_7" localSheetId="20">#REF!</definedName>
    <definedName name="FKERES_III_31_11_1_7">#REF!</definedName>
    <definedName name="FKERES_III_31_11_1_8" localSheetId="18">#REF!</definedName>
    <definedName name="FKERES_III_31_11_1_8" localSheetId="20">#REF!</definedName>
    <definedName name="FKERES_III_31_11_1_8">#REF!</definedName>
    <definedName name="FKERES_III_31_11_12" localSheetId="18">#REF!</definedName>
    <definedName name="FKERES_III_31_11_12" localSheetId="20">#REF!</definedName>
    <definedName name="FKERES_III_31_11_12">#REF!</definedName>
    <definedName name="FKERES_III_31_11_3" localSheetId="18">#REF!</definedName>
    <definedName name="FKERES_III_31_11_3" localSheetId="20">#REF!</definedName>
    <definedName name="FKERES_III_31_11_3">#REF!</definedName>
    <definedName name="FKERES_III_31_11_3_12" localSheetId="18">#REF!</definedName>
    <definedName name="FKERES_III_31_11_3_12" localSheetId="20">#REF!</definedName>
    <definedName name="FKERES_III_31_11_3_12">#REF!</definedName>
    <definedName name="FKERES_III_31_11_3_2" localSheetId="18">#REF!</definedName>
    <definedName name="FKERES_III_31_11_3_2" localSheetId="20">#REF!</definedName>
    <definedName name="FKERES_III_31_11_3_2">#REF!</definedName>
    <definedName name="FKERES_III_31_11_3_7" localSheetId="18">#REF!</definedName>
    <definedName name="FKERES_III_31_11_3_7" localSheetId="20">#REF!</definedName>
    <definedName name="FKERES_III_31_11_3_7">#REF!</definedName>
    <definedName name="FKERES_III_31_11_3_8" localSheetId="18">#REF!</definedName>
    <definedName name="FKERES_III_31_11_3_8" localSheetId="20">#REF!</definedName>
    <definedName name="FKERES_III_31_11_3_8">#REF!</definedName>
    <definedName name="FKERES_III_31_11_5" localSheetId="18">#REF!</definedName>
    <definedName name="FKERES_III_31_11_5" localSheetId="20">#REF!</definedName>
    <definedName name="FKERES_III_31_11_5">#REF!</definedName>
    <definedName name="FKERES_III_31_11_5_12" localSheetId="18">#REF!</definedName>
    <definedName name="FKERES_III_31_11_5_12" localSheetId="20">#REF!</definedName>
    <definedName name="FKERES_III_31_11_5_12">#REF!</definedName>
    <definedName name="FKERES_III_31_11_5_2" localSheetId="18">#REF!</definedName>
    <definedName name="FKERES_III_31_11_5_2" localSheetId="20">#REF!</definedName>
    <definedName name="FKERES_III_31_11_5_2">#REF!</definedName>
    <definedName name="FKERES_III_31_11_5_7" localSheetId="18">#REF!</definedName>
    <definedName name="FKERES_III_31_11_5_7" localSheetId="20">#REF!</definedName>
    <definedName name="FKERES_III_31_11_5_7">#REF!</definedName>
    <definedName name="FKERES_III_31_11_5_8" localSheetId="18">#REF!</definedName>
    <definedName name="FKERES_III_31_11_5_8" localSheetId="20">#REF!</definedName>
    <definedName name="FKERES_III_31_11_5_8">#REF!</definedName>
    <definedName name="FKERES_III_31_11_7" localSheetId="18">#REF!</definedName>
    <definedName name="FKERES_III_31_11_7" localSheetId="20">#REF!</definedName>
    <definedName name="FKERES_III_31_11_7">#REF!</definedName>
    <definedName name="FKERES_III_31_11_8" localSheetId="18">#REF!</definedName>
    <definedName name="FKERES_III_31_11_8" localSheetId="20">#REF!</definedName>
    <definedName name="FKERES_III_31_11_8">#REF!</definedName>
    <definedName name="FKERES_III_31_12" localSheetId="18">#REF!</definedName>
    <definedName name="FKERES_III_31_12" localSheetId="2">#REF!</definedName>
    <definedName name="FKERES_III_31_12" localSheetId="20">#REF!</definedName>
    <definedName name="FKERES_III_31_12">#REF!</definedName>
    <definedName name="FKERES_III_31_12_1">NA()</definedName>
    <definedName name="FKERES_III_31_12_10" localSheetId="6">#REF!</definedName>
    <definedName name="FKERES_III_31_12_10" localSheetId="22">#REF!</definedName>
    <definedName name="FKERES_III_31_12_10" localSheetId="18">#REF!</definedName>
    <definedName name="FKERES_III_31_12_10" localSheetId="7">#REF!</definedName>
    <definedName name="FKERES_III_31_12_10" localSheetId="8">#REF!</definedName>
    <definedName name="FKERES_III_31_12_10" localSheetId="24">#REF!</definedName>
    <definedName name="FKERES_III_31_12_10" localSheetId="20">#REF!</definedName>
    <definedName name="FKERES_III_31_12_10" localSheetId="5">#REF!</definedName>
    <definedName name="FKERES_III_31_12_10" localSheetId="23">#REF!</definedName>
    <definedName name="FKERES_III_31_12_10">#REF!</definedName>
    <definedName name="FKERES_III_31_12_10_12" localSheetId="6">#REF!</definedName>
    <definedName name="FKERES_III_31_12_10_12" localSheetId="22">#REF!</definedName>
    <definedName name="FKERES_III_31_12_10_12" localSheetId="18">#REF!</definedName>
    <definedName name="FKERES_III_31_12_10_12" localSheetId="7">#REF!</definedName>
    <definedName name="FKERES_III_31_12_10_12" localSheetId="8">#REF!</definedName>
    <definedName name="FKERES_III_31_12_10_12" localSheetId="20">#REF!</definedName>
    <definedName name="FKERES_III_31_12_10_12" localSheetId="5">#REF!</definedName>
    <definedName name="FKERES_III_31_12_10_12">#REF!</definedName>
    <definedName name="FKERES_III_31_12_10_7" localSheetId="6">#REF!</definedName>
    <definedName name="FKERES_III_31_12_10_7" localSheetId="22">#REF!</definedName>
    <definedName name="FKERES_III_31_12_10_7" localSheetId="18">#REF!</definedName>
    <definedName name="FKERES_III_31_12_10_7" localSheetId="7">#REF!</definedName>
    <definedName name="FKERES_III_31_12_10_7" localSheetId="8">#REF!</definedName>
    <definedName name="FKERES_III_31_12_10_7" localSheetId="20">#REF!</definedName>
    <definedName name="FKERES_III_31_12_10_7" localSheetId="5">#REF!</definedName>
    <definedName name="FKERES_III_31_12_10_7">#REF!</definedName>
    <definedName name="FKERES_III_31_12_10_8" localSheetId="18">#REF!</definedName>
    <definedName name="FKERES_III_31_12_10_8" localSheetId="20">#REF!</definedName>
    <definedName name="FKERES_III_31_12_10_8">#REF!</definedName>
    <definedName name="FKERES_III_31_12_12" localSheetId="18">#REF!</definedName>
    <definedName name="FKERES_III_31_12_12" localSheetId="20">#REF!</definedName>
    <definedName name="FKERES_III_31_12_12">#REF!</definedName>
    <definedName name="FKERES_III_31_12_7" localSheetId="18">#REF!</definedName>
    <definedName name="FKERES_III_31_12_7" localSheetId="20">#REF!</definedName>
    <definedName name="FKERES_III_31_12_7">#REF!</definedName>
    <definedName name="FKERES_III_31_12_8" localSheetId="18">#REF!</definedName>
    <definedName name="FKERES_III_31_12_8" localSheetId="20">#REF!</definedName>
    <definedName name="FKERES_III_31_12_8">#REF!</definedName>
    <definedName name="FKERES_III_31_2" localSheetId="18">#REF!</definedName>
    <definedName name="FKERES_III_31_2" localSheetId="20">#REF!</definedName>
    <definedName name="FKERES_III_31_2">#REF!</definedName>
    <definedName name="FKERES_III_31_3" localSheetId="18">#REF!</definedName>
    <definedName name="FKERES_III_31_3" localSheetId="20">#REF!</definedName>
    <definedName name="FKERES_III_31_3">#REF!</definedName>
    <definedName name="FKERES_III_31_4" localSheetId="18">#REF!</definedName>
    <definedName name="FKERES_III_31_4" localSheetId="20">#REF!</definedName>
    <definedName name="FKERES_III_31_4">#REF!</definedName>
    <definedName name="FKERES_III_31_7" localSheetId="18">#REF!</definedName>
    <definedName name="FKERES_III_31_7" localSheetId="20">#REF!</definedName>
    <definedName name="FKERES_III_31_7">#REF!</definedName>
    <definedName name="FKERES_III_31_8" localSheetId="18">#REF!</definedName>
    <definedName name="FKERES_III_31_8" localSheetId="20">#REF!</definedName>
    <definedName name="FKERES_III_31_8">#REF!</definedName>
    <definedName name="FKERES_III_31_9" localSheetId="18">#REF!</definedName>
    <definedName name="FKERES_III_31_9" localSheetId="20">#REF!</definedName>
    <definedName name="FKERES_III_31_9">#REF!</definedName>
    <definedName name="FKERES_III_31_9_1">NA()</definedName>
    <definedName name="FKERES_III_31_9_12" localSheetId="6">#REF!</definedName>
    <definedName name="FKERES_III_31_9_12" localSheetId="22">#REF!</definedName>
    <definedName name="FKERES_III_31_9_12" localSheetId="18">#REF!</definedName>
    <definedName name="FKERES_III_31_9_12" localSheetId="7">#REF!</definedName>
    <definedName name="FKERES_III_31_9_12" localSheetId="8">#REF!</definedName>
    <definedName name="FKERES_III_31_9_12" localSheetId="24">#REF!</definedName>
    <definedName name="FKERES_III_31_9_12" localSheetId="20">#REF!</definedName>
    <definedName name="FKERES_III_31_9_12" localSheetId="5">#REF!</definedName>
    <definedName name="FKERES_III_31_9_12" localSheetId="23">#REF!</definedName>
    <definedName name="FKERES_III_31_9_12">#REF!</definedName>
    <definedName name="FKERES_III_31_9_7" localSheetId="6">#REF!</definedName>
    <definedName name="FKERES_III_31_9_7" localSheetId="22">#REF!</definedName>
    <definedName name="FKERES_III_31_9_7" localSheetId="18">#REF!</definedName>
    <definedName name="FKERES_III_31_9_7" localSheetId="7">#REF!</definedName>
    <definedName name="FKERES_III_31_9_7" localSheetId="8">#REF!</definedName>
    <definedName name="FKERES_III_31_9_7" localSheetId="20">#REF!</definedName>
    <definedName name="FKERES_III_31_9_7" localSheetId="5">#REF!</definedName>
    <definedName name="FKERES_III_31_9_7">#REF!</definedName>
    <definedName name="FKERES_III_31_9_8" localSheetId="6">#REF!</definedName>
    <definedName name="FKERES_III_31_9_8" localSheetId="22">#REF!</definedName>
    <definedName name="FKERES_III_31_9_8" localSheetId="18">#REF!</definedName>
    <definedName name="FKERES_III_31_9_8" localSheetId="7">#REF!</definedName>
    <definedName name="FKERES_III_31_9_8" localSheetId="8">#REF!</definedName>
    <definedName name="FKERES_III_31_9_8" localSheetId="20">#REF!</definedName>
    <definedName name="FKERES_III_31_9_8" localSheetId="5">#REF!</definedName>
    <definedName name="FKERES_III_31_9_8">#REF!</definedName>
    <definedName name="FKERES_III_4" localSheetId="18">#REF!</definedName>
    <definedName name="FKERES_III_4" localSheetId="20">#REF!</definedName>
    <definedName name="FKERES_III_4">#REF!</definedName>
    <definedName name="FKERES_III_7" localSheetId="18">#REF!</definedName>
    <definedName name="FKERES_III_7" localSheetId="20">#REF!</definedName>
    <definedName name="FKERES_III_7">#REF!</definedName>
    <definedName name="FKERES_III_8" localSheetId="18">#REF!</definedName>
    <definedName name="FKERES_III_8" localSheetId="20">#REF!</definedName>
    <definedName name="FKERES_III_8">#REF!</definedName>
    <definedName name="FKERES_III_9" localSheetId="18">#REF!</definedName>
    <definedName name="FKERES_III_9" localSheetId="20">#REF!</definedName>
    <definedName name="FKERES_III_9">#REF!</definedName>
    <definedName name="FKERES_III_9_1">NA()</definedName>
    <definedName name="FKERES_III_9_12" localSheetId="6">#REF!</definedName>
    <definedName name="FKERES_III_9_12" localSheetId="22">#REF!</definedName>
    <definedName name="FKERES_III_9_12" localSheetId="18">#REF!</definedName>
    <definedName name="FKERES_III_9_12" localSheetId="7">#REF!</definedName>
    <definedName name="FKERES_III_9_12" localSheetId="8">#REF!</definedName>
    <definedName name="FKERES_III_9_12" localSheetId="24">#REF!</definedName>
    <definedName name="FKERES_III_9_12" localSheetId="20">#REF!</definedName>
    <definedName name="FKERES_III_9_12" localSheetId="5">#REF!</definedName>
    <definedName name="FKERES_III_9_12" localSheetId="23">#REF!</definedName>
    <definedName name="FKERES_III_9_12">#REF!</definedName>
    <definedName name="FKERES_III_9_7" localSheetId="6">#REF!</definedName>
    <definedName name="FKERES_III_9_7" localSheetId="22">#REF!</definedName>
    <definedName name="FKERES_III_9_7" localSheetId="18">#REF!</definedName>
    <definedName name="FKERES_III_9_7" localSheetId="7">#REF!</definedName>
    <definedName name="FKERES_III_9_7" localSheetId="8">#REF!</definedName>
    <definedName name="FKERES_III_9_7" localSheetId="20">#REF!</definedName>
    <definedName name="FKERES_III_9_7" localSheetId="5">#REF!</definedName>
    <definedName name="FKERES_III_9_7">#REF!</definedName>
    <definedName name="FKERES_III_9_8" localSheetId="6">#REF!</definedName>
    <definedName name="FKERES_III_9_8" localSheetId="22">#REF!</definedName>
    <definedName name="FKERES_III_9_8" localSheetId="18">#REF!</definedName>
    <definedName name="FKERES_III_9_8" localSheetId="7">#REF!</definedName>
    <definedName name="FKERES_III_9_8" localSheetId="8">#REF!</definedName>
    <definedName name="FKERES_III_9_8" localSheetId="20">#REF!</definedName>
    <definedName name="FKERES_III_9_8" localSheetId="5">#REF!</definedName>
    <definedName name="FKERES_III_9_8">#REF!</definedName>
    <definedName name="FKERES_IV" localSheetId="18">#REF!</definedName>
    <definedName name="FKERES_IV" localSheetId="2">#REF!</definedName>
    <definedName name="FKERES_IV" localSheetId="20">#REF!</definedName>
    <definedName name="FKERES_IV">#REF!</definedName>
    <definedName name="FKERES_IV_1" localSheetId="18">#REF!</definedName>
    <definedName name="FKERES_IV_1" localSheetId="20">#REF!</definedName>
    <definedName name="FKERES_IV_1">#REF!</definedName>
    <definedName name="FKERES_IV_10" localSheetId="18">#REF!</definedName>
    <definedName name="FKERES_IV_10" localSheetId="20">#REF!</definedName>
    <definedName name="FKERES_IV_10">#REF!</definedName>
    <definedName name="FKERES_IV_10_12" localSheetId="18">#REF!</definedName>
    <definedName name="FKERES_IV_10_12" localSheetId="20">#REF!</definedName>
    <definedName name="FKERES_IV_10_12">#REF!</definedName>
    <definedName name="FKERES_IV_10_7" localSheetId="18">#REF!</definedName>
    <definedName name="FKERES_IV_10_7" localSheetId="20">#REF!</definedName>
    <definedName name="FKERES_IV_10_7">#REF!</definedName>
    <definedName name="FKERES_IV_10_8" localSheetId="18">#REF!</definedName>
    <definedName name="FKERES_IV_10_8" localSheetId="20">#REF!</definedName>
    <definedName name="FKERES_IV_10_8">#REF!</definedName>
    <definedName name="FKERES_IV_11" localSheetId="18">#REF!</definedName>
    <definedName name="FKERES_IV_11" localSheetId="20">#REF!</definedName>
    <definedName name="FKERES_IV_11">#REF!</definedName>
    <definedName name="FKERES_IV_11_1" localSheetId="18">#REF!</definedName>
    <definedName name="FKERES_IV_11_1" localSheetId="20">#REF!</definedName>
    <definedName name="FKERES_IV_11_1">#REF!</definedName>
    <definedName name="FKERES_IV_11_1_1" localSheetId="18">#REF!</definedName>
    <definedName name="FKERES_IV_11_1_1" localSheetId="20">#REF!</definedName>
    <definedName name="FKERES_IV_11_1_1">#REF!</definedName>
    <definedName name="FKERES_IV_11_1_1_1">NA()</definedName>
    <definedName name="FKERES_IV_11_1_1_12" localSheetId="6">#REF!</definedName>
    <definedName name="FKERES_IV_11_1_1_12" localSheetId="22">#REF!</definedName>
    <definedName name="FKERES_IV_11_1_1_12" localSheetId="18">#REF!</definedName>
    <definedName name="FKERES_IV_11_1_1_12" localSheetId="7">#REF!</definedName>
    <definedName name="FKERES_IV_11_1_1_12" localSheetId="8">#REF!</definedName>
    <definedName name="FKERES_IV_11_1_1_12" localSheetId="24">#REF!</definedName>
    <definedName name="FKERES_IV_11_1_1_12" localSheetId="20">#REF!</definedName>
    <definedName name="FKERES_IV_11_1_1_12" localSheetId="5">#REF!</definedName>
    <definedName name="FKERES_IV_11_1_1_12" localSheetId="23">#REF!</definedName>
    <definedName name="FKERES_IV_11_1_1_12">#REF!</definedName>
    <definedName name="FKERES_IV_11_1_1_2" localSheetId="6">#REF!</definedName>
    <definedName name="FKERES_IV_11_1_1_2" localSheetId="22">#REF!</definedName>
    <definedName name="FKERES_IV_11_1_1_2" localSheetId="18">#REF!</definedName>
    <definedName name="FKERES_IV_11_1_1_2" localSheetId="7">#REF!</definedName>
    <definedName name="FKERES_IV_11_1_1_2" localSheetId="8">#REF!</definedName>
    <definedName name="FKERES_IV_11_1_1_2" localSheetId="20">#REF!</definedName>
    <definedName name="FKERES_IV_11_1_1_2" localSheetId="5">#REF!</definedName>
    <definedName name="FKERES_IV_11_1_1_2">#REF!</definedName>
    <definedName name="FKERES_IV_11_1_1_7" localSheetId="6">#REF!</definedName>
    <definedName name="FKERES_IV_11_1_1_7" localSheetId="22">#REF!</definedName>
    <definedName name="FKERES_IV_11_1_1_7" localSheetId="18">#REF!</definedName>
    <definedName name="FKERES_IV_11_1_1_7" localSheetId="7">#REF!</definedName>
    <definedName name="FKERES_IV_11_1_1_7" localSheetId="8">#REF!</definedName>
    <definedName name="FKERES_IV_11_1_1_7" localSheetId="20">#REF!</definedName>
    <definedName name="FKERES_IV_11_1_1_7" localSheetId="5">#REF!</definedName>
    <definedName name="FKERES_IV_11_1_1_7">#REF!</definedName>
    <definedName name="FKERES_IV_11_1_1_8" localSheetId="18">#REF!</definedName>
    <definedName name="FKERES_IV_11_1_1_8" localSheetId="20">#REF!</definedName>
    <definedName name="FKERES_IV_11_1_1_8">#REF!</definedName>
    <definedName name="FKERES_IV_11_1_12" localSheetId="18">#REF!</definedName>
    <definedName name="FKERES_IV_11_1_12" localSheetId="20">#REF!</definedName>
    <definedName name="FKERES_IV_11_1_12">#REF!</definedName>
    <definedName name="FKERES_IV_11_1_2" localSheetId="18">#REF!</definedName>
    <definedName name="FKERES_IV_11_1_2" localSheetId="20">#REF!</definedName>
    <definedName name="FKERES_IV_11_1_2">#REF!</definedName>
    <definedName name="FKERES_IV_11_1_7" localSheetId="18">#REF!</definedName>
    <definedName name="FKERES_IV_11_1_7" localSheetId="20">#REF!</definedName>
    <definedName name="FKERES_IV_11_1_7">#REF!</definedName>
    <definedName name="FKERES_IV_11_1_8" localSheetId="18">#REF!</definedName>
    <definedName name="FKERES_IV_11_1_8" localSheetId="20">#REF!</definedName>
    <definedName name="FKERES_IV_11_1_8">#REF!</definedName>
    <definedName name="FKERES_IV_11_12" localSheetId="18">#REF!</definedName>
    <definedName name="FKERES_IV_11_12" localSheetId="20">#REF!</definedName>
    <definedName name="FKERES_IV_11_12">#REF!</definedName>
    <definedName name="FKERES_IV_11_3" localSheetId="18">#REF!</definedName>
    <definedName name="FKERES_IV_11_3" localSheetId="20">#REF!</definedName>
    <definedName name="FKERES_IV_11_3">#REF!</definedName>
    <definedName name="FKERES_IV_11_3_12" localSheetId="18">#REF!</definedName>
    <definedName name="FKERES_IV_11_3_12" localSheetId="20">#REF!</definedName>
    <definedName name="FKERES_IV_11_3_12">#REF!</definedName>
    <definedName name="FKERES_IV_11_3_2" localSheetId="18">#REF!</definedName>
    <definedName name="FKERES_IV_11_3_2" localSheetId="20">#REF!</definedName>
    <definedName name="FKERES_IV_11_3_2">#REF!</definedName>
    <definedName name="FKERES_IV_11_3_7" localSheetId="18">#REF!</definedName>
    <definedName name="FKERES_IV_11_3_7" localSheetId="20">#REF!</definedName>
    <definedName name="FKERES_IV_11_3_7">#REF!</definedName>
    <definedName name="FKERES_IV_11_3_8" localSheetId="18">#REF!</definedName>
    <definedName name="FKERES_IV_11_3_8" localSheetId="20">#REF!</definedName>
    <definedName name="FKERES_IV_11_3_8">#REF!</definedName>
    <definedName name="FKERES_IV_11_5" localSheetId="18">#REF!</definedName>
    <definedName name="FKERES_IV_11_5" localSheetId="20">#REF!</definedName>
    <definedName name="FKERES_IV_11_5">#REF!</definedName>
    <definedName name="FKERES_IV_11_5_12" localSheetId="18">#REF!</definedName>
    <definedName name="FKERES_IV_11_5_12" localSheetId="20">#REF!</definedName>
    <definedName name="FKERES_IV_11_5_12">#REF!</definedName>
    <definedName name="FKERES_IV_11_5_2" localSheetId="18">#REF!</definedName>
    <definedName name="FKERES_IV_11_5_2" localSheetId="20">#REF!</definedName>
    <definedName name="FKERES_IV_11_5_2">#REF!</definedName>
    <definedName name="FKERES_IV_11_5_7" localSheetId="18">#REF!</definedName>
    <definedName name="FKERES_IV_11_5_7" localSheetId="20">#REF!</definedName>
    <definedName name="FKERES_IV_11_5_7">#REF!</definedName>
    <definedName name="FKERES_IV_11_5_8" localSheetId="18">#REF!</definedName>
    <definedName name="FKERES_IV_11_5_8" localSheetId="20">#REF!</definedName>
    <definedName name="FKERES_IV_11_5_8">#REF!</definedName>
    <definedName name="FKERES_IV_11_7" localSheetId="18">#REF!</definedName>
    <definedName name="FKERES_IV_11_7" localSheetId="20">#REF!</definedName>
    <definedName name="FKERES_IV_11_7">#REF!</definedName>
    <definedName name="FKERES_IV_11_8" localSheetId="18">#REF!</definedName>
    <definedName name="FKERES_IV_11_8" localSheetId="20">#REF!</definedName>
    <definedName name="FKERES_IV_11_8">#REF!</definedName>
    <definedName name="FKERES_IV_12" localSheetId="18">#REF!</definedName>
    <definedName name="FKERES_IV_12" localSheetId="2">#REF!</definedName>
    <definedName name="FKERES_IV_12" localSheetId="20">#REF!</definedName>
    <definedName name="FKERES_IV_12">#REF!</definedName>
    <definedName name="FKERES_IV_12_1">NA()</definedName>
    <definedName name="FKERES_IV_12_10" localSheetId="6">#REF!</definedName>
    <definedName name="FKERES_IV_12_10" localSheetId="22">#REF!</definedName>
    <definedName name="FKERES_IV_12_10" localSheetId="18">#REF!</definedName>
    <definedName name="FKERES_IV_12_10" localSheetId="7">#REF!</definedName>
    <definedName name="FKERES_IV_12_10" localSheetId="8">#REF!</definedName>
    <definedName name="FKERES_IV_12_10" localSheetId="24">#REF!</definedName>
    <definedName name="FKERES_IV_12_10" localSheetId="20">#REF!</definedName>
    <definedName name="FKERES_IV_12_10" localSheetId="5">#REF!</definedName>
    <definedName name="FKERES_IV_12_10" localSheetId="23">#REF!</definedName>
    <definedName name="FKERES_IV_12_10">#REF!</definedName>
    <definedName name="FKERES_IV_12_10_12" localSheetId="6">#REF!</definedName>
    <definedName name="FKERES_IV_12_10_12" localSheetId="22">#REF!</definedName>
    <definedName name="FKERES_IV_12_10_12" localSheetId="18">#REF!</definedName>
    <definedName name="FKERES_IV_12_10_12" localSheetId="7">#REF!</definedName>
    <definedName name="FKERES_IV_12_10_12" localSheetId="8">#REF!</definedName>
    <definedName name="FKERES_IV_12_10_12" localSheetId="20">#REF!</definedName>
    <definedName name="FKERES_IV_12_10_12" localSheetId="5">#REF!</definedName>
    <definedName name="FKERES_IV_12_10_12">#REF!</definedName>
    <definedName name="FKERES_IV_12_10_7" localSheetId="6">#REF!</definedName>
    <definedName name="FKERES_IV_12_10_7" localSheetId="22">#REF!</definedName>
    <definedName name="FKERES_IV_12_10_7" localSheetId="18">#REF!</definedName>
    <definedName name="FKERES_IV_12_10_7" localSheetId="7">#REF!</definedName>
    <definedName name="FKERES_IV_12_10_7" localSheetId="8">#REF!</definedName>
    <definedName name="FKERES_IV_12_10_7" localSheetId="20">#REF!</definedName>
    <definedName name="FKERES_IV_12_10_7" localSheetId="5">#REF!</definedName>
    <definedName name="FKERES_IV_12_10_7">#REF!</definedName>
    <definedName name="FKERES_IV_12_10_8" localSheetId="18">#REF!</definedName>
    <definedName name="FKERES_IV_12_10_8" localSheetId="20">#REF!</definedName>
    <definedName name="FKERES_IV_12_10_8">#REF!</definedName>
    <definedName name="FKERES_IV_12_12" localSheetId="18">#REF!</definedName>
    <definedName name="FKERES_IV_12_12" localSheetId="20">#REF!</definedName>
    <definedName name="FKERES_IV_12_12">#REF!</definedName>
    <definedName name="FKERES_IV_12_7" localSheetId="18">#REF!</definedName>
    <definedName name="FKERES_IV_12_7" localSheetId="20">#REF!</definedName>
    <definedName name="FKERES_IV_12_7">#REF!</definedName>
    <definedName name="FKERES_IV_12_8" localSheetId="18">#REF!</definedName>
    <definedName name="FKERES_IV_12_8" localSheetId="20">#REF!</definedName>
    <definedName name="FKERES_IV_12_8">#REF!</definedName>
    <definedName name="FKERES_IV_15" localSheetId="18">#REF!</definedName>
    <definedName name="FKERES_IV_15" localSheetId="2">#REF!</definedName>
    <definedName name="FKERES_IV_15" localSheetId="20">#REF!</definedName>
    <definedName name="FKERES_IV_15">#REF!</definedName>
    <definedName name="FKERES_IV_15_1" localSheetId="18">#REF!</definedName>
    <definedName name="FKERES_IV_15_1" localSheetId="20">#REF!</definedName>
    <definedName name="FKERES_IV_15_1">#REF!</definedName>
    <definedName name="FKERES_IV_15_10" localSheetId="18">#REF!</definedName>
    <definedName name="FKERES_IV_15_10" localSheetId="20">#REF!</definedName>
    <definedName name="FKERES_IV_15_10">#REF!</definedName>
    <definedName name="FKERES_IV_15_10_12" localSheetId="18">#REF!</definedName>
    <definedName name="FKERES_IV_15_10_12" localSheetId="20">#REF!</definedName>
    <definedName name="FKERES_IV_15_10_12">#REF!</definedName>
    <definedName name="FKERES_IV_15_10_7" localSheetId="18">#REF!</definedName>
    <definedName name="FKERES_IV_15_10_7" localSheetId="20">#REF!</definedName>
    <definedName name="FKERES_IV_15_10_7">#REF!</definedName>
    <definedName name="FKERES_IV_15_10_8" localSheetId="18">#REF!</definedName>
    <definedName name="FKERES_IV_15_10_8" localSheetId="20">#REF!</definedName>
    <definedName name="FKERES_IV_15_10_8">#REF!</definedName>
    <definedName name="FKERES_IV_15_11" localSheetId="18">#REF!</definedName>
    <definedName name="FKERES_IV_15_11" localSheetId="20">#REF!</definedName>
    <definedName name="FKERES_IV_15_11">#REF!</definedName>
    <definedName name="FKERES_IV_15_11_1" localSheetId="18">#REF!</definedName>
    <definedName name="FKERES_IV_15_11_1" localSheetId="20">#REF!</definedName>
    <definedName name="FKERES_IV_15_11_1">#REF!</definedName>
    <definedName name="FKERES_IV_15_11_1_1" localSheetId="18">#REF!</definedName>
    <definedName name="FKERES_IV_15_11_1_1" localSheetId="20">#REF!</definedName>
    <definedName name="FKERES_IV_15_11_1_1">#REF!</definedName>
    <definedName name="FKERES_IV_15_11_1_1_1">NA()</definedName>
    <definedName name="FKERES_IV_15_11_1_1_12" localSheetId="6">#REF!</definedName>
    <definedName name="FKERES_IV_15_11_1_1_12" localSheetId="22">#REF!</definedName>
    <definedName name="FKERES_IV_15_11_1_1_12" localSheetId="18">#REF!</definedName>
    <definedName name="FKERES_IV_15_11_1_1_12" localSheetId="7">#REF!</definedName>
    <definedName name="FKERES_IV_15_11_1_1_12" localSheetId="8">#REF!</definedName>
    <definedName name="FKERES_IV_15_11_1_1_12" localSheetId="24">#REF!</definedName>
    <definedName name="FKERES_IV_15_11_1_1_12" localSheetId="20">#REF!</definedName>
    <definedName name="FKERES_IV_15_11_1_1_12" localSheetId="5">#REF!</definedName>
    <definedName name="FKERES_IV_15_11_1_1_12" localSheetId="23">#REF!</definedName>
    <definedName name="FKERES_IV_15_11_1_1_12">#REF!</definedName>
    <definedName name="FKERES_IV_15_11_1_1_2" localSheetId="6">#REF!</definedName>
    <definedName name="FKERES_IV_15_11_1_1_2" localSheetId="22">#REF!</definedName>
    <definedName name="FKERES_IV_15_11_1_1_2" localSheetId="18">#REF!</definedName>
    <definedName name="FKERES_IV_15_11_1_1_2" localSheetId="7">#REF!</definedName>
    <definedName name="FKERES_IV_15_11_1_1_2" localSheetId="8">#REF!</definedName>
    <definedName name="FKERES_IV_15_11_1_1_2" localSheetId="20">#REF!</definedName>
    <definedName name="FKERES_IV_15_11_1_1_2" localSheetId="5">#REF!</definedName>
    <definedName name="FKERES_IV_15_11_1_1_2">#REF!</definedName>
    <definedName name="FKERES_IV_15_11_1_1_7" localSheetId="6">#REF!</definedName>
    <definedName name="FKERES_IV_15_11_1_1_7" localSheetId="22">#REF!</definedName>
    <definedName name="FKERES_IV_15_11_1_1_7" localSheetId="18">#REF!</definedName>
    <definedName name="FKERES_IV_15_11_1_1_7" localSheetId="7">#REF!</definedName>
    <definedName name="FKERES_IV_15_11_1_1_7" localSheetId="8">#REF!</definedName>
    <definedName name="FKERES_IV_15_11_1_1_7" localSheetId="20">#REF!</definedName>
    <definedName name="FKERES_IV_15_11_1_1_7" localSheetId="5">#REF!</definedName>
    <definedName name="FKERES_IV_15_11_1_1_7">#REF!</definedName>
    <definedName name="FKERES_IV_15_11_1_1_8" localSheetId="18">#REF!</definedName>
    <definedName name="FKERES_IV_15_11_1_1_8" localSheetId="20">#REF!</definedName>
    <definedName name="FKERES_IV_15_11_1_1_8">#REF!</definedName>
    <definedName name="FKERES_IV_15_11_1_12" localSheetId="18">#REF!</definedName>
    <definedName name="FKERES_IV_15_11_1_12" localSheetId="20">#REF!</definedName>
    <definedName name="FKERES_IV_15_11_1_12">#REF!</definedName>
    <definedName name="FKERES_IV_15_11_1_2" localSheetId="18">#REF!</definedName>
    <definedName name="FKERES_IV_15_11_1_2" localSheetId="20">#REF!</definedName>
    <definedName name="FKERES_IV_15_11_1_2">#REF!</definedName>
    <definedName name="FKERES_IV_15_11_1_7" localSheetId="18">#REF!</definedName>
    <definedName name="FKERES_IV_15_11_1_7" localSheetId="20">#REF!</definedName>
    <definedName name="FKERES_IV_15_11_1_7">#REF!</definedName>
    <definedName name="FKERES_IV_15_11_1_8" localSheetId="18">#REF!</definedName>
    <definedName name="FKERES_IV_15_11_1_8" localSheetId="20">#REF!</definedName>
    <definedName name="FKERES_IV_15_11_1_8">#REF!</definedName>
    <definedName name="FKERES_IV_15_11_12" localSheetId="18">#REF!</definedName>
    <definedName name="FKERES_IV_15_11_12" localSheetId="20">#REF!</definedName>
    <definedName name="FKERES_IV_15_11_12">#REF!</definedName>
    <definedName name="FKERES_IV_15_11_3" localSheetId="18">#REF!</definedName>
    <definedName name="FKERES_IV_15_11_3" localSheetId="20">#REF!</definedName>
    <definedName name="FKERES_IV_15_11_3">#REF!</definedName>
    <definedName name="FKERES_IV_15_11_3_12" localSheetId="18">#REF!</definedName>
    <definedName name="FKERES_IV_15_11_3_12" localSheetId="20">#REF!</definedName>
    <definedName name="FKERES_IV_15_11_3_12">#REF!</definedName>
    <definedName name="FKERES_IV_15_11_3_2" localSheetId="18">#REF!</definedName>
    <definedName name="FKERES_IV_15_11_3_2" localSheetId="20">#REF!</definedName>
    <definedName name="FKERES_IV_15_11_3_2">#REF!</definedName>
    <definedName name="FKERES_IV_15_11_3_7" localSheetId="18">#REF!</definedName>
    <definedName name="FKERES_IV_15_11_3_7" localSheetId="20">#REF!</definedName>
    <definedName name="FKERES_IV_15_11_3_7">#REF!</definedName>
    <definedName name="FKERES_IV_15_11_3_8" localSheetId="18">#REF!</definedName>
    <definedName name="FKERES_IV_15_11_3_8" localSheetId="20">#REF!</definedName>
    <definedName name="FKERES_IV_15_11_3_8">#REF!</definedName>
    <definedName name="FKERES_IV_15_11_5" localSheetId="18">#REF!</definedName>
    <definedName name="FKERES_IV_15_11_5" localSheetId="20">#REF!</definedName>
    <definedName name="FKERES_IV_15_11_5">#REF!</definedName>
    <definedName name="FKERES_IV_15_11_5_12" localSheetId="18">#REF!</definedName>
    <definedName name="FKERES_IV_15_11_5_12" localSheetId="20">#REF!</definedName>
    <definedName name="FKERES_IV_15_11_5_12">#REF!</definedName>
    <definedName name="FKERES_IV_15_11_5_2" localSheetId="18">#REF!</definedName>
    <definedName name="FKERES_IV_15_11_5_2" localSheetId="20">#REF!</definedName>
    <definedName name="FKERES_IV_15_11_5_2">#REF!</definedName>
    <definedName name="FKERES_IV_15_11_5_7" localSheetId="18">#REF!</definedName>
    <definedName name="FKERES_IV_15_11_5_7" localSheetId="20">#REF!</definedName>
    <definedName name="FKERES_IV_15_11_5_7">#REF!</definedName>
    <definedName name="FKERES_IV_15_11_5_8" localSheetId="18">#REF!</definedName>
    <definedName name="FKERES_IV_15_11_5_8" localSheetId="20">#REF!</definedName>
    <definedName name="FKERES_IV_15_11_5_8">#REF!</definedName>
    <definedName name="FKERES_IV_15_11_7" localSheetId="18">#REF!</definedName>
    <definedName name="FKERES_IV_15_11_7" localSheetId="20">#REF!</definedName>
    <definedName name="FKERES_IV_15_11_7">#REF!</definedName>
    <definedName name="FKERES_IV_15_11_8" localSheetId="18">#REF!</definedName>
    <definedName name="FKERES_IV_15_11_8" localSheetId="20">#REF!</definedName>
    <definedName name="FKERES_IV_15_11_8">#REF!</definedName>
    <definedName name="FKERES_IV_15_12" localSheetId="18">#REF!</definedName>
    <definedName name="FKERES_IV_15_12" localSheetId="2">#REF!</definedName>
    <definedName name="FKERES_IV_15_12" localSheetId="20">#REF!</definedName>
    <definedName name="FKERES_IV_15_12">#REF!</definedName>
    <definedName name="FKERES_IV_15_12_1">NA()</definedName>
    <definedName name="FKERES_IV_15_12_10" localSheetId="6">#REF!</definedName>
    <definedName name="FKERES_IV_15_12_10" localSheetId="22">#REF!</definedName>
    <definedName name="FKERES_IV_15_12_10" localSheetId="18">#REF!</definedName>
    <definedName name="FKERES_IV_15_12_10" localSheetId="7">#REF!</definedName>
    <definedName name="FKERES_IV_15_12_10" localSheetId="8">#REF!</definedName>
    <definedName name="FKERES_IV_15_12_10" localSheetId="24">#REF!</definedName>
    <definedName name="FKERES_IV_15_12_10" localSheetId="20">#REF!</definedName>
    <definedName name="FKERES_IV_15_12_10" localSheetId="5">#REF!</definedName>
    <definedName name="FKERES_IV_15_12_10" localSheetId="23">#REF!</definedName>
    <definedName name="FKERES_IV_15_12_10">#REF!</definedName>
    <definedName name="FKERES_IV_15_12_10_12" localSheetId="6">#REF!</definedName>
    <definedName name="FKERES_IV_15_12_10_12" localSheetId="22">#REF!</definedName>
    <definedName name="FKERES_IV_15_12_10_12" localSheetId="18">#REF!</definedName>
    <definedName name="FKERES_IV_15_12_10_12" localSheetId="7">#REF!</definedName>
    <definedName name="FKERES_IV_15_12_10_12" localSheetId="8">#REF!</definedName>
    <definedName name="FKERES_IV_15_12_10_12" localSheetId="20">#REF!</definedName>
    <definedName name="FKERES_IV_15_12_10_12" localSheetId="5">#REF!</definedName>
    <definedName name="FKERES_IV_15_12_10_12">#REF!</definedName>
    <definedName name="FKERES_IV_15_12_10_7" localSheetId="6">#REF!</definedName>
    <definedName name="FKERES_IV_15_12_10_7" localSheetId="22">#REF!</definedName>
    <definedName name="FKERES_IV_15_12_10_7" localSheetId="18">#REF!</definedName>
    <definedName name="FKERES_IV_15_12_10_7" localSheetId="7">#REF!</definedName>
    <definedName name="FKERES_IV_15_12_10_7" localSheetId="8">#REF!</definedName>
    <definedName name="FKERES_IV_15_12_10_7" localSheetId="20">#REF!</definedName>
    <definedName name="FKERES_IV_15_12_10_7" localSheetId="5">#REF!</definedName>
    <definedName name="FKERES_IV_15_12_10_7">#REF!</definedName>
    <definedName name="FKERES_IV_15_12_10_8" localSheetId="18">#REF!</definedName>
    <definedName name="FKERES_IV_15_12_10_8" localSheetId="20">#REF!</definedName>
    <definedName name="FKERES_IV_15_12_10_8">#REF!</definedName>
    <definedName name="FKERES_IV_15_12_12" localSheetId="18">#REF!</definedName>
    <definedName name="FKERES_IV_15_12_12" localSheetId="20">#REF!</definedName>
    <definedName name="FKERES_IV_15_12_12">#REF!</definedName>
    <definedName name="FKERES_IV_15_12_7" localSheetId="18">#REF!</definedName>
    <definedName name="FKERES_IV_15_12_7" localSheetId="20">#REF!</definedName>
    <definedName name="FKERES_IV_15_12_7">#REF!</definedName>
    <definedName name="FKERES_IV_15_12_8" localSheetId="18">#REF!</definedName>
    <definedName name="FKERES_IV_15_12_8" localSheetId="20">#REF!</definedName>
    <definedName name="FKERES_IV_15_12_8">#REF!</definedName>
    <definedName name="FKERES_IV_15_2" localSheetId="18">#REF!</definedName>
    <definedName name="FKERES_IV_15_2" localSheetId="20">#REF!</definedName>
    <definedName name="FKERES_IV_15_2">#REF!</definedName>
    <definedName name="FKERES_IV_15_3" localSheetId="18">#REF!</definedName>
    <definedName name="FKERES_IV_15_3" localSheetId="20">#REF!</definedName>
    <definedName name="FKERES_IV_15_3">#REF!</definedName>
    <definedName name="FKERES_IV_15_4" localSheetId="18">#REF!</definedName>
    <definedName name="FKERES_IV_15_4" localSheetId="20">#REF!</definedName>
    <definedName name="FKERES_IV_15_4">#REF!</definedName>
    <definedName name="FKERES_IV_15_7" localSheetId="18">#REF!</definedName>
    <definedName name="FKERES_IV_15_7" localSheetId="20">#REF!</definedName>
    <definedName name="FKERES_IV_15_7">#REF!</definedName>
    <definedName name="FKERES_IV_15_8" localSheetId="18">#REF!</definedName>
    <definedName name="FKERES_IV_15_8" localSheetId="20">#REF!</definedName>
    <definedName name="FKERES_IV_15_8">#REF!</definedName>
    <definedName name="FKERES_IV_15_9" localSheetId="18">#REF!</definedName>
    <definedName name="FKERES_IV_15_9" localSheetId="20">#REF!</definedName>
    <definedName name="FKERES_IV_15_9">#REF!</definedName>
    <definedName name="FKERES_IV_15_9_1">NA()</definedName>
    <definedName name="FKERES_IV_15_9_12" localSheetId="6">#REF!</definedName>
    <definedName name="FKERES_IV_15_9_12" localSheetId="22">#REF!</definedName>
    <definedName name="FKERES_IV_15_9_12" localSheetId="18">#REF!</definedName>
    <definedName name="FKERES_IV_15_9_12" localSheetId="7">#REF!</definedName>
    <definedName name="FKERES_IV_15_9_12" localSheetId="8">#REF!</definedName>
    <definedName name="FKERES_IV_15_9_12" localSheetId="24">#REF!</definedName>
    <definedName name="FKERES_IV_15_9_12" localSheetId="20">#REF!</definedName>
    <definedName name="FKERES_IV_15_9_12" localSheetId="5">#REF!</definedName>
    <definedName name="FKERES_IV_15_9_12" localSheetId="23">#REF!</definedName>
    <definedName name="FKERES_IV_15_9_12">#REF!</definedName>
    <definedName name="FKERES_IV_15_9_7" localSheetId="6">#REF!</definedName>
    <definedName name="FKERES_IV_15_9_7" localSheetId="22">#REF!</definedName>
    <definedName name="FKERES_IV_15_9_7" localSheetId="18">#REF!</definedName>
    <definedName name="FKERES_IV_15_9_7" localSheetId="7">#REF!</definedName>
    <definedName name="FKERES_IV_15_9_7" localSheetId="8">#REF!</definedName>
    <definedName name="FKERES_IV_15_9_7" localSheetId="20">#REF!</definedName>
    <definedName name="FKERES_IV_15_9_7" localSheetId="5">#REF!</definedName>
    <definedName name="FKERES_IV_15_9_7">#REF!</definedName>
    <definedName name="FKERES_IV_15_9_8" localSheetId="6">#REF!</definedName>
    <definedName name="FKERES_IV_15_9_8" localSheetId="22">#REF!</definedName>
    <definedName name="FKERES_IV_15_9_8" localSheetId="18">#REF!</definedName>
    <definedName name="FKERES_IV_15_9_8" localSheetId="7">#REF!</definedName>
    <definedName name="FKERES_IV_15_9_8" localSheetId="8">#REF!</definedName>
    <definedName name="FKERES_IV_15_9_8" localSheetId="20">#REF!</definedName>
    <definedName name="FKERES_IV_15_9_8" localSheetId="5">#REF!</definedName>
    <definedName name="FKERES_IV_15_9_8">#REF!</definedName>
    <definedName name="FKERES_IV_2" localSheetId="18">#REF!</definedName>
    <definedName name="FKERES_IV_2" localSheetId="2">#REF!</definedName>
    <definedName name="FKERES_IV_2" localSheetId="20">#REF!</definedName>
    <definedName name="FKERES_IV_2">#REF!</definedName>
    <definedName name="FKERES_IV_2_1" localSheetId="18">#REF!</definedName>
    <definedName name="FKERES_IV_2_1" localSheetId="20">#REF!</definedName>
    <definedName name="FKERES_IV_2_1">#REF!</definedName>
    <definedName name="FKERES_IV_2_1_1" localSheetId="18">#REF!</definedName>
    <definedName name="FKERES_IV_2_1_1" localSheetId="20">#REF!</definedName>
    <definedName name="FKERES_IV_2_1_1">#REF!</definedName>
    <definedName name="FKERES_IV_2_10" localSheetId="18">#REF!</definedName>
    <definedName name="FKERES_IV_2_10" localSheetId="20">#REF!</definedName>
    <definedName name="FKERES_IV_2_10">#REF!</definedName>
    <definedName name="FKERES_IV_2_10_12" localSheetId="18">#REF!</definedName>
    <definedName name="FKERES_IV_2_10_12" localSheetId="20">#REF!</definedName>
    <definedName name="FKERES_IV_2_10_12">#REF!</definedName>
    <definedName name="FKERES_IV_2_10_7" localSheetId="18">#REF!</definedName>
    <definedName name="FKERES_IV_2_10_7" localSheetId="20">#REF!</definedName>
    <definedName name="FKERES_IV_2_10_7">#REF!</definedName>
    <definedName name="FKERES_IV_2_10_8" localSheetId="18">#REF!</definedName>
    <definedName name="FKERES_IV_2_10_8" localSheetId="20">#REF!</definedName>
    <definedName name="FKERES_IV_2_10_8">#REF!</definedName>
    <definedName name="FKERES_IV_2_11" localSheetId="18">#REF!</definedName>
    <definedName name="FKERES_IV_2_11" localSheetId="20">#REF!</definedName>
    <definedName name="FKERES_IV_2_11">#REF!</definedName>
    <definedName name="FKERES_IV_2_11_1" localSheetId="18">#REF!</definedName>
    <definedName name="FKERES_IV_2_11_1" localSheetId="20">#REF!</definedName>
    <definedName name="FKERES_IV_2_11_1">#REF!</definedName>
    <definedName name="FKERES_IV_2_11_1_1" localSheetId="18">#REF!</definedName>
    <definedName name="FKERES_IV_2_11_1_1" localSheetId="20">#REF!</definedName>
    <definedName name="FKERES_IV_2_11_1_1">#REF!</definedName>
    <definedName name="FKERES_IV_2_11_1_1_1">NA()</definedName>
    <definedName name="FKERES_IV_2_11_1_1_12" localSheetId="6">#REF!</definedName>
    <definedName name="FKERES_IV_2_11_1_1_12" localSheetId="22">#REF!</definedName>
    <definedName name="FKERES_IV_2_11_1_1_12" localSheetId="18">#REF!</definedName>
    <definedName name="FKERES_IV_2_11_1_1_12" localSheetId="7">#REF!</definedName>
    <definedName name="FKERES_IV_2_11_1_1_12" localSheetId="8">#REF!</definedName>
    <definedName name="FKERES_IV_2_11_1_1_12" localSheetId="24">#REF!</definedName>
    <definedName name="FKERES_IV_2_11_1_1_12" localSheetId="20">#REF!</definedName>
    <definedName name="FKERES_IV_2_11_1_1_12" localSheetId="5">#REF!</definedName>
    <definedName name="FKERES_IV_2_11_1_1_12" localSheetId="23">#REF!</definedName>
    <definedName name="FKERES_IV_2_11_1_1_12">#REF!</definedName>
    <definedName name="FKERES_IV_2_11_1_1_2" localSheetId="6">#REF!</definedName>
    <definedName name="FKERES_IV_2_11_1_1_2" localSheetId="22">#REF!</definedName>
    <definedName name="FKERES_IV_2_11_1_1_2" localSheetId="18">#REF!</definedName>
    <definedName name="FKERES_IV_2_11_1_1_2" localSheetId="7">#REF!</definedName>
    <definedName name="FKERES_IV_2_11_1_1_2" localSheetId="8">#REF!</definedName>
    <definedName name="FKERES_IV_2_11_1_1_2" localSheetId="20">#REF!</definedName>
    <definedName name="FKERES_IV_2_11_1_1_2" localSheetId="5">#REF!</definedName>
    <definedName name="FKERES_IV_2_11_1_1_2">#REF!</definedName>
    <definedName name="FKERES_IV_2_11_1_1_7" localSheetId="6">#REF!</definedName>
    <definedName name="FKERES_IV_2_11_1_1_7" localSheetId="22">#REF!</definedName>
    <definedName name="FKERES_IV_2_11_1_1_7" localSheetId="18">#REF!</definedName>
    <definedName name="FKERES_IV_2_11_1_1_7" localSheetId="7">#REF!</definedName>
    <definedName name="FKERES_IV_2_11_1_1_7" localSheetId="8">#REF!</definedName>
    <definedName name="FKERES_IV_2_11_1_1_7" localSheetId="20">#REF!</definedName>
    <definedName name="FKERES_IV_2_11_1_1_7" localSheetId="5">#REF!</definedName>
    <definedName name="FKERES_IV_2_11_1_1_7">#REF!</definedName>
    <definedName name="FKERES_IV_2_11_1_1_8" localSheetId="18">#REF!</definedName>
    <definedName name="FKERES_IV_2_11_1_1_8" localSheetId="20">#REF!</definedName>
    <definedName name="FKERES_IV_2_11_1_1_8">#REF!</definedName>
    <definedName name="FKERES_IV_2_11_1_12" localSheetId="18">#REF!</definedName>
    <definedName name="FKERES_IV_2_11_1_12" localSheetId="20">#REF!</definedName>
    <definedName name="FKERES_IV_2_11_1_12">#REF!</definedName>
    <definedName name="FKERES_IV_2_11_1_2" localSheetId="18">#REF!</definedName>
    <definedName name="FKERES_IV_2_11_1_2" localSheetId="20">#REF!</definedName>
    <definedName name="FKERES_IV_2_11_1_2">#REF!</definedName>
    <definedName name="FKERES_IV_2_11_1_7" localSheetId="18">#REF!</definedName>
    <definedName name="FKERES_IV_2_11_1_7" localSheetId="20">#REF!</definedName>
    <definedName name="FKERES_IV_2_11_1_7">#REF!</definedName>
    <definedName name="FKERES_IV_2_11_1_8" localSheetId="18">#REF!</definedName>
    <definedName name="FKERES_IV_2_11_1_8" localSheetId="20">#REF!</definedName>
    <definedName name="FKERES_IV_2_11_1_8">#REF!</definedName>
    <definedName name="FKERES_IV_2_11_12" localSheetId="18">#REF!</definedName>
    <definedName name="FKERES_IV_2_11_12" localSheetId="20">#REF!</definedName>
    <definedName name="FKERES_IV_2_11_12">#REF!</definedName>
    <definedName name="FKERES_IV_2_11_3" localSheetId="18">#REF!</definedName>
    <definedName name="FKERES_IV_2_11_3" localSheetId="20">#REF!</definedName>
    <definedName name="FKERES_IV_2_11_3">#REF!</definedName>
    <definedName name="FKERES_IV_2_11_3_12" localSheetId="18">#REF!</definedName>
    <definedName name="FKERES_IV_2_11_3_12" localSheetId="20">#REF!</definedName>
    <definedName name="FKERES_IV_2_11_3_12">#REF!</definedName>
    <definedName name="FKERES_IV_2_11_3_2" localSheetId="18">#REF!</definedName>
    <definedName name="FKERES_IV_2_11_3_2" localSheetId="20">#REF!</definedName>
    <definedName name="FKERES_IV_2_11_3_2">#REF!</definedName>
    <definedName name="FKERES_IV_2_11_3_7" localSheetId="18">#REF!</definedName>
    <definedName name="FKERES_IV_2_11_3_7" localSheetId="20">#REF!</definedName>
    <definedName name="FKERES_IV_2_11_3_7">#REF!</definedName>
    <definedName name="FKERES_IV_2_11_3_8" localSheetId="18">#REF!</definedName>
    <definedName name="FKERES_IV_2_11_3_8" localSheetId="20">#REF!</definedName>
    <definedName name="FKERES_IV_2_11_3_8">#REF!</definedName>
    <definedName name="FKERES_IV_2_11_5" localSheetId="18">#REF!</definedName>
    <definedName name="FKERES_IV_2_11_5" localSheetId="20">#REF!</definedName>
    <definedName name="FKERES_IV_2_11_5">#REF!</definedName>
    <definedName name="FKERES_IV_2_11_5_12" localSheetId="18">#REF!</definedName>
    <definedName name="FKERES_IV_2_11_5_12" localSheetId="20">#REF!</definedName>
    <definedName name="FKERES_IV_2_11_5_12">#REF!</definedName>
    <definedName name="FKERES_IV_2_11_5_2" localSheetId="18">#REF!</definedName>
    <definedName name="FKERES_IV_2_11_5_2" localSheetId="20">#REF!</definedName>
    <definedName name="FKERES_IV_2_11_5_2">#REF!</definedName>
    <definedName name="FKERES_IV_2_11_5_7" localSheetId="18">#REF!</definedName>
    <definedName name="FKERES_IV_2_11_5_7" localSheetId="20">#REF!</definedName>
    <definedName name="FKERES_IV_2_11_5_7">#REF!</definedName>
    <definedName name="FKERES_IV_2_11_5_8" localSheetId="18">#REF!</definedName>
    <definedName name="FKERES_IV_2_11_5_8" localSheetId="20">#REF!</definedName>
    <definedName name="FKERES_IV_2_11_5_8">#REF!</definedName>
    <definedName name="FKERES_IV_2_11_7" localSheetId="18">#REF!</definedName>
    <definedName name="FKERES_IV_2_11_7" localSheetId="20">#REF!</definedName>
    <definedName name="FKERES_IV_2_11_7">#REF!</definedName>
    <definedName name="FKERES_IV_2_11_8" localSheetId="18">#REF!</definedName>
    <definedName name="FKERES_IV_2_11_8" localSheetId="20">#REF!</definedName>
    <definedName name="FKERES_IV_2_11_8">#REF!</definedName>
    <definedName name="FKERES_IV_2_12" localSheetId="18">#REF!</definedName>
    <definedName name="FKERES_IV_2_12" localSheetId="20">#REF!</definedName>
    <definedName name="FKERES_IV_2_12">#REF!</definedName>
    <definedName name="FKERES_IV_2_2" localSheetId="18">#REF!</definedName>
    <definedName name="FKERES_IV_2_2" localSheetId="20">#REF!</definedName>
    <definedName name="FKERES_IV_2_2">#REF!</definedName>
    <definedName name="FKERES_IV_2_3" localSheetId="18">#REF!</definedName>
    <definedName name="FKERES_IV_2_3" localSheetId="20">#REF!</definedName>
    <definedName name="FKERES_IV_2_3">#REF!</definedName>
    <definedName name="FKERES_IV_2_4" localSheetId="18">#REF!</definedName>
    <definedName name="FKERES_IV_2_4" localSheetId="20">#REF!</definedName>
    <definedName name="FKERES_IV_2_4">#REF!</definedName>
    <definedName name="FKERES_IV_2_7" localSheetId="18">#REF!</definedName>
    <definedName name="FKERES_IV_2_7" localSheetId="20">#REF!</definedName>
    <definedName name="FKERES_IV_2_7">#REF!</definedName>
    <definedName name="FKERES_IV_2_8" localSheetId="18">#REF!</definedName>
    <definedName name="FKERES_IV_2_8" localSheetId="20">#REF!</definedName>
    <definedName name="FKERES_IV_2_8">#REF!</definedName>
    <definedName name="FKERES_IV_20" localSheetId="18">#REF!</definedName>
    <definedName name="FKERES_IV_20" localSheetId="2">#REF!</definedName>
    <definedName name="FKERES_IV_20" localSheetId="20">#REF!</definedName>
    <definedName name="FKERES_IV_20">#REF!</definedName>
    <definedName name="FKERES_IV_20_1" localSheetId="18">#REF!</definedName>
    <definedName name="FKERES_IV_20_1" localSheetId="20">#REF!</definedName>
    <definedName name="FKERES_IV_20_1">#REF!</definedName>
    <definedName name="FKERES_IV_20_10" localSheetId="18">#REF!</definedName>
    <definedName name="FKERES_IV_20_10" localSheetId="20">#REF!</definedName>
    <definedName name="FKERES_IV_20_10">#REF!</definedName>
    <definedName name="FKERES_IV_20_10_12" localSheetId="18">#REF!</definedName>
    <definedName name="FKERES_IV_20_10_12" localSheetId="20">#REF!</definedName>
    <definedName name="FKERES_IV_20_10_12">#REF!</definedName>
    <definedName name="FKERES_IV_20_10_7" localSheetId="18">#REF!</definedName>
    <definedName name="FKERES_IV_20_10_7" localSheetId="20">#REF!</definedName>
    <definedName name="FKERES_IV_20_10_7">#REF!</definedName>
    <definedName name="FKERES_IV_20_10_8" localSheetId="18">#REF!</definedName>
    <definedName name="FKERES_IV_20_10_8" localSheetId="20">#REF!</definedName>
    <definedName name="FKERES_IV_20_10_8">#REF!</definedName>
    <definedName name="FKERES_IV_20_11" localSheetId="18">#REF!</definedName>
    <definedName name="FKERES_IV_20_11" localSheetId="20">#REF!</definedName>
    <definedName name="FKERES_IV_20_11">#REF!</definedName>
    <definedName name="FKERES_IV_20_11_1" localSheetId="18">#REF!</definedName>
    <definedName name="FKERES_IV_20_11_1" localSheetId="20">#REF!</definedName>
    <definedName name="FKERES_IV_20_11_1">#REF!</definedName>
    <definedName name="FKERES_IV_20_11_1_1" localSheetId="18">#REF!</definedName>
    <definedName name="FKERES_IV_20_11_1_1" localSheetId="20">#REF!</definedName>
    <definedName name="FKERES_IV_20_11_1_1">#REF!</definedName>
    <definedName name="FKERES_IV_20_11_1_1_1">NA()</definedName>
    <definedName name="FKERES_IV_20_11_1_1_12" localSheetId="6">#REF!</definedName>
    <definedName name="FKERES_IV_20_11_1_1_12" localSheetId="22">#REF!</definedName>
    <definedName name="FKERES_IV_20_11_1_1_12" localSheetId="18">#REF!</definedName>
    <definedName name="FKERES_IV_20_11_1_1_12" localSheetId="7">#REF!</definedName>
    <definedName name="FKERES_IV_20_11_1_1_12" localSheetId="8">#REF!</definedName>
    <definedName name="FKERES_IV_20_11_1_1_12" localSheetId="24">#REF!</definedName>
    <definedName name="FKERES_IV_20_11_1_1_12" localSheetId="20">#REF!</definedName>
    <definedName name="FKERES_IV_20_11_1_1_12" localSheetId="5">#REF!</definedName>
    <definedName name="FKERES_IV_20_11_1_1_12" localSheetId="23">#REF!</definedName>
    <definedName name="FKERES_IV_20_11_1_1_12">#REF!</definedName>
    <definedName name="FKERES_IV_20_11_1_1_2" localSheetId="6">#REF!</definedName>
    <definedName name="FKERES_IV_20_11_1_1_2" localSheetId="22">#REF!</definedName>
    <definedName name="FKERES_IV_20_11_1_1_2" localSheetId="18">#REF!</definedName>
    <definedName name="FKERES_IV_20_11_1_1_2" localSheetId="7">#REF!</definedName>
    <definedName name="FKERES_IV_20_11_1_1_2" localSheetId="8">#REF!</definedName>
    <definedName name="FKERES_IV_20_11_1_1_2" localSheetId="20">#REF!</definedName>
    <definedName name="FKERES_IV_20_11_1_1_2" localSheetId="5">#REF!</definedName>
    <definedName name="FKERES_IV_20_11_1_1_2">#REF!</definedName>
    <definedName name="FKERES_IV_20_11_1_1_7" localSheetId="6">#REF!</definedName>
    <definedName name="FKERES_IV_20_11_1_1_7" localSheetId="22">#REF!</definedName>
    <definedName name="FKERES_IV_20_11_1_1_7" localSheetId="18">#REF!</definedName>
    <definedName name="FKERES_IV_20_11_1_1_7" localSheetId="7">#REF!</definedName>
    <definedName name="FKERES_IV_20_11_1_1_7" localSheetId="8">#REF!</definedName>
    <definedName name="FKERES_IV_20_11_1_1_7" localSheetId="20">#REF!</definedName>
    <definedName name="FKERES_IV_20_11_1_1_7" localSheetId="5">#REF!</definedName>
    <definedName name="FKERES_IV_20_11_1_1_7">#REF!</definedName>
    <definedName name="FKERES_IV_20_11_1_1_8" localSheetId="18">#REF!</definedName>
    <definedName name="FKERES_IV_20_11_1_1_8" localSheetId="20">#REF!</definedName>
    <definedName name="FKERES_IV_20_11_1_1_8">#REF!</definedName>
    <definedName name="FKERES_IV_20_11_1_12" localSheetId="18">#REF!</definedName>
    <definedName name="FKERES_IV_20_11_1_12" localSheetId="20">#REF!</definedName>
    <definedName name="FKERES_IV_20_11_1_12">#REF!</definedName>
    <definedName name="FKERES_IV_20_11_1_2" localSheetId="18">#REF!</definedName>
    <definedName name="FKERES_IV_20_11_1_2" localSheetId="20">#REF!</definedName>
    <definedName name="FKERES_IV_20_11_1_2">#REF!</definedName>
    <definedName name="FKERES_IV_20_11_1_7" localSheetId="18">#REF!</definedName>
    <definedName name="FKERES_IV_20_11_1_7" localSheetId="20">#REF!</definedName>
    <definedName name="FKERES_IV_20_11_1_7">#REF!</definedName>
    <definedName name="FKERES_IV_20_11_1_8" localSheetId="18">#REF!</definedName>
    <definedName name="FKERES_IV_20_11_1_8" localSheetId="20">#REF!</definedName>
    <definedName name="FKERES_IV_20_11_1_8">#REF!</definedName>
    <definedName name="FKERES_IV_20_11_12" localSheetId="18">#REF!</definedName>
    <definedName name="FKERES_IV_20_11_12" localSheetId="20">#REF!</definedName>
    <definedName name="FKERES_IV_20_11_12">#REF!</definedName>
    <definedName name="FKERES_IV_20_11_3" localSheetId="18">#REF!</definedName>
    <definedName name="FKERES_IV_20_11_3" localSheetId="20">#REF!</definedName>
    <definedName name="FKERES_IV_20_11_3">#REF!</definedName>
    <definedName name="FKERES_IV_20_11_3_12" localSheetId="18">#REF!</definedName>
    <definedName name="FKERES_IV_20_11_3_12" localSheetId="20">#REF!</definedName>
    <definedName name="FKERES_IV_20_11_3_12">#REF!</definedName>
    <definedName name="FKERES_IV_20_11_3_2" localSheetId="18">#REF!</definedName>
    <definedName name="FKERES_IV_20_11_3_2" localSheetId="20">#REF!</definedName>
    <definedName name="FKERES_IV_20_11_3_2">#REF!</definedName>
    <definedName name="FKERES_IV_20_11_3_7" localSheetId="18">#REF!</definedName>
    <definedName name="FKERES_IV_20_11_3_7" localSheetId="20">#REF!</definedName>
    <definedName name="FKERES_IV_20_11_3_7">#REF!</definedName>
    <definedName name="FKERES_IV_20_11_3_8" localSheetId="18">#REF!</definedName>
    <definedName name="FKERES_IV_20_11_3_8" localSheetId="20">#REF!</definedName>
    <definedName name="FKERES_IV_20_11_3_8">#REF!</definedName>
    <definedName name="FKERES_IV_20_11_5" localSheetId="18">#REF!</definedName>
    <definedName name="FKERES_IV_20_11_5" localSheetId="20">#REF!</definedName>
    <definedName name="FKERES_IV_20_11_5">#REF!</definedName>
    <definedName name="FKERES_IV_20_11_5_12" localSheetId="18">#REF!</definedName>
    <definedName name="FKERES_IV_20_11_5_12" localSheetId="20">#REF!</definedName>
    <definedName name="FKERES_IV_20_11_5_12">#REF!</definedName>
    <definedName name="FKERES_IV_20_11_5_2" localSheetId="18">#REF!</definedName>
    <definedName name="FKERES_IV_20_11_5_2" localSheetId="20">#REF!</definedName>
    <definedName name="FKERES_IV_20_11_5_2">#REF!</definedName>
    <definedName name="FKERES_IV_20_11_5_7" localSheetId="18">#REF!</definedName>
    <definedName name="FKERES_IV_20_11_5_7" localSheetId="20">#REF!</definedName>
    <definedName name="FKERES_IV_20_11_5_7">#REF!</definedName>
    <definedName name="FKERES_IV_20_11_5_8" localSheetId="18">#REF!</definedName>
    <definedName name="FKERES_IV_20_11_5_8" localSheetId="20">#REF!</definedName>
    <definedName name="FKERES_IV_20_11_5_8">#REF!</definedName>
    <definedName name="FKERES_IV_20_11_7" localSheetId="18">#REF!</definedName>
    <definedName name="FKERES_IV_20_11_7" localSheetId="20">#REF!</definedName>
    <definedName name="FKERES_IV_20_11_7">#REF!</definedName>
    <definedName name="FKERES_IV_20_11_8" localSheetId="18">#REF!</definedName>
    <definedName name="FKERES_IV_20_11_8" localSheetId="20">#REF!</definedName>
    <definedName name="FKERES_IV_20_11_8">#REF!</definedName>
    <definedName name="FKERES_IV_20_12" localSheetId="18">#REF!</definedName>
    <definedName name="FKERES_IV_20_12" localSheetId="2">#REF!</definedName>
    <definedName name="FKERES_IV_20_12" localSheetId="20">#REF!</definedName>
    <definedName name="FKERES_IV_20_12">#REF!</definedName>
    <definedName name="FKERES_IV_20_12_1">NA()</definedName>
    <definedName name="FKERES_IV_20_12_10" localSheetId="6">#REF!</definedName>
    <definedName name="FKERES_IV_20_12_10" localSheetId="22">#REF!</definedName>
    <definedName name="FKERES_IV_20_12_10" localSheetId="18">#REF!</definedName>
    <definedName name="FKERES_IV_20_12_10" localSheetId="7">#REF!</definedName>
    <definedName name="FKERES_IV_20_12_10" localSheetId="8">#REF!</definedName>
    <definedName name="FKERES_IV_20_12_10" localSheetId="24">#REF!</definedName>
    <definedName name="FKERES_IV_20_12_10" localSheetId="20">#REF!</definedName>
    <definedName name="FKERES_IV_20_12_10" localSheetId="5">#REF!</definedName>
    <definedName name="FKERES_IV_20_12_10" localSheetId="23">#REF!</definedName>
    <definedName name="FKERES_IV_20_12_10">#REF!</definedName>
    <definedName name="FKERES_IV_20_12_10_12" localSheetId="6">#REF!</definedName>
    <definedName name="FKERES_IV_20_12_10_12" localSheetId="22">#REF!</definedName>
    <definedName name="FKERES_IV_20_12_10_12" localSheetId="18">#REF!</definedName>
    <definedName name="FKERES_IV_20_12_10_12" localSheetId="7">#REF!</definedName>
    <definedName name="FKERES_IV_20_12_10_12" localSheetId="8">#REF!</definedName>
    <definedName name="FKERES_IV_20_12_10_12" localSheetId="20">#REF!</definedName>
    <definedName name="FKERES_IV_20_12_10_12" localSheetId="5">#REF!</definedName>
    <definedName name="FKERES_IV_20_12_10_12">#REF!</definedName>
    <definedName name="FKERES_IV_20_12_10_7" localSheetId="6">#REF!</definedName>
    <definedName name="FKERES_IV_20_12_10_7" localSheetId="22">#REF!</definedName>
    <definedName name="FKERES_IV_20_12_10_7" localSheetId="18">#REF!</definedName>
    <definedName name="FKERES_IV_20_12_10_7" localSheetId="7">#REF!</definedName>
    <definedName name="FKERES_IV_20_12_10_7" localSheetId="8">#REF!</definedName>
    <definedName name="FKERES_IV_20_12_10_7" localSheetId="20">#REF!</definedName>
    <definedName name="FKERES_IV_20_12_10_7" localSheetId="5">#REF!</definedName>
    <definedName name="FKERES_IV_20_12_10_7">#REF!</definedName>
    <definedName name="FKERES_IV_20_12_10_8" localSheetId="18">#REF!</definedName>
    <definedName name="FKERES_IV_20_12_10_8" localSheetId="20">#REF!</definedName>
    <definedName name="FKERES_IV_20_12_10_8">#REF!</definedName>
    <definedName name="FKERES_IV_20_12_12" localSheetId="18">#REF!</definedName>
    <definedName name="FKERES_IV_20_12_12" localSheetId="20">#REF!</definedName>
    <definedName name="FKERES_IV_20_12_12">#REF!</definedName>
    <definedName name="FKERES_IV_20_12_7" localSheetId="18">#REF!</definedName>
    <definedName name="FKERES_IV_20_12_7" localSheetId="20">#REF!</definedName>
    <definedName name="FKERES_IV_20_12_7">#REF!</definedName>
    <definedName name="FKERES_IV_20_12_8" localSheetId="18">#REF!</definedName>
    <definedName name="FKERES_IV_20_12_8" localSheetId="20">#REF!</definedName>
    <definedName name="FKERES_IV_20_12_8">#REF!</definedName>
    <definedName name="FKERES_IV_20_2" localSheetId="18">#REF!</definedName>
    <definedName name="FKERES_IV_20_2" localSheetId="20">#REF!</definedName>
    <definedName name="FKERES_IV_20_2">#REF!</definedName>
    <definedName name="FKERES_IV_20_3" localSheetId="18">#REF!</definedName>
    <definedName name="FKERES_IV_20_3" localSheetId="20">#REF!</definedName>
    <definedName name="FKERES_IV_20_3">#REF!</definedName>
    <definedName name="FKERES_IV_20_4" localSheetId="18">#REF!</definedName>
    <definedName name="FKERES_IV_20_4" localSheetId="20">#REF!</definedName>
    <definedName name="FKERES_IV_20_4">#REF!</definedName>
    <definedName name="FKERES_IV_20_7" localSheetId="18">#REF!</definedName>
    <definedName name="FKERES_IV_20_7" localSheetId="20">#REF!</definedName>
    <definedName name="FKERES_IV_20_7">#REF!</definedName>
    <definedName name="FKERES_IV_20_8" localSheetId="18">#REF!</definedName>
    <definedName name="FKERES_IV_20_8" localSheetId="20">#REF!</definedName>
    <definedName name="FKERES_IV_20_8">#REF!</definedName>
    <definedName name="FKERES_IV_20_9" localSheetId="18">#REF!</definedName>
    <definedName name="FKERES_IV_20_9" localSheetId="20">#REF!</definedName>
    <definedName name="FKERES_IV_20_9">#REF!</definedName>
    <definedName name="FKERES_IV_20_9_1">NA()</definedName>
    <definedName name="FKERES_IV_20_9_12" localSheetId="6">#REF!</definedName>
    <definedName name="FKERES_IV_20_9_12" localSheetId="22">#REF!</definedName>
    <definedName name="FKERES_IV_20_9_12" localSheetId="18">#REF!</definedName>
    <definedName name="FKERES_IV_20_9_12" localSheetId="7">#REF!</definedName>
    <definedName name="FKERES_IV_20_9_12" localSheetId="8">#REF!</definedName>
    <definedName name="FKERES_IV_20_9_12" localSheetId="24">#REF!</definedName>
    <definedName name="FKERES_IV_20_9_12" localSheetId="20">#REF!</definedName>
    <definedName name="FKERES_IV_20_9_12" localSheetId="5">#REF!</definedName>
    <definedName name="FKERES_IV_20_9_12" localSheetId="23">#REF!</definedName>
    <definedName name="FKERES_IV_20_9_12">#REF!</definedName>
    <definedName name="FKERES_IV_20_9_7" localSheetId="6">#REF!</definedName>
    <definedName name="FKERES_IV_20_9_7" localSheetId="22">#REF!</definedName>
    <definedName name="FKERES_IV_20_9_7" localSheetId="18">#REF!</definedName>
    <definedName name="FKERES_IV_20_9_7" localSheetId="7">#REF!</definedName>
    <definedName name="FKERES_IV_20_9_7" localSheetId="8">#REF!</definedName>
    <definedName name="FKERES_IV_20_9_7" localSheetId="20">#REF!</definedName>
    <definedName name="FKERES_IV_20_9_7" localSheetId="5">#REF!</definedName>
    <definedName name="FKERES_IV_20_9_7">#REF!</definedName>
    <definedName name="FKERES_IV_20_9_8" localSheetId="6">#REF!</definedName>
    <definedName name="FKERES_IV_20_9_8" localSheetId="22">#REF!</definedName>
    <definedName name="FKERES_IV_20_9_8" localSheetId="18">#REF!</definedName>
    <definedName name="FKERES_IV_20_9_8" localSheetId="7">#REF!</definedName>
    <definedName name="FKERES_IV_20_9_8" localSheetId="8">#REF!</definedName>
    <definedName name="FKERES_IV_20_9_8" localSheetId="20">#REF!</definedName>
    <definedName name="FKERES_IV_20_9_8" localSheetId="5">#REF!</definedName>
    <definedName name="FKERES_IV_20_9_8">#REF!</definedName>
    <definedName name="FKERES_IV_24" localSheetId="18">#REF!</definedName>
    <definedName name="FKERES_IV_24" localSheetId="2">#REF!</definedName>
    <definedName name="FKERES_IV_24" localSheetId="20">#REF!</definedName>
    <definedName name="FKERES_IV_24">#REF!</definedName>
    <definedName name="FKERES_IV_24_1" localSheetId="18">#REF!</definedName>
    <definedName name="FKERES_IV_24_1" localSheetId="20">#REF!</definedName>
    <definedName name="FKERES_IV_24_1">#REF!</definedName>
    <definedName name="FKERES_IV_24_10" localSheetId="18">#REF!</definedName>
    <definedName name="FKERES_IV_24_10" localSheetId="20">#REF!</definedName>
    <definedName name="FKERES_IV_24_10">#REF!</definedName>
    <definedName name="FKERES_IV_24_10_12" localSheetId="18">#REF!</definedName>
    <definedName name="FKERES_IV_24_10_12" localSheetId="20">#REF!</definedName>
    <definedName name="FKERES_IV_24_10_12">#REF!</definedName>
    <definedName name="FKERES_IV_24_10_7" localSheetId="18">#REF!</definedName>
    <definedName name="FKERES_IV_24_10_7" localSheetId="20">#REF!</definedName>
    <definedName name="FKERES_IV_24_10_7">#REF!</definedName>
    <definedName name="FKERES_IV_24_10_8" localSheetId="18">#REF!</definedName>
    <definedName name="FKERES_IV_24_10_8" localSheetId="20">#REF!</definedName>
    <definedName name="FKERES_IV_24_10_8">#REF!</definedName>
    <definedName name="FKERES_IV_24_11" localSheetId="18">#REF!</definedName>
    <definedName name="FKERES_IV_24_11" localSheetId="20">#REF!</definedName>
    <definedName name="FKERES_IV_24_11">#REF!</definedName>
    <definedName name="FKERES_IV_24_11_1" localSheetId="18">#REF!</definedName>
    <definedName name="FKERES_IV_24_11_1" localSheetId="20">#REF!</definedName>
    <definedName name="FKERES_IV_24_11_1">#REF!</definedName>
    <definedName name="FKERES_IV_24_11_1_1" localSheetId="18">#REF!</definedName>
    <definedName name="FKERES_IV_24_11_1_1" localSheetId="20">#REF!</definedName>
    <definedName name="FKERES_IV_24_11_1_1">#REF!</definedName>
    <definedName name="FKERES_IV_24_11_1_1_1">NA()</definedName>
    <definedName name="FKERES_IV_24_11_1_1_12" localSheetId="6">#REF!</definedName>
    <definedName name="FKERES_IV_24_11_1_1_12" localSheetId="22">#REF!</definedName>
    <definedName name="FKERES_IV_24_11_1_1_12" localSheetId="18">#REF!</definedName>
    <definedName name="FKERES_IV_24_11_1_1_12" localSheetId="7">#REF!</definedName>
    <definedName name="FKERES_IV_24_11_1_1_12" localSheetId="8">#REF!</definedName>
    <definedName name="FKERES_IV_24_11_1_1_12" localSheetId="24">#REF!</definedName>
    <definedName name="FKERES_IV_24_11_1_1_12" localSheetId="20">#REF!</definedName>
    <definedName name="FKERES_IV_24_11_1_1_12" localSheetId="5">#REF!</definedName>
    <definedName name="FKERES_IV_24_11_1_1_12" localSheetId="23">#REF!</definedName>
    <definedName name="FKERES_IV_24_11_1_1_12">#REF!</definedName>
    <definedName name="FKERES_IV_24_11_1_1_2" localSheetId="6">#REF!</definedName>
    <definedName name="FKERES_IV_24_11_1_1_2" localSheetId="22">#REF!</definedName>
    <definedName name="FKERES_IV_24_11_1_1_2" localSheetId="18">#REF!</definedName>
    <definedName name="FKERES_IV_24_11_1_1_2" localSheetId="7">#REF!</definedName>
    <definedName name="FKERES_IV_24_11_1_1_2" localSheetId="8">#REF!</definedName>
    <definedName name="FKERES_IV_24_11_1_1_2" localSheetId="20">#REF!</definedName>
    <definedName name="FKERES_IV_24_11_1_1_2" localSheetId="5">#REF!</definedName>
    <definedName name="FKERES_IV_24_11_1_1_2">#REF!</definedName>
    <definedName name="FKERES_IV_24_11_1_1_7" localSheetId="6">#REF!</definedName>
    <definedName name="FKERES_IV_24_11_1_1_7" localSheetId="22">#REF!</definedName>
    <definedName name="FKERES_IV_24_11_1_1_7" localSheetId="18">#REF!</definedName>
    <definedName name="FKERES_IV_24_11_1_1_7" localSheetId="7">#REF!</definedName>
    <definedName name="FKERES_IV_24_11_1_1_7" localSheetId="8">#REF!</definedName>
    <definedName name="FKERES_IV_24_11_1_1_7" localSheetId="20">#REF!</definedName>
    <definedName name="FKERES_IV_24_11_1_1_7" localSheetId="5">#REF!</definedName>
    <definedName name="FKERES_IV_24_11_1_1_7">#REF!</definedName>
    <definedName name="FKERES_IV_24_11_1_1_8" localSheetId="18">#REF!</definedName>
    <definedName name="FKERES_IV_24_11_1_1_8" localSheetId="20">#REF!</definedName>
    <definedName name="FKERES_IV_24_11_1_1_8">#REF!</definedName>
    <definedName name="FKERES_IV_24_11_1_12" localSheetId="18">#REF!</definedName>
    <definedName name="FKERES_IV_24_11_1_12" localSheetId="20">#REF!</definedName>
    <definedName name="FKERES_IV_24_11_1_12">#REF!</definedName>
    <definedName name="FKERES_IV_24_11_1_2" localSheetId="18">#REF!</definedName>
    <definedName name="FKERES_IV_24_11_1_2" localSheetId="20">#REF!</definedName>
    <definedName name="FKERES_IV_24_11_1_2">#REF!</definedName>
    <definedName name="FKERES_IV_24_11_1_7" localSheetId="18">#REF!</definedName>
    <definedName name="FKERES_IV_24_11_1_7" localSheetId="20">#REF!</definedName>
    <definedName name="FKERES_IV_24_11_1_7">#REF!</definedName>
    <definedName name="FKERES_IV_24_11_1_8" localSheetId="18">#REF!</definedName>
    <definedName name="FKERES_IV_24_11_1_8" localSheetId="20">#REF!</definedName>
    <definedName name="FKERES_IV_24_11_1_8">#REF!</definedName>
    <definedName name="FKERES_IV_24_11_12" localSheetId="18">#REF!</definedName>
    <definedName name="FKERES_IV_24_11_12" localSheetId="20">#REF!</definedName>
    <definedName name="FKERES_IV_24_11_12">#REF!</definedName>
    <definedName name="FKERES_IV_24_11_3" localSheetId="18">#REF!</definedName>
    <definedName name="FKERES_IV_24_11_3" localSheetId="20">#REF!</definedName>
    <definedName name="FKERES_IV_24_11_3">#REF!</definedName>
    <definedName name="FKERES_IV_24_11_3_12" localSheetId="18">#REF!</definedName>
    <definedName name="FKERES_IV_24_11_3_12" localSheetId="20">#REF!</definedName>
    <definedName name="FKERES_IV_24_11_3_12">#REF!</definedName>
    <definedName name="FKERES_IV_24_11_3_2" localSheetId="18">#REF!</definedName>
    <definedName name="FKERES_IV_24_11_3_2" localSheetId="20">#REF!</definedName>
    <definedName name="FKERES_IV_24_11_3_2">#REF!</definedName>
    <definedName name="FKERES_IV_24_11_3_7" localSheetId="18">#REF!</definedName>
    <definedName name="FKERES_IV_24_11_3_7" localSheetId="20">#REF!</definedName>
    <definedName name="FKERES_IV_24_11_3_7">#REF!</definedName>
    <definedName name="FKERES_IV_24_11_3_8" localSheetId="18">#REF!</definedName>
    <definedName name="FKERES_IV_24_11_3_8" localSheetId="20">#REF!</definedName>
    <definedName name="FKERES_IV_24_11_3_8">#REF!</definedName>
    <definedName name="FKERES_IV_24_11_5" localSheetId="18">#REF!</definedName>
    <definedName name="FKERES_IV_24_11_5" localSheetId="20">#REF!</definedName>
    <definedName name="FKERES_IV_24_11_5">#REF!</definedName>
    <definedName name="FKERES_IV_24_11_5_12" localSheetId="18">#REF!</definedName>
    <definedName name="FKERES_IV_24_11_5_12" localSheetId="20">#REF!</definedName>
    <definedName name="FKERES_IV_24_11_5_12">#REF!</definedName>
    <definedName name="FKERES_IV_24_11_5_2" localSheetId="18">#REF!</definedName>
    <definedName name="FKERES_IV_24_11_5_2" localSheetId="20">#REF!</definedName>
    <definedName name="FKERES_IV_24_11_5_2">#REF!</definedName>
    <definedName name="FKERES_IV_24_11_5_7" localSheetId="18">#REF!</definedName>
    <definedName name="FKERES_IV_24_11_5_7" localSheetId="20">#REF!</definedName>
    <definedName name="FKERES_IV_24_11_5_7">#REF!</definedName>
    <definedName name="FKERES_IV_24_11_5_8" localSheetId="18">#REF!</definedName>
    <definedName name="FKERES_IV_24_11_5_8" localSheetId="20">#REF!</definedName>
    <definedName name="FKERES_IV_24_11_5_8">#REF!</definedName>
    <definedName name="FKERES_IV_24_11_7" localSheetId="18">#REF!</definedName>
    <definedName name="FKERES_IV_24_11_7" localSheetId="20">#REF!</definedName>
    <definedName name="FKERES_IV_24_11_7">#REF!</definedName>
    <definedName name="FKERES_IV_24_11_8" localSheetId="18">#REF!</definedName>
    <definedName name="FKERES_IV_24_11_8" localSheetId="20">#REF!</definedName>
    <definedName name="FKERES_IV_24_11_8">#REF!</definedName>
    <definedName name="FKERES_IV_24_12" localSheetId="18">#REF!</definedName>
    <definedName name="FKERES_IV_24_12" localSheetId="2">#REF!</definedName>
    <definedName name="FKERES_IV_24_12" localSheetId="20">#REF!</definedName>
    <definedName name="FKERES_IV_24_12">#REF!</definedName>
    <definedName name="FKERES_IV_24_12_1">NA()</definedName>
    <definedName name="FKERES_IV_24_12_10" localSheetId="6">#REF!</definedName>
    <definedName name="FKERES_IV_24_12_10" localSheetId="22">#REF!</definedName>
    <definedName name="FKERES_IV_24_12_10" localSheetId="18">#REF!</definedName>
    <definedName name="FKERES_IV_24_12_10" localSheetId="7">#REF!</definedName>
    <definedName name="FKERES_IV_24_12_10" localSheetId="8">#REF!</definedName>
    <definedName name="FKERES_IV_24_12_10" localSheetId="24">#REF!</definedName>
    <definedName name="FKERES_IV_24_12_10" localSheetId="20">#REF!</definedName>
    <definedName name="FKERES_IV_24_12_10" localSheetId="5">#REF!</definedName>
    <definedName name="FKERES_IV_24_12_10" localSheetId="23">#REF!</definedName>
    <definedName name="FKERES_IV_24_12_10">#REF!</definedName>
    <definedName name="FKERES_IV_24_12_10_12" localSheetId="6">#REF!</definedName>
    <definedName name="FKERES_IV_24_12_10_12" localSheetId="22">#REF!</definedName>
    <definedName name="FKERES_IV_24_12_10_12" localSheetId="18">#REF!</definedName>
    <definedName name="FKERES_IV_24_12_10_12" localSheetId="7">#REF!</definedName>
    <definedName name="FKERES_IV_24_12_10_12" localSheetId="8">#REF!</definedName>
    <definedName name="FKERES_IV_24_12_10_12" localSheetId="20">#REF!</definedName>
    <definedName name="FKERES_IV_24_12_10_12" localSheetId="5">#REF!</definedName>
    <definedName name="FKERES_IV_24_12_10_12">#REF!</definedName>
    <definedName name="FKERES_IV_24_12_10_7" localSheetId="6">#REF!</definedName>
    <definedName name="FKERES_IV_24_12_10_7" localSheetId="22">#REF!</definedName>
    <definedName name="FKERES_IV_24_12_10_7" localSheetId="18">#REF!</definedName>
    <definedName name="FKERES_IV_24_12_10_7" localSheetId="7">#REF!</definedName>
    <definedName name="FKERES_IV_24_12_10_7" localSheetId="8">#REF!</definedName>
    <definedName name="FKERES_IV_24_12_10_7" localSheetId="20">#REF!</definedName>
    <definedName name="FKERES_IV_24_12_10_7" localSheetId="5">#REF!</definedName>
    <definedName name="FKERES_IV_24_12_10_7">#REF!</definedName>
    <definedName name="FKERES_IV_24_12_10_8" localSheetId="18">#REF!</definedName>
    <definedName name="FKERES_IV_24_12_10_8" localSheetId="20">#REF!</definedName>
    <definedName name="FKERES_IV_24_12_10_8">#REF!</definedName>
    <definedName name="FKERES_IV_24_12_12" localSheetId="18">#REF!</definedName>
    <definedName name="FKERES_IV_24_12_12" localSheetId="20">#REF!</definedName>
    <definedName name="FKERES_IV_24_12_12">#REF!</definedName>
    <definedName name="FKERES_IV_24_12_7" localSheetId="18">#REF!</definedName>
    <definedName name="FKERES_IV_24_12_7" localSheetId="20">#REF!</definedName>
    <definedName name="FKERES_IV_24_12_7">#REF!</definedName>
    <definedName name="FKERES_IV_24_12_8" localSheetId="18">#REF!</definedName>
    <definedName name="FKERES_IV_24_12_8" localSheetId="20">#REF!</definedName>
    <definedName name="FKERES_IV_24_12_8">#REF!</definedName>
    <definedName name="FKERES_IV_24_2" localSheetId="18">#REF!</definedName>
    <definedName name="FKERES_IV_24_2" localSheetId="20">#REF!</definedName>
    <definedName name="FKERES_IV_24_2">#REF!</definedName>
    <definedName name="FKERES_IV_24_3" localSheetId="18">#REF!</definedName>
    <definedName name="FKERES_IV_24_3" localSheetId="20">#REF!</definedName>
    <definedName name="FKERES_IV_24_3">#REF!</definedName>
    <definedName name="FKERES_IV_24_4" localSheetId="18">#REF!</definedName>
    <definedName name="FKERES_IV_24_4" localSheetId="20">#REF!</definedName>
    <definedName name="FKERES_IV_24_4">#REF!</definedName>
    <definedName name="FKERES_IV_24_7" localSheetId="18">#REF!</definedName>
    <definedName name="FKERES_IV_24_7" localSheetId="20">#REF!</definedName>
    <definedName name="FKERES_IV_24_7">#REF!</definedName>
    <definedName name="FKERES_IV_24_8" localSheetId="18">#REF!</definedName>
    <definedName name="FKERES_IV_24_8" localSheetId="20">#REF!</definedName>
    <definedName name="FKERES_IV_24_8">#REF!</definedName>
    <definedName name="FKERES_IV_24_9" localSheetId="18">#REF!</definedName>
    <definedName name="FKERES_IV_24_9" localSheetId="20">#REF!</definedName>
    <definedName name="FKERES_IV_24_9">#REF!</definedName>
    <definedName name="FKERES_IV_24_9_1">NA()</definedName>
    <definedName name="FKERES_IV_24_9_12" localSheetId="6">#REF!</definedName>
    <definedName name="FKERES_IV_24_9_12" localSheetId="22">#REF!</definedName>
    <definedName name="FKERES_IV_24_9_12" localSheetId="18">#REF!</definedName>
    <definedName name="FKERES_IV_24_9_12" localSheetId="7">#REF!</definedName>
    <definedName name="FKERES_IV_24_9_12" localSheetId="8">#REF!</definedName>
    <definedName name="FKERES_IV_24_9_12" localSheetId="24">#REF!</definedName>
    <definedName name="FKERES_IV_24_9_12" localSheetId="20">#REF!</definedName>
    <definedName name="FKERES_IV_24_9_12" localSheetId="5">#REF!</definedName>
    <definedName name="FKERES_IV_24_9_12" localSheetId="23">#REF!</definedName>
    <definedName name="FKERES_IV_24_9_12">#REF!</definedName>
    <definedName name="FKERES_IV_24_9_7" localSheetId="6">#REF!</definedName>
    <definedName name="FKERES_IV_24_9_7" localSheetId="22">#REF!</definedName>
    <definedName name="FKERES_IV_24_9_7" localSheetId="18">#REF!</definedName>
    <definedName name="FKERES_IV_24_9_7" localSheetId="7">#REF!</definedName>
    <definedName name="FKERES_IV_24_9_7" localSheetId="8">#REF!</definedName>
    <definedName name="FKERES_IV_24_9_7" localSheetId="20">#REF!</definedName>
    <definedName name="FKERES_IV_24_9_7" localSheetId="5">#REF!</definedName>
    <definedName name="FKERES_IV_24_9_7">#REF!</definedName>
    <definedName name="FKERES_IV_24_9_8" localSheetId="6">#REF!</definedName>
    <definedName name="FKERES_IV_24_9_8" localSheetId="22">#REF!</definedName>
    <definedName name="FKERES_IV_24_9_8" localSheetId="18">#REF!</definedName>
    <definedName name="FKERES_IV_24_9_8" localSheetId="7">#REF!</definedName>
    <definedName name="FKERES_IV_24_9_8" localSheetId="8">#REF!</definedName>
    <definedName name="FKERES_IV_24_9_8" localSheetId="20">#REF!</definedName>
    <definedName name="FKERES_IV_24_9_8" localSheetId="5">#REF!</definedName>
    <definedName name="FKERES_IV_24_9_8">#REF!</definedName>
    <definedName name="FKERES_IV_3" localSheetId="18">#REF!</definedName>
    <definedName name="FKERES_IV_3" localSheetId="20">#REF!</definedName>
    <definedName name="FKERES_IV_3">#REF!</definedName>
    <definedName name="FKERES_IV_4" localSheetId="18">#REF!</definedName>
    <definedName name="FKERES_IV_4" localSheetId="20">#REF!</definedName>
    <definedName name="FKERES_IV_4">#REF!</definedName>
    <definedName name="FKERES_IV_7" localSheetId="18">#REF!</definedName>
    <definedName name="FKERES_IV_7" localSheetId="20">#REF!</definedName>
    <definedName name="FKERES_IV_7">#REF!</definedName>
    <definedName name="FKERES_IV_8" localSheetId="18">#REF!</definedName>
    <definedName name="FKERES_IV_8" localSheetId="20">#REF!</definedName>
    <definedName name="FKERES_IV_8">#REF!</definedName>
    <definedName name="FKERES_IV_9" localSheetId="18">#REF!</definedName>
    <definedName name="FKERES_IV_9" localSheetId="20">#REF!</definedName>
    <definedName name="FKERES_IV_9">#REF!</definedName>
    <definedName name="FKERES_IV_9_1">NA()</definedName>
    <definedName name="FKERES_IV_9_12" localSheetId="6">#REF!</definedName>
    <definedName name="FKERES_IV_9_12" localSheetId="22">#REF!</definedName>
    <definedName name="FKERES_IV_9_12" localSheetId="18">#REF!</definedName>
    <definedName name="FKERES_IV_9_12" localSheetId="7">#REF!</definedName>
    <definedName name="FKERES_IV_9_12" localSheetId="8">#REF!</definedName>
    <definedName name="FKERES_IV_9_12" localSheetId="24">#REF!</definedName>
    <definedName name="FKERES_IV_9_12" localSheetId="20">#REF!</definedName>
    <definedName name="FKERES_IV_9_12" localSheetId="5">#REF!</definedName>
    <definedName name="FKERES_IV_9_12" localSheetId="23">#REF!</definedName>
    <definedName name="FKERES_IV_9_12">#REF!</definedName>
    <definedName name="FKERES_IV_9_7" localSheetId="6">#REF!</definedName>
    <definedName name="FKERES_IV_9_7" localSheetId="22">#REF!</definedName>
    <definedName name="FKERES_IV_9_7" localSheetId="18">#REF!</definedName>
    <definedName name="FKERES_IV_9_7" localSheetId="7">#REF!</definedName>
    <definedName name="FKERES_IV_9_7" localSheetId="8">#REF!</definedName>
    <definedName name="FKERES_IV_9_7" localSheetId="20">#REF!</definedName>
    <definedName name="FKERES_IV_9_7" localSheetId="5">#REF!</definedName>
    <definedName name="FKERES_IV_9_7">#REF!</definedName>
    <definedName name="FKERES_IV_9_8" localSheetId="6">#REF!</definedName>
    <definedName name="FKERES_IV_9_8" localSheetId="22">#REF!</definedName>
    <definedName name="FKERES_IV_9_8" localSheetId="18">#REF!</definedName>
    <definedName name="FKERES_IV_9_8" localSheetId="7">#REF!</definedName>
    <definedName name="FKERES_IV_9_8" localSheetId="8">#REF!</definedName>
    <definedName name="FKERES_IV_9_8" localSheetId="20">#REF!</definedName>
    <definedName name="FKERES_IV_9_8" localSheetId="5">#REF!</definedName>
    <definedName name="FKERES_IV_9_8">#REF!</definedName>
    <definedName name="fkeres66" localSheetId="18">#REF!</definedName>
    <definedName name="fkeres66" localSheetId="20">#REF!</definedName>
    <definedName name="fkeres66">#REF!</definedName>
    <definedName name="foot_244_place" localSheetId="5">Szoc.rász.!#REF!</definedName>
    <definedName name="hitel" localSheetId="18">#REF!</definedName>
    <definedName name="hitel" localSheetId="24">#REF!</definedName>
    <definedName name="hitel" localSheetId="20">#REF!</definedName>
    <definedName name="hitel" localSheetId="5">#REF!</definedName>
    <definedName name="hitel" localSheetId="23">#REF!</definedName>
    <definedName name="hitel">#REF!</definedName>
    <definedName name="hitel_12" localSheetId="18">#REF!</definedName>
    <definedName name="hitel_12" localSheetId="24">#REF!</definedName>
    <definedName name="hitel_12" localSheetId="20">#REF!</definedName>
    <definedName name="hitel_12" localSheetId="23">#REF!</definedName>
    <definedName name="hitel_12">#REF!</definedName>
    <definedName name="hitel_4" localSheetId="18">#REF!</definedName>
    <definedName name="hitel_4" localSheetId="20">#REF!</definedName>
    <definedName name="hitel_4">#REF!</definedName>
    <definedName name="hitel_7" localSheetId="18">#REF!</definedName>
    <definedName name="hitel_7" localSheetId="20">#REF!</definedName>
    <definedName name="hitel_7">#REF!</definedName>
    <definedName name="hitel_8" localSheetId="18">#REF!</definedName>
    <definedName name="hitel_8" localSheetId="20">#REF!</definedName>
    <definedName name="hitel_8">#REF!</definedName>
    <definedName name="hiteltbl" localSheetId="18">#REF!</definedName>
    <definedName name="hiteltbl" localSheetId="20">#REF!</definedName>
    <definedName name="hiteltbl">#REF!</definedName>
    <definedName name="hiteltbl_12" localSheetId="18">#REF!</definedName>
    <definedName name="hiteltbl_12" localSheetId="20">#REF!</definedName>
    <definedName name="hiteltbl_12">#REF!</definedName>
    <definedName name="hiteltbl_4" localSheetId="18">#REF!</definedName>
    <definedName name="hiteltbl_4" localSheetId="20">#REF!</definedName>
    <definedName name="hiteltbl_4">#REF!</definedName>
    <definedName name="hiteltbl_7" localSheetId="18">#REF!</definedName>
    <definedName name="hiteltbl_7" localSheetId="20">#REF!</definedName>
    <definedName name="hiteltbl_7">#REF!</definedName>
    <definedName name="hiteltbl_8" localSheetId="18">#REF!</definedName>
    <definedName name="hiteltbl_8" localSheetId="20">#REF!</definedName>
    <definedName name="hiteltbl_8">#REF!</definedName>
    <definedName name="ica" localSheetId="18">#REF!</definedName>
    <definedName name="ica" localSheetId="20">#REF!</definedName>
    <definedName name="ica">#REF!</definedName>
    <definedName name="j" localSheetId="18">#REF!</definedName>
    <definedName name="j" localSheetId="20">#REF!</definedName>
    <definedName name="j">#REF!</definedName>
    <definedName name="k" localSheetId="18">#REF!</definedName>
    <definedName name="k" localSheetId="2">#REF!</definedName>
    <definedName name="k" localSheetId="20">#REF!</definedName>
    <definedName name="k">#REF!</definedName>
    <definedName name="k_1" localSheetId="18">#REF!</definedName>
    <definedName name="k_1" localSheetId="2">#REF!</definedName>
    <definedName name="k_1" localSheetId="20">#REF!</definedName>
    <definedName name="k_1">#REF!</definedName>
    <definedName name="k_1_1" localSheetId="18">#REF!</definedName>
    <definedName name="k_1_1" localSheetId="20">#REF!</definedName>
    <definedName name="k_1_1">#REF!</definedName>
    <definedName name="k_1_1_1">NA()</definedName>
    <definedName name="k_1_1_12" localSheetId="6">#REF!</definedName>
    <definedName name="k_1_1_12" localSheetId="22">#REF!</definedName>
    <definedName name="k_1_1_12" localSheetId="18">#REF!</definedName>
    <definedName name="k_1_1_12" localSheetId="7">#REF!</definedName>
    <definedName name="k_1_1_12" localSheetId="8">#REF!</definedName>
    <definedName name="k_1_1_12" localSheetId="24">#REF!</definedName>
    <definedName name="k_1_1_12" localSheetId="20">#REF!</definedName>
    <definedName name="k_1_1_12" localSheetId="5">#REF!</definedName>
    <definedName name="k_1_1_12" localSheetId="23">#REF!</definedName>
    <definedName name="k_1_1_12">#REF!</definedName>
    <definedName name="k_1_1_7" localSheetId="6">#REF!</definedName>
    <definedName name="k_1_1_7" localSheetId="22">#REF!</definedName>
    <definedName name="k_1_1_7" localSheetId="18">#REF!</definedName>
    <definedName name="k_1_1_7" localSheetId="7">#REF!</definedName>
    <definedName name="k_1_1_7" localSheetId="8">#REF!</definedName>
    <definedName name="k_1_1_7" localSheetId="20">#REF!</definedName>
    <definedName name="k_1_1_7" localSheetId="5">#REF!</definedName>
    <definedName name="k_1_1_7">#REF!</definedName>
    <definedName name="k_1_1_8" localSheetId="6">#REF!</definedName>
    <definedName name="k_1_1_8" localSheetId="22">#REF!</definedName>
    <definedName name="k_1_1_8" localSheetId="18">#REF!</definedName>
    <definedName name="k_1_1_8" localSheetId="7">#REF!</definedName>
    <definedName name="k_1_1_8" localSheetId="8">#REF!</definedName>
    <definedName name="k_1_1_8" localSheetId="20">#REF!</definedName>
    <definedName name="k_1_1_8" localSheetId="5">#REF!</definedName>
    <definedName name="k_1_1_8">#REF!</definedName>
    <definedName name="k_1_10" localSheetId="18">#REF!</definedName>
    <definedName name="k_1_10" localSheetId="20">#REF!</definedName>
    <definedName name="k_1_10">#REF!</definedName>
    <definedName name="k_1_10_12" localSheetId="18">#REF!</definedName>
    <definedName name="k_1_10_12" localSheetId="20">#REF!</definedName>
    <definedName name="k_1_10_12">#REF!</definedName>
    <definedName name="k_1_10_7" localSheetId="18">#REF!</definedName>
    <definedName name="k_1_10_7" localSheetId="20">#REF!</definedName>
    <definedName name="k_1_10_7">#REF!</definedName>
    <definedName name="k_1_10_8" localSheetId="18">#REF!</definedName>
    <definedName name="k_1_10_8" localSheetId="20">#REF!</definedName>
    <definedName name="k_1_10_8">#REF!</definedName>
    <definedName name="k_1_11" localSheetId="18">#REF!</definedName>
    <definedName name="k_1_11" localSheetId="20">#REF!</definedName>
    <definedName name="k_1_11">#REF!</definedName>
    <definedName name="k_1_11_1" localSheetId="18">#REF!</definedName>
    <definedName name="k_1_11_1" localSheetId="20">#REF!</definedName>
    <definedName name="k_1_11_1">#REF!</definedName>
    <definedName name="k_1_11_1_1" localSheetId="18">#REF!</definedName>
    <definedName name="k_1_11_1_1" localSheetId="20">#REF!</definedName>
    <definedName name="k_1_11_1_1">#REF!</definedName>
    <definedName name="k_1_11_1_1_1">NA()</definedName>
    <definedName name="k_1_11_1_1_12" localSheetId="6">#REF!</definedName>
    <definedName name="k_1_11_1_1_12" localSheetId="22">#REF!</definedName>
    <definedName name="k_1_11_1_1_12" localSheetId="18">#REF!</definedName>
    <definedName name="k_1_11_1_1_12" localSheetId="7">#REF!</definedName>
    <definedName name="k_1_11_1_1_12" localSheetId="8">#REF!</definedName>
    <definedName name="k_1_11_1_1_12" localSheetId="24">#REF!</definedName>
    <definedName name="k_1_11_1_1_12" localSheetId="20">#REF!</definedName>
    <definedName name="k_1_11_1_1_12" localSheetId="5">#REF!</definedName>
    <definedName name="k_1_11_1_1_12" localSheetId="23">#REF!</definedName>
    <definedName name="k_1_11_1_1_12">#REF!</definedName>
    <definedName name="k_1_11_1_1_2" localSheetId="6">#REF!</definedName>
    <definedName name="k_1_11_1_1_2" localSheetId="22">#REF!</definedName>
    <definedName name="k_1_11_1_1_2" localSheetId="18">#REF!</definedName>
    <definedName name="k_1_11_1_1_2" localSheetId="7">#REF!</definedName>
    <definedName name="k_1_11_1_1_2" localSheetId="8">#REF!</definedName>
    <definedName name="k_1_11_1_1_2" localSheetId="20">#REF!</definedName>
    <definedName name="k_1_11_1_1_2" localSheetId="5">#REF!</definedName>
    <definedName name="k_1_11_1_1_2">#REF!</definedName>
    <definedName name="k_1_11_1_1_7" localSheetId="6">#REF!</definedName>
    <definedName name="k_1_11_1_1_7" localSheetId="22">#REF!</definedName>
    <definedName name="k_1_11_1_1_7" localSheetId="18">#REF!</definedName>
    <definedName name="k_1_11_1_1_7" localSheetId="7">#REF!</definedName>
    <definedName name="k_1_11_1_1_7" localSheetId="8">#REF!</definedName>
    <definedName name="k_1_11_1_1_7" localSheetId="20">#REF!</definedName>
    <definedName name="k_1_11_1_1_7" localSheetId="5">#REF!</definedName>
    <definedName name="k_1_11_1_1_7">#REF!</definedName>
    <definedName name="k_1_11_1_1_8" localSheetId="18">#REF!</definedName>
    <definedName name="k_1_11_1_1_8" localSheetId="20">#REF!</definedName>
    <definedName name="k_1_11_1_1_8">#REF!</definedName>
    <definedName name="k_1_11_1_12" localSheetId="18">#REF!</definedName>
    <definedName name="k_1_11_1_12" localSheetId="20">#REF!</definedName>
    <definedName name="k_1_11_1_12">#REF!</definedName>
    <definedName name="k_1_11_1_2" localSheetId="18">#REF!</definedName>
    <definedName name="k_1_11_1_2" localSheetId="20">#REF!</definedName>
    <definedName name="k_1_11_1_2">#REF!</definedName>
    <definedName name="k_1_11_1_7" localSheetId="18">#REF!</definedName>
    <definedName name="k_1_11_1_7" localSheetId="20">#REF!</definedName>
    <definedName name="k_1_11_1_7">#REF!</definedName>
    <definedName name="k_1_11_1_8" localSheetId="18">#REF!</definedName>
    <definedName name="k_1_11_1_8" localSheetId="20">#REF!</definedName>
    <definedName name="k_1_11_1_8">#REF!</definedName>
    <definedName name="k_1_11_12" localSheetId="18">#REF!</definedName>
    <definedName name="k_1_11_12" localSheetId="20">#REF!</definedName>
    <definedName name="k_1_11_12">#REF!</definedName>
    <definedName name="k_1_11_3" localSheetId="18">#REF!</definedName>
    <definedName name="k_1_11_3" localSheetId="20">#REF!</definedName>
    <definedName name="k_1_11_3">#REF!</definedName>
    <definedName name="k_1_11_3_12" localSheetId="18">#REF!</definedName>
    <definedName name="k_1_11_3_12" localSheetId="20">#REF!</definedName>
    <definedName name="k_1_11_3_12">#REF!</definedName>
    <definedName name="k_1_11_3_2" localSheetId="18">#REF!</definedName>
    <definedName name="k_1_11_3_2" localSheetId="20">#REF!</definedName>
    <definedName name="k_1_11_3_2">#REF!</definedName>
    <definedName name="k_1_11_3_7" localSheetId="18">#REF!</definedName>
    <definedName name="k_1_11_3_7" localSheetId="20">#REF!</definedName>
    <definedName name="k_1_11_3_7">#REF!</definedName>
    <definedName name="k_1_11_3_8" localSheetId="18">#REF!</definedName>
    <definedName name="k_1_11_3_8" localSheetId="20">#REF!</definedName>
    <definedName name="k_1_11_3_8">#REF!</definedName>
    <definedName name="k_1_11_5" localSheetId="18">#REF!</definedName>
    <definedName name="k_1_11_5" localSheetId="20">#REF!</definedName>
    <definedName name="k_1_11_5">#REF!</definedName>
    <definedName name="k_1_11_5_12" localSheetId="18">#REF!</definedName>
    <definedName name="k_1_11_5_12" localSheetId="20">#REF!</definedName>
    <definedName name="k_1_11_5_12">#REF!</definedName>
    <definedName name="k_1_11_5_2" localSheetId="18">#REF!</definedName>
    <definedName name="k_1_11_5_2" localSheetId="20">#REF!</definedName>
    <definedName name="k_1_11_5_2">#REF!</definedName>
    <definedName name="k_1_11_5_7" localSheetId="18">#REF!</definedName>
    <definedName name="k_1_11_5_7" localSheetId="20">#REF!</definedName>
    <definedName name="k_1_11_5_7">#REF!</definedName>
    <definedName name="k_1_11_5_8" localSheetId="18">#REF!</definedName>
    <definedName name="k_1_11_5_8" localSheetId="20">#REF!</definedName>
    <definedName name="k_1_11_5_8">#REF!</definedName>
    <definedName name="k_1_11_7" localSheetId="18">#REF!</definedName>
    <definedName name="k_1_11_7" localSheetId="20">#REF!</definedName>
    <definedName name="k_1_11_7">#REF!</definedName>
    <definedName name="k_1_11_8" localSheetId="18">#REF!</definedName>
    <definedName name="k_1_11_8" localSheetId="20">#REF!</definedName>
    <definedName name="k_1_11_8">#REF!</definedName>
    <definedName name="k_1_12" localSheetId="18">#REF!</definedName>
    <definedName name="k_1_12" localSheetId="2">#REF!</definedName>
    <definedName name="k_1_12" localSheetId="20">#REF!</definedName>
    <definedName name="k_1_12">#REF!</definedName>
    <definedName name="k_1_12_1">NA()</definedName>
    <definedName name="k_1_12_10" localSheetId="6">#REF!</definedName>
    <definedName name="k_1_12_10" localSheetId="22">#REF!</definedName>
    <definedName name="k_1_12_10" localSheetId="18">#REF!</definedName>
    <definedName name="k_1_12_10" localSheetId="7">#REF!</definedName>
    <definedName name="k_1_12_10" localSheetId="8">#REF!</definedName>
    <definedName name="k_1_12_10" localSheetId="24">#REF!</definedName>
    <definedName name="k_1_12_10" localSheetId="20">#REF!</definedName>
    <definedName name="k_1_12_10" localSheetId="5">#REF!</definedName>
    <definedName name="k_1_12_10" localSheetId="23">#REF!</definedName>
    <definedName name="k_1_12_10">#REF!</definedName>
    <definedName name="k_1_12_10_12" localSheetId="6">#REF!</definedName>
    <definedName name="k_1_12_10_12" localSheetId="22">#REF!</definedName>
    <definedName name="k_1_12_10_12" localSheetId="18">#REF!</definedName>
    <definedName name="k_1_12_10_12" localSheetId="7">#REF!</definedName>
    <definedName name="k_1_12_10_12" localSheetId="8">#REF!</definedName>
    <definedName name="k_1_12_10_12" localSheetId="20">#REF!</definedName>
    <definedName name="k_1_12_10_12" localSheetId="5">#REF!</definedName>
    <definedName name="k_1_12_10_12">#REF!</definedName>
    <definedName name="k_1_12_10_7" localSheetId="6">#REF!</definedName>
    <definedName name="k_1_12_10_7" localSheetId="22">#REF!</definedName>
    <definedName name="k_1_12_10_7" localSheetId="18">#REF!</definedName>
    <definedName name="k_1_12_10_7" localSheetId="7">#REF!</definedName>
    <definedName name="k_1_12_10_7" localSheetId="8">#REF!</definedName>
    <definedName name="k_1_12_10_7" localSheetId="20">#REF!</definedName>
    <definedName name="k_1_12_10_7" localSheetId="5">#REF!</definedName>
    <definedName name="k_1_12_10_7">#REF!</definedName>
    <definedName name="k_1_12_10_8" localSheetId="18">#REF!</definedName>
    <definedName name="k_1_12_10_8" localSheetId="20">#REF!</definedName>
    <definedName name="k_1_12_10_8">#REF!</definedName>
    <definedName name="k_1_12_12" localSheetId="18">#REF!</definedName>
    <definedName name="k_1_12_12" localSheetId="20">#REF!</definedName>
    <definedName name="k_1_12_12">#REF!</definedName>
    <definedName name="k_1_12_7" localSheetId="18">#REF!</definedName>
    <definedName name="k_1_12_7" localSheetId="20">#REF!</definedName>
    <definedName name="k_1_12_7">#REF!</definedName>
    <definedName name="k_1_12_8" localSheetId="18">#REF!</definedName>
    <definedName name="k_1_12_8" localSheetId="20">#REF!</definedName>
    <definedName name="k_1_12_8">#REF!</definedName>
    <definedName name="k_1_2" localSheetId="18">#REF!</definedName>
    <definedName name="k_1_2" localSheetId="20">#REF!</definedName>
    <definedName name="k_1_2">#REF!</definedName>
    <definedName name="k_1_3" localSheetId="18">#REF!</definedName>
    <definedName name="k_1_3" localSheetId="20">#REF!</definedName>
    <definedName name="k_1_3">#REF!</definedName>
    <definedName name="k_1_4" localSheetId="18">#REF!</definedName>
    <definedName name="k_1_4" localSheetId="20">#REF!</definedName>
    <definedName name="k_1_4">#REF!</definedName>
    <definedName name="k_1_7" localSheetId="18">#REF!</definedName>
    <definedName name="k_1_7" localSheetId="20">#REF!</definedName>
    <definedName name="k_1_7">#REF!</definedName>
    <definedName name="k_1_8" localSheetId="18">#REF!</definedName>
    <definedName name="k_1_8" localSheetId="20">#REF!</definedName>
    <definedName name="k_1_8">#REF!</definedName>
    <definedName name="k_1_9" localSheetId="18">#REF!</definedName>
    <definedName name="k_1_9" localSheetId="20">#REF!</definedName>
    <definedName name="k_1_9">#REF!</definedName>
    <definedName name="k_1_9_1">NA()</definedName>
    <definedName name="k_1_9_12" localSheetId="6">#REF!</definedName>
    <definedName name="k_1_9_12" localSheetId="22">#REF!</definedName>
    <definedName name="k_1_9_12" localSheetId="18">#REF!</definedName>
    <definedName name="k_1_9_12" localSheetId="7">#REF!</definedName>
    <definedName name="k_1_9_12" localSheetId="8">#REF!</definedName>
    <definedName name="k_1_9_12" localSheetId="24">#REF!</definedName>
    <definedName name="k_1_9_12" localSheetId="20">#REF!</definedName>
    <definedName name="k_1_9_12" localSheetId="5">#REF!</definedName>
    <definedName name="k_1_9_12" localSheetId="23">#REF!</definedName>
    <definedName name="k_1_9_12">#REF!</definedName>
    <definedName name="k_1_9_7" localSheetId="6">#REF!</definedName>
    <definedName name="k_1_9_7" localSheetId="22">#REF!</definedName>
    <definedName name="k_1_9_7" localSheetId="18">#REF!</definedName>
    <definedName name="k_1_9_7" localSheetId="7">#REF!</definedName>
    <definedName name="k_1_9_7" localSheetId="8">#REF!</definedName>
    <definedName name="k_1_9_7" localSheetId="20">#REF!</definedName>
    <definedName name="k_1_9_7" localSheetId="5">#REF!</definedName>
    <definedName name="k_1_9_7">#REF!</definedName>
    <definedName name="k_1_9_8" localSheetId="6">#REF!</definedName>
    <definedName name="k_1_9_8" localSheetId="22">#REF!</definedName>
    <definedName name="k_1_9_8" localSheetId="18">#REF!</definedName>
    <definedName name="k_1_9_8" localSheetId="7">#REF!</definedName>
    <definedName name="k_1_9_8" localSheetId="8">#REF!</definedName>
    <definedName name="k_1_9_8" localSheetId="20">#REF!</definedName>
    <definedName name="k_1_9_8" localSheetId="5">#REF!</definedName>
    <definedName name="k_1_9_8">#REF!</definedName>
    <definedName name="k_10" localSheetId="18">#REF!</definedName>
    <definedName name="k_10" localSheetId="20">#REF!</definedName>
    <definedName name="k_10">#REF!</definedName>
    <definedName name="k_10_1" localSheetId="18">#REF!</definedName>
    <definedName name="k_10_1" localSheetId="20">#REF!</definedName>
    <definedName name="k_10_1">#REF!</definedName>
    <definedName name="k_10_1_1">NA()</definedName>
    <definedName name="k_10_1_12" localSheetId="6">#REF!</definedName>
    <definedName name="k_10_1_12" localSheetId="22">#REF!</definedName>
    <definedName name="k_10_1_12" localSheetId="18">#REF!</definedName>
    <definedName name="k_10_1_12" localSheetId="7">#REF!</definedName>
    <definedName name="k_10_1_12" localSheetId="8">#REF!</definedName>
    <definedName name="k_10_1_12" localSheetId="24">#REF!</definedName>
    <definedName name="k_10_1_12" localSheetId="20">#REF!</definedName>
    <definedName name="k_10_1_12" localSheetId="5">#REF!</definedName>
    <definedName name="k_10_1_12" localSheetId="23">#REF!</definedName>
    <definedName name="k_10_1_12">#REF!</definedName>
    <definedName name="k_10_1_7" localSheetId="6">#REF!</definedName>
    <definedName name="k_10_1_7" localSheetId="22">#REF!</definedName>
    <definedName name="k_10_1_7" localSheetId="18">#REF!</definedName>
    <definedName name="k_10_1_7" localSheetId="7">#REF!</definedName>
    <definedName name="k_10_1_7" localSheetId="8">#REF!</definedName>
    <definedName name="k_10_1_7" localSheetId="20">#REF!</definedName>
    <definedName name="k_10_1_7" localSheetId="5">#REF!</definedName>
    <definedName name="k_10_1_7">#REF!</definedName>
    <definedName name="k_10_1_8" localSheetId="6">#REF!</definedName>
    <definedName name="k_10_1_8" localSheetId="22">#REF!</definedName>
    <definedName name="k_10_1_8" localSheetId="18">#REF!</definedName>
    <definedName name="k_10_1_8" localSheetId="7">#REF!</definedName>
    <definedName name="k_10_1_8" localSheetId="8">#REF!</definedName>
    <definedName name="k_10_1_8" localSheetId="20">#REF!</definedName>
    <definedName name="k_10_1_8" localSheetId="5">#REF!</definedName>
    <definedName name="k_10_1_8">#REF!</definedName>
    <definedName name="k_10_10" localSheetId="18">#REF!</definedName>
    <definedName name="k_10_10" localSheetId="20">#REF!</definedName>
    <definedName name="k_10_10">#REF!</definedName>
    <definedName name="k_10_10_12" localSheetId="18">#REF!</definedName>
    <definedName name="k_10_10_12" localSheetId="20">#REF!</definedName>
    <definedName name="k_10_10_12">#REF!</definedName>
    <definedName name="k_10_10_7" localSheetId="18">#REF!</definedName>
    <definedName name="k_10_10_7" localSheetId="20">#REF!</definedName>
    <definedName name="k_10_10_7">#REF!</definedName>
    <definedName name="k_10_10_8" localSheetId="18">#REF!</definedName>
    <definedName name="k_10_10_8" localSheetId="20">#REF!</definedName>
    <definedName name="k_10_10_8">#REF!</definedName>
    <definedName name="k_10_12" localSheetId="18">#REF!</definedName>
    <definedName name="k_10_12" localSheetId="20">#REF!</definedName>
    <definedName name="k_10_12">#REF!</definedName>
    <definedName name="k_10_7" localSheetId="18">#REF!</definedName>
    <definedName name="k_10_7" localSheetId="20">#REF!</definedName>
    <definedName name="k_10_7">#REF!</definedName>
    <definedName name="k_10_8" localSheetId="18">#REF!</definedName>
    <definedName name="k_10_8" localSheetId="20">#REF!</definedName>
    <definedName name="k_10_8">#REF!</definedName>
    <definedName name="k_11" localSheetId="18">#REF!</definedName>
    <definedName name="k_11" localSheetId="20">#REF!</definedName>
    <definedName name="k_11">#REF!</definedName>
    <definedName name="k_11_1" localSheetId="18">#REF!</definedName>
    <definedName name="k_11_1" localSheetId="20">#REF!</definedName>
    <definedName name="k_11_1">#REF!</definedName>
    <definedName name="k_11_1_1" localSheetId="18">#REF!</definedName>
    <definedName name="k_11_1_1" localSheetId="20">#REF!</definedName>
    <definedName name="k_11_1_1">#REF!</definedName>
    <definedName name="k_11_1_1_1">NA()</definedName>
    <definedName name="k_11_1_1_12" localSheetId="6">#REF!</definedName>
    <definedName name="k_11_1_1_12" localSheetId="22">#REF!</definedName>
    <definedName name="k_11_1_1_12" localSheetId="18">#REF!</definedName>
    <definedName name="k_11_1_1_12" localSheetId="7">#REF!</definedName>
    <definedName name="k_11_1_1_12" localSheetId="8">#REF!</definedName>
    <definedName name="k_11_1_1_12" localSheetId="24">#REF!</definedName>
    <definedName name="k_11_1_1_12" localSheetId="20">#REF!</definedName>
    <definedName name="k_11_1_1_12" localSheetId="5">#REF!</definedName>
    <definedName name="k_11_1_1_12" localSheetId="23">#REF!</definedName>
    <definedName name="k_11_1_1_12">#REF!</definedName>
    <definedName name="k_11_1_1_2" localSheetId="6">#REF!</definedName>
    <definedName name="k_11_1_1_2" localSheetId="22">#REF!</definedName>
    <definedName name="k_11_1_1_2" localSheetId="18">#REF!</definedName>
    <definedName name="k_11_1_1_2" localSheetId="7">#REF!</definedName>
    <definedName name="k_11_1_1_2" localSheetId="8">#REF!</definedName>
    <definedName name="k_11_1_1_2" localSheetId="20">#REF!</definedName>
    <definedName name="k_11_1_1_2" localSheetId="5">#REF!</definedName>
    <definedName name="k_11_1_1_2">#REF!</definedName>
    <definedName name="k_11_1_1_7" localSheetId="6">#REF!</definedName>
    <definedName name="k_11_1_1_7" localSheetId="22">#REF!</definedName>
    <definedName name="k_11_1_1_7" localSheetId="18">#REF!</definedName>
    <definedName name="k_11_1_1_7" localSheetId="7">#REF!</definedName>
    <definedName name="k_11_1_1_7" localSheetId="8">#REF!</definedName>
    <definedName name="k_11_1_1_7" localSheetId="20">#REF!</definedName>
    <definedName name="k_11_1_1_7" localSheetId="5">#REF!</definedName>
    <definedName name="k_11_1_1_7">#REF!</definedName>
    <definedName name="k_11_1_1_8" localSheetId="18">#REF!</definedName>
    <definedName name="k_11_1_1_8" localSheetId="20">#REF!</definedName>
    <definedName name="k_11_1_1_8">#REF!</definedName>
    <definedName name="k_11_1_12" localSheetId="18">#REF!</definedName>
    <definedName name="k_11_1_12" localSheetId="20">#REF!</definedName>
    <definedName name="k_11_1_12">#REF!</definedName>
    <definedName name="k_11_1_2" localSheetId="18">#REF!</definedName>
    <definedName name="k_11_1_2" localSheetId="20">#REF!</definedName>
    <definedName name="k_11_1_2">#REF!</definedName>
    <definedName name="k_11_1_7" localSheetId="18">#REF!</definedName>
    <definedName name="k_11_1_7" localSheetId="20">#REF!</definedName>
    <definedName name="k_11_1_7">#REF!</definedName>
    <definedName name="k_11_1_8" localSheetId="18">#REF!</definedName>
    <definedName name="k_11_1_8" localSheetId="20">#REF!</definedName>
    <definedName name="k_11_1_8">#REF!</definedName>
    <definedName name="k_11_12" localSheetId="18">#REF!</definedName>
    <definedName name="k_11_12" localSheetId="20">#REF!</definedName>
    <definedName name="k_11_12">#REF!</definedName>
    <definedName name="k_11_3" localSheetId="18">#REF!</definedName>
    <definedName name="k_11_3" localSheetId="20">#REF!</definedName>
    <definedName name="k_11_3">#REF!</definedName>
    <definedName name="k_11_3_12" localSheetId="18">#REF!</definedName>
    <definedName name="k_11_3_12" localSheetId="20">#REF!</definedName>
    <definedName name="k_11_3_12">#REF!</definedName>
    <definedName name="k_11_3_2" localSheetId="18">#REF!</definedName>
    <definedName name="k_11_3_2" localSheetId="20">#REF!</definedName>
    <definedName name="k_11_3_2">#REF!</definedName>
    <definedName name="k_11_3_7" localSheetId="18">#REF!</definedName>
    <definedName name="k_11_3_7" localSheetId="20">#REF!</definedName>
    <definedName name="k_11_3_7">#REF!</definedName>
    <definedName name="k_11_3_8" localSheetId="18">#REF!</definedName>
    <definedName name="k_11_3_8" localSheetId="20">#REF!</definedName>
    <definedName name="k_11_3_8">#REF!</definedName>
    <definedName name="k_11_5" localSheetId="18">#REF!</definedName>
    <definedName name="k_11_5" localSheetId="20">#REF!</definedName>
    <definedName name="k_11_5">#REF!</definedName>
    <definedName name="k_11_5_12" localSheetId="18">#REF!</definedName>
    <definedName name="k_11_5_12" localSheetId="20">#REF!</definedName>
    <definedName name="k_11_5_12">#REF!</definedName>
    <definedName name="k_11_5_2" localSheetId="18">#REF!</definedName>
    <definedName name="k_11_5_2" localSheetId="20">#REF!</definedName>
    <definedName name="k_11_5_2">#REF!</definedName>
    <definedName name="k_11_5_7" localSheetId="18">#REF!</definedName>
    <definedName name="k_11_5_7" localSheetId="20">#REF!</definedName>
    <definedName name="k_11_5_7">#REF!</definedName>
    <definedName name="k_11_5_8" localSheetId="18">#REF!</definedName>
    <definedName name="k_11_5_8" localSheetId="20">#REF!</definedName>
    <definedName name="k_11_5_8">#REF!</definedName>
    <definedName name="k_11_7" localSheetId="18">#REF!</definedName>
    <definedName name="k_11_7" localSheetId="20">#REF!</definedName>
    <definedName name="k_11_7">#REF!</definedName>
    <definedName name="k_11_8" localSheetId="18">#REF!</definedName>
    <definedName name="k_11_8" localSheetId="20">#REF!</definedName>
    <definedName name="k_11_8">#REF!</definedName>
    <definedName name="k_12" localSheetId="18">#REF!</definedName>
    <definedName name="k_12" localSheetId="2">#REF!</definedName>
    <definedName name="k_12" localSheetId="20">#REF!</definedName>
    <definedName name="k_12">#REF!</definedName>
    <definedName name="k_12_1">NA()</definedName>
    <definedName name="k_12_10" localSheetId="6">#REF!</definedName>
    <definedName name="k_12_10" localSheetId="22">#REF!</definedName>
    <definedName name="k_12_10" localSheetId="18">#REF!</definedName>
    <definedName name="k_12_10" localSheetId="7">#REF!</definedName>
    <definedName name="k_12_10" localSheetId="8">#REF!</definedName>
    <definedName name="k_12_10" localSheetId="24">#REF!</definedName>
    <definedName name="k_12_10" localSheetId="20">#REF!</definedName>
    <definedName name="k_12_10" localSheetId="5">#REF!</definedName>
    <definedName name="k_12_10" localSheetId="23">#REF!</definedName>
    <definedName name="k_12_10">#REF!</definedName>
    <definedName name="k_12_10_12" localSheetId="6">#REF!</definedName>
    <definedName name="k_12_10_12" localSheetId="22">#REF!</definedName>
    <definedName name="k_12_10_12" localSheetId="18">#REF!</definedName>
    <definedName name="k_12_10_12" localSheetId="7">#REF!</definedName>
    <definedName name="k_12_10_12" localSheetId="8">#REF!</definedName>
    <definedName name="k_12_10_12" localSheetId="20">#REF!</definedName>
    <definedName name="k_12_10_12" localSheetId="5">#REF!</definedName>
    <definedName name="k_12_10_12">#REF!</definedName>
    <definedName name="k_12_10_7" localSheetId="6">#REF!</definedName>
    <definedName name="k_12_10_7" localSheetId="22">#REF!</definedName>
    <definedName name="k_12_10_7" localSheetId="18">#REF!</definedName>
    <definedName name="k_12_10_7" localSheetId="7">#REF!</definedName>
    <definedName name="k_12_10_7" localSheetId="8">#REF!</definedName>
    <definedName name="k_12_10_7" localSheetId="20">#REF!</definedName>
    <definedName name="k_12_10_7" localSheetId="5">#REF!</definedName>
    <definedName name="k_12_10_7">#REF!</definedName>
    <definedName name="k_12_10_8" localSheetId="18">#REF!</definedName>
    <definedName name="k_12_10_8" localSheetId="20">#REF!</definedName>
    <definedName name="k_12_10_8">#REF!</definedName>
    <definedName name="k_12_12" localSheetId="18">#REF!</definedName>
    <definedName name="k_12_12" localSheetId="20">#REF!</definedName>
    <definedName name="k_12_12">#REF!</definedName>
    <definedName name="k_12_7" localSheetId="18">#REF!</definedName>
    <definedName name="k_12_7" localSheetId="20">#REF!</definedName>
    <definedName name="k_12_7">#REF!</definedName>
    <definedName name="k_12_8" localSheetId="18">#REF!</definedName>
    <definedName name="k_12_8" localSheetId="20">#REF!</definedName>
    <definedName name="k_12_8">#REF!</definedName>
    <definedName name="k_2" localSheetId="18">#REF!</definedName>
    <definedName name="k_2" localSheetId="2">#REF!</definedName>
    <definedName name="k_2" localSheetId="20">#REF!</definedName>
    <definedName name="k_2">#REF!</definedName>
    <definedName name="k_2_1" localSheetId="18">#REF!</definedName>
    <definedName name="k_2_1" localSheetId="20">#REF!</definedName>
    <definedName name="k_2_1">#REF!</definedName>
    <definedName name="k_2_1_1" localSheetId="18">#REF!</definedName>
    <definedName name="k_2_1_1" localSheetId="20">#REF!</definedName>
    <definedName name="k_2_1_1">#REF!</definedName>
    <definedName name="k_2_10" localSheetId="18">#REF!</definedName>
    <definedName name="k_2_10" localSheetId="20">#REF!</definedName>
    <definedName name="k_2_10">#REF!</definedName>
    <definedName name="k_2_10_12" localSheetId="18">#REF!</definedName>
    <definedName name="k_2_10_12" localSheetId="20">#REF!</definedName>
    <definedName name="k_2_10_12">#REF!</definedName>
    <definedName name="k_2_10_7" localSheetId="18">#REF!</definedName>
    <definedName name="k_2_10_7" localSheetId="20">#REF!</definedName>
    <definedName name="k_2_10_7">#REF!</definedName>
    <definedName name="k_2_10_8" localSheetId="18">#REF!</definedName>
    <definedName name="k_2_10_8" localSheetId="20">#REF!</definedName>
    <definedName name="k_2_10_8">#REF!</definedName>
    <definedName name="k_2_11" localSheetId="18">#REF!</definedName>
    <definedName name="k_2_11" localSheetId="20">#REF!</definedName>
    <definedName name="k_2_11">#REF!</definedName>
    <definedName name="k_2_11_1" localSheetId="18">#REF!</definedName>
    <definedName name="k_2_11_1" localSheetId="20">#REF!</definedName>
    <definedName name="k_2_11_1">#REF!</definedName>
    <definedName name="k_2_11_1_1" localSheetId="18">#REF!</definedName>
    <definedName name="k_2_11_1_1" localSheetId="20">#REF!</definedName>
    <definedName name="k_2_11_1_1">#REF!</definedName>
    <definedName name="k_2_11_1_1_1">NA()</definedName>
    <definedName name="k_2_11_1_1_12" localSheetId="6">#REF!</definedName>
    <definedName name="k_2_11_1_1_12" localSheetId="22">#REF!</definedName>
    <definedName name="k_2_11_1_1_12" localSheetId="18">#REF!</definedName>
    <definedName name="k_2_11_1_1_12" localSheetId="7">#REF!</definedName>
    <definedName name="k_2_11_1_1_12" localSheetId="8">#REF!</definedName>
    <definedName name="k_2_11_1_1_12" localSheetId="24">#REF!</definedName>
    <definedName name="k_2_11_1_1_12" localSheetId="20">#REF!</definedName>
    <definedName name="k_2_11_1_1_12" localSheetId="5">#REF!</definedName>
    <definedName name="k_2_11_1_1_12" localSheetId="23">#REF!</definedName>
    <definedName name="k_2_11_1_1_12">#REF!</definedName>
    <definedName name="k_2_11_1_1_2" localSheetId="6">#REF!</definedName>
    <definedName name="k_2_11_1_1_2" localSheetId="22">#REF!</definedName>
    <definedName name="k_2_11_1_1_2" localSheetId="18">#REF!</definedName>
    <definedName name="k_2_11_1_1_2" localSheetId="7">#REF!</definedName>
    <definedName name="k_2_11_1_1_2" localSheetId="8">#REF!</definedName>
    <definedName name="k_2_11_1_1_2" localSheetId="20">#REF!</definedName>
    <definedName name="k_2_11_1_1_2" localSheetId="5">#REF!</definedName>
    <definedName name="k_2_11_1_1_2">#REF!</definedName>
    <definedName name="k_2_11_1_1_7" localSheetId="6">#REF!</definedName>
    <definedName name="k_2_11_1_1_7" localSheetId="22">#REF!</definedName>
    <definedName name="k_2_11_1_1_7" localSheetId="18">#REF!</definedName>
    <definedName name="k_2_11_1_1_7" localSheetId="7">#REF!</definedName>
    <definedName name="k_2_11_1_1_7" localSheetId="8">#REF!</definedName>
    <definedName name="k_2_11_1_1_7" localSheetId="20">#REF!</definedName>
    <definedName name="k_2_11_1_1_7" localSheetId="5">#REF!</definedName>
    <definedName name="k_2_11_1_1_7">#REF!</definedName>
    <definedName name="k_2_11_1_1_8" localSheetId="18">#REF!</definedName>
    <definedName name="k_2_11_1_1_8" localSheetId="20">#REF!</definedName>
    <definedName name="k_2_11_1_1_8">#REF!</definedName>
    <definedName name="k_2_11_1_12" localSheetId="18">#REF!</definedName>
    <definedName name="k_2_11_1_12" localSheetId="20">#REF!</definedName>
    <definedName name="k_2_11_1_12">#REF!</definedName>
    <definedName name="k_2_11_1_2" localSheetId="18">#REF!</definedName>
    <definedName name="k_2_11_1_2" localSheetId="20">#REF!</definedName>
    <definedName name="k_2_11_1_2">#REF!</definedName>
    <definedName name="k_2_11_1_7" localSheetId="18">#REF!</definedName>
    <definedName name="k_2_11_1_7" localSheetId="20">#REF!</definedName>
    <definedName name="k_2_11_1_7">#REF!</definedName>
    <definedName name="k_2_11_1_8" localSheetId="18">#REF!</definedName>
    <definedName name="k_2_11_1_8" localSheetId="20">#REF!</definedName>
    <definedName name="k_2_11_1_8">#REF!</definedName>
    <definedName name="k_2_11_12" localSheetId="18">#REF!</definedName>
    <definedName name="k_2_11_12" localSheetId="20">#REF!</definedName>
    <definedName name="k_2_11_12">#REF!</definedName>
    <definedName name="k_2_11_3" localSheetId="18">#REF!</definedName>
    <definedName name="k_2_11_3" localSheetId="20">#REF!</definedName>
    <definedName name="k_2_11_3">#REF!</definedName>
    <definedName name="k_2_11_3_12" localSheetId="18">#REF!</definedName>
    <definedName name="k_2_11_3_12" localSheetId="20">#REF!</definedName>
    <definedName name="k_2_11_3_12">#REF!</definedName>
    <definedName name="k_2_11_3_2" localSheetId="18">#REF!</definedName>
    <definedName name="k_2_11_3_2" localSheetId="20">#REF!</definedName>
    <definedName name="k_2_11_3_2">#REF!</definedName>
    <definedName name="k_2_11_3_7" localSheetId="18">#REF!</definedName>
    <definedName name="k_2_11_3_7" localSheetId="20">#REF!</definedName>
    <definedName name="k_2_11_3_7">#REF!</definedName>
    <definedName name="k_2_11_3_8" localSheetId="18">#REF!</definedName>
    <definedName name="k_2_11_3_8" localSheetId="20">#REF!</definedName>
    <definedName name="k_2_11_3_8">#REF!</definedName>
    <definedName name="k_2_11_5" localSheetId="18">#REF!</definedName>
    <definedName name="k_2_11_5" localSheetId="20">#REF!</definedName>
    <definedName name="k_2_11_5">#REF!</definedName>
    <definedName name="k_2_11_5_12" localSheetId="18">#REF!</definedName>
    <definedName name="k_2_11_5_12" localSheetId="20">#REF!</definedName>
    <definedName name="k_2_11_5_12">#REF!</definedName>
    <definedName name="k_2_11_5_2" localSheetId="18">#REF!</definedName>
    <definedName name="k_2_11_5_2" localSheetId="20">#REF!</definedName>
    <definedName name="k_2_11_5_2">#REF!</definedName>
    <definedName name="k_2_11_5_7" localSheetId="18">#REF!</definedName>
    <definedName name="k_2_11_5_7" localSheetId="20">#REF!</definedName>
    <definedName name="k_2_11_5_7">#REF!</definedName>
    <definedName name="k_2_11_5_8" localSheetId="18">#REF!</definedName>
    <definedName name="k_2_11_5_8" localSheetId="20">#REF!</definedName>
    <definedName name="k_2_11_5_8">#REF!</definedName>
    <definedName name="k_2_11_7" localSheetId="18">#REF!</definedName>
    <definedName name="k_2_11_7" localSheetId="20">#REF!</definedName>
    <definedName name="k_2_11_7">#REF!</definedName>
    <definedName name="k_2_11_8" localSheetId="18">#REF!</definedName>
    <definedName name="k_2_11_8" localSheetId="20">#REF!</definedName>
    <definedName name="k_2_11_8">#REF!</definedName>
    <definedName name="k_2_12" localSheetId="18">#REF!</definedName>
    <definedName name="k_2_12" localSheetId="2">#REF!</definedName>
    <definedName name="k_2_12" localSheetId="20">#REF!</definedName>
    <definedName name="k_2_12">#REF!</definedName>
    <definedName name="k_2_2" localSheetId="18">#REF!</definedName>
    <definedName name="k_2_2" localSheetId="20">#REF!</definedName>
    <definedName name="k_2_2">#REF!</definedName>
    <definedName name="k_2_3" localSheetId="18">#REF!</definedName>
    <definedName name="k_2_3" localSheetId="20">#REF!</definedName>
    <definedName name="k_2_3">#REF!</definedName>
    <definedName name="k_2_4" localSheetId="18">#REF!</definedName>
    <definedName name="k_2_4" localSheetId="20">#REF!</definedName>
    <definedName name="k_2_4">#REF!</definedName>
    <definedName name="k_2_7" localSheetId="18">#REF!</definedName>
    <definedName name="k_2_7" localSheetId="20">#REF!</definedName>
    <definedName name="k_2_7">#REF!</definedName>
    <definedName name="k_2_8" localSheetId="18">#REF!</definedName>
    <definedName name="k_2_8" localSheetId="20">#REF!</definedName>
    <definedName name="k_2_8">#REF!</definedName>
    <definedName name="k_20" localSheetId="18">#REF!</definedName>
    <definedName name="k_20" localSheetId="2">#REF!</definedName>
    <definedName name="k_20" localSheetId="20">#REF!</definedName>
    <definedName name="k_20">#REF!</definedName>
    <definedName name="k_20_1" localSheetId="18">#REF!</definedName>
    <definedName name="k_20_1" localSheetId="20">#REF!</definedName>
    <definedName name="k_20_1">#REF!</definedName>
    <definedName name="k_20_10" localSheetId="18">#REF!</definedName>
    <definedName name="k_20_10" localSheetId="20">#REF!</definedName>
    <definedName name="k_20_10">#REF!</definedName>
    <definedName name="k_20_10_12" localSheetId="18">#REF!</definedName>
    <definedName name="k_20_10_12" localSheetId="20">#REF!</definedName>
    <definedName name="k_20_10_12">#REF!</definedName>
    <definedName name="k_20_10_7" localSheetId="18">#REF!</definedName>
    <definedName name="k_20_10_7" localSheetId="20">#REF!</definedName>
    <definedName name="k_20_10_7">#REF!</definedName>
    <definedName name="k_20_10_8" localSheetId="18">#REF!</definedName>
    <definedName name="k_20_10_8" localSheetId="20">#REF!</definedName>
    <definedName name="k_20_10_8">#REF!</definedName>
    <definedName name="k_20_11" localSheetId="18">#REF!</definedName>
    <definedName name="k_20_11" localSheetId="20">#REF!</definedName>
    <definedName name="k_20_11">#REF!</definedName>
    <definedName name="k_20_11_1" localSheetId="18">#REF!</definedName>
    <definedName name="k_20_11_1" localSheetId="20">#REF!</definedName>
    <definedName name="k_20_11_1">#REF!</definedName>
    <definedName name="k_20_11_1_1" localSheetId="18">#REF!</definedName>
    <definedName name="k_20_11_1_1" localSheetId="20">#REF!</definedName>
    <definedName name="k_20_11_1_1">#REF!</definedName>
    <definedName name="k_20_11_1_1_1">NA()</definedName>
    <definedName name="k_20_11_1_1_12" localSheetId="6">#REF!</definedName>
    <definedName name="k_20_11_1_1_12" localSheetId="22">#REF!</definedName>
    <definedName name="k_20_11_1_1_12" localSheetId="18">#REF!</definedName>
    <definedName name="k_20_11_1_1_12" localSheetId="7">#REF!</definedName>
    <definedName name="k_20_11_1_1_12" localSheetId="8">#REF!</definedName>
    <definedName name="k_20_11_1_1_12" localSheetId="24">#REF!</definedName>
    <definedName name="k_20_11_1_1_12" localSheetId="20">#REF!</definedName>
    <definedName name="k_20_11_1_1_12" localSheetId="5">#REF!</definedName>
    <definedName name="k_20_11_1_1_12" localSheetId="23">#REF!</definedName>
    <definedName name="k_20_11_1_1_12">#REF!</definedName>
    <definedName name="k_20_11_1_1_2" localSheetId="6">#REF!</definedName>
    <definedName name="k_20_11_1_1_2" localSheetId="22">#REF!</definedName>
    <definedName name="k_20_11_1_1_2" localSheetId="18">#REF!</definedName>
    <definedName name="k_20_11_1_1_2" localSheetId="7">#REF!</definedName>
    <definedName name="k_20_11_1_1_2" localSheetId="8">#REF!</definedName>
    <definedName name="k_20_11_1_1_2" localSheetId="20">#REF!</definedName>
    <definedName name="k_20_11_1_1_2" localSheetId="5">#REF!</definedName>
    <definedName name="k_20_11_1_1_2">#REF!</definedName>
    <definedName name="k_20_11_1_1_7" localSheetId="6">#REF!</definedName>
    <definedName name="k_20_11_1_1_7" localSheetId="22">#REF!</definedName>
    <definedName name="k_20_11_1_1_7" localSheetId="18">#REF!</definedName>
    <definedName name="k_20_11_1_1_7" localSheetId="7">#REF!</definedName>
    <definedName name="k_20_11_1_1_7" localSheetId="8">#REF!</definedName>
    <definedName name="k_20_11_1_1_7" localSheetId="20">#REF!</definedName>
    <definedName name="k_20_11_1_1_7" localSheetId="5">#REF!</definedName>
    <definedName name="k_20_11_1_1_7">#REF!</definedName>
    <definedName name="k_20_11_1_1_8" localSheetId="18">#REF!</definedName>
    <definedName name="k_20_11_1_1_8" localSheetId="20">#REF!</definedName>
    <definedName name="k_20_11_1_1_8">#REF!</definedName>
    <definedName name="k_20_11_1_12" localSheetId="18">#REF!</definedName>
    <definedName name="k_20_11_1_12" localSheetId="20">#REF!</definedName>
    <definedName name="k_20_11_1_12">#REF!</definedName>
    <definedName name="k_20_11_1_2" localSheetId="18">#REF!</definedName>
    <definedName name="k_20_11_1_2" localSheetId="20">#REF!</definedName>
    <definedName name="k_20_11_1_2">#REF!</definedName>
    <definedName name="k_20_11_1_7" localSheetId="18">#REF!</definedName>
    <definedName name="k_20_11_1_7" localSheetId="20">#REF!</definedName>
    <definedName name="k_20_11_1_7">#REF!</definedName>
    <definedName name="k_20_11_1_8" localSheetId="18">#REF!</definedName>
    <definedName name="k_20_11_1_8" localSheetId="20">#REF!</definedName>
    <definedName name="k_20_11_1_8">#REF!</definedName>
    <definedName name="k_20_11_12" localSheetId="18">#REF!</definedName>
    <definedName name="k_20_11_12" localSheetId="20">#REF!</definedName>
    <definedName name="k_20_11_12">#REF!</definedName>
    <definedName name="k_20_11_3" localSheetId="18">#REF!</definedName>
    <definedName name="k_20_11_3" localSheetId="20">#REF!</definedName>
    <definedName name="k_20_11_3">#REF!</definedName>
    <definedName name="k_20_11_3_12" localSheetId="18">#REF!</definedName>
    <definedName name="k_20_11_3_12" localSheetId="20">#REF!</definedName>
    <definedName name="k_20_11_3_12">#REF!</definedName>
    <definedName name="k_20_11_3_2" localSheetId="18">#REF!</definedName>
    <definedName name="k_20_11_3_2" localSheetId="20">#REF!</definedName>
    <definedName name="k_20_11_3_2">#REF!</definedName>
    <definedName name="k_20_11_3_7" localSheetId="18">#REF!</definedName>
    <definedName name="k_20_11_3_7" localSheetId="20">#REF!</definedName>
    <definedName name="k_20_11_3_7">#REF!</definedName>
    <definedName name="k_20_11_3_8" localSheetId="18">#REF!</definedName>
    <definedName name="k_20_11_3_8" localSheetId="20">#REF!</definedName>
    <definedName name="k_20_11_3_8">#REF!</definedName>
    <definedName name="k_20_11_5" localSheetId="18">#REF!</definedName>
    <definedName name="k_20_11_5" localSheetId="20">#REF!</definedName>
    <definedName name="k_20_11_5">#REF!</definedName>
    <definedName name="k_20_11_5_12" localSheetId="18">#REF!</definedName>
    <definedName name="k_20_11_5_12" localSheetId="20">#REF!</definedName>
    <definedName name="k_20_11_5_12">#REF!</definedName>
    <definedName name="k_20_11_5_2" localSheetId="18">#REF!</definedName>
    <definedName name="k_20_11_5_2" localSheetId="20">#REF!</definedName>
    <definedName name="k_20_11_5_2">#REF!</definedName>
    <definedName name="k_20_11_5_7" localSheetId="18">#REF!</definedName>
    <definedName name="k_20_11_5_7" localSheetId="20">#REF!</definedName>
    <definedName name="k_20_11_5_7">#REF!</definedName>
    <definedName name="k_20_11_5_8" localSheetId="18">#REF!</definedName>
    <definedName name="k_20_11_5_8" localSheetId="20">#REF!</definedName>
    <definedName name="k_20_11_5_8">#REF!</definedName>
    <definedName name="k_20_11_7" localSheetId="18">#REF!</definedName>
    <definedName name="k_20_11_7" localSheetId="20">#REF!</definedName>
    <definedName name="k_20_11_7">#REF!</definedName>
    <definedName name="k_20_11_8" localSheetId="18">#REF!</definedName>
    <definedName name="k_20_11_8" localSheetId="20">#REF!</definedName>
    <definedName name="k_20_11_8">#REF!</definedName>
    <definedName name="k_20_12" localSheetId="18">#REF!</definedName>
    <definedName name="k_20_12" localSheetId="2">#REF!</definedName>
    <definedName name="k_20_12" localSheetId="20">#REF!</definedName>
    <definedName name="k_20_12">#REF!</definedName>
    <definedName name="k_20_12_1">NA()</definedName>
    <definedName name="k_20_12_10" localSheetId="6">#REF!</definedName>
    <definedName name="k_20_12_10" localSheetId="22">#REF!</definedName>
    <definedName name="k_20_12_10" localSheetId="18">#REF!</definedName>
    <definedName name="k_20_12_10" localSheetId="7">#REF!</definedName>
    <definedName name="k_20_12_10" localSheetId="8">#REF!</definedName>
    <definedName name="k_20_12_10" localSheetId="24">#REF!</definedName>
    <definedName name="k_20_12_10" localSheetId="20">#REF!</definedName>
    <definedName name="k_20_12_10" localSheetId="5">#REF!</definedName>
    <definedName name="k_20_12_10" localSheetId="23">#REF!</definedName>
    <definedName name="k_20_12_10">#REF!</definedName>
    <definedName name="k_20_12_10_12" localSheetId="6">#REF!</definedName>
    <definedName name="k_20_12_10_12" localSheetId="22">#REF!</definedName>
    <definedName name="k_20_12_10_12" localSheetId="18">#REF!</definedName>
    <definedName name="k_20_12_10_12" localSheetId="7">#REF!</definedName>
    <definedName name="k_20_12_10_12" localSheetId="8">#REF!</definedName>
    <definedName name="k_20_12_10_12" localSheetId="20">#REF!</definedName>
    <definedName name="k_20_12_10_12" localSheetId="5">#REF!</definedName>
    <definedName name="k_20_12_10_12">#REF!</definedName>
    <definedName name="k_20_12_10_7" localSheetId="6">#REF!</definedName>
    <definedName name="k_20_12_10_7" localSheetId="22">#REF!</definedName>
    <definedName name="k_20_12_10_7" localSheetId="18">#REF!</definedName>
    <definedName name="k_20_12_10_7" localSheetId="7">#REF!</definedName>
    <definedName name="k_20_12_10_7" localSheetId="8">#REF!</definedName>
    <definedName name="k_20_12_10_7" localSheetId="20">#REF!</definedName>
    <definedName name="k_20_12_10_7" localSheetId="5">#REF!</definedName>
    <definedName name="k_20_12_10_7">#REF!</definedName>
    <definedName name="k_20_12_10_8" localSheetId="18">#REF!</definedName>
    <definedName name="k_20_12_10_8" localSheetId="20">#REF!</definedName>
    <definedName name="k_20_12_10_8">#REF!</definedName>
    <definedName name="k_20_12_12" localSheetId="18">#REF!</definedName>
    <definedName name="k_20_12_12" localSheetId="20">#REF!</definedName>
    <definedName name="k_20_12_12">#REF!</definedName>
    <definedName name="k_20_12_7" localSheetId="18">#REF!</definedName>
    <definedName name="k_20_12_7" localSheetId="20">#REF!</definedName>
    <definedName name="k_20_12_7">#REF!</definedName>
    <definedName name="k_20_12_8" localSheetId="18">#REF!</definedName>
    <definedName name="k_20_12_8" localSheetId="20">#REF!</definedName>
    <definedName name="k_20_12_8">#REF!</definedName>
    <definedName name="k_20_2" localSheetId="18">#REF!</definedName>
    <definedName name="k_20_2" localSheetId="20">#REF!</definedName>
    <definedName name="k_20_2">#REF!</definedName>
    <definedName name="k_20_3" localSheetId="18">#REF!</definedName>
    <definedName name="k_20_3" localSheetId="20">#REF!</definedName>
    <definedName name="k_20_3">#REF!</definedName>
    <definedName name="k_20_4" localSheetId="18">#REF!</definedName>
    <definedName name="k_20_4" localSheetId="20">#REF!</definedName>
    <definedName name="k_20_4">#REF!</definedName>
    <definedName name="k_20_7" localSheetId="18">#REF!</definedName>
    <definedName name="k_20_7" localSheetId="20">#REF!</definedName>
    <definedName name="k_20_7">#REF!</definedName>
    <definedName name="k_20_8" localSheetId="18">#REF!</definedName>
    <definedName name="k_20_8" localSheetId="20">#REF!</definedName>
    <definedName name="k_20_8">#REF!</definedName>
    <definedName name="k_20_9" localSheetId="18">#REF!</definedName>
    <definedName name="k_20_9" localSheetId="20">#REF!</definedName>
    <definedName name="k_20_9">#REF!</definedName>
    <definedName name="k_20_9_1">NA()</definedName>
    <definedName name="k_20_9_12" localSheetId="6">#REF!</definedName>
    <definedName name="k_20_9_12" localSheetId="22">#REF!</definedName>
    <definedName name="k_20_9_12" localSheetId="18">#REF!</definedName>
    <definedName name="k_20_9_12" localSheetId="7">#REF!</definedName>
    <definedName name="k_20_9_12" localSheetId="8">#REF!</definedName>
    <definedName name="k_20_9_12" localSheetId="24">#REF!</definedName>
    <definedName name="k_20_9_12" localSheetId="20">#REF!</definedName>
    <definedName name="k_20_9_12" localSheetId="5">#REF!</definedName>
    <definedName name="k_20_9_12" localSheetId="23">#REF!</definedName>
    <definedName name="k_20_9_12">#REF!</definedName>
    <definedName name="k_20_9_7" localSheetId="6">#REF!</definedName>
    <definedName name="k_20_9_7" localSheetId="22">#REF!</definedName>
    <definedName name="k_20_9_7" localSheetId="18">#REF!</definedName>
    <definedName name="k_20_9_7" localSheetId="7">#REF!</definedName>
    <definedName name="k_20_9_7" localSheetId="8">#REF!</definedName>
    <definedName name="k_20_9_7" localSheetId="20">#REF!</definedName>
    <definedName name="k_20_9_7" localSheetId="5">#REF!</definedName>
    <definedName name="k_20_9_7">#REF!</definedName>
    <definedName name="k_20_9_8" localSheetId="6">#REF!</definedName>
    <definedName name="k_20_9_8" localSheetId="22">#REF!</definedName>
    <definedName name="k_20_9_8" localSheetId="18">#REF!</definedName>
    <definedName name="k_20_9_8" localSheetId="7">#REF!</definedName>
    <definedName name="k_20_9_8" localSheetId="8">#REF!</definedName>
    <definedName name="k_20_9_8" localSheetId="20">#REF!</definedName>
    <definedName name="k_20_9_8" localSheetId="5">#REF!</definedName>
    <definedName name="k_20_9_8">#REF!</definedName>
    <definedName name="k_3" localSheetId="18">#REF!</definedName>
    <definedName name="k_3" localSheetId="20">#REF!</definedName>
    <definedName name="k_3">#REF!</definedName>
    <definedName name="k_4" localSheetId="18">#REF!</definedName>
    <definedName name="k_4" localSheetId="20">#REF!</definedName>
    <definedName name="k_4">#REF!</definedName>
    <definedName name="k_5" localSheetId="18">#REF!</definedName>
    <definedName name="k_5" localSheetId="2">#REF!</definedName>
    <definedName name="k_5" localSheetId="20">#REF!</definedName>
    <definedName name="k_5">#REF!</definedName>
    <definedName name="k_5_1" localSheetId="18">#REF!</definedName>
    <definedName name="k_5_1" localSheetId="20">#REF!</definedName>
    <definedName name="k_5_1">#REF!</definedName>
    <definedName name="k_5_10" localSheetId="18">#REF!</definedName>
    <definedName name="k_5_10" localSheetId="20">#REF!</definedName>
    <definedName name="k_5_10">#REF!</definedName>
    <definedName name="k_5_10_1" localSheetId="18">#REF!</definedName>
    <definedName name="k_5_10_1" localSheetId="20">#REF!</definedName>
    <definedName name="k_5_10_1">#REF!</definedName>
    <definedName name="k_5_10_1_1">NA()</definedName>
    <definedName name="k_5_10_1_12" localSheetId="6">#REF!</definedName>
    <definedName name="k_5_10_1_12" localSheetId="22">#REF!</definedName>
    <definedName name="k_5_10_1_12" localSheetId="18">#REF!</definedName>
    <definedName name="k_5_10_1_12" localSheetId="7">#REF!</definedName>
    <definedName name="k_5_10_1_12" localSheetId="8">#REF!</definedName>
    <definedName name="k_5_10_1_12" localSheetId="24">#REF!</definedName>
    <definedName name="k_5_10_1_12" localSheetId="20">#REF!</definedName>
    <definedName name="k_5_10_1_12" localSheetId="5">#REF!</definedName>
    <definedName name="k_5_10_1_12" localSheetId="23">#REF!</definedName>
    <definedName name="k_5_10_1_12">#REF!</definedName>
    <definedName name="k_5_10_1_7" localSheetId="6">#REF!</definedName>
    <definedName name="k_5_10_1_7" localSheetId="22">#REF!</definedName>
    <definedName name="k_5_10_1_7" localSheetId="18">#REF!</definedName>
    <definedName name="k_5_10_1_7" localSheetId="7">#REF!</definedName>
    <definedName name="k_5_10_1_7" localSheetId="8">#REF!</definedName>
    <definedName name="k_5_10_1_7" localSheetId="20">#REF!</definedName>
    <definedName name="k_5_10_1_7" localSheetId="5">#REF!</definedName>
    <definedName name="k_5_10_1_7">#REF!</definedName>
    <definedName name="k_5_10_1_8" localSheetId="6">#REF!</definedName>
    <definedName name="k_5_10_1_8" localSheetId="22">#REF!</definedName>
    <definedName name="k_5_10_1_8" localSheetId="18">#REF!</definedName>
    <definedName name="k_5_10_1_8" localSheetId="7">#REF!</definedName>
    <definedName name="k_5_10_1_8" localSheetId="8">#REF!</definedName>
    <definedName name="k_5_10_1_8" localSheetId="20">#REF!</definedName>
    <definedName name="k_5_10_1_8" localSheetId="5">#REF!</definedName>
    <definedName name="k_5_10_1_8">#REF!</definedName>
    <definedName name="k_5_10_12" localSheetId="18">#REF!</definedName>
    <definedName name="k_5_10_12" localSheetId="20">#REF!</definedName>
    <definedName name="k_5_10_12">#REF!</definedName>
    <definedName name="k_5_10_7" localSheetId="18">#REF!</definedName>
    <definedName name="k_5_10_7" localSheetId="20">#REF!</definedName>
    <definedName name="k_5_10_7">#REF!</definedName>
    <definedName name="k_5_10_8" localSheetId="18">#REF!</definedName>
    <definedName name="k_5_10_8" localSheetId="20">#REF!</definedName>
    <definedName name="k_5_10_8">#REF!</definedName>
    <definedName name="k_5_12" localSheetId="18">#REF!</definedName>
    <definedName name="k_5_12" localSheetId="2">#REF!</definedName>
    <definedName name="k_5_12" localSheetId="20">#REF!</definedName>
    <definedName name="k_5_12">#REF!</definedName>
    <definedName name="k_5_2" localSheetId="18">#REF!</definedName>
    <definedName name="k_5_2" localSheetId="20">#REF!</definedName>
    <definedName name="k_5_2">#REF!</definedName>
    <definedName name="k_5_3" localSheetId="18">#REF!</definedName>
    <definedName name="k_5_3" localSheetId="20">#REF!</definedName>
    <definedName name="k_5_3">#REF!</definedName>
    <definedName name="k_5_4" localSheetId="18">#REF!</definedName>
    <definedName name="k_5_4" localSheetId="20">#REF!</definedName>
    <definedName name="k_5_4">#REF!</definedName>
    <definedName name="k_5_7" localSheetId="18">#REF!</definedName>
    <definedName name="k_5_7" localSheetId="20">#REF!</definedName>
    <definedName name="k_5_7">#REF!</definedName>
    <definedName name="k_5_8" localSheetId="18">#REF!</definedName>
    <definedName name="k_5_8" localSheetId="20">#REF!</definedName>
    <definedName name="k_5_8">#REF!</definedName>
    <definedName name="k_6" localSheetId="18">#REF!</definedName>
    <definedName name="k_6" localSheetId="2">#REF!</definedName>
    <definedName name="k_6" localSheetId="20">#REF!</definedName>
    <definedName name="k_6">#REF!</definedName>
    <definedName name="k_6_1" localSheetId="18">#REF!</definedName>
    <definedName name="k_6_1" localSheetId="20">#REF!</definedName>
    <definedName name="k_6_1">#REF!</definedName>
    <definedName name="k_6_10" localSheetId="18">#REF!</definedName>
    <definedName name="k_6_10" localSheetId="20">#REF!</definedName>
    <definedName name="k_6_10">#REF!</definedName>
    <definedName name="k_6_10_1" localSheetId="18">#REF!</definedName>
    <definedName name="k_6_10_1" localSheetId="20">#REF!</definedName>
    <definedName name="k_6_10_1">#REF!</definedName>
    <definedName name="k_6_10_1_1">NA()</definedName>
    <definedName name="k_6_10_1_12" localSheetId="6">#REF!</definedName>
    <definedName name="k_6_10_1_12" localSheetId="22">#REF!</definedName>
    <definedName name="k_6_10_1_12" localSheetId="18">#REF!</definedName>
    <definedName name="k_6_10_1_12" localSheetId="7">#REF!</definedName>
    <definedName name="k_6_10_1_12" localSheetId="8">#REF!</definedName>
    <definedName name="k_6_10_1_12" localSheetId="24">#REF!</definedName>
    <definedName name="k_6_10_1_12" localSheetId="20">#REF!</definedName>
    <definedName name="k_6_10_1_12" localSheetId="5">#REF!</definedName>
    <definedName name="k_6_10_1_12" localSheetId="23">#REF!</definedName>
    <definedName name="k_6_10_1_12">#REF!</definedName>
    <definedName name="k_6_10_1_7" localSheetId="6">#REF!</definedName>
    <definedName name="k_6_10_1_7" localSheetId="22">#REF!</definedName>
    <definedName name="k_6_10_1_7" localSheetId="18">#REF!</definedName>
    <definedName name="k_6_10_1_7" localSheetId="7">#REF!</definedName>
    <definedName name="k_6_10_1_7" localSheetId="8">#REF!</definedName>
    <definedName name="k_6_10_1_7" localSheetId="20">#REF!</definedName>
    <definedName name="k_6_10_1_7" localSheetId="5">#REF!</definedName>
    <definedName name="k_6_10_1_7">#REF!</definedName>
    <definedName name="k_6_10_1_8" localSheetId="6">#REF!</definedName>
    <definedName name="k_6_10_1_8" localSheetId="22">#REF!</definedName>
    <definedName name="k_6_10_1_8" localSheetId="18">#REF!</definedName>
    <definedName name="k_6_10_1_8" localSheetId="7">#REF!</definedName>
    <definedName name="k_6_10_1_8" localSheetId="8">#REF!</definedName>
    <definedName name="k_6_10_1_8" localSheetId="20">#REF!</definedName>
    <definedName name="k_6_10_1_8" localSheetId="5">#REF!</definedName>
    <definedName name="k_6_10_1_8">#REF!</definedName>
    <definedName name="k_6_10_12" localSheetId="18">#REF!</definedName>
    <definedName name="k_6_10_12" localSheetId="20">#REF!</definedName>
    <definedName name="k_6_10_12">#REF!</definedName>
    <definedName name="k_6_10_7" localSheetId="18">#REF!</definedName>
    <definedName name="k_6_10_7" localSheetId="20">#REF!</definedName>
    <definedName name="k_6_10_7">#REF!</definedName>
    <definedName name="k_6_10_8" localSheetId="18">#REF!</definedName>
    <definedName name="k_6_10_8" localSheetId="20">#REF!</definedName>
    <definedName name="k_6_10_8">#REF!</definedName>
    <definedName name="k_6_12" localSheetId="18">#REF!</definedName>
    <definedName name="k_6_12" localSheetId="2">#REF!</definedName>
    <definedName name="k_6_12" localSheetId="20">#REF!</definedName>
    <definedName name="k_6_12">#REF!</definedName>
    <definedName name="k_6_2" localSheetId="18">#REF!</definedName>
    <definedName name="k_6_2" localSheetId="20">#REF!</definedName>
    <definedName name="k_6_2">#REF!</definedName>
    <definedName name="k_6_3" localSheetId="18">#REF!</definedName>
    <definedName name="k_6_3" localSheetId="20">#REF!</definedName>
    <definedName name="k_6_3">#REF!</definedName>
    <definedName name="k_6_4" localSheetId="18">#REF!</definedName>
    <definedName name="k_6_4" localSheetId="20">#REF!</definedName>
    <definedName name="k_6_4">#REF!</definedName>
    <definedName name="k_6_7" localSheetId="18">#REF!</definedName>
    <definedName name="k_6_7" localSheetId="20">#REF!</definedName>
    <definedName name="k_6_7">#REF!</definedName>
    <definedName name="k_6_8" localSheetId="18">#REF!</definedName>
    <definedName name="k_6_8" localSheetId="20">#REF!</definedName>
    <definedName name="k_6_8">#REF!</definedName>
    <definedName name="k_7" localSheetId="18">#REF!</definedName>
    <definedName name="k_7" localSheetId="20">#REF!</definedName>
    <definedName name="k_7">#REF!</definedName>
    <definedName name="k_8" localSheetId="18">#REF!</definedName>
    <definedName name="k_8" localSheetId="20">#REF!</definedName>
    <definedName name="k_8">#REF!</definedName>
    <definedName name="k_9" localSheetId="18">#REF!</definedName>
    <definedName name="k_9" localSheetId="20">#REF!</definedName>
    <definedName name="k_9">#REF!</definedName>
    <definedName name="k_9_1">NA()</definedName>
    <definedName name="k_9_12" localSheetId="6">#REF!</definedName>
    <definedName name="k_9_12" localSheetId="22">#REF!</definedName>
    <definedName name="k_9_12" localSheetId="18">#REF!</definedName>
    <definedName name="k_9_12" localSheetId="7">#REF!</definedName>
    <definedName name="k_9_12" localSheetId="8">#REF!</definedName>
    <definedName name="k_9_12" localSheetId="24">#REF!</definedName>
    <definedName name="k_9_12" localSheetId="20">#REF!</definedName>
    <definedName name="k_9_12" localSheetId="5">#REF!</definedName>
    <definedName name="k_9_12" localSheetId="23">#REF!</definedName>
    <definedName name="k_9_12">#REF!</definedName>
    <definedName name="k_9_7" localSheetId="6">#REF!</definedName>
    <definedName name="k_9_7" localSheetId="22">#REF!</definedName>
    <definedName name="k_9_7" localSheetId="18">#REF!</definedName>
    <definedName name="k_9_7" localSheetId="7">#REF!</definedName>
    <definedName name="k_9_7" localSheetId="8">#REF!</definedName>
    <definedName name="k_9_7" localSheetId="20">#REF!</definedName>
    <definedName name="k_9_7" localSheetId="5">#REF!</definedName>
    <definedName name="k_9_7">#REF!</definedName>
    <definedName name="k_9_8" localSheetId="6">#REF!</definedName>
    <definedName name="k_9_8" localSheetId="22">#REF!</definedName>
    <definedName name="k_9_8" localSheetId="18">#REF!</definedName>
    <definedName name="k_9_8" localSheetId="7">#REF!</definedName>
    <definedName name="k_9_8" localSheetId="8">#REF!</definedName>
    <definedName name="k_9_8" localSheetId="20">#REF!</definedName>
    <definedName name="k_9_8" localSheetId="5">#REF!</definedName>
    <definedName name="k_9_8">#REF!</definedName>
    <definedName name="keres" localSheetId="18">#REF!</definedName>
    <definedName name="keres" localSheetId="2">#REF!</definedName>
    <definedName name="keres" localSheetId="20">#REF!</definedName>
    <definedName name="keres">#REF!</definedName>
    <definedName name="keres_1" localSheetId="18">#REF!</definedName>
    <definedName name="keres_1" localSheetId="20">#REF!</definedName>
    <definedName name="keres_1">#REF!</definedName>
    <definedName name="keres_10" localSheetId="18">#REF!</definedName>
    <definedName name="keres_10" localSheetId="20">#REF!</definedName>
    <definedName name="keres_10">#REF!</definedName>
    <definedName name="keres_10_12" localSheetId="18">#REF!</definedName>
    <definedName name="keres_10_12" localSheetId="20">#REF!</definedName>
    <definedName name="keres_10_12">#REF!</definedName>
    <definedName name="keres_10_7" localSheetId="18">#REF!</definedName>
    <definedName name="keres_10_7" localSheetId="20">#REF!</definedName>
    <definedName name="keres_10_7">#REF!</definedName>
    <definedName name="keres_10_8" localSheetId="18">#REF!</definedName>
    <definedName name="keres_10_8" localSheetId="20">#REF!</definedName>
    <definedName name="keres_10_8">#REF!</definedName>
    <definedName name="keres_11" localSheetId="18">#REF!</definedName>
    <definedName name="keres_11" localSheetId="20">#REF!</definedName>
    <definedName name="keres_11">#REF!</definedName>
    <definedName name="keres_11_1" localSheetId="18">#REF!</definedName>
    <definedName name="keres_11_1" localSheetId="20">#REF!</definedName>
    <definedName name="keres_11_1">#REF!</definedName>
    <definedName name="keres_11_1_1" localSheetId="18">#REF!</definedName>
    <definedName name="keres_11_1_1" localSheetId="20">#REF!</definedName>
    <definedName name="keres_11_1_1">#REF!</definedName>
    <definedName name="keres_11_1_1_1">NA()</definedName>
    <definedName name="keres_11_1_1_12" localSheetId="6">#REF!</definedName>
    <definedName name="keres_11_1_1_12" localSheetId="22">#REF!</definedName>
    <definedName name="keres_11_1_1_12" localSheetId="18">#REF!</definedName>
    <definedName name="keres_11_1_1_12" localSheetId="7">#REF!</definedName>
    <definedName name="keres_11_1_1_12" localSheetId="8">#REF!</definedName>
    <definedName name="keres_11_1_1_12" localSheetId="24">#REF!</definedName>
    <definedName name="keres_11_1_1_12" localSheetId="20">#REF!</definedName>
    <definedName name="keres_11_1_1_12" localSheetId="5">#REF!</definedName>
    <definedName name="keres_11_1_1_12" localSheetId="23">#REF!</definedName>
    <definedName name="keres_11_1_1_12">#REF!</definedName>
    <definedName name="keres_11_1_1_2" localSheetId="6">#REF!</definedName>
    <definedName name="keres_11_1_1_2" localSheetId="22">#REF!</definedName>
    <definedName name="keres_11_1_1_2" localSheetId="18">#REF!</definedName>
    <definedName name="keres_11_1_1_2" localSheetId="7">#REF!</definedName>
    <definedName name="keres_11_1_1_2" localSheetId="8">#REF!</definedName>
    <definedName name="keres_11_1_1_2" localSheetId="20">#REF!</definedName>
    <definedName name="keres_11_1_1_2" localSheetId="5">#REF!</definedName>
    <definedName name="keres_11_1_1_2">#REF!</definedName>
    <definedName name="keres_11_1_1_7" localSheetId="6">#REF!</definedName>
    <definedName name="keres_11_1_1_7" localSheetId="22">#REF!</definedName>
    <definedName name="keres_11_1_1_7" localSheetId="18">#REF!</definedName>
    <definedName name="keres_11_1_1_7" localSheetId="7">#REF!</definedName>
    <definedName name="keres_11_1_1_7" localSheetId="8">#REF!</definedName>
    <definedName name="keres_11_1_1_7" localSheetId="20">#REF!</definedName>
    <definedName name="keres_11_1_1_7" localSheetId="5">#REF!</definedName>
    <definedName name="keres_11_1_1_7">#REF!</definedName>
    <definedName name="keres_11_1_1_8" localSheetId="18">#REF!</definedName>
    <definedName name="keres_11_1_1_8" localSheetId="20">#REF!</definedName>
    <definedName name="keres_11_1_1_8">#REF!</definedName>
    <definedName name="keres_11_1_12" localSheetId="18">#REF!</definedName>
    <definedName name="keres_11_1_12" localSheetId="20">#REF!</definedName>
    <definedName name="keres_11_1_12">#REF!</definedName>
    <definedName name="keres_11_1_2" localSheetId="18">#REF!</definedName>
    <definedName name="keres_11_1_2" localSheetId="20">#REF!</definedName>
    <definedName name="keres_11_1_2">#REF!</definedName>
    <definedName name="keres_11_1_7" localSheetId="18">#REF!</definedName>
    <definedName name="keres_11_1_7" localSheetId="20">#REF!</definedName>
    <definedName name="keres_11_1_7">#REF!</definedName>
    <definedName name="keres_11_1_8" localSheetId="18">#REF!</definedName>
    <definedName name="keres_11_1_8" localSheetId="20">#REF!</definedName>
    <definedName name="keres_11_1_8">#REF!</definedName>
    <definedName name="keres_11_12" localSheetId="18">#REF!</definedName>
    <definedName name="keres_11_12" localSheetId="20">#REF!</definedName>
    <definedName name="keres_11_12">#REF!</definedName>
    <definedName name="keres_11_3" localSheetId="18">#REF!</definedName>
    <definedName name="keres_11_3" localSheetId="20">#REF!</definedName>
    <definedName name="keres_11_3">#REF!</definedName>
    <definedName name="keres_11_3_12" localSheetId="18">#REF!</definedName>
    <definedName name="keres_11_3_12" localSheetId="20">#REF!</definedName>
    <definedName name="keres_11_3_12">#REF!</definedName>
    <definedName name="keres_11_3_2" localSheetId="18">#REF!</definedName>
    <definedName name="keres_11_3_2" localSheetId="20">#REF!</definedName>
    <definedName name="keres_11_3_2">#REF!</definedName>
    <definedName name="keres_11_3_7" localSheetId="18">#REF!</definedName>
    <definedName name="keres_11_3_7" localSheetId="20">#REF!</definedName>
    <definedName name="keres_11_3_7">#REF!</definedName>
    <definedName name="keres_11_3_8" localSheetId="18">#REF!</definedName>
    <definedName name="keres_11_3_8" localSheetId="20">#REF!</definedName>
    <definedName name="keres_11_3_8">#REF!</definedName>
    <definedName name="keres_11_5" localSheetId="18">#REF!</definedName>
    <definedName name="keres_11_5" localSheetId="20">#REF!</definedName>
    <definedName name="keres_11_5">#REF!</definedName>
    <definedName name="keres_11_5_12" localSheetId="18">#REF!</definedName>
    <definedName name="keres_11_5_12" localSheetId="20">#REF!</definedName>
    <definedName name="keres_11_5_12">#REF!</definedName>
    <definedName name="keres_11_5_2" localSheetId="18">#REF!</definedName>
    <definedName name="keres_11_5_2" localSheetId="20">#REF!</definedName>
    <definedName name="keres_11_5_2">#REF!</definedName>
    <definedName name="keres_11_5_7" localSheetId="18">#REF!</definedName>
    <definedName name="keres_11_5_7" localSheetId="20">#REF!</definedName>
    <definedName name="keres_11_5_7">#REF!</definedName>
    <definedName name="keres_11_5_8" localSheetId="18">#REF!</definedName>
    <definedName name="keres_11_5_8" localSheetId="20">#REF!</definedName>
    <definedName name="keres_11_5_8">#REF!</definedName>
    <definedName name="keres_11_7" localSheetId="18">#REF!</definedName>
    <definedName name="keres_11_7" localSheetId="20">#REF!</definedName>
    <definedName name="keres_11_7">#REF!</definedName>
    <definedName name="keres_11_8" localSheetId="18">#REF!</definedName>
    <definedName name="keres_11_8" localSheetId="20">#REF!</definedName>
    <definedName name="keres_11_8">#REF!</definedName>
    <definedName name="keres_12" localSheetId="18">#REF!</definedName>
    <definedName name="keres_12" localSheetId="2">#REF!</definedName>
    <definedName name="keres_12" localSheetId="20">#REF!</definedName>
    <definedName name="keres_12">#REF!</definedName>
    <definedName name="keres_12_1">NA()</definedName>
    <definedName name="keres_12_10" localSheetId="6">#REF!</definedName>
    <definedName name="keres_12_10" localSheetId="22">#REF!</definedName>
    <definedName name="keres_12_10" localSheetId="18">#REF!</definedName>
    <definedName name="keres_12_10" localSheetId="7">#REF!</definedName>
    <definedName name="keres_12_10" localSheetId="8">#REF!</definedName>
    <definedName name="keres_12_10" localSheetId="24">#REF!</definedName>
    <definedName name="keres_12_10" localSheetId="20">#REF!</definedName>
    <definedName name="keres_12_10" localSheetId="5">#REF!</definedName>
    <definedName name="keres_12_10" localSheetId="23">#REF!</definedName>
    <definedName name="keres_12_10">#REF!</definedName>
    <definedName name="keres_12_10_12" localSheetId="6">#REF!</definedName>
    <definedName name="keres_12_10_12" localSheetId="22">#REF!</definedName>
    <definedName name="keres_12_10_12" localSheetId="18">#REF!</definedName>
    <definedName name="keres_12_10_12" localSheetId="7">#REF!</definedName>
    <definedName name="keres_12_10_12" localSheetId="8">#REF!</definedName>
    <definedName name="keres_12_10_12" localSheetId="20">#REF!</definedName>
    <definedName name="keres_12_10_12" localSheetId="5">#REF!</definedName>
    <definedName name="keres_12_10_12">#REF!</definedName>
    <definedName name="keres_12_10_7" localSheetId="6">#REF!</definedName>
    <definedName name="keres_12_10_7" localSheetId="22">#REF!</definedName>
    <definedName name="keres_12_10_7" localSheetId="18">#REF!</definedName>
    <definedName name="keres_12_10_7" localSheetId="7">#REF!</definedName>
    <definedName name="keres_12_10_7" localSheetId="8">#REF!</definedName>
    <definedName name="keres_12_10_7" localSheetId="20">#REF!</definedName>
    <definedName name="keres_12_10_7" localSheetId="5">#REF!</definedName>
    <definedName name="keres_12_10_7">#REF!</definedName>
    <definedName name="keres_12_10_8" localSheetId="18">#REF!</definedName>
    <definedName name="keres_12_10_8" localSheetId="20">#REF!</definedName>
    <definedName name="keres_12_10_8">#REF!</definedName>
    <definedName name="keres_12_12" localSheetId="18">#REF!</definedName>
    <definedName name="keres_12_12" localSheetId="20">#REF!</definedName>
    <definedName name="keres_12_12">#REF!</definedName>
    <definedName name="keres_12_7" localSheetId="18">#REF!</definedName>
    <definedName name="keres_12_7" localSheetId="20">#REF!</definedName>
    <definedName name="keres_12_7">#REF!</definedName>
    <definedName name="keres_12_8" localSheetId="18">#REF!</definedName>
    <definedName name="keres_12_8" localSheetId="20">#REF!</definedName>
    <definedName name="keres_12_8">#REF!</definedName>
    <definedName name="keres_2" localSheetId="18">#REF!</definedName>
    <definedName name="keres_2" localSheetId="2">#REF!</definedName>
    <definedName name="keres_2" localSheetId="20">#REF!</definedName>
    <definedName name="keres_2">#REF!</definedName>
    <definedName name="keres_2_1" localSheetId="18">#REF!</definedName>
    <definedName name="keres_2_1" localSheetId="20">#REF!</definedName>
    <definedName name="keres_2_1">#REF!</definedName>
    <definedName name="keres_2_1_1" localSheetId="18">#REF!</definedName>
    <definedName name="keres_2_1_1" localSheetId="20">#REF!</definedName>
    <definedName name="keres_2_1_1">#REF!</definedName>
    <definedName name="keres_2_10" localSheetId="18">#REF!</definedName>
    <definedName name="keres_2_10" localSheetId="20">#REF!</definedName>
    <definedName name="keres_2_10">#REF!</definedName>
    <definedName name="keres_2_10_12" localSheetId="18">#REF!</definedName>
    <definedName name="keres_2_10_12" localSheetId="20">#REF!</definedName>
    <definedName name="keres_2_10_12">#REF!</definedName>
    <definedName name="keres_2_10_7" localSheetId="18">#REF!</definedName>
    <definedName name="keres_2_10_7" localSheetId="20">#REF!</definedName>
    <definedName name="keres_2_10_7">#REF!</definedName>
    <definedName name="keres_2_10_8" localSheetId="18">#REF!</definedName>
    <definedName name="keres_2_10_8" localSheetId="20">#REF!</definedName>
    <definedName name="keres_2_10_8">#REF!</definedName>
    <definedName name="keres_2_11" localSheetId="18">#REF!</definedName>
    <definedName name="keres_2_11" localSheetId="20">#REF!</definedName>
    <definedName name="keres_2_11">#REF!</definedName>
    <definedName name="keres_2_11_1" localSheetId="18">#REF!</definedName>
    <definedName name="keres_2_11_1" localSheetId="20">#REF!</definedName>
    <definedName name="keres_2_11_1">#REF!</definedName>
    <definedName name="keres_2_11_1_1" localSheetId="18">#REF!</definedName>
    <definedName name="keres_2_11_1_1" localSheetId="20">#REF!</definedName>
    <definedName name="keres_2_11_1_1">#REF!</definedName>
    <definedName name="keres_2_11_1_1_1">NA()</definedName>
    <definedName name="keres_2_11_1_1_12" localSheetId="6">#REF!</definedName>
    <definedName name="keres_2_11_1_1_12" localSheetId="22">#REF!</definedName>
    <definedName name="keres_2_11_1_1_12" localSheetId="18">#REF!</definedName>
    <definedName name="keres_2_11_1_1_12" localSheetId="7">#REF!</definedName>
    <definedName name="keres_2_11_1_1_12" localSheetId="8">#REF!</definedName>
    <definedName name="keres_2_11_1_1_12" localSheetId="24">#REF!</definedName>
    <definedName name="keres_2_11_1_1_12" localSheetId="20">#REF!</definedName>
    <definedName name="keres_2_11_1_1_12" localSheetId="5">#REF!</definedName>
    <definedName name="keres_2_11_1_1_12" localSheetId="23">#REF!</definedName>
    <definedName name="keres_2_11_1_1_12">#REF!</definedName>
    <definedName name="keres_2_11_1_1_2" localSheetId="6">#REF!</definedName>
    <definedName name="keres_2_11_1_1_2" localSheetId="22">#REF!</definedName>
    <definedName name="keres_2_11_1_1_2" localSheetId="18">#REF!</definedName>
    <definedName name="keres_2_11_1_1_2" localSheetId="7">#REF!</definedName>
    <definedName name="keres_2_11_1_1_2" localSheetId="8">#REF!</definedName>
    <definedName name="keres_2_11_1_1_2" localSheetId="20">#REF!</definedName>
    <definedName name="keres_2_11_1_1_2" localSheetId="5">#REF!</definedName>
    <definedName name="keres_2_11_1_1_2">#REF!</definedName>
    <definedName name="keres_2_11_1_1_7" localSheetId="6">#REF!</definedName>
    <definedName name="keres_2_11_1_1_7" localSheetId="22">#REF!</definedName>
    <definedName name="keres_2_11_1_1_7" localSheetId="18">#REF!</definedName>
    <definedName name="keres_2_11_1_1_7" localSheetId="7">#REF!</definedName>
    <definedName name="keres_2_11_1_1_7" localSheetId="8">#REF!</definedName>
    <definedName name="keres_2_11_1_1_7" localSheetId="20">#REF!</definedName>
    <definedName name="keres_2_11_1_1_7" localSheetId="5">#REF!</definedName>
    <definedName name="keres_2_11_1_1_7">#REF!</definedName>
    <definedName name="keres_2_11_1_1_8" localSheetId="18">#REF!</definedName>
    <definedName name="keres_2_11_1_1_8" localSheetId="20">#REF!</definedName>
    <definedName name="keres_2_11_1_1_8">#REF!</definedName>
    <definedName name="keres_2_11_1_12" localSheetId="18">#REF!</definedName>
    <definedName name="keres_2_11_1_12" localSheetId="20">#REF!</definedName>
    <definedName name="keres_2_11_1_12">#REF!</definedName>
    <definedName name="keres_2_11_1_2" localSheetId="18">#REF!</definedName>
    <definedName name="keres_2_11_1_2" localSheetId="20">#REF!</definedName>
    <definedName name="keres_2_11_1_2">#REF!</definedName>
    <definedName name="keres_2_11_1_7" localSheetId="18">#REF!</definedName>
    <definedName name="keres_2_11_1_7" localSheetId="20">#REF!</definedName>
    <definedName name="keres_2_11_1_7">#REF!</definedName>
    <definedName name="keres_2_11_1_8" localSheetId="18">#REF!</definedName>
    <definedName name="keres_2_11_1_8" localSheetId="20">#REF!</definedName>
    <definedName name="keres_2_11_1_8">#REF!</definedName>
    <definedName name="keres_2_11_12" localSheetId="18">#REF!</definedName>
    <definedName name="keres_2_11_12" localSheetId="20">#REF!</definedName>
    <definedName name="keres_2_11_12">#REF!</definedName>
    <definedName name="keres_2_11_3" localSheetId="18">#REF!</definedName>
    <definedName name="keres_2_11_3" localSheetId="20">#REF!</definedName>
    <definedName name="keres_2_11_3">#REF!</definedName>
    <definedName name="keres_2_11_3_12" localSheetId="18">#REF!</definedName>
    <definedName name="keres_2_11_3_12" localSheetId="20">#REF!</definedName>
    <definedName name="keres_2_11_3_12">#REF!</definedName>
    <definedName name="keres_2_11_3_2" localSheetId="18">#REF!</definedName>
    <definedName name="keres_2_11_3_2" localSheetId="20">#REF!</definedName>
    <definedName name="keres_2_11_3_2">#REF!</definedName>
    <definedName name="keres_2_11_3_7" localSheetId="18">#REF!</definedName>
    <definedName name="keres_2_11_3_7" localSheetId="20">#REF!</definedName>
    <definedName name="keres_2_11_3_7">#REF!</definedName>
    <definedName name="keres_2_11_3_8" localSheetId="18">#REF!</definedName>
    <definedName name="keres_2_11_3_8" localSheetId="20">#REF!</definedName>
    <definedName name="keres_2_11_3_8">#REF!</definedName>
    <definedName name="keres_2_11_5" localSheetId="18">#REF!</definedName>
    <definedName name="keres_2_11_5" localSheetId="20">#REF!</definedName>
    <definedName name="keres_2_11_5">#REF!</definedName>
    <definedName name="keres_2_11_5_12" localSheetId="18">#REF!</definedName>
    <definedName name="keres_2_11_5_12" localSheetId="20">#REF!</definedName>
    <definedName name="keres_2_11_5_12">#REF!</definedName>
    <definedName name="keres_2_11_5_2" localSheetId="18">#REF!</definedName>
    <definedName name="keres_2_11_5_2" localSheetId="20">#REF!</definedName>
    <definedName name="keres_2_11_5_2">#REF!</definedName>
    <definedName name="keres_2_11_5_7" localSheetId="18">#REF!</definedName>
    <definedName name="keres_2_11_5_7" localSheetId="20">#REF!</definedName>
    <definedName name="keres_2_11_5_7">#REF!</definedName>
    <definedName name="keres_2_11_5_8" localSheetId="18">#REF!</definedName>
    <definedName name="keres_2_11_5_8" localSheetId="20">#REF!</definedName>
    <definedName name="keres_2_11_5_8">#REF!</definedName>
    <definedName name="keres_2_11_7" localSheetId="18">#REF!</definedName>
    <definedName name="keres_2_11_7" localSheetId="20">#REF!</definedName>
    <definedName name="keres_2_11_7">#REF!</definedName>
    <definedName name="keres_2_11_8" localSheetId="18">#REF!</definedName>
    <definedName name="keres_2_11_8" localSheetId="20">#REF!</definedName>
    <definedName name="keres_2_11_8">#REF!</definedName>
    <definedName name="keres_2_12" localSheetId="18">#REF!</definedName>
    <definedName name="keres_2_12" localSheetId="2">#REF!</definedName>
    <definedName name="keres_2_12" localSheetId="20">#REF!</definedName>
    <definedName name="keres_2_12">#REF!</definedName>
    <definedName name="keres_2_2" localSheetId="18">#REF!</definedName>
    <definedName name="keres_2_2" localSheetId="20">#REF!</definedName>
    <definedName name="keres_2_2">#REF!</definedName>
    <definedName name="keres_2_3" localSheetId="18">#REF!</definedName>
    <definedName name="keres_2_3" localSheetId="20">#REF!</definedName>
    <definedName name="keres_2_3">#REF!</definedName>
    <definedName name="keres_2_4" localSheetId="18">#REF!</definedName>
    <definedName name="keres_2_4" localSheetId="20">#REF!</definedName>
    <definedName name="keres_2_4">#REF!</definedName>
    <definedName name="keres_2_7" localSheetId="18">#REF!</definedName>
    <definedName name="keres_2_7" localSheetId="20">#REF!</definedName>
    <definedName name="keres_2_7">#REF!</definedName>
    <definedName name="keres_2_8" localSheetId="18">#REF!</definedName>
    <definedName name="keres_2_8" localSheetId="20">#REF!</definedName>
    <definedName name="keres_2_8">#REF!</definedName>
    <definedName name="keres_20" localSheetId="18">#REF!</definedName>
    <definedName name="keres_20" localSheetId="2">#REF!</definedName>
    <definedName name="keres_20" localSheetId="20">#REF!</definedName>
    <definedName name="keres_20">#REF!</definedName>
    <definedName name="keres_20_1" localSheetId="18">#REF!</definedName>
    <definedName name="keres_20_1" localSheetId="20">#REF!</definedName>
    <definedName name="keres_20_1">#REF!</definedName>
    <definedName name="keres_20_10" localSheetId="18">#REF!</definedName>
    <definedName name="keres_20_10" localSheetId="20">#REF!</definedName>
    <definedName name="keres_20_10">#REF!</definedName>
    <definedName name="keres_20_10_12" localSheetId="18">#REF!</definedName>
    <definedName name="keres_20_10_12" localSheetId="20">#REF!</definedName>
    <definedName name="keres_20_10_12">#REF!</definedName>
    <definedName name="keres_20_10_7" localSheetId="18">#REF!</definedName>
    <definedName name="keres_20_10_7" localSheetId="20">#REF!</definedName>
    <definedName name="keres_20_10_7">#REF!</definedName>
    <definedName name="keres_20_10_8" localSheetId="18">#REF!</definedName>
    <definedName name="keres_20_10_8" localSheetId="20">#REF!</definedName>
    <definedName name="keres_20_10_8">#REF!</definedName>
    <definedName name="keres_20_11" localSheetId="18">#REF!</definedName>
    <definedName name="keres_20_11" localSheetId="20">#REF!</definedName>
    <definedName name="keres_20_11">#REF!</definedName>
    <definedName name="keres_20_11_1" localSheetId="18">#REF!</definedName>
    <definedName name="keres_20_11_1" localSheetId="20">#REF!</definedName>
    <definedName name="keres_20_11_1">#REF!</definedName>
    <definedName name="keres_20_11_1_1" localSheetId="18">#REF!</definedName>
    <definedName name="keres_20_11_1_1" localSheetId="20">#REF!</definedName>
    <definedName name="keres_20_11_1_1">#REF!</definedName>
    <definedName name="keres_20_11_1_1_1">NA()</definedName>
    <definedName name="keres_20_11_1_1_12" localSheetId="6">#REF!</definedName>
    <definedName name="keres_20_11_1_1_12" localSheetId="22">#REF!</definedName>
    <definedName name="keres_20_11_1_1_12" localSheetId="18">#REF!</definedName>
    <definedName name="keres_20_11_1_1_12" localSheetId="7">#REF!</definedName>
    <definedName name="keres_20_11_1_1_12" localSheetId="8">#REF!</definedName>
    <definedName name="keres_20_11_1_1_12" localSheetId="24">#REF!</definedName>
    <definedName name="keres_20_11_1_1_12" localSheetId="20">#REF!</definedName>
    <definedName name="keres_20_11_1_1_12" localSheetId="5">#REF!</definedName>
    <definedName name="keres_20_11_1_1_12" localSheetId="23">#REF!</definedName>
    <definedName name="keres_20_11_1_1_12">#REF!</definedName>
    <definedName name="keres_20_11_1_1_2" localSheetId="6">#REF!</definedName>
    <definedName name="keres_20_11_1_1_2" localSheetId="22">#REF!</definedName>
    <definedName name="keres_20_11_1_1_2" localSheetId="18">#REF!</definedName>
    <definedName name="keres_20_11_1_1_2" localSheetId="7">#REF!</definedName>
    <definedName name="keres_20_11_1_1_2" localSheetId="8">#REF!</definedName>
    <definedName name="keres_20_11_1_1_2" localSheetId="20">#REF!</definedName>
    <definedName name="keres_20_11_1_1_2" localSheetId="5">#REF!</definedName>
    <definedName name="keres_20_11_1_1_2">#REF!</definedName>
    <definedName name="keres_20_11_1_1_7" localSheetId="6">#REF!</definedName>
    <definedName name="keres_20_11_1_1_7" localSheetId="22">#REF!</definedName>
    <definedName name="keres_20_11_1_1_7" localSheetId="18">#REF!</definedName>
    <definedName name="keres_20_11_1_1_7" localSheetId="7">#REF!</definedName>
    <definedName name="keres_20_11_1_1_7" localSheetId="8">#REF!</definedName>
    <definedName name="keres_20_11_1_1_7" localSheetId="20">#REF!</definedName>
    <definedName name="keres_20_11_1_1_7" localSheetId="5">#REF!</definedName>
    <definedName name="keres_20_11_1_1_7">#REF!</definedName>
    <definedName name="keres_20_11_1_1_8" localSheetId="18">#REF!</definedName>
    <definedName name="keres_20_11_1_1_8" localSheetId="20">#REF!</definedName>
    <definedName name="keres_20_11_1_1_8">#REF!</definedName>
    <definedName name="keres_20_11_1_12" localSheetId="18">#REF!</definedName>
    <definedName name="keres_20_11_1_12" localSheetId="20">#REF!</definedName>
    <definedName name="keres_20_11_1_12">#REF!</definedName>
    <definedName name="keres_20_11_1_2" localSheetId="18">#REF!</definedName>
    <definedName name="keres_20_11_1_2" localSheetId="20">#REF!</definedName>
    <definedName name="keres_20_11_1_2">#REF!</definedName>
    <definedName name="keres_20_11_1_7" localSheetId="18">#REF!</definedName>
    <definedName name="keres_20_11_1_7" localSheetId="20">#REF!</definedName>
    <definedName name="keres_20_11_1_7">#REF!</definedName>
    <definedName name="keres_20_11_1_8" localSheetId="18">#REF!</definedName>
    <definedName name="keres_20_11_1_8" localSheetId="20">#REF!</definedName>
    <definedName name="keres_20_11_1_8">#REF!</definedName>
    <definedName name="keres_20_11_12" localSheetId="18">#REF!</definedName>
    <definedName name="keres_20_11_12" localSheetId="20">#REF!</definedName>
    <definedName name="keres_20_11_12">#REF!</definedName>
    <definedName name="keres_20_11_3" localSheetId="18">#REF!</definedName>
    <definedName name="keres_20_11_3" localSheetId="20">#REF!</definedName>
    <definedName name="keres_20_11_3">#REF!</definedName>
    <definedName name="keres_20_11_3_12" localSheetId="18">#REF!</definedName>
    <definedName name="keres_20_11_3_12" localSheetId="20">#REF!</definedName>
    <definedName name="keres_20_11_3_12">#REF!</definedName>
    <definedName name="keres_20_11_3_2" localSheetId="18">#REF!</definedName>
    <definedName name="keres_20_11_3_2" localSheetId="20">#REF!</definedName>
    <definedName name="keres_20_11_3_2">#REF!</definedName>
    <definedName name="keres_20_11_3_7" localSheetId="18">#REF!</definedName>
    <definedName name="keres_20_11_3_7" localSheetId="20">#REF!</definedName>
    <definedName name="keres_20_11_3_7">#REF!</definedName>
    <definedName name="keres_20_11_3_8" localSheetId="18">#REF!</definedName>
    <definedName name="keres_20_11_3_8" localSheetId="20">#REF!</definedName>
    <definedName name="keres_20_11_3_8">#REF!</definedName>
    <definedName name="keres_20_11_5" localSheetId="18">#REF!</definedName>
    <definedName name="keres_20_11_5" localSheetId="20">#REF!</definedName>
    <definedName name="keres_20_11_5">#REF!</definedName>
    <definedName name="keres_20_11_5_12" localSheetId="18">#REF!</definedName>
    <definedName name="keres_20_11_5_12" localSheetId="20">#REF!</definedName>
    <definedName name="keres_20_11_5_12">#REF!</definedName>
    <definedName name="keres_20_11_5_2" localSheetId="18">#REF!</definedName>
    <definedName name="keres_20_11_5_2" localSheetId="20">#REF!</definedName>
    <definedName name="keres_20_11_5_2">#REF!</definedName>
    <definedName name="keres_20_11_5_7" localSheetId="18">#REF!</definedName>
    <definedName name="keres_20_11_5_7" localSheetId="20">#REF!</definedName>
    <definedName name="keres_20_11_5_7">#REF!</definedName>
    <definedName name="keres_20_11_5_8" localSheetId="18">#REF!</definedName>
    <definedName name="keres_20_11_5_8" localSheetId="20">#REF!</definedName>
    <definedName name="keres_20_11_5_8">#REF!</definedName>
    <definedName name="keres_20_11_7" localSheetId="18">#REF!</definedName>
    <definedName name="keres_20_11_7" localSheetId="20">#REF!</definedName>
    <definedName name="keres_20_11_7">#REF!</definedName>
    <definedName name="keres_20_11_8" localSheetId="18">#REF!</definedName>
    <definedName name="keres_20_11_8" localSheetId="20">#REF!</definedName>
    <definedName name="keres_20_11_8">#REF!</definedName>
    <definedName name="keres_20_12" localSheetId="18">#REF!</definedName>
    <definedName name="keres_20_12" localSheetId="2">#REF!</definedName>
    <definedName name="keres_20_12" localSheetId="20">#REF!</definedName>
    <definedName name="keres_20_12">#REF!</definedName>
    <definedName name="keres_20_12_1">NA()</definedName>
    <definedName name="keres_20_12_10" localSheetId="6">#REF!</definedName>
    <definedName name="keres_20_12_10" localSheetId="22">#REF!</definedName>
    <definedName name="keres_20_12_10" localSheetId="18">#REF!</definedName>
    <definedName name="keres_20_12_10" localSheetId="7">#REF!</definedName>
    <definedName name="keres_20_12_10" localSheetId="8">#REF!</definedName>
    <definedName name="keres_20_12_10" localSheetId="24">#REF!</definedName>
    <definedName name="keres_20_12_10" localSheetId="20">#REF!</definedName>
    <definedName name="keres_20_12_10" localSheetId="5">#REF!</definedName>
    <definedName name="keres_20_12_10" localSheetId="23">#REF!</definedName>
    <definedName name="keres_20_12_10">#REF!</definedName>
    <definedName name="keres_20_12_10_12" localSheetId="6">#REF!</definedName>
    <definedName name="keres_20_12_10_12" localSheetId="22">#REF!</definedName>
    <definedName name="keres_20_12_10_12" localSheetId="18">#REF!</definedName>
    <definedName name="keres_20_12_10_12" localSheetId="7">#REF!</definedName>
    <definedName name="keres_20_12_10_12" localSheetId="8">#REF!</definedName>
    <definedName name="keres_20_12_10_12" localSheetId="20">#REF!</definedName>
    <definedName name="keres_20_12_10_12" localSheetId="5">#REF!</definedName>
    <definedName name="keres_20_12_10_12">#REF!</definedName>
    <definedName name="keres_20_12_10_7" localSheetId="6">#REF!</definedName>
    <definedName name="keres_20_12_10_7" localSheetId="22">#REF!</definedName>
    <definedName name="keres_20_12_10_7" localSheetId="18">#REF!</definedName>
    <definedName name="keres_20_12_10_7" localSheetId="7">#REF!</definedName>
    <definedName name="keres_20_12_10_7" localSheetId="8">#REF!</definedName>
    <definedName name="keres_20_12_10_7" localSheetId="20">#REF!</definedName>
    <definedName name="keres_20_12_10_7" localSheetId="5">#REF!</definedName>
    <definedName name="keres_20_12_10_7">#REF!</definedName>
    <definedName name="keres_20_12_10_8" localSheetId="18">#REF!</definedName>
    <definedName name="keres_20_12_10_8" localSheetId="20">#REF!</definedName>
    <definedName name="keres_20_12_10_8">#REF!</definedName>
    <definedName name="keres_20_12_12" localSheetId="18">#REF!</definedName>
    <definedName name="keres_20_12_12" localSheetId="20">#REF!</definedName>
    <definedName name="keres_20_12_12">#REF!</definedName>
    <definedName name="keres_20_12_7" localSheetId="18">#REF!</definedName>
    <definedName name="keres_20_12_7" localSheetId="20">#REF!</definedName>
    <definedName name="keres_20_12_7">#REF!</definedName>
    <definedName name="keres_20_12_8" localSheetId="18">#REF!</definedName>
    <definedName name="keres_20_12_8" localSheetId="20">#REF!</definedName>
    <definedName name="keres_20_12_8">#REF!</definedName>
    <definedName name="keres_20_2" localSheetId="18">#REF!</definedName>
    <definedName name="keres_20_2" localSheetId="20">#REF!</definedName>
    <definedName name="keres_20_2">#REF!</definedName>
    <definedName name="keres_20_3" localSheetId="18">#REF!</definedName>
    <definedName name="keres_20_3" localSheetId="20">#REF!</definedName>
    <definedName name="keres_20_3">#REF!</definedName>
    <definedName name="keres_20_4" localSheetId="18">#REF!</definedName>
    <definedName name="keres_20_4" localSheetId="20">#REF!</definedName>
    <definedName name="keres_20_4">#REF!</definedName>
    <definedName name="keres_20_7" localSheetId="18">#REF!</definedName>
    <definedName name="keres_20_7" localSheetId="20">#REF!</definedName>
    <definedName name="keres_20_7">#REF!</definedName>
    <definedName name="keres_20_8" localSheetId="18">#REF!</definedName>
    <definedName name="keres_20_8" localSheetId="20">#REF!</definedName>
    <definedName name="keres_20_8">#REF!</definedName>
    <definedName name="keres_20_9" localSheetId="18">#REF!</definedName>
    <definedName name="keres_20_9" localSheetId="20">#REF!</definedName>
    <definedName name="keres_20_9">#REF!</definedName>
    <definedName name="keres_20_9_1">NA()</definedName>
    <definedName name="keres_20_9_12" localSheetId="6">#REF!</definedName>
    <definedName name="keres_20_9_12" localSheetId="22">#REF!</definedName>
    <definedName name="keres_20_9_12" localSheetId="18">#REF!</definedName>
    <definedName name="keres_20_9_12" localSheetId="7">#REF!</definedName>
    <definedName name="keres_20_9_12" localSheetId="8">#REF!</definedName>
    <definedName name="keres_20_9_12" localSheetId="24">#REF!</definedName>
    <definedName name="keres_20_9_12" localSheetId="20">#REF!</definedName>
    <definedName name="keres_20_9_12" localSheetId="5">#REF!</definedName>
    <definedName name="keres_20_9_12" localSheetId="23">#REF!</definedName>
    <definedName name="keres_20_9_12">#REF!</definedName>
    <definedName name="keres_20_9_7" localSheetId="6">#REF!</definedName>
    <definedName name="keres_20_9_7" localSheetId="22">#REF!</definedName>
    <definedName name="keres_20_9_7" localSheetId="18">#REF!</definedName>
    <definedName name="keres_20_9_7" localSheetId="7">#REF!</definedName>
    <definedName name="keres_20_9_7" localSheetId="8">#REF!</definedName>
    <definedName name="keres_20_9_7" localSheetId="20">#REF!</definedName>
    <definedName name="keres_20_9_7" localSheetId="5">#REF!</definedName>
    <definedName name="keres_20_9_7">#REF!</definedName>
    <definedName name="keres_20_9_8" localSheetId="6">#REF!</definedName>
    <definedName name="keres_20_9_8" localSheetId="22">#REF!</definedName>
    <definedName name="keres_20_9_8" localSheetId="18">#REF!</definedName>
    <definedName name="keres_20_9_8" localSheetId="7">#REF!</definedName>
    <definedName name="keres_20_9_8" localSheetId="8">#REF!</definedName>
    <definedName name="keres_20_9_8" localSheetId="20">#REF!</definedName>
    <definedName name="keres_20_9_8" localSheetId="5">#REF!</definedName>
    <definedName name="keres_20_9_8">#REF!</definedName>
    <definedName name="keres_3" localSheetId="18">#REF!</definedName>
    <definedName name="keres_3" localSheetId="20">#REF!</definedName>
    <definedName name="keres_3">#REF!</definedName>
    <definedName name="keres_4" localSheetId="18">#REF!</definedName>
    <definedName name="keres_4" localSheetId="20">#REF!</definedName>
    <definedName name="keres_4">#REF!</definedName>
    <definedName name="keres_7" localSheetId="18">#REF!</definedName>
    <definedName name="keres_7" localSheetId="20">#REF!</definedName>
    <definedName name="keres_7">#REF!</definedName>
    <definedName name="keres_8" localSheetId="18">#REF!</definedName>
    <definedName name="keres_8" localSheetId="20">#REF!</definedName>
    <definedName name="keres_8">#REF!</definedName>
    <definedName name="keres_9" localSheetId="18">#REF!</definedName>
    <definedName name="keres_9" localSheetId="20">#REF!</definedName>
    <definedName name="keres_9">#REF!</definedName>
    <definedName name="keres_9_1">NA()</definedName>
    <definedName name="keres_9_12" localSheetId="6">#REF!</definedName>
    <definedName name="keres_9_12" localSheetId="22">#REF!</definedName>
    <definedName name="keres_9_12" localSheetId="18">#REF!</definedName>
    <definedName name="keres_9_12" localSheetId="7">#REF!</definedName>
    <definedName name="keres_9_12" localSheetId="8">#REF!</definedName>
    <definedName name="keres_9_12" localSheetId="24">#REF!</definedName>
    <definedName name="keres_9_12" localSheetId="20">#REF!</definedName>
    <definedName name="keres_9_12" localSheetId="5">#REF!</definedName>
    <definedName name="keres_9_12" localSheetId="23">#REF!</definedName>
    <definedName name="keres_9_12">#REF!</definedName>
    <definedName name="keres_9_7" localSheetId="6">#REF!</definedName>
    <definedName name="keres_9_7" localSheetId="22">#REF!</definedName>
    <definedName name="keres_9_7" localSheetId="18">#REF!</definedName>
    <definedName name="keres_9_7" localSheetId="7">#REF!</definedName>
    <definedName name="keres_9_7" localSheetId="8">#REF!</definedName>
    <definedName name="keres_9_7" localSheetId="20">#REF!</definedName>
    <definedName name="keres_9_7" localSheetId="5">#REF!</definedName>
    <definedName name="keres_9_7">#REF!</definedName>
    <definedName name="keres_9_8" localSheetId="6">#REF!</definedName>
    <definedName name="keres_9_8" localSheetId="22">#REF!</definedName>
    <definedName name="keres_9_8" localSheetId="18">#REF!</definedName>
    <definedName name="keres_9_8" localSheetId="7">#REF!</definedName>
    <definedName name="keres_9_8" localSheetId="8">#REF!</definedName>
    <definedName name="keres_9_8" localSheetId="20">#REF!</definedName>
    <definedName name="keres_9_8" localSheetId="5">#REF!</definedName>
    <definedName name="keres_9_8">#REF!</definedName>
    <definedName name="kitart" localSheetId="18">#REF!</definedName>
    <definedName name="kitart" localSheetId="2">#REF!</definedName>
    <definedName name="kitart" localSheetId="20">#REF!</definedName>
    <definedName name="kitart">#REF!</definedName>
    <definedName name="kitart_1" localSheetId="18">#REF!</definedName>
    <definedName name="kitart_1" localSheetId="20">#REF!</definedName>
    <definedName name="kitart_1">#REF!</definedName>
    <definedName name="kitart_10" localSheetId="18">#REF!</definedName>
    <definedName name="kitart_10" localSheetId="20">#REF!</definedName>
    <definedName name="kitart_10">#REF!</definedName>
    <definedName name="kitart_10_12" localSheetId="18">#REF!</definedName>
    <definedName name="kitart_10_12" localSheetId="20">#REF!</definedName>
    <definedName name="kitart_10_12">#REF!</definedName>
    <definedName name="kitart_10_7" localSheetId="18">#REF!</definedName>
    <definedName name="kitart_10_7" localSheetId="20">#REF!</definedName>
    <definedName name="kitart_10_7">#REF!</definedName>
    <definedName name="kitart_10_8" localSheetId="18">#REF!</definedName>
    <definedName name="kitart_10_8" localSheetId="20">#REF!</definedName>
    <definedName name="kitart_10_8">#REF!</definedName>
    <definedName name="kitart_11" localSheetId="18">#REF!</definedName>
    <definedName name="kitart_11" localSheetId="20">#REF!</definedName>
    <definedName name="kitart_11">#REF!</definedName>
    <definedName name="kitart_11_1" localSheetId="18">#REF!</definedName>
    <definedName name="kitart_11_1" localSheetId="20">#REF!</definedName>
    <definedName name="kitart_11_1">#REF!</definedName>
    <definedName name="kitart_11_1_1" localSheetId="18">#REF!</definedName>
    <definedName name="kitart_11_1_1" localSheetId="20">#REF!</definedName>
    <definedName name="kitart_11_1_1">#REF!</definedName>
    <definedName name="kitart_11_1_1_1">NA()</definedName>
    <definedName name="kitart_11_1_1_12" localSheetId="6">#REF!</definedName>
    <definedName name="kitart_11_1_1_12" localSheetId="22">#REF!</definedName>
    <definedName name="kitart_11_1_1_12" localSheetId="18">#REF!</definedName>
    <definedName name="kitart_11_1_1_12" localSheetId="7">#REF!</definedName>
    <definedName name="kitart_11_1_1_12" localSheetId="8">#REF!</definedName>
    <definedName name="kitart_11_1_1_12" localSheetId="24">#REF!</definedName>
    <definedName name="kitart_11_1_1_12" localSheetId="20">#REF!</definedName>
    <definedName name="kitart_11_1_1_12" localSheetId="5">#REF!</definedName>
    <definedName name="kitart_11_1_1_12" localSheetId="23">#REF!</definedName>
    <definedName name="kitart_11_1_1_12">#REF!</definedName>
    <definedName name="kitart_11_1_1_2" localSheetId="6">#REF!</definedName>
    <definedName name="kitart_11_1_1_2" localSheetId="22">#REF!</definedName>
    <definedName name="kitart_11_1_1_2" localSheetId="18">#REF!</definedName>
    <definedName name="kitart_11_1_1_2" localSheetId="7">#REF!</definedName>
    <definedName name="kitart_11_1_1_2" localSheetId="8">#REF!</definedName>
    <definedName name="kitart_11_1_1_2" localSheetId="20">#REF!</definedName>
    <definedName name="kitart_11_1_1_2" localSheetId="5">#REF!</definedName>
    <definedName name="kitart_11_1_1_2">#REF!</definedName>
    <definedName name="kitart_11_1_1_7" localSheetId="6">#REF!</definedName>
    <definedName name="kitart_11_1_1_7" localSheetId="22">#REF!</definedName>
    <definedName name="kitart_11_1_1_7" localSheetId="18">#REF!</definedName>
    <definedName name="kitart_11_1_1_7" localSheetId="7">#REF!</definedName>
    <definedName name="kitart_11_1_1_7" localSheetId="8">#REF!</definedName>
    <definedName name="kitart_11_1_1_7" localSheetId="20">#REF!</definedName>
    <definedName name="kitart_11_1_1_7" localSheetId="5">#REF!</definedName>
    <definedName name="kitart_11_1_1_7">#REF!</definedName>
    <definedName name="kitart_11_1_1_8" localSheetId="18">#REF!</definedName>
    <definedName name="kitart_11_1_1_8" localSheetId="20">#REF!</definedName>
    <definedName name="kitart_11_1_1_8">#REF!</definedName>
    <definedName name="kitart_11_1_12" localSheetId="18">#REF!</definedName>
    <definedName name="kitart_11_1_12" localSheetId="20">#REF!</definedName>
    <definedName name="kitart_11_1_12">#REF!</definedName>
    <definedName name="kitart_11_1_2" localSheetId="18">#REF!</definedName>
    <definedName name="kitart_11_1_2" localSheetId="20">#REF!</definedName>
    <definedName name="kitart_11_1_2">#REF!</definedName>
    <definedName name="kitart_11_1_7" localSheetId="18">#REF!</definedName>
    <definedName name="kitart_11_1_7" localSheetId="20">#REF!</definedName>
    <definedName name="kitart_11_1_7">#REF!</definedName>
    <definedName name="kitart_11_1_8" localSheetId="18">#REF!</definedName>
    <definedName name="kitart_11_1_8" localSheetId="20">#REF!</definedName>
    <definedName name="kitart_11_1_8">#REF!</definedName>
    <definedName name="kitart_11_12" localSheetId="18">#REF!</definedName>
    <definedName name="kitart_11_12" localSheetId="20">#REF!</definedName>
    <definedName name="kitart_11_12">#REF!</definedName>
    <definedName name="kitart_11_3" localSheetId="18">#REF!</definedName>
    <definedName name="kitart_11_3" localSheetId="20">#REF!</definedName>
    <definedName name="kitart_11_3">#REF!</definedName>
    <definedName name="kitart_11_3_12" localSheetId="18">#REF!</definedName>
    <definedName name="kitart_11_3_12" localSheetId="20">#REF!</definedName>
    <definedName name="kitart_11_3_12">#REF!</definedName>
    <definedName name="kitart_11_3_2" localSheetId="18">#REF!</definedName>
    <definedName name="kitart_11_3_2" localSheetId="20">#REF!</definedName>
    <definedName name="kitart_11_3_2">#REF!</definedName>
    <definedName name="kitart_11_3_7" localSheetId="18">#REF!</definedName>
    <definedName name="kitart_11_3_7" localSheetId="20">#REF!</definedName>
    <definedName name="kitart_11_3_7">#REF!</definedName>
    <definedName name="kitart_11_3_8" localSheetId="18">#REF!</definedName>
    <definedName name="kitart_11_3_8" localSheetId="20">#REF!</definedName>
    <definedName name="kitart_11_3_8">#REF!</definedName>
    <definedName name="kitart_11_5" localSheetId="18">#REF!</definedName>
    <definedName name="kitart_11_5" localSheetId="20">#REF!</definedName>
    <definedName name="kitart_11_5">#REF!</definedName>
    <definedName name="kitart_11_5_12" localSheetId="18">#REF!</definedName>
    <definedName name="kitart_11_5_12" localSheetId="20">#REF!</definedName>
    <definedName name="kitart_11_5_12">#REF!</definedName>
    <definedName name="kitart_11_5_2" localSheetId="18">#REF!</definedName>
    <definedName name="kitart_11_5_2" localSheetId="20">#REF!</definedName>
    <definedName name="kitart_11_5_2">#REF!</definedName>
    <definedName name="kitart_11_5_7" localSheetId="18">#REF!</definedName>
    <definedName name="kitart_11_5_7" localSheetId="20">#REF!</definedName>
    <definedName name="kitart_11_5_7">#REF!</definedName>
    <definedName name="kitart_11_5_8" localSheetId="18">#REF!</definedName>
    <definedName name="kitart_11_5_8" localSheetId="20">#REF!</definedName>
    <definedName name="kitart_11_5_8">#REF!</definedName>
    <definedName name="kitart_11_7" localSheetId="18">#REF!</definedName>
    <definedName name="kitart_11_7" localSheetId="20">#REF!</definedName>
    <definedName name="kitart_11_7">#REF!</definedName>
    <definedName name="kitart_11_8" localSheetId="18">#REF!</definedName>
    <definedName name="kitart_11_8" localSheetId="20">#REF!</definedName>
    <definedName name="kitart_11_8">#REF!</definedName>
    <definedName name="kitart_12" localSheetId="18">#REF!</definedName>
    <definedName name="kitart_12" localSheetId="2">#REF!</definedName>
    <definedName name="kitart_12" localSheetId="20">#REF!</definedName>
    <definedName name="kitart_12">#REF!</definedName>
    <definedName name="kitart_12_1">NA()</definedName>
    <definedName name="kitart_12_10" localSheetId="6">#REF!</definedName>
    <definedName name="kitart_12_10" localSheetId="22">#REF!</definedName>
    <definedName name="kitart_12_10" localSheetId="18">#REF!</definedName>
    <definedName name="kitart_12_10" localSheetId="7">#REF!</definedName>
    <definedName name="kitart_12_10" localSheetId="8">#REF!</definedName>
    <definedName name="kitart_12_10" localSheetId="24">#REF!</definedName>
    <definedName name="kitart_12_10" localSheetId="20">#REF!</definedName>
    <definedName name="kitart_12_10" localSheetId="5">#REF!</definedName>
    <definedName name="kitart_12_10" localSheetId="23">#REF!</definedName>
    <definedName name="kitart_12_10">#REF!</definedName>
    <definedName name="kitart_12_10_12" localSheetId="6">#REF!</definedName>
    <definedName name="kitart_12_10_12" localSheetId="22">#REF!</definedName>
    <definedName name="kitart_12_10_12" localSheetId="18">#REF!</definedName>
    <definedName name="kitart_12_10_12" localSheetId="7">#REF!</definedName>
    <definedName name="kitart_12_10_12" localSheetId="8">#REF!</definedName>
    <definedName name="kitart_12_10_12" localSheetId="20">#REF!</definedName>
    <definedName name="kitart_12_10_12" localSheetId="5">#REF!</definedName>
    <definedName name="kitart_12_10_12">#REF!</definedName>
    <definedName name="kitart_12_10_7" localSheetId="6">#REF!</definedName>
    <definedName name="kitart_12_10_7" localSheetId="22">#REF!</definedName>
    <definedName name="kitart_12_10_7" localSheetId="18">#REF!</definedName>
    <definedName name="kitart_12_10_7" localSheetId="7">#REF!</definedName>
    <definedName name="kitart_12_10_7" localSheetId="8">#REF!</definedName>
    <definedName name="kitart_12_10_7" localSheetId="20">#REF!</definedName>
    <definedName name="kitart_12_10_7" localSheetId="5">#REF!</definedName>
    <definedName name="kitart_12_10_7">#REF!</definedName>
    <definedName name="kitart_12_10_8" localSheetId="18">#REF!</definedName>
    <definedName name="kitart_12_10_8" localSheetId="20">#REF!</definedName>
    <definedName name="kitart_12_10_8">#REF!</definedName>
    <definedName name="kitart_12_12" localSheetId="18">#REF!</definedName>
    <definedName name="kitart_12_12" localSheetId="20">#REF!</definedName>
    <definedName name="kitart_12_12">#REF!</definedName>
    <definedName name="kitart_12_7" localSheetId="18">#REF!</definedName>
    <definedName name="kitart_12_7" localSheetId="20">#REF!</definedName>
    <definedName name="kitart_12_7">#REF!</definedName>
    <definedName name="kitart_12_8" localSheetId="18">#REF!</definedName>
    <definedName name="kitart_12_8" localSheetId="20">#REF!</definedName>
    <definedName name="kitart_12_8">#REF!</definedName>
    <definedName name="kitart_2" localSheetId="18">#REF!</definedName>
    <definedName name="kitart_2" localSheetId="2">#REF!</definedName>
    <definedName name="kitart_2" localSheetId="20">#REF!</definedName>
    <definedName name="kitart_2">#REF!</definedName>
    <definedName name="kitart_2_1" localSheetId="18">#REF!</definedName>
    <definedName name="kitart_2_1" localSheetId="20">#REF!</definedName>
    <definedName name="kitart_2_1">#REF!</definedName>
    <definedName name="kitart_2_1_1" localSheetId="18">#REF!</definedName>
    <definedName name="kitart_2_1_1" localSheetId="20">#REF!</definedName>
    <definedName name="kitart_2_1_1">#REF!</definedName>
    <definedName name="kitart_2_10" localSheetId="18">#REF!</definedName>
    <definedName name="kitart_2_10" localSheetId="20">#REF!</definedName>
    <definedName name="kitart_2_10">#REF!</definedName>
    <definedName name="kitart_2_10_12" localSheetId="18">#REF!</definedName>
    <definedName name="kitart_2_10_12" localSheetId="20">#REF!</definedName>
    <definedName name="kitart_2_10_12">#REF!</definedName>
    <definedName name="kitart_2_10_7" localSheetId="18">#REF!</definedName>
    <definedName name="kitart_2_10_7" localSheetId="20">#REF!</definedName>
    <definedName name="kitart_2_10_7">#REF!</definedName>
    <definedName name="kitart_2_10_8" localSheetId="18">#REF!</definedName>
    <definedName name="kitart_2_10_8" localSheetId="20">#REF!</definedName>
    <definedName name="kitart_2_10_8">#REF!</definedName>
    <definedName name="kitart_2_11" localSheetId="18">#REF!</definedName>
    <definedName name="kitart_2_11" localSheetId="20">#REF!</definedName>
    <definedName name="kitart_2_11">#REF!</definedName>
    <definedName name="kitart_2_11_1" localSheetId="18">#REF!</definedName>
    <definedName name="kitart_2_11_1" localSheetId="20">#REF!</definedName>
    <definedName name="kitart_2_11_1">#REF!</definedName>
    <definedName name="kitart_2_11_1_1" localSheetId="18">#REF!</definedName>
    <definedName name="kitart_2_11_1_1" localSheetId="20">#REF!</definedName>
    <definedName name="kitart_2_11_1_1">#REF!</definedName>
    <definedName name="kitart_2_11_1_1_1">NA()</definedName>
    <definedName name="kitart_2_11_1_1_12" localSheetId="6">#REF!</definedName>
    <definedName name="kitart_2_11_1_1_12" localSheetId="22">#REF!</definedName>
    <definedName name="kitart_2_11_1_1_12" localSheetId="18">#REF!</definedName>
    <definedName name="kitart_2_11_1_1_12" localSheetId="7">#REF!</definedName>
    <definedName name="kitart_2_11_1_1_12" localSheetId="8">#REF!</definedName>
    <definedName name="kitart_2_11_1_1_12" localSheetId="24">#REF!</definedName>
    <definedName name="kitart_2_11_1_1_12" localSheetId="20">#REF!</definedName>
    <definedName name="kitart_2_11_1_1_12" localSheetId="5">#REF!</definedName>
    <definedName name="kitart_2_11_1_1_12" localSheetId="23">#REF!</definedName>
    <definedName name="kitart_2_11_1_1_12">#REF!</definedName>
    <definedName name="kitart_2_11_1_1_2" localSheetId="6">#REF!</definedName>
    <definedName name="kitart_2_11_1_1_2" localSheetId="22">#REF!</definedName>
    <definedName name="kitart_2_11_1_1_2" localSheetId="18">#REF!</definedName>
    <definedName name="kitart_2_11_1_1_2" localSheetId="7">#REF!</definedName>
    <definedName name="kitart_2_11_1_1_2" localSheetId="8">#REF!</definedName>
    <definedName name="kitart_2_11_1_1_2" localSheetId="20">#REF!</definedName>
    <definedName name="kitart_2_11_1_1_2" localSheetId="5">#REF!</definedName>
    <definedName name="kitart_2_11_1_1_2">#REF!</definedName>
    <definedName name="kitart_2_11_1_1_7" localSheetId="6">#REF!</definedName>
    <definedName name="kitart_2_11_1_1_7" localSheetId="22">#REF!</definedName>
    <definedName name="kitart_2_11_1_1_7" localSheetId="18">#REF!</definedName>
    <definedName name="kitart_2_11_1_1_7" localSheetId="7">#REF!</definedName>
    <definedName name="kitart_2_11_1_1_7" localSheetId="8">#REF!</definedName>
    <definedName name="kitart_2_11_1_1_7" localSheetId="20">#REF!</definedName>
    <definedName name="kitart_2_11_1_1_7" localSheetId="5">#REF!</definedName>
    <definedName name="kitart_2_11_1_1_7">#REF!</definedName>
    <definedName name="kitart_2_11_1_1_8" localSheetId="18">#REF!</definedName>
    <definedName name="kitart_2_11_1_1_8" localSheetId="20">#REF!</definedName>
    <definedName name="kitart_2_11_1_1_8">#REF!</definedName>
    <definedName name="kitart_2_11_1_12" localSheetId="18">#REF!</definedName>
    <definedName name="kitart_2_11_1_12" localSheetId="20">#REF!</definedName>
    <definedName name="kitart_2_11_1_12">#REF!</definedName>
    <definedName name="kitart_2_11_1_2" localSheetId="18">#REF!</definedName>
    <definedName name="kitart_2_11_1_2" localSheetId="20">#REF!</definedName>
    <definedName name="kitart_2_11_1_2">#REF!</definedName>
    <definedName name="kitart_2_11_1_7" localSheetId="18">#REF!</definedName>
    <definedName name="kitart_2_11_1_7" localSheetId="20">#REF!</definedName>
    <definedName name="kitart_2_11_1_7">#REF!</definedName>
    <definedName name="kitart_2_11_1_8" localSheetId="18">#REF!</definedName>
    <definedName name="kitart_2_11_1_8" localSheetId="20">#REF!</definedName>
    <definedName name="kitart_2_11_1_8">#REF!</definedName>
    <definedName name="kitart_2_11_12" localSheetId="18">#REF!</definedName>
    <definedName name="kitart_2_11_12" localSheetId="20">#REF!</definedName>
    <definedName name="kitart_2_11_12">#REF!</definedName>
    <definedName name="kitart_2_11_3" localSheetId="18">#REF!</definedName>
    <definedName name="kitart_2_11_3" localSheetId="20">#REF!</definedName>
    <definedName name="kitart_2_11_3">#REF!</definedName>
    <definedName name="kitart_2_11_3_12" localSheetId="18">#REF!</definedName>
    <definedName name="kitart_2_11_3_12" localSheetId="20">#REF!</definedName>
    <definedName name="kitart_2_11_3_12">#REF!</definedName>
    <definedName name="kitart_2_11_3_2" localSheetId="18">#REF!</definedName>
    <definedName name="kitart_2_11_3_2" localSheetId="20">#REF!</definedName>
    <definedName name="kitart_2_11_3_2">#REF!</definedName>
    <definedName name="kitart_2_11_3_7" localSheetId="18">#REF!</definedName>
    <definedName name="kitart_2_11_3_7" localSheetId="20">#REF!</definedName>
    <definedName name="kitart_2_11_3_7">#REF!</definedName>
    <definedName name="kitart_2_11_3_8" localSheetId="18">#REF!</definedName>
    <definedName name="kitart_2_11_3_8" localSheetId="20">#REF!</definedName>
    <definedName name="kitart_2_11_3_8">#REF!</definedName>
    <definedName name="kitart_2_11_5" localSheetId="18">#REF!</definedName>
    <definedName name="kitart_2_11_5" localSheetId="20">#REF!</definedName>
    <definedName name="kitart_2_11_5">#REF!</definedName>
    <definedName name="kitart_2_11_5_12" localSheetId="18">#REF!</definedName>
    <definedName name="kitart_2_11_5_12" localSheetId="20">#REF!</definedName>
    <definedName name="kitart_2_11_5_12">#REF!</definedName>
    <definedName name="kitart_2_11_5_2" localSheetId="18">#REF!</definedName>
    <definedName name="kitart_2_11_5_2" localSheetId="20">#REF!</definedName>
    <definedName name="kitart_2_11_5_2">#REF!</definedName>
    <definedName name="kitart_2_11_5_7" localSheetId="18">#REF!</definedName>
    <definedName name="kitart_2_11_5_7" localSheetId="20">#REF!</definedName>
    <definedName name="kitart_2_11_5_7">#REF!</definedName>
    <definedName name="kitart_2_11_5_8" localSheetId="18">#REF!</definedName>
    <definedName name="kitart_2_11_5_8" localSheetId="20">#REF!</definedName>
    <definedName name="kitart_2_11_5_8">#REF!</definedName>
    <definedName name="kitart_2_11_7" localSheetId="18">#REF!</definedName>
    <definedName name="kitart_2_11_7" localSheetId="20">#REF!</definedName>
    <definedName name="kitart_2_11_7">#REF!</definedName>
    <definedName name="kitart_2_11_8" localSheetId="18">#REF!</definedName>
    <definedName name="kitart_2_11_8" localSheetId="20">#REF!</definedName>
    <definedName name="kitart_2_11_8">#REF!</definedName>
    <definedName name="kitart_2_12" localSheetId="18">#REF!</definedName>
    <definedName name="kitart_2_12" localSheetId="2">#REF!</definedName>
    <definedName name="kitart_2_12" localSheetId="20">#REF!</definedName>
    <definedName name="kitart_2_12">#REF!</definedName>
    <definedName name="kitart_2_2" localSheetId="18">#REF!</definedName>
    <definedName name="kitart_2_2" localSheetId="20">#REF!</definedName>
    <definedName name="kitart_2_2">#REF!</definedName>
    <definedName name="kitart_2_3" localSheetId="18">#REF!</definedName>
    <definedName name="kitart_2_3" localSheetId="20">#REF!</definedName>
    <definedName name="kitart_2_3">#REF!</definedName>
    <definedName name="kitart_2_4" localSheetId="18">#REF!</definedName>
    <definedName name="kitart_2_4" localSheetId="20">#REF!</definedName>
    <definedName name="kitart_2_4">#REF!</definedName>
    <definedName name="kitart_2_7" localSheetId="18">#REF!</definedName>
    <definedName name="kitart_2_7" localSheetId="20">#REF!</definedName>
    <definedName name="kitart_2_7">#REF!</definedName>
    <definedName name="kitart_2_8" localSheetId="18">#REF!</definedName>
    <definedName name="kitart_2_8" localSheetId="20">#REF!</definedName>
    <definedName name="kitart_2_8">#REF!</definedName>
    <definedName name="kitart_20" localSheetId="18">#REF!</definedName>
    <definedName name="kitart_20" localSheetId="2">#REF!</definedName>
    <definedName name="kitart_20" localSheetId="20">#REF!</definedName>
    <definedName name="kitart_20">#REF!</definedName>
    <definedName name="kitart_20_1" localSheetId="18">#REF!</definedName>
    <definedName name="kitart_20_1" localSheetId="20">#REF!</definedName>
    <definedName name="kitart_20_1">#REF!</definedName>
    <definedName name="kitart_20_10" localSheetId="18">#REF!</definedName>
    <definedName name="kitart_20_10" localSheetId="20">#REF!</definedName>
    <definedName name="kitart_20_10">#REF!</definedName>
    <definedName name="kitart_20_10_12" localSheetId="18">#REF!</definedName>
    <definedName name="kitart_20_10_12" localSheetId="20">#REF!</definedName>
    <definedName name="kitart_20_10_12">#REF!</definedName>
    <definedName name="kitart_20_10_7" localSheetId="18">#REF!</definedName>
    <definedName name="kitart_20_10_7" localSheetId="20">#REF!</definedName>
    <definedName name="kitart_20_10_7">#REF!</definedName>
    <definedName name="kitart_20_10_8" localSheetId="18">#REF!</definedName>
    <definedName name="kitart_20_10_8" localSheetId="20">#REF!</definedName>
    <definedName name="kitart_20_10_8">#REF!</definedName>
    <definedName name="kitart_20_11" localSheetId="18">#REF!</definedName>
    <definedName name="kitart_20_11" localSheetId="20">#REF!</definedName>
    <definedName name="kitart_20_11">#REF!</definedName>
    <definedName name="kitart_20_11_1" localSheetId="18">#REF!</definedName>
    <definedName name="kitart_20_11_1" localSheetId="20">#REF!</definedName>
    <definedName name="kitart_20_11_1">#REF!</definedName>
    <definedName name="kitart_20_11_1_1" localSheetId="18">#REF!</definedName>
    <definedName name="kitart_20_11_1_1" localSheetId="20">#REF!</definedName>
    <definedName name="kitart_20_11_1_1">#REF!</definedName>
    <definedName name="kitart_20_11_1_1_1">NA()</definedName>
    <definedName name="kitart_20_11_1_1_12" localSheetId="6">#REF!</definedName>
    <definedName name="kitart_20_11_1_1_12" localSheetId="22">#REF!</definedName>
    <definedName name="kitart_20_11_1_1_12" localSheetId="18">#REF!</definedName>
    <definedName name="kitart_20_11_1_1_12" localSheetId="7">#REF!</definedName>
    <definedName name="kitart_20_11_1_1_12" localSheetId="8">#REF!</definedName>
    <definedName name="kitart_20_11_1_1_12" localSheetId="24">#REF!</definedName>
    <definedName name="kitart_20_11_1_1_12" localSheetId="20">#REF!</definedName>
    <definedName name="kitart_20_11_1_1_12" localSheetId="5">#REF!</definedName>
    <definedName name="kitart_20_11_1_1_12" localSheetId="23">#REF!</definedName>
    <definedName name="kitart_20_11_1_1_12">#REF!</definedName>
    <definedName name="kitart_20_11_1_1_2" localSheetId="6">#REF!</definedName>
    <definedName name="kitart_20_11_1_1_2" localSheetId="22">#REF!</definedName>
    <definedName name="kitart_20_11_1_1_2" localSheetId="18">#REF!</definedName>
    <definedName name="kitart_20_11_1_1_2" localSheetId="7">#REF!</definedName>
    <definedName name="kitart_20_11_1_1_2" localSheetId="8">#REF!</definedName>
    <definedName name="kitart_20_11_1_1_2" localSheetId="20">#REF!</definedName>
    <definedName name="kitart_20_11_1_1_2" localSheetId="5">#REF!</definedName>
    <definedName name="kitart_20_11_1_1_2">#REF!</definedName>
    <definedName name="kitart_20_11_1_1_7" localSheetId="6">#REF!</definedName>
    <definedName name="kitart_20_11_1_1_7" localSheetId="22">#REF!</definedName>
    <definedName name="kitart_20_11_1_1_7" localSheetId="18">#REF!</definedName>
    <definedName name="kitart_20_11_1_1_7" localSheetId="7">#REF!</definedName>
    <definedName name="kitart_20_11_1_1_7" localSheetId="8">#REF!</definedName>
    <definedName name="kitart_20_11_1_1_7" localSheetId="20">#REF!</definedName>
    <definedName name="kitart_20_11_1_1_7" localSheetId="5">#REF!</definedName>
    <definedName name="kitart_20_11_1_1_7">#REF!</definedName>
    <definedName name="kitart_20_11_1_1_8" localSheetId="18">#REF!</definedName>
    <definedName name="kitart_20_11_1_1_8" localSheetId="20">#REF!</definedName>
    <definedName name="kitart_20_11_1_1_8">#REF!</definedName>
    <definedName name="kitart_20_11_1_12" localSheetId="18">#REF!</definedName>
    <definedName name="kitart_20_11_1_12" localSheetId="20">#REF!</definedName>
    <definedName name="kitart_20_11_1_12">#REF!</definedName>
    <definedName name="kitart_20_11_1_2" localSheetId="18">#REF!</definedName>
    <definedName name="kitart_20_11_1_2" localSheetId="20">#REF!</definedName>
    <definedName name="kitart_20_11_1_2">#REF!</definedName>
    <definedName name="kitart_20_11_1_7" localSheetId="18">#REF!</definedName>
    <definedName name="kitart_20_11_1_7" localSheetId="20">#REF!</definedName>
    <definedName name="kitart_20_11_1_7">#REF!</definedName>
    <definedName name="kitart_20_11_1_8" localSheetId="18">#REF!</definedName>
    <definedName name="kitart_20_11_1_8" localSheetId="20">#REF!</definedName>
    <definedName name="kitart_20_11_1_8">#REF!</definedName>
    <definedName name="kitart_20_11_12" localSheetId="18">#REF!</definedName>
    <definedName name="kitart_20_11_12" localSheetId="20">#REF!</definedName>
    <definedName name="kitart_20_11_12">#REF!</definedName>
    <definedName name="kitart_20_11_3" localSheetId="18">#REF!</definedName>
    <definedName name="kitart_20_11_3" localSheetId="20">#REF!</definedName>
    <definedName name="kitart_20_11_3">#REF!</definedName>
    <definedName name="kitart_20_11_3_12" localSheetId="18">#REF!</definedName>
    <definedName name="kitart_20_11_3_12" localSheetId="20">#REF!</definedName>
    <definedName name="kitart_20_11_3_12">#REF!</definedName>
    <definedName name="kitart_20_11_3_2" localSheetId="18">#REF!</definedName>
    <definedName name="kitart_20_11_3_2" localSheetId="20">#REF!</definedName>
    <definedName name="kitart_20_11_3_2">#REF!</definedName>
    <definedName name="kitart_20_11_3_7" localSheetId="18">#REF!</definedName>
    <definedName name="kitart_20_11_3_7" localSheetId="20">#REF!</definedName>
    <definedName name="kitart_20_11_3_7">#REF!</definedName>
    <definedName name="kitart_20_11_3_8" localSheetId="18">#REF!</definedName>
    <definedName name="kitart_20_11_3_8" localSheetId="20">#REF!</definedName>
    <definedName name="kitart_20_11_3_8">#REF!</definedName>
    <definedName name="kitart_20_11_5" localSheetId="18">#REF!</definedName>
    <definedName name="kitart_20_11_5" localSheetId="20">#REF!</definedName>
    <definedName name="kitart_20_11_5">#REF!</definedName>
    <definedName name="kitart_20_11_5_12" localSheetId="18">#REF!</definedName>
    <definedName name="kitart_20_11_5_12" localSheetId="20">#REF!</definedName>
    <definedName name="kitart_20_11_5_12">#REF!</definedName>
    <definedName name="kitart_20_11_5_2" localSheetId="18">#REF!</definedName>
    <definedName name="kitart_20_11_5_2" localSheetId="20">#REF!</definedName>
    <definedName name="kitart_20_11_5_2">#REF!</definedName>
    <definedName name="kitart_20_11_5_7" localSheetId="18">#REF!</definedName>
    <definedName name="kitart_20_11_5_7" localSheetId="20">#REF!</definedName>
    <definedName name="kitart_20_11_5_7">#REF!</definedName>
    <definedName name="kitart_20_11_5_8" localSheetId="18">#REF!</definedName>
    <definedName name="kitart_20_11_5_8" localSheetId="20">#REF!</definedName>
    <definedName name="kitart_20_11_5_8">#REF!</definedName>
    <definedName name="kitart_20_11_7" localSheetId="18">#REF!</definedName>
    <definedName name="kitart_20_11_7" localSheetId="20">#REF!</definedName>
    <definedName name="kitart_20_11_7">#REF!</definedName>
    <definedName name="kitart_20_11_8" localSheetId="18">#REF!</definedName>
    <definedName name="kitart_20_11_8" localSheetId="20">#REF!</definedName>
    <definedName name="kitart_20_11_8">#REF!</definedName>
    <definedName name="kitart_20_12" localSheetId="18">#REF!</definedName>
    <definedName name="kitart_20_12" localSheetId="2">#REF!</definedName>
    <definedName name="kitart_20_12" localSheetId="20">#REF!</definedName>
    <definedName name="kitart_20_12">#REF!</definedName>
    <definedName name="kitart_20_12_1">NA()</definedName>
    <definedName name="kitart_20_12_10" localSheetId="6">#REF!</definedName>
    <definedName name="kitart_20_12_10" localSheetId="22">#REF!</definedName>
    <definedName name="kitart_20_12_10" localSheetId="18">#REF!</definedName>
    <definedName name="kitart_20_12_10" localSheetId="7">#REF!</definedName>
    <definedName name="kitart_20_12_10" localSheetId="8">#REF!</definedName>
    <definedName name="kitart_20_12_10" localSheetId="24">#REF!</definedName>
    <definedName name="kitart_20_12_10" localSheetId="20">#REF!</definedName>
    <definedName name="kitart_20_12_10" localSheetId="5">#REF!</definedName>
    <definedName name="kitart_20_12_10" localSheetId="23">#REF!</definedName>
    <definedName name="kitart_20_12_10">#REF!</definedName>
    <definedName name="kitart_20_12_10_12" localSheetId="6">#REF!</definedName>
    <definedName name="kitart_20_12_10_12" localSheetId="22">#REF!</definedName>
    <definedName name="kitart_20_12_10_12" localSheetId="18">#REF!</definedName>
    <definedName name="kitart_20_12_10_12" localSheetId="7">#REF!</definedName>
    <definedName name="kitart_20_12_10_12" localSheetId="8">#REF!</definedName>
    <definedName name="kitart_20_12_10_12" localSheetId="20">#REF!</definedName>
    <definedName name="kitart_20_12_10_12" localSheetId="5">#REF!</definedName>
    <definedName name="kitart_20_12_10_12">#REF!</definedName>
    <definedName name="kitart_20_12_10_7" localSheetId="6">#REF!</definedName>
    <definedName name="kitart_20_12_10_7" localSheetId="22">#REF!</definedName>
    <definedName name="kitart_20_12_10_7" localSheetId="18">#REF!</definedName>
    <definedName name="kitart_20_12_10_7" localSheetId="7">#REF!</definedName>
    <definedName name="kitart_20_12_10_7" localSheetId="8">#REF!</definedName>
    <definedName name="kitart_20_12_10_7" localSheetId="20">#REF!</definedName>
    <definedName name="kitart_20_12_10_7" localSheetId="5">#REF!</definedName>
    <definedName name="kitart_20_12_10_7">#REF!</definedName>
    <definedName name="kitart_20_12_10_8" localSheetId="18">#REF!</definedName>
    <definedName name="kitart_20_12_10_8" localSheetId="20">#REF!</definedName>
    <definedName name="kitart_20_12_10_8">#REF!</definedName>
    <definedName name="kitart_20_12_12" localSheetId="18">#REF!</definedName>
    <definedName name="kitart_20_12_12" localSheetId="20">#REF!</definedName>
    <definedName name="kitart_20_12_12">#REF!</definedName>
    <definedName name="kitart_20_12_7" localSheetId="18">#REF!</definedName>
    <definedName name="kitart_20_12_7" localSheetId="20">#REF!</definedName>
    <definedName name="kitart_20_12_7">#REF!</definedName>
    <definedName name="kitart_20_12_8" localSheetId="18">#REF!</definedName>
    <definedName name="kitart_20_12_8" localSheetId="20">#REF!</definedName>
    <definedName name="kitart_20_12_8">#REF!</definedName>
    <definedName name="kitart_20_2" localSheetId="18">#REF!</definedName>
    <definedName name="kitart_20_2" localSheetId="20">#REF!</definedName>
    <definedName name="kitart_20_2">#REF!</definedName>
    <definedName name="kitart_20_3" localSheetId="18">#REF!</definedName>
    <definedName name="kitart_20_3" localSheetId="20">#REF!</definedName>
    <definedName name="kitart_20_3">#REF!</definedName>
    <definedName name="kitart_20_4" localSheetId="18">#REF!</definedName>
    <definedName name="kitart_20_4" localSheetId="20">#REF!</definedName>
    <definedName name="kitart_20_4">#REF!</definedName>
    <definedName name="kitart_20_7" localSheetId="18">#REF!</definedName>
    <definedName name="kitart_20_7" localSheetId="20">#REF!</definedName>
    <definedName name="kitart_20_7">#REF!</definedName>
    <definedName name="kitart_20_8" localSheetId="18">#REF!</definedName>
    <definedName name="kitart_20_8" localSheetId="20">#REF!</definedName>
    <definedName name="kitart_20_8">#REF!</definedName>
    <definedName name="kitart_20_9" localSheetId="18">#REF!</definedName>
    <definedName name="kitart_20_9" localSheetId="20">#REF!</definedName>
    <definedName name="kitart_20_9">#REF!</definedName>
    <definedName name="kitart_20_9_1">NA()</definedName>
    <definedName name="kitart_20_9_12" localSheetId="6">#REF!</definedName>
    <definedName name="kitart_20_9_12" localSheetId="22">#REF!</definedName>
    <definedName name="kitart_20_9_12" localSheetId="18">#REF!</definedName>
    <definedName name="kitart_20_9_12" localSheetId="7">#REF!</definedName>
    <definedName name="kitart_20_9_12" localSheetId="8">#REF!</definedName>
    <definedName name="kitart_20_9_12" localSheetId="24">#REF!</definedName>
    <definedName name="kitart_20_9_12" localSheetId="20">#REF!</definedName>
    <definedName name="kitart_20_9_12" localSheetId="5">#REF!</definedName>
    <definedName name="kitart_20_9_12" localSheetId="23">#REF!</definedName>
    <definedName name="kitart_20_9_12">#REF!</definedName>
    <definedName name="kitart_20_9_7" localSheetId="6">#REF!</definedName>
    <definedName name="kitart_20_9_7" localSheetId="22">#REF!</definedName>
    <definedName name="kitart_20_9_7" localSheetId="18">#REF!</definedName>
    <definedName name="kitart_20_9_7" localSheetId="7">#REF!</definedName>
    <definedName name="kitart_20_9_7" localSheetId="8">#REF!</definedName>
    <definedName name="kitart_20_9_7" localSheetId="20">#REF!</definedName>
    <definedName name="kitart_20_9_7" localSheetId="5">#REF!</definedName>
    <definedName name="kitart_20_9_7">#REF!</definedName>
    <definedName name="kitart_20_9_8" localSheetId="6">#REF!</definedName>
    <definedName name="kitart_20_9_8" localSheetId="22">#REF!</definedName>
    <definedName name="kitart_20_9_8" localSheetId="18">#REF!</definedName>
    <definedName name="kitart_20_9_8" localSheetId="7">#REF!</definedName>
    <definedName name="kitart_20_9_8" localSheetId="8">#REF!</definedName>
    <definedName name="kitart_20_9_8" localSheetId="20">#REF!</definedName>
    <definedName name="kitart_20_9_8" localSheetId="5">#REF!</definedName>
    <definedName name="kitart_20_9_8">#REF!</definedName>
    <definedName name="kitart_3" localSheetId="18">#REF!</definedName>
    <definedName name="kitart_3" localSheetId="20">#REF!</definedName>
    <definedName name="kitart_3">#REF!</definedName>
    <definedName name="kitart_4" localSheetId="18">#REF!</definedName>
    <definedName name="kitart_4" localSheetId="20">#REF!</definedName>
    <definedName name="kitart_4">#REF!</definedName>
    <definedName name="kitart_7" localSheetId="18">#REF!</definedName>
    <definedName name="kitart_7" localSheetId="20">#REF!</definedName>
    <definedName name="kitart_7">#REF!</definedName>
    <definedName name="kitart_8" localSheetId="18">#REF!</definedName>
    <definedName name="kitart_8" localSheetId="20">#REF!</definedName>
    <definedName name="kitart_8">#REF!</definedName>
    <definedName name="kitart_9" localSheetId="18">#REF!</definedName>
    <definedName name="kitart_9" localSheetId="20">#REF!</definedName>
    <definedName name="kitart_9">#REF!</definedName>
    <definedName name="kitart_9_1">NA()</definedName>
    <definedName name="kitart_9_12" localSheetId="6">#REF!</definedName>
    <definedName name="kitart_9_12" localSheetId="22">#REF!</definedName>
    <definedName name="kitart_9_12" localSheetId="18">#REF!</definedName>
    <definedName name="kitart_9_12" localSheetId="7">#REF!</definedName>
    <definedName name="kitart_9_12" localSheetId="8">#REF!</definedName>
    <definedName name="kitart_9_12" localSheetId="24">#REF!</definedName>
    <definedName name="kitart_9_12" localSheetId="20">#REF!</definedName>
    <definedName name="kitart_9_12" localSheetId="5">#REF!</definedName>
    <definedName name="kitart_9_12" localSheetId="23">#REF!</definedName>
    <definedName name="kitart_9_12">#REF!</definedName>
    <definedName name="kitart_9_7" localSheetId="6">#REF!</definedName>
    <definedName name="kitart_9_7" localSheetId="22">#REF!</definedName>
    <definedName name="kitart_9_7" localSheetId="18">#REF!</definedName>
    <definedName name="kitart_9_7" localSheetId="7">#REF!</definedName>
    <definedName name="kitart_9_7" localSheetId="8">#REF!</definedName>
    <definedName name="kitart_9_7" localSheetId="20">#REF!</definedName>
    <definedName name="kitart_9_7" localSheetId="5">#REF!</definedName>
    <definedName name="kitart_9_7">#REF!</definedName>
    <definedName name="kitart_9_8" localSheetId="6">#REF!</definedName>
    <definedName name="kitart_9_8" localSheetId="22">#REF!</definedName>
    <definedName name="kitart_9_8" localSheetId="18">#REF!</definedName>
    <definedName name="kitart_9_8" localSheetId="7">#REF!</definedName>
    <definedName name="kitart_9_8" localSheetId="8">#REF!</definedName>
    <definedName name="kitart_9_8" localSheetId="20">#REF!</definedName>
    <definedName name="kitart_9_8" localSheetId="5">#REF!</definedName>
    <definedName name="kitart_9_8">#REF!</definedName>
    <definedName name="kkk" localSheetId="18">#REF!</definedName>
    <definedName name="kkk" localSheetId="2">#REF!</definedName>
    <definedName name="kkk" localSheetId="20">#REF!</definedName>
    <definedName name="kkk">#REF!</definedName>
    <definedName name="kkk_1" localSheetId="18">#REF!</definedName>
    <definedName name="kkk_1" localSheetId="20">#REF!</definedName>
    <definedName name="kkk_1">#REF!</definedName>
    <definedName name="kkk_10" localSheetId="18">#REF!</definedName>
    <definedName name="kkk_10" localSheetId="20">#REF!</definedName>
    <definedName name="kkk_10">#REF!</definedName>
    <definedName name="kkk_10_12" localSheetId="18">#REF!</definedName>
    <definedName name="kkk_10_12" localSheetId="20">#REF!</definedName>
    <definedName name="kkk_10_12">#REF!</definedName>
    <definedName name="kkk_10_7" localSheetId="18">#REF!</definedName>
    <definedName name="kkk_10_7" localSheetId="20">#REF!</definedName>
    <definedName name="kkk_10_7">#REF!</definedName>
    <definedName name="kkk_10_8" localSheetId="18">#REF!</definedName>
    <definedName name="kkk_10_8" localSheetId="20">#REF!</definedName>
    <definedName name="kkk_10_8">#REF!</definedName>
    <definedName name="kkk_11" localSheetId="18">#REF!</definedName>
    <definedName name="kkk_11" localSheetId="20">#REF!</definedName>
    <definedName name="kkk_11">#REF!</definedName>
    <definedName name="kkk_11_1" localSheetId="18">#REF!</definedName>
    <definedName name="kkk_11_1" localSheetId="20">#REF!</definedName>
    <definedName name="kkk_11_1">#REF!</definedName>
    <definedName name="kkk_11_1_1" localSheetId="18">#REF!</definedName>
    <definedName name="kkk_11_1_1" localSheetId="20">#REF!</definedName>
    <definedName name="kkk_11_1_1">#REF!</definedName>
    <definedName name="kkk_11_1_1_1">NA()</definedName>
    <definedName name="kkk_11_1_1_12" localSheetId="6">#REF!</definedName>
    <definedName name="kkk_11_1_1_12" localSheetId="22">#REF!</definedName>
    <definedName name="kkk_11_1_1_12" localSheetId="18">#REF!</definedName>
    <definedName name="kkk_11_1_1_12" localSheetId="7">#REF!</definedName>
    <definedName name="kkk_11_1_1_12" localSheetId="8">#REF!</definedName>
    <definedName name="kkk_11_1_1_12" localSheetId="24">#REF!</definedName>
    <definedName name="kkk_11_1_1_12" localSheetId="20">#REF!</definedName>
    <definedName name="kkk_11_1_1_12" localSheetId="5">#REF!</definedName>
    <definedName name="kkk_11_1_1_12" localSheetId="23">#REF!</definedName>
    <definedName name="kkk_11_1_1_12">#REF!</definedName>
    <definedName name="kkk_11_1_1_2" localSheetId="6">#REF!</definedName>
    <definedName name="kkk_11_1_1_2" localSheetId="22">#REF!</definedName>
    <definedName name="kkk_11_1_1_2" localSheetId="18">#REF!</definedName>
    <definedName name="kkk_11_1_1_2" localSheetId="7">#REF!</definedName>
    <definedName name="kkk_11_1_1_2" localSheetId="8">#REF!</definedName>
    <definedName name="kkk_11_1_1_2" localSheetId="20">#REF!</definedName>
    <definedName name="kkk_11_1_1_2" localSheetId="5">#REF!</definedName>
    <definedName name="kkk_11_1_1_2">#REF!</definedName>
    <definedName name="kkk_11_1_1_7" localSheetId="6">#REF!</definedName>
    <definedName name="kkk_11_1_1_7" localSheetId="22">#REF!</definedName>
    <definedName name="kkk_11_1_1_7" localSheetId="18">#REF!</definedName>
    <definedName name="kkk_11_1_1_7" localSheetId="7">#REF!</definedName>
    <definedName name="kkk_11_1_1_7" localSheetId="8">#REF!</definedName>
    <definedName name="kkk_11_1_1_7" localSheetId="20">#REF!</definedName>
    <definedName name="kkk_11_1_1_7" localSheetId="5">#REF!</definedName>
    <definedName name="kkk_11_1_1_7">#REF!</definedName>
    <definedName name="kkk_11_1_1_8" localSheetId="18">#REF!</definedName>
    <definedName name="kkk_11_1_1_8" localSheetId="20">#REF!</definedName>
    <definedName name="kkk_11_1_1_8">#REF!</definedName>
    <definedName name="kkk_11_1_12" localSheetId="18">#REF!</definedName>
    <definedName name="kkk_11_1_12" localSheetId="20">#REF!</definedName>
    <definedName name="kkk_11_1_12">#REF!</definedName>
    <definedName name="kkk_11_1_2" localSheetId="18">#REF!</definedName>
    <definedName name="kkk_11_1_2" localSheetId="20">#REF!</definedName>
    <definedName name="kkk_11_1_2">#REF!</definedName>
    <definedName name="kkk_11_1_7" localSheetId="18">#REF!</definedName>
    <definedName name="kkk_11_1_7" localSheetId="20">#REF!</definedName>
    <definedName name="kkk_11_1_7">#REF!</definedName>
    <definedName name="kkk_11_1_8" localSheetId="18">#REF!</definedName>
    <definedName name="kkk_11_1_8" localSheetId="20">#REF!</definedName>
    <definedName name="kkk_11_1_8">#REF!</definedName>
    <definedName name="kkk_11_12" localSheetId="18">#REF!</definedName>
    <definedName name="kkk_11_12" localSheetId="20">#REF!</definedName>
    <definedName name="kkk_11_12">#REF!</definedName>
    <definedName name="kkk_11_3" localSheetId="18">#REF!</definedName>
    <definedName name="kkk_11_3" localSheetId="20">#REF!</definedName>
    <definedName name="kkk_11_3">#REF!</definedName>
    <definedName name="kkk_11_3_12" localSheetId="18">#REF!</definedName>
    <definedName name="kkk_11_3_12" localSheetId="20">#REF!</definedName>
    <definedName name="kkk_11_3_12">#REF!</definedName>
    <definedName name="kkk_11_3_2" localSheetId="18">#REF!</definedName>
    <definedName name="kkk_11_3_2" localSheetId="20">#REF!</definedName>
    <definedName name="kkk_11_3_2">#REF!</definedName>
    <definedName name="kkk_11_3_7" localSheetId="18">#REF!</definedName>
    <definedName name="kkk_11_3_7" localSheetId="20">#REF!</definedName>
    <definedName name="kkk_11_3_7">#REF!</definedName>
    <definedName name="kkk_11_3_8" localSheetId="18">#REF!</definedName>
    <definedName name="kkk_11_3_8" localSheetId="20">#REF!</definedName>
    <definedName name="kkk_11_3_8">#REF!</definedName>
    <definedName name="kkk_11_5" localSheetId="18">#REF!</definedName>
    <definedName name="kkk_11_5" localSheetId="20">#REF!</definedName>
    <definedName name="kkk_11_5">#REF!</definedName>
    <definedName name="kkk_11_5_12" localSheetId="18">#REF!</definedName>
    <definedName name="kkk_11_5_12" localSheetId="20">#REF!</definedName>
    <definedName name="kkk_11_5_12">#REF!</definedName>
    <definedName name="kkk_11_5_2" localSheetId="18">#REF!</definedName>
    <definedName name="kkk_11_5_2" localSheetId="20">#REF!</definedName>
    <definedName name="kkk_11_5_2">#REF!</definedName>
    <definedName name="kkk_11_5_7" localSheetId="18">#REF!</definedName>
    <definedName name="kkk_11_5_7" localSheetId="20">#REF!</definedName>
    <definedName name="kkk_11_5_7">#REF!</definedName>
    <definedName name="kkk_11_5_8" localSheetId="18">#REF!</definedName>
    <definedName name="kkk_11_5_8" localSheetId="20">#REF!</definedName>
    <definedName name="kkk_11_5_8">#REF!</definedName>
    <definedName name="kkk_11_7" localSheetId="18">#REF!</definedName>
    <definedName name="kkk_11_7" localSheetId="20">#REF!</definedName>
    <definedName name="kkk_11_7">#REF!</definedName>
    <definedName name="kkk_11_8" localSheetId="18">#REF!</definedName>
    <definedName name="kkk_11_8" localSheetId="20">#REF!</definedName>
    <definedName name="kkk_11_8">#REF!</definedName>
    <definedName name="kkk_12" localSheetId="18">#REF!</definedName>
    <definedName name="kkk_12" localSheetId="2">#REF!</definedName>
    <definedName name="kkk_12" localSheetId="20">#REF!</definedName>
    <definedName name="kkk_12">#REF!</definedName>
    <definedName name="kkk_12_1">NA()</definedName>
    <definedName name="kkk_12_10" localSheetId="6">#REF!</definedName>
    <definedName name="kkk_12_10" localSheetId="22">#REF!</definedName>
    <definedName name="kkk_12_10" localSheetId="18">#REF!</definedName>
    <definedName name="kkk_12_10" localSheetId="7">#REF!</definedName>
    <definedName name="kkk_12_10" localSheetId="8">#REF!</definedName>
    <definedName name="kkk_12_10" localSheetId="24">#REF!</definedName>
    <definedName name="kkk_12_10" localSheetId="20">#REF!</definedName>
    <definedName name="kkk_12_10" localSheetId="5">#REF!</definedName>
    <definedName name="kkk_12_10" localSheetId="23">#REF!</definedName>
    <definedName name="kkk_12_10">#REF!</definedName>
    <definedName name="kkk_12_10_12" localSheetId="6">#REF!</definedName>
    <definedName name="kkk_12_10_12" localSheetId="22">#REF!</definedName>
    <definedName name="kkk_12_10_12" localSheetId="18">#REF!</definedName>
    <definedName name="kkk_12_10_12" localSheetId="7">#REF!</definedName>
    <definedName name="kkk_12_10_12" localSheetId="8">#REF!</definedName>
    <definedName name="kkk_12_10_12" localSheetId="20">#REF!</definedName>
    <definedName name="kkk_12_10_12" localSheetId="5">#REF!</definedName>
    <definedName name="kkk_12_10_12">#REF!</definedName>
    <definedName name="kkk_12_10_7" localSheetId="6">#REF!</definedName>
    <definedName name="kkk_12_10_7" localSheetId="22">#REF!</definedName>
    <definedName name="kkk_12_10_7" localSheetId="18">#REF!</definedName>
    <definedName name="kkk_12_10_7" localSheetId="7">#REF!</definedName>
    <definedName name="kkk_12_10_7" localSheetId="8">#REF!</definedName>
    <definedName name="kkk_12_10_7" localSheetId="20">#REF!</definedName>
    <definedName name="kkk_12_10_7" localSheetId="5">#REF!</definedName>
    <definedName name="kkk_12_10_7">#REF!</definedName>
    <definedName name="kkk_12_10_8" localSheetId="18">#REF!</definedName>
    <definedName name="kkk_12_10_8" localSheetId="20">#REF!</definedName>
    <definedName name="kkk_12_10_8">#REF!</definedName>
    <definedName name="kkk_12_12" localSheetId="18">#REF!</definedName>
    <definedName name="kkk_12_12" localSheetId="20">#REF!</definedName>
    <definedName name="kkk_12_12">#REF!</definedName>
    <definedName name="kkk_12_7" localSheetId="18">#REF!</definedName>
    <definedName name="kkk_12_7" localSheetId="20">#REF!</definedName>
    <definedName name="kkk_12_7">#REF!</definedName>
    <definedName name="kkk_12_8" localSheetId="18">#REF!</definedName>
    <definedName name="kkk_12_8" localSheetId="20">#REF!</definedName>
    <definedName name="kkk_12_8">#REF!</definedName>
    <definedName name="kkk_2" localSheetId="18">#REF!</definedName>
    <definedName name="kkk_2" localSheetId="2">#REF!</definedName>
    <definedName name="kkk_2" localSheetId="20">#REF!</definedName>
    <definedName name="kkk_2">#REF!</definedName>
    <definedName name="kkk_2_1" localSheetId="18">#REF!</definedName>
    <definedName name="kkk_2_1" localSheetId="20">#REF!</definedName>
    <definedName name="kkk_2_1">#REF!</definedName>
    <definedName name="kkk_2_1_1" localSheetId="18">#REF!</definedName>
    <definedName name="kkk_2_1_1" localSheetId="20">#REF!</definedName>
    <definedName name="kkk_2_1_1">#REF!</definedName>
    <definedName name="kkk_2_10" localSheetId="18">#REF!</definedName>
    <definedName name="kkk_2_10" localSheetId="20">#REF!</definedName>
    <definedName name="kkk_2_10">#REF!</definedName>
    <definedName name="kkk_2_10_12" localSheetId="18">#REF!</definedName>
    <definedName name="kkk_2_10_12" localSheetId="20">#REF!</definedName>
    <definedName name="kkk_2_10_12">#REF!</definedName>
    <definedName name="kkk_2_10_7" localSheetId="18">#REF!</definedName>
    <definedName name="kkk_2_10_7" localSheetId="20">#REF!</definedName>
    <definedName name="kkk_2_10_7">#REF!</definedName>
    <definedName name="kkk_2_10_8" localSheetId="18">#REF!</definedName>
    <definedName name="kkk_2_10_8" localSheetId="20">#REF!</definedName>
    <definedName name="kkk_2_10_8">#REF!</definedName>
    <definedName name="kkk_2_11" localSheetId="18">#REF!</definedName>
    <definedName name="kkk_2_11" localSheetId="20">#REF!</definedName>
    <definedName name="kkk_2_11">#REF!</definedName>
    <definedName name="kkk_2_11_1" localSheetId="18">#REF!</definedName>
    <definedName name="kkk_2_11_1" localSheetId="20">#REF!</definedName>
    <definedName name="kkk_2_11_1">#REF!</definedName>
    <definedName name="kkk_2_11_1_1" localSheetId="18">#REF!</definedName>
    <definedName name="kkk_2_11_1_1" localSheetId="20">#REF!</definedName>
    <definedName name="kkk_2_11_1_1">#REF!</definedName>
    <definedName name="kkk_2_11_1_1_1">NA()</definedName>
    <definedName name="kkk_2_11_1_1_12" localSheetId="6">#REF!</definedName>
    <definedName name="kkk_2_11_1_1_12" localSheetId="22">#REF!</definedName>
    <definedName name="kkk_2_11_1_1_12" localSheetId="18">#REF!</definedName>
    <definedName name="kkk_2_11_1_1_12" localSheetId="7">#REF!</definedName>
    <definedName name="kkk_2_11_1_1_12" localSheetId="8">#REF!</definedName>
    <definedName name="kkk_2_11_1_1_12" localSheetId="24">#REF!</definedName>
    <definedName name="kkk_2_11_1_1_12" localSheetId="20">#REF!</definedName>
    <definedName name="kkk_2_11_1_1_12" localSheetId="5">#REF!</definedName>
    <definedName name="kkk_2_11_1_1_12" localSheetId="23">#REF!</definedName>
    <definedName name="kkk_2_11_1_1_12">#REF!</definedName>
    <definedName name="kkk_2_11_1_1_2" localSheetId="6">#REF!</definedName>
    <definedName name="kkk_2_11_1_1_2" localSheetId="22">#REF!</definedName>
    <definedName name="kkk_2_11_1_1_2" localSheetId="18">#REF!</definedName>
    <definedName name="kkk_2_11_1_1_2" localSheetId="7">#REF!</definedName>
    <definedName name="kkk_2_11_1_1_2" localSheetId="8">#REF!</definedName>
    <definedName name="kkk_2_11_1_1_2" localSheetId="20">#REF!</definedName>
    <definedName name="kkk_2_11_1_1_2" localSheetId="5">#REF!</definedName>
    <definedName name="kkk_2_11_1_1_2">#REF!</definedName>
    <definedName name="kkk_2_11_1_1_7" localSheetId="6">#REF!</definedName>
    <definedName name="kkk_2_11_1_1_7" localSheetId="22">#REF!</definedName>
    <definedName name="kkk_2_11_1_1_7" localSheetId="18">#REF!</definedName>
    <definedName name="kkk_2_11_1_1_7" localSheetId="7">#REF!</definedName>
    <definedName name="kkk_2_11_1_1_7" localSheetId="8">#REF!</definedName>
    <definedName name="kkk_2_11_1_1_7" localSheetId="20">#REF!</definedName>
    <definedName name="kkk_2_11_1_1_7" localSheetId="5">#REF!</definedName>
    <definedName name="kkk_2_11_1_1_7">#REF!</definedName>
    <definedName name="kkk_2_11_1_1_8" localSheetId="18">#REF!</definedName>
    <definedName name="kkk_2_11_1_1_8" localSheetId="20">#REF!</definedName>
    <definedName name="kkk_2_11_1_1_8">#REF!</definedName>
    <definedName name="kkk_2_11_1_12" localSheetId="18">#REF!</definedName>
    <definedName name="kkk_2_11_1_12" localSheetId="20">#REF!</definedName>
    <definedName name="kkk_2_11_1_12">#REF!</definedName>
    <definedName name="kkk_2_11_1_2" localSheetId="18">#REF!</definedName>
    <definedName name="kkk_2_11_1_2" localSheetId="20">#REF!</definedName>
    <definedName name="kkk_2_11_1_2">#REF!</definedName>
    <definedName name="kkk_2_11_1_7" localSheetId="18">#REF!</definedName>
    <definedName name="kkk_2_11_1_7" localSheetId="20">#REF!</definedName>
    <definedName name="kkk_2_11_1_7">#REF!</definedName>
    <definedName name="kkk_2_11_1_8" localSheetId="18">#REF!</definedName>
    <definedName name="kkk_2_11_1_8" localSheetId="20">#REF!</definedName>
    <definedName name="kkk_2_11_1_8">#REF!</definedName>
    <definedName name="kkk_2_11_12" localSheetId="18">#REF!</definedName>
    <definedName name="kkk_2_11_12" localSheetId="20">#REF!</definedName>
    <definedName name="kkk_2_11_12">#REF!</definedName>
    <definedName name="kkk_2_11_3" localSheetId="18">#REF!</definedName>
    <definedName name="kkk_2_11_3" localSheetId="20">#REF!</definedName>
    <definedName name="kkk_2_11_3">#REF!</definedName>
    <definedName name="kkk_2_11_3_12" localSheetId="18">#REF!</definedName>
    <definedName name="kkk_2_11_3_12" localSheetId="20">#REF!</definedName>
    <definedName name="kkk_2_11_3_12">#REF!</definedName>
    <definedName name="kkk_2_11_3_2" localSheetId="18">#REF!</definedName>
    <definedName name="kkk_2_11_3_2" localSheetId="20">#REF!</definedName>
    <definedName name="kkk_2_11_3_2">#REF!</definedName>
    <definedName name="kkk_2_11_3_7" localSheetId="18">#REF!</definedName>
    <definedName name="kkk_2_11_3_7" localSheetId="20">#REF!</definedName>
    <definedName name="kkk_2_11_3_7">#REF!</definedName>
    <definedName name="kkk_2_11_3_8" localSheetId="18">#REF!</definedName>
    <definedName name="kkk_2_11_3_8" localSheetId="20">#REF!</definedName>
    <definedName name="kkk_2_11_3_8">#REF!</definedName>
    <definedName name="kkk_2_11_5" localSheetId="18">#REF!</definedName>
    <definedName name="kkk_2_11_5" localSheetId="20">#REF!</definedName>
    <definedName name="kkk_2_11_5">#REF!</definedName>
    <definedName name="kkk_2_11_5_12" localSheetId="18">#REF!</definedName>
    <definedName name="kkk_2_11_5_12" localSheetId="20">#REF!</definedName>
    <definedName name="kkk_2_11_5_12">#REF!</definedName>
    <definedName name="kkk_2_11_5_2" localSheetId="18">#REF!</definedName>
    <definedName name="kkk_2_11_5_2" localSheetId="20">#REF!</definedName>
    <definedName name="kkk_2_11_5_2">#REF!</definedName>
    <definedName name="kkk_2_11_5_7" localSheetId="18">#REF!</definedName>
    <definedName name="kkk_2_11_5_7" localSheetId="20">#REF!</definedName>
    <definedName name="kkk_2_11_5_7">#REF!</definedName>
    <definedName name="kkk_2_11_5_8" localSheetId="18">#REF!</definedName>
    <definedName name="kkk_2_11_5_8" localSheetId="20">#REF!</definedName>
    <definedName name="kkk_2_11_5_8">#REF!</definedName>
    <definedName name="kkk_2_11_7" localSheetId="18">#REF!</definedName>
    <definedName name="kkk_2_11_7" localSheetId="20">#REF!</definedName>
    <definedName name="kkk_2_11_7">#REF!</definedName>
    <definedName name="kkk_2_11_8" localSheetId="18">#REF!</definedName>
    <definedName name="kkk_2_11_8" localSheetId="20">#REF!</definedName>
    <definedName name="kkk_2_11_8">#REF!</definedName>
    <definedName name="kkk_2_12" localSheetId="18">#REF!</definedName>
    <definedName name="kkk_2_12" localSheetId="20">#REF!</definedName>
    <definedName name="kkk_2_12">#REF!</definedName>
    <definedName name="kkk_2_2" localSheetId="18">#REF!</definedName>
    <definedName name="kkk_2_2" localSheetId="20">#REF!</definedName>
    <definedName name="kkk_2_2">#REF!</definedName>
    <definedName name="kkk_2_3" localSheetId="18">#REF!</definedName>
    <definedName name="kkk_2_3" localSheetId="20">#REF!</definedName>
    <definedName name="kkk_2_3">#REF!</definedName>
    <definedName name="kkk_2_4" localSheetId="18">#REF!</definedName>
    <definedName name="kkk_2_4" localSheetId="20">#REF!</definedName>
    <definedName name="kkk_2_4">#REF!</definedName>
    <definedName name="kkk_2_7" localSheetId="18">#REF!</definedName>
    <definedName name="kkk_2_7" localSheetId="20">#REF!</definedName>
    <definedName name="kkk_2_7">#REF!</definedName>
    <definedName name="kkk_2_8" localSheetId="18">#REF!</definedName>
    <definedName name="kkk_2_8" localSheetId="20">#REF!</definedName>
    <definedName name="kkk_2_8">#REF!</definedName>
    <definedName name="kkk_20" localSheetId="18">#REF!</definedName>
    <definedName name="kkk_20" localSheetId="2">#REF!</definedName>
    <definedName name="kkk_20" localSheetId="20">#REF!</definedName>
    <definedName name="kkk_20">#REF!</definedName>
    <definedName name="kkk_20_1" localSheetId="18">#REF!</definedName>
    <definedName name="kkk_20_1" localSheetId="20">#REF!</definedName>
    <definedName name="kkk_20_1">#REF!</definedName>
    <definedName name="kkk_20_10" localSheetId="18">#REF!</definedName>
    <definedName name="kkk_20_10" localSheetId="20">#REF!</definedName>
    <definedName name="kkk_20_10">#REF!</definedName>
    <definedName name="kkk_20_10_12" localSheetId="18">#REF!</definedName>
    <definedName name="kkk_20_10_12" localSheetId="20">#REF!</definedName>
    <definedName name="kkk_20_10_12">#REF!</definedName>
    <definedName name="kkk_20_10_7" localSheetId="18">#REF!</definedName>
    <definedName name="kkk_20_10_7" localSheetId="20">#REF!</definedName>
    <definedName name="kkk_20_10_7">#REF!</definedName>
    <definedName name="kkk_20_10_8" localSheetId="18">#REF!</definedName>
    <definedName name="kkk_20_10_8" localSheetId="20">#REF!</definedName>
    <definedName name="kkk_20_10_8">#REF!</definedName>
    <definedName name="kkk_20_11" localSheetId="18">#REF!</definedName>
    <definedName name="kkk_20_11" localSheetId="20">#REF!</definedName>
    <definedName name="kkk_20_11">#REF!</definedName>
    <definedName name="kkk_20_11_1" localSheetId="18">#REF!</definedName>
    <definedName name="kkk_20_11_1" localSheetId="20">#REF!</definedName>
    <definedName name="kkk_20_11_1">#REF!</definedName>
    <definedName name="kkk_20_11_1_1" localSheetId="18">#REF!</definedName>
    <definedName name="kkk_20_11_1_1" localSheetId="20">#REF!</definedName>
    <definedName name="kkk_20_11_1_1">#REF!</definedName>
    <definedName name="kkk_20_11_1_1_1">NA()</definedName>
    <definedName name="kkk_20_11_1_1_12" localSheetId="6">#REF!</definedName>
    <definedName name="kkk_20_11_1_1_12" localSheetId="22">#REF!</definedName>
    <definedName name="kkk_20_11_1_1_12" localSheetId="18">#REF!</definedName>
    <definedName name="kkk_20_11_1_1_12" localSheetId="7">#REF!</definedName>
    <definedName name="kkk_20_11_1_1_12" localSheetId="8">#REF!</definedName>
    <definedName name="kkk_20_11_1_1_12" localSheetId="24">#REF!</definedName>
    <definedName name="kkk_20_11_1_1_12" localSheetId="20">#REF!</definedName>
    <definedName name="kkk_20_11_1_1_12" localSheetId="5">#REF!</definedName>
    <definedName name="kkk_20_11_1_1_12" localSheetId="23">#REF!</definedName>
    <definedName name="kkk_20_11_1_1_12">#REF!</definedName>
    <definedName name="kkk_20_11_1_1_2" localSheetId="6">#REF!</definedName>
    <definedName name="kkk_20_11_1_1_2" localSheetId="22">#REF!</definedName>
    <definedName name="kkk_20_11_1_1_2" localSheetId="18">#REF!</definedName>
    <definedName name="kkk_20_11_1_1_2" localSheetId="7">#REF!</definedName>
    <definedName name="kkk_20_11_1_1_2" localSheetId="8">#REF!</definedName>
    <definedName name="kkk_20_11_1_1_2" localSheetId="20">#REF!</definedName>
    <definedName name="kkk_20_11_1_1_2" localSheetId="5">#REF!</definedName>
    <definedName name="kkk_20_11_1_1_2">#REF!</definedName>
    <definedName name="kkk_20_11_1_1_7" localSheetId="6">#REF!</definedName>
    <definedName name="kkk_20_11_1_1_7" localSheetId="22">#REF!</definedName>
    <definedName name="kkk_20_11_1_1_7" localSheetId="18">#REF!</definedName>
    <definedName name="kkk_20_11_1_1_7" localSheetId="7">#REF!</definedName>
    <definedName name="kkk_20_11_1_1_7" localSheetId="8">#REF!</definedName>
    <definedName name="kkk_20_11_1_1_7" localSheetId="20">#REF!</definedName>
    <definedName name="kkk_20_11_1_1_7" localSheetId="5">#REF!</definedName>
    <definedName name="kkk_20_11_1_1_7">#REF!</definedName>
    <definedName name="kkk_20_11_1_1_8" localSheetId="18">#REF!</definedName>
    <definedName name="kkk_20_11_1_1_8" localSheetId="20">#REF!</definedName>
    <definedName name="kkk_20_11_1_1_8">#REF!</definedName>
    <definedName name="kkk_20_11_1_12" localSheetId="18">#REF!</definedName>
    <definedName name="kkk_20_11_1_12" localSheetId="20">#REF!</definedName>
    <definedName name="kkk_20_11_1_12">#REF!</definedName>
    <definedName name="kkk_20_11_1_2" localSheetId="18">#REF!</definedName>
    <definedName name="kkk_20_11_1_2" localSheetId="20">#REF!</definedName>
    <definedName name="kkk_20_11_1_2">#REF!</definedName>
    <definedName name="kkk_20_11_1_7" localSheetId="18">#REF!</definedName>
    <definedName name="kkk_20_11_1_7" localSheetId="20">#REF!</definedName>
    <definedName name="kkk_20_11_1_7">#REF!</definedName>
    <definedName name="kkk_20_11_1_8" localSheetId="18">#REF!</definedName>
    <definedName name="kkk_20_11_1_8" localSheetId="20">#REF!</definedName>
    <definedName name="kkk_20_11_1_8">#REF!</definedName>
    <definedName name="kkk_20_11_12" localSheetId="18">#REF!</definedName>
    <definedName name="kkk_20_11_12" localSheetId="20">#REF!</definedName>
    <definedName name="kkk_20_11_12">#REF!</definedName>
    <definedName name="kkk_20_11_3" localSheetId="18">#REF!</definedName>
    <definedName name="kkk_20_11_3" localSheetId="20">#REF!</definedName>
    <definedName name="kkk_20_11_3">#REF!</definedName>
    <definedName name="kkk_20_11_3_12" localSheetId="18">#REF!</definedName>
    <definedName name="kkk_20_11_3_12" localSheetId="20">#REF!</definedName>
    <definedName name="kkk_20_11_3_12">#REF!</definedName>
    <definedName name="kkk_20_11_3_2" localSheetId="18">#REF!</definedName>
    <definedName name="kkk_20_11_3_2" localSheetId="20">#REF!</definedName>
    <definedName name="kkk_20_11_3_2">#REF!</definedName>
    <definedName name="kkk_20_11_3_7" localSheetId="18">#REF!</definedName>
    <definedName name="kkk_20_11_3_7" localSheetId="20">#REF!</definedName>
    <definedName name="kkk_20_11_3_7">#REF!</definedName>
    <definedName name="kkk_20_11_3_8" localSheetId="18">#REF!</definedName>
    <definedName name="kkk_20_11_3_8" localSheetId="20">#REF!</definedName>
    <definedName name="kkk_20_11_3_8">#REF!</definedName>
    <definedName name="kkk_20_11_5" localSheetId="18">#REF!</definedName>
    <definedName name="kkk_20_11_5" localSheetId="20">#REF!</definedName>
    <definedName name="kkk_20_11_5">#REF!</definedName>
    <definedName name="kkk_20_11_5_12" localSheetId="18">#REF!</definedName>
    <definedName name="kkk_20_11_5_12" localSheetId="20">#REF!</definedName>
    <definedName name="kkk_20_11_5_12">#REF!</definedName>
    <definedName name="kkk_20_11_5_2" localSheetId="18">#REF!</definedName>
    <definedName name="kkk_20_11_5_2" localSheetId="20">#REF!</definedName>
    <definedName name="kkk_20_11_5_2">#REF!</definedName>
    <definedName name="kkk_20_11_5_7" localSheetId="18">#REF!</definedName>
    <definedName name="kkk_20_11_5_7" localSheetId="20">#REF!</definedName>
    <definedName name="kkk_20_11_5_7">#REF!</definedName>
    <definedName name="kkk_20_11_5_8" localSheetId="18">#REF!</definedName>
    <definedName name="kkk_20_11_5_8" localSheetId="20">#REF!</definedName>
    <definedName name="kkk_20_11_5_8">#REF!</definedName>
    <definedName name="kkk_20_11_7" localSheetId="18">#REF!</definedName>
    <definedName name="kkk_20_11_7" localSheetId="20">#REF!</definedName>
    <definedName name="kkk_20_11_7">#REF!</definedName>
    <definedName name="kkk_20_11_8" localSheetId="18">#REF!</definedName>
    <definedName name="kkk_20_11_8" localSheetId="20">#REF!</definedName>
    <definedName name="kkk_20_11_8">#REF!</definedName>
    <definedName name="kkk_20_12" localSheetId="18">#REF!</definedName>
    <definedName name="kkk_20_12" localSheetId="2">#REF!</definedName>
    <definedName name="kkk_20_12" localSheetId="20">#REF!</definedName>
    <definedName name="kkk_20_12">#REF!</definedName>
    <definedName name="kkk_20_12_1">NA()</definedName>
    <definedName name="kkk_20_12_10" localSheetId="6">#REF!</definedName>
    <definedName name="kkk_20_12_10" localSheetId="22">#REF!</definedName>
    <definedName name="kkk_20_12_10" localSheetId="18">#REF!</definedName>
    <definedName name="kkk_20_12_10" localSheetId="7">#REF!</definedName>
    <definedName name="kkk_20_12_10" localSheetId="8">#REF!</definedName>
    <definedName name="kkk_20_12_10" localSheetId="24">#REF!</definedName>
    <definedName name="kkk_20_12_10" localSheetId="20">#REF!</definedName>
    <definedName name="kkk_20_12_10" localSheetId="5">#REF!</definedName>
    <definedName name="kkk_20_12_10" localSheetId="23">#REF!</definedName>
    <definedName name="kkk_20_12_10">#REF!</definedName>
    <definedName name="kkk_20_12_10_12" localSheetId="6">#REF!</definedName>
    <definedName name="kkk_20_12_10_12" localSheetId="22">#REF!</definedName>
    <definedName name="kkk_20_12_10_12" localSheetId="18">#REF!</definedName>
    <definedName name="kkk_20_12_10_12" localSheetId="7">#REF!</definedName>
    <definedName name="kkk_20_12_10_12" localSheetId="8">#REF!</definedName>
    <definedName name="kkk_20_12_10_12" localSheetId="20">#REF!</definedName>
    <definedName name="kkk_20_12_10_12" localSheetId="5">#REF!</definedName>
    <definedName name="kkk_20_12_10_12">#REF!</definedName>
    <definedName name="kkk_20_12_10_7" localSheetId="6">#REF!</definedName>
    <definedName name="kkk_20_12_10_7" localSheetId="22">#REF!</definedName>
    <definedName name="kkk_20_12_10_7" localSheetId="18">#REF!</definedName>
    <definedName name="kkk_20_12_10_7" localSheetId="7">#REF!</definedName>
    <definedName name="kkk_20_12_10_7" localSheetId="8">#REF!</definedName>
    <definedName name="kkk_20_12_10_7" localSheetId="20">#REF!</definedName>
    <definedName name="kkk_20_12_10_7" localSheetId="5">#REF!</definedName>
    <definedName name="kkk_20_12_10_7">#REF!</definedName>
    <definedName name="kkk_20_12_10_8" localSheetId="18">#REF!</definedName>
    <definedName name="kkk_20_12_10_8" localSheetId="20">#REF!</definedName>
    <definedName name="kkk_20_12_10_8">#REF!</definedName>
    <definedName name="kkk_20_12_12" localSheetId="18">#REF!</definedName>
    <definedName name="kkk_20_12_12" localSheetId="20">#REF!</definedName>
    <definedName name="kkk_20_12_12">#REF!</definedName>
    <definedName name="kkk_20_12_7" localSheetId="18">#REF!</definedName>
    <definedName name="kkk_20_12_7" localSheetId="20">#REF!</definedName>
    <definedName name="kkk_20_12_7">#REF!</definedName>
    <definedName name="kkk_20_12_8" localSheetId="18">#REF!</definedName>
    <definedName name="kkk_20_12_8" localSheetId="20">#REF!</definedName>
    <definedName name="kkk_20_12_8">#REF!</definedName>
    <definedName name="kkk_20_2" localSheetId="18">#REF!</definedName>
    <definedName name="kkk_20_2" localSheetId="20">#REF!</definedName>
    <definedName name="kkk_20_2">#REF!</definedName>
    <definedName name="kkk_20_3" localSheetId="18">#REF!</definedName>
    <definedName name="kkk_20_3" localSheetId="20">#REF!</definedName>
    <definedName name="kkk_20_3">#REF!</definedName>
    <definedName name="kkk_20_4" localSheetId="18">#REF!</definedName>
    <definedName name="kkk_20_4" localSheetId="20">#REF!</definedName>
    <definedName name="kkk_20_4">#REF!</definedName>
    <definedName name="kkk_20_7" localSheetId="18">#REF!</definedName>
    <definedName name="kkk_20_7" localSheetId="20">#REF!</definedName>
    <definedName name="kkk_20_7">#REF!</definedName>
    <definedName name="kkk_20_8" localSheetId="18">#REF!</definedName>
    <definedName name="kkk_20_8" localSheetId="20">#REF!</definedName>
    <definedName name="kkk_20_8">#REF!</definedName>
    <definedName name="kkk_20_9" localSheetId="18">#REF!</definedName>
    <definedName name="kkk_20_9" localSheetId="20">#REF!</definedName>
    <definedName name="kkk_20_9">#REF!</definedName>
    <definedName name="kkk_20_9_1">NA()</definedName>
    <definedName name="kkk_20_9_12" localSheetId="6">#REF!</definedName>
    <definedName name="kkk_20_9_12" localSheetId="22">#REF!</definedName>
    <definedName name="kkk_20_9_12" localSheetId="18">#REF!</definedName>
    <definedName name="kkk_20_9_12" localSheetId="7">#REF!</definedName>
    <definedName name="kkk_20_9_12" localSheetId="8">#REF!</definedName>
    <definedName name="kkk_20_9_12" localSheetId="24">#REF!</definedName>
    <definedName name="kkk_20_9_12" localSheetId="20">#REF!</definedName>
    <definedName name="kkk_20_9_12" localSheetId="5">#REF!</definedName>
    <definedName name="kkk_20_9_12" localSheetId="23">#REF!</definedName>
    <definedName name="kkk_20_9_12">#REF!</definedName>
    <definedName name="kkk_20_9_7" localSheetId="6">#REF!</definedName>
    <definedName name="kkk_20_9_7" localSheetId="22">#REF!</definedName>
    <definedName name="kkk_20_9_7" localSheetId="18">#REF!</definedName>
    <definedName name="kkk_20_9_7" localSheetId="7">#REF!</definedName>
    <definedName name="kkk_20_9_7" localSheetId="8">#REF!</definedName>
    <definedName name="kkk_20_9_7" localSheetId="20">#REF!</definedName>
    <definedName name="kkk_20_9_7" localSheetId="5">#REF!</definedName>
    <definedName name="kkk_20_9_7">#REF!</definedName>
    <definedName name="kkk_20_9_8" localSheetId="6">#REF!</definedName>
    <definedName name="kkk_20_9_8" localSheetId="22">#REF!</definedName>
    <definedName name="kkk_20_9_8" localSheetId="18">#REF!</definedName>
    <definedName name="kkk_20_9_8" localSheetId="7">#REF!</definedName>
    <definedName name="kkk_20_9_8" localSheetId="8">#REF!</definedName>
    <definedName name="kkk_20_9_8" localSheetId="20">#REF!</definedName>
    <definedName name="kkk_20_9_8" localSheetId="5">#REF!</definedName>
    <definedName name="kkk_20_9_8">#REF!</definedName>
    <definedName name="kkk_3" localSheetId="18">#REF!</definedName>
    <definedName name="kkk_3" localSheetId="20">#REF!</definedName>
    <definedName name="kkk_3">#REF!</definedName>
    <definedName name="kkk_4" localSheetId="18">#REF!</definedName>
    <definedName name="kkk_4" localSheetId="20">#REF!</definedName>
    <definedName name="kkk_4">#REF!</definedName>
    <definedName name="kkk_7" localSheetId="18">#REF!</definedName>
    <definedName name="kkk_7" localSheetId="20">#REF!</definedName>
    <definedName name="kkk_7">#REF!</definedName>
    <definedName name="kkk_8" localSheetId="18">#REF!</definedName>
    <definedName name="kkk_8" localSheetId="20">#REF!</definedName>
    <definedName name="kkk_8">#REF!</definedName>
    <definedName name="kkk_9" localSheetId="18">#REF!</definedName>
    <definedName name="kkk_9" localSheetId="20">#REF!</definedName>
    <definedName name="kkk_9">#REF!</definedName>
    <definedName name="kkk_9_1">NA()</definedName>
    <definedName name="kkk_9_12" localSheetId="6">#REF!</definedName>
    <definedName name="kkk_9_12" localSheetId="22">#REF!</definedName>
    <definedName name="kkk_9_12" localSheetId="18">#REF!</definedName>
    <definedName name="kkk_9_12" localSheetId="7">#REF!</definedName>
    <definedName name="kkk_9_12" localSheetId="8">#REF!</definedName>
    <definedName name="kkk_9_12" localSheetId="24">#REF!</definedName>
    <definedName name="kkk_9_12" localSheetId="20">#REF!</definedName>
    <definedName name="kkk_9_12" localSheetId="5">#REF!</definedName>
    <definedName name="kkk_9_12" localSheetId="23">#REF!</definedName>
    <definedName name="kkk_9_12">#REF!</definedName>
    <definedName name="kkk_9_7" localSheetId="6">#REF!</definedName>
    <definedName name="kkk_9_7" localSheetId="22">#REF!</definedName>
    <definedName name="kkk_9_7" localSheetId="18">#REF!</definedName>
    <definedName name="kkk_9_7" localSheetId="7">#REF!</definedName>
    <definedName name="kkk_9_7" localSheetId="8">#REF!</definedName>
    <definedName name="kkk_9_7" localSheetId="20">#REF!</definedName>
    <definedName name="kkk_9_7" localSheetId="5">#REF!</definedName>
    <definedName name="kkk_9_7">#REF!</definedName>
    <definedName name="kkk_9_8" localSheetId="6">#REF!</definedName>
    <definedName name="kkk_9_8" localSheetId="22">#REF!</definedName>
    <definedName name="kkk_9_8" localSheetId="18">#REF!</definedName>
    <definedName name="kkk_9_8" localSheetId="7">#REF!</definedName>
    <definedName name="kkk_9_8" localSheetId="8">#REF!</definedName>
    <definedName name="kkk_9_8" localSheetId="20">#REF!</definedName>
    <definedName name="kkk_9_8" localSheetId="5">#REF!</definedName>
    <definedName name="kkk_9_8">#REF!</definedName>
    <definedName name="kkkk" localSheetId="18">#REF!</definedName>
    <definedName name="kkkk" localSheetId="20">#REF!</definedName>
    <definedName name="kkkk">#REF!</definedName>
    <definedName name="KOTO0403" localSheetId="18">#REF!</definedName>
    <definedName name="KOTO0403" localSheetId="2">#REF!</definedName>
    <definedName name="KOTO0403" localSheetId="20">#REF!</definedName>
    <definedName name="KOTO0403">#REF!</definedName>
    <definedName name="KOTO0403_1" localSheetId="18">#REF!</definedName>
    <definedName name="KOTO0403_1" localSheetId="20">#REF!</definedName>
    <definedName name="KOTO0403_1">#REF!</definedName>
    <definedName name="KOTO0403_10" localSheetId="18">#REF!</definedName>
    <definedName name="KOTO0403_10" localSheetId="20">#REF!</definedName>
    <definedName name="KOTO0403_10">#REF!</definedName>
    <definedName name="KOTO0403_10_12" localSheetId="18">#REF!</definedName>
    <definedName name="KOTO0403_10_12" localSheetId="20">#REF!</definedName>
    <definedName name="KOTO0403_10_12">#REF!</definedName>
    <definedName name="KOTO0403_10_7" localSheetId="18">#REF!</definedName>
    <definedName name="KOTO0403_10_7" localSheetId="20">#REF!</definedName>
    <definedName name="KOTO0403_10_7">#REF!</definedName>
    <definedName name="KOTO0403_10_8" localSheetId="18">#REF!</definedName>
    <definedName name="KOTO0403_10_8" localSheetId="20">#REF!</definedName>
    <definedName name="KOTO0403_10_8">#REF!</definedName>
    <definedName name="KOTO0403_11" localSheetId="18">#REF!</definedName>
    <definedName name="KOTO0403_11" localSheetId="20">#REF!</definedName>
    <definedName name="KOTO0403_11">#REF!</definedName>
    <definedName name="KOTO0403_11_1" localSheetId="18">#REF!</definedName>
    <definedName name="KOTO0403_11_1" localSheetId="20">#REF!</definedName>
    <definedName name="KOTO0403_11_1">#REF!</definedName>
    <definedName name="KOTO0403_11_1_1" localSheetId="18">#REF!</definedName>
    <definedName name="KOTO0403_11_1_1" localSheetId="20">#REF!</definedName>
    <definedName name="KOTO0403_11_1_1">#REF!</definedName>
    <definedName name="KOTO0403_11_1_1_1">NA()</definedName>
    <definedName name="KOTO0403_11_1_1_12" localSheetId="6">#REF!</definedName>
    <definedName name="KOTO0403_11_1_1_12" localSheetId="22">#REF!</definedName>
    <definedName name="KOTO0403_11_1_1_12" localSheetId="18">#REF!</definedName>
    <definedName name="KOTO0403_11_1_1_12" localSheetId="7">#REF!</definedName>
    <definedName name="KOTO0403_11_1_1_12" localSheetId="8">#REF!</definedName>
    <definedName name="KOTO0403_11_1_1_12" localSheetId="24">#REF!</definedName>
    <definedName name="KOTO0403_11_1_1_12" localSheetId="20">#REF!</definedName>
    <definedName name="KOTO0403_11_1_1_12" localSheetId="5">#REF!</definedName>
    <definedName name="KOTO0403_11_1_1_12" localSheetId="23">#REF!</definedName>
    <definedName name="KOTO0403_11_1_1_12">#REF!</definedName>
    <definedName name="KOTO0403_11_1_1_2" localSheetId="6">#REF!</definedName>
    <definedName name="KOTO0403_11_1_1_2" localSheetId="22">#REF!</definedName>
    <definedName name="KOTO0403_11_1_1_2" localSheetId="18">#REF!</definedName>
    <definedName name="KOTO0403_11_1_1_2" localSheetId="7">#REF!</definedName>
    <definedName name="KOTO0403_11_1_1_2" localSheetId="8">#REF!</definedName>
    <definedName name="KOTO0403_11_1_1_2" localSheetId="20">#REF!</definedName>
    <definedName name="KOTO0403_11_1_1_2" localSheetId="5">#REF!</definedName>
    <definedName name="KOTO0403_11_1_1_2">#REF!</definedName>
    <definedName name="KOTO0403_11_1_1_7" localSheetId="6">#REF!</definedName>
    <definedName name="KOTO0403_11_1_1_7" localSheetId="22">#REF!</definedName>
    <definedName name="KOTO0403_11_1_1_7" localSheetId="18">#REF!</definedName>
    <definedName name="KOTO0403_11_1_1_7" localSheetId="7">#REF!</definedName>
    <definedName name="KOTO0403_11_1_1_7" localSheetId="8">#REF!</definedName>
    <definedName name="KOTO0403_11_1_1_7" localSheetId="20">#REF!</definedName>
    <definedName name="KOTO0403_11_1_1_7" localSheetId="5">#REF!</definedName>
    <definedName name="KOTO0403_11_1_1_7">#REF!</definedName>
    <definedName name="KOTO0403_11_1_1_8" localSheetId="18">#REF!</definedName>
    <definedName name="KOTO0403_11_1_1_8" localSheetId="20">#REF!</definedName>
    <definedName name="KOTO0403_11_1_1_8">#REF!</definedName>
    <definedName name="KOTO0403_11_1_12" localSheetId="18">#REF!</definedName>
    <definedName name="KOTO0403_11_1_12" localSheetId="20">#REF!</definedName>
    <definedName name="KOTO0403_11_1_12">#REF!</definedName>
    <definedName name="KOTO0403_11_1_2" localSheetId="18">#REF!</definedName>
    <definedName name="KOTO0403_11_1_2" localSheetId="20">#REF!</definedName>
    <definedName name="KOTO0403_11_1_2">#REF!</definedName>
    <definedName name="KOTO0403_11_1_7" localSheetId="18">#REF!</definedName>
    <definedName name="KOTO0403_11_1_7" localSheetId="20">#REF!</definedName>
    <definedName name="KOTO0403_11_1_7">#REF!</definedName>
    <definedName name="KOTO0403_11_1_8" localSheetId="18">#REF!</definedName>
    <definedName name="KOTO0403_11_1_8" localSheetId="20">#REF!</definedName>
    <definedName name="KOTO0403_11_1_8">#REF!</definedName>
    <definedName name="KOTO0403_11_12" localSheetId="18">#REF!</definedName>
    <definedName name="KOTO0403_11_12" localSheetId="20">#REF!</definedName>
    <definedName name="KOTO0403_11_12">#REF!</definedName>
    <definedName name="KOTO0403_11_3" localSheetId="18">#REF!</definedName>
    <definedName name="KOTO0403_11_3" localSheetId="20">#REF!</definedName>
    <definedName name="KOTO0403_11_3">#REF!</definedName>
    <definedName name="KOTO0403_11_3_12" localSheetId="18">#REF!</definedName>
    <definedName name="KOTO0403_11_3_12" localSheetId="20">#REF!</definedName>
    <definedName name="KOTO0403_11_3_12">#REF!</definedName>
    <definedName name="KOTO0403_11_3_2" localSheetId="18">#REF!</definedName>
    <definedName name="KOTO0403_11_3_2" localSheetId="20">#REF!</definedName>
    <definedName name="KOTO0403_11_3_2">#REF!</definedName>
    <definedName name="KOTO0403_11_3_7" localSheetId="18">#REF!</definedName>
    <definedName name="KOTO0403_11_3_7" localSheetId="20">#REF!</definedName>
    <definedName name="KOTO0403_11_3_7">#REF!</definedName>
    <definedName name="KOTO0403_11_3_8" localSheetId="18">#REF!</definedName>
    <definedName name="KOTO0403_11_3_8" localSheetId="20">#REF!</definedName>
    <definedName name="KOTO0403_11_3_8">#REF!</definedName>
    <definedName name="KOTO0403_11_5" localSheetId="18">#REF!</definedName>
    <definedName name="KOTO0403_11_5" localSheetId="20">#REF!</definedName>
    <definedName name="KOTO0403_11_5">#REF!</definedName>
    <definedName name="KOTO0403_11_5_12" localSheetId="18">#REF!</definedName>
    <definedName name="KOTO0403_11_5_12" localSheetId="20">#REF!</definedName>
    <definedName name="KOTO0403_11_5_12">#REF!</definedName>
    <definedName name="KOTO0403_11_5_2" localSheetId="18">#REF!</definedName>
    <definedName name="KOTO0403_11_5_2" localSheetId="20">#REF!</definedName>
    <definedName name="KOTO0403_11_5_2">#REF!</definedName>
    <definedName name="KOTO0403_11_5_7" localSheetId="18">#REF!</definedName>
    <definedName name="KOTO0403_11_5_7" localSheetId="20">#REF!</definedName>
    <definedName name="KOTO0403_11_5_7">#REF!</definedName>
    <definedName name="KOTO0403_11_5_8" localSheetId="18">#REF!</definedName>
    <definedName name="KOTO0403_11_5_8" localSheetId="20">#REF!</definedName>
    <definedName name="KOTO0403_11_5_8">#REF!</definedName>
    <definedName name="KOTO0403_11_7" localSheetId="18">#REF!</definedName>
    <definedName name="KOTO0403_11_7" localSheetId="20">#REF!</definedName>
    <definedName name="KOTO0403_11_7">#REF!</definedName>
    <definedName name="KOTO0403_11_8" localSheetId="18">#REF!</definedName>
    <definedName name="KOTO0403_11_8" localSheetId="20">#REF!</definedName>
    <definedName name="KOTO0403_11_8">#REF!</definedName>
    <definedName name="KOTO0403_12" localSheetId="18">#REF!</definedName>
    <definedName name="KOTO0403_12" localSheetId="2">#REF!</definedName>
    <definedName name="KOTO0403_12" localSheetId="20">#REF!</definedName>
    <definedName name="KOTO0403_12">#REF!</definedName>
    <definedName name="KOTO0403_12_1">NA()</definedName>
    <definedName name="KOTO0403_12_10" localSheetId="6">#REF!</definedName>
    <definedName name="KOTO0403_12_10" localSheetId="22">#REF!</definedName>
    <definedName name="KOTO0403_12_10" localSheetId="18">#REF!</definedName>
    <definedName name="KOTO0403_12_10" localSheetId="7">#REF!</definedName>
    <definedName name="KOTO0403_12_10" localSheetId="8">#REF!</definedName>
    <definedName name="KOTO0403_12_10" localSheetId="24">#REF!</definedName>
    <definedName name="KOTO0403_12_10" localSheetId="20">#REF!</definedName>
    <definedName name="KOTO0403_12_10" localSheetId="5">#REF!</definedName>
    <definedName name="KOTO0403_12_10" localSheetId="23">#REF!</definedName>
    <definedName name="KOTO0403_12_10">#REF!</definedName>
    <definedName name="KOTO0403_12_10_12" localSheetId="6">#REF!</definedName>
    <definedName name="KOTO0403_12_10_12" localSheetId="22">#REF!</definedName>
    <definedName name="KOTO0403_12_10_12" localSheetId="18">#REF!</definedName>
    <definedName name="KOTO0403_12_10_12" localSheetId="7">#REF!</definedName>
    <definedName name="KOTO0403_12_10_12" localSheetId="8">#REF!</definedName>
    <definedName name="KOTO0403_12_10_12" localSheetId="20">#REF!</definedName>
    <definedName name="KOTO0403_12_10_12" localSheetId="5">#REF!</definedName>
    <definedName name="KOTO0403_12_10_12">#REF!</definedName>
    <definedName name="KOTO0403_12_10_7" localSheetId="6">#REF!</definedName>
    <definedName name="KOTO0403_12_10_7" localSheetId="22">#REF!</definedName>
    <definedName name="KOTO0403_12_10_7" localSheetId="18">#REF!</definedName>
    <definedName name="KOTO0403_12_10_7" localSheetId="7">#REF!</definedName>
    <definedName name="KOTO0403_12_10_7" localSheetId="8">#REF!</definedName>
    <definedName name="KOTO0403_12_10_7" localSheetId="20">#REF!</definedName>
    <definedName name="KOTO0403_12_10_7" localSheetId="5">#REF!</definedName>
    <definedName name="KOTO0403_12_10_7">#REF!</definedName>
    <definedName name="KOTO0403_12_10_8" localSheetId="18">#REF!</definedName>
    <definedName name="KOTO0403_12_10_8" localSheetId="20">#REF!</definedName>
    <definedName name="KOTO0403_12_10_8">#REF!</definedName>
    <definedName name="KOTO0403_12_12" localSheetId="18">#REF!</definedName>
    <definedName name="KOTO0403_12_12" localSheetId="20">#REF!</definedName>
    <definedName name="KOTO0403_12_12">#REF!</definedName>
    <definedName name="KOTO0403_12_7" localSheetId="18">#REF!</definedName>
    <definedName name="KOTO0403_12_7" localSheetId="20">#REF!</definedName>
    <definedName name="KOTO0403_12_7">#REF!</definedName>
    <definedName name="KOTO0403_12_8" localSheetId="18">#REF!</definedName>
    <definedName name="KOTO0403_12_8" localSheetId="20">#REF!</definedName>
    <definedName name="KOTO0403_12_8">#REF!</definedName>
    <definedName name="KOTO0403_2" localSheetId="18">#REF!</definedName>
    <definedName name="KOTO0403_2" localSheetId="2">#REF!</definedName>
    <definedName name="KOTO0403_2" localSheetId="20">#REF!</definedName>
    <definedName name="KOTO0403_2">#REF!</definedName>
    <definedName name="KOTO0403_2_1" localSheetId="18">#REF!</definedName>
    <definedName name="KOTO0403_2_1" localSheetId="20">#REF!</definedName>
    <definedName name="KOTO0403_2_1">#REF!</definedName>
    <definedName name="KOTO0403_2_1_1" localSheetId="18">#REF!</definedName>
    <definedName name="KOTO0403_2_1_1" localSheetId="20">#REF!</definedName>
    <definedName name="KOTO0403_2_1_1">#REF!</definedName>
    <definedName name="KOTO0403_2_10" localSheetId="18">#REF!</definedName>
    <definedName name="KOTO0403_2_10" localSheetId="20">#REF!</definedName>
    <definedName name="KOTO0403_2_10">#REF!</definedName>
    <definedName name="KOTO0403_2_10_12" localSheetId="18">#REF!</definedName>
    <definedName name="KOTO0403_2_10_12" localSheetId="20">#REF!</definedName>
    <definedName name="KOTO0403_2_10_12">#REF!</definedName>
    <definedName name="KOTO0403_2_10_7" localSheetId="18">#REF!</definedName>
    <definedName name="KOTO0403_2_10_7" localSheetId="20">#REF!</definedName>
    <definedName name="KOTO0403_2_10_7">#REF!</definedName>
    <definedName name="KOTO0403_2_10_8" localSheetId="18">#REF!</definedName>
    <definedName name="KOTO0403_2_10_8" localSheetId="20">#REF!</definedName>
    <definedName name="KOTO0403_2_10_8">#REF!</definedName>
    <definedName name="KOTO0403_2_11" localSheetId="18">#REF!</definedName>
    <definedName name="KOTO0403_2_11" localSheetId="20">#REF!</definedName>
    <definedName name="KOTO0403_2_11">#REF!</definedName>
    <definedName name="KOTO0403_2_11_1" localSheetId="18">#REF!</definedName>
    <definedName name="KOTO0403_2_11_1" localSheetId="20">#REF!</definedName>
    <definedName name="KOTO0403_2_11_1">#REF!</definedName>
    <definedName name="KOTO0403_2_11_1_1" localSheetId="18">#REF!</definedName>
    <definedName name="KOTO0403_2_11_1_1" localSheetId="20">#REF!</definedName>
    <definedName name="KOTO0403_2_11_1_1">#REF!</definedName>
    <definedName name="KOTO0403_2_11_1_1_1">NA()</definedName>
    <definedName name="KOTO0403_2_11_1_1_12" localSheetId="6">#REF!</definedName>
    <definedName name="KOTO0403_2_11_1_1_12" localSheetId="22">#REF!</definedName>
    <definedName name="KOTO0403_2_11_1_1_12" localSheetId="18">#REF!</definedName>
    <definedName name="KOTO0403_2_11_1_1_12" localSheetId="7">#REF!</definedName>
    <definedName name="KOTO0403_2_11_1_1_12" localSheetId="8">#REF!</definedName>
    <definedName name="KOTO0403_2_11_1_1_12" localSheetId="24">#REF!</definedName>
    <definedName name="KOTO0403_2_11_1_1_12" localSheetId="20">#REF!</definedName>
    <definedName name="KOTO0403_2_11_1_1_12" localSheetId="5">#REF!</definedName>
    <definedName name="KOTO0403_2_11_1_1_12" localSheetId="23">#REF!</definedName>
    <definedName name="KOTO0403_2_11_1_1_12">#REF!</definedName>
    <definedName name="KOTO0403_2_11_1_1_2" localSheetId="6">#REF!</definedName>
    <definedName name="KOTO0403_2_11_1_1_2" localSheetId="22">#REF!</definedName>
    <definedName name="KOTO0403_2_11_1_1_2" localSheetId="18">#REF!</definedName>
    <definedName name="KOTO0403_2_11_1_1_2" localSheetId="7">#REF!</definedName>
    <definedName name="KOTO0403_2_11_1_1_2" localSheetId="8">#REF!</definedName>
    <definedName name="KOTO0403_2_11_1_1_2" localSheetId="20">#REF!</definedName>
    <definedName name="KOTO0403_2_11_1_1_2" localSheetId="5">#REF!</definedName>
    <definedName name="KOTO0403_2_11_1_1_2">#REF!</definedName>
    <definedName name="KOTO0403_2_11_1_1_7" localSheetId="6">#REF!</definedName>
    <definedName name="KOTO0403_2_11_1_1_7" localSheetId="22">#REF!</definedName>
    <definedName name="KOTO0403_2_11_1_1_7" localSheetId="18">#REF!</definedName>
    <definedName name="KOTO0403_2_11_1_1_7" localSheetId="7">#REF!</definedName>
    <definedName name="KOTO0403_2_11_1_1_7" localSheetId="8">#REF!</definedName>
    <definedName name="KOTO0403_2_11_1_1_7" localSheetId="20">#REF!</definedName>
    <definedName name="KOTO0403_2_11_1_1_7" localSheetId="5">#REF!</definedName>
    <definedName name="KOTO0403_2_11_1_1_7">#REF!</definedName>
    <definedName name="KOTO0403_2_11_1_1_8" localSheetId="18">#REF!</definedName>
    <definedName name="KOTO0403_2_11_1_1_8" localSheetId="20">#REF!</definedName>
    <definedName name="KOTO0403_2_11_1_1_8">#REF!</definedName>
    <definedName name="KOTO0403_2_11_1_12" localSheetId="18">#REF!</definedName>
    <definedName name="KOTO0403_2_11_1_12" localSheetId="20">#REF!</definedName>
    <definedName name="KOTO0403_2_11_1_12">#REF!</definedName>
    <definedName name="KOTO0403_2_11_1_2" localSheetId="18">#REF!</definedName>
    <definedName name="KOTO0403_2_11_1_2" localSheetId="20">#REF!</definedName>
    <definedName name="KOTO0403_2_11_1_2">#REF!</definedName>
    <definedName name="KOTO0403_2_11_1_7" localSheetId="18">#REF!</definedName>
    <definedName name="KOTO0403_2_11_1_7" localSheetId="20">#REF!</definedName>
    <definedName name="KOTO0403_2_11_1_7">#REF!</definedName>
    <definedName name="KOTO0403_2_11_1_8" localSheetId="18">#REF!</definedName>
    <definedName name="KOTO0403_2_11_1_8" localSheetId="20">#REF!</definedName>
    <definedName name="KOTO0403_2_11_1_8">#REF!</definedName>
    <definedName name="KOTO0403_2_11_12" localSheetId="18">#REF!</definedName>
    <definedName name="KOTO0403_2_11_12" localSheetId="20">#REF!</definedName>
    <definedName name="KOTO0403_2_11_12">#REF!</definedName>
    <definedName name="KOTO0403_2_11_3" localSheetId="18">#REF!</definedName>
    <definedName name="KOTO0403_2_11_3" localSheetId="20">#REF!</definedName>
    <definedName name="KOTO0403_2_11_3">#REF!</definedName>
    <definedName name="KOTO0403_2_11_3_12" localSheetId="18">#REF!</definedName>
    <definedName name="KOTO0403_2_11_3_12" localSheetId="20">#REF!</definedName>
    <definedName name="KOTO0403_2_11_3_12">#REF!</definedName>
    <definedName name="KOTO0403_2_11_3_2" localSheetId="18">#REF!</definedName>
    <definedName name="KOTO0403_2_11_3_2" localSheetId="20">#REF!</definedName>
    <definedName name="KOTO0403_2_11_3_2">#REF!</definedName>
    <definedName name="KOTO0403_2_11_3_7" localSheetId="18">#REF!</definedName>
    <definedName name="KOTO0403_2_11_3_7" localSheetId="20">#REF!</definedName>
    <definedName name="KOTO0403_2_11_3_7">#REF!</definedName>
    <definedName name="KOTO0403_2_11_3_8" localSheetId="18">#REF!</definedName>
    <definedName name="KOTO0403_2_11_3_8" localSheetId="20">#REF!</definedName>
    <definedName name="KOTO0403_2_11_3_8">#REF!</definedName>
    <definedName name="KOTO0403_2_11_5" localSheetId="18">#REF!</definedName>
    <definedName name="KOTO0403_2_11_5" localSheetId="20">#REF!</definedName>
    <definedName name="KOTO0403_2_11_5">#REF!</definedName>
    <definedName name="KOTO0403_2_11_5_12" localSheetId="18">#REF!</definedName>
    <definedName name="KOTO0403_2_11_5_12" localSheetId="20">#REF!</definedName>
    <definedName name="KOTO0403_2_11_5_12">#REF!</definedName>
    <definedName name="KOTO0403_2_11_5_2" localSheetId="18">#REF!</definedName>
    <definedName name="KOTO0403_2_11_5_2" localSheetId="20">#REF!</definedName>
    <definedName name="KOTO0403_2_11_5_2">#REF!</definedName>
    <definedName name="KOTO0403_2_11_5_7" localSheetId="18">#REF!</definedName>
    <definedName name="KOTO0403_2_11_5_7" localSheetId="20">#REF!</definedName>
    <definedName name="KOTO0403_2_11_5_7">#REF!</definedName>
    <definedName name="KOTO0403_2_11_5_8" localSheetId="18">#REF!</definedName>
    <definedName name="KOTO0403_2_11_5_8" localSheetId="20">#REF!</definedName>
    <definedName name="KOTO0403_2_11_5_8">#REF!</definedName>
    <definedName name="KOTO0403_2_11_7" localSheetId="18">#REF!</definedName>
    <definedName name="KOTO0403_2_11_7" localSheetId="20">#REF!</definedName>
    <definedName name="KOTO0403_2_11_7">#REF!</definedName>
    <definedName name="KOTO0403_2_11_8" localSheetId="18">#REF!</definedName>
    <definedName name="KOTO0403_2_11_8" localSheetId="20">#REF!</definedName>
    <definedName name="KOTO0403_2_11_8">#REF!</definedName>
    <definedName name="KOTO0403_2_12" localSheetId="18">#REF!</definedName>
    <definedName name="KOTO0403_2_12" localSheetId="2">#REF!</definedName>
    <definedName name="KOTO0403_2_12" localSheetId="20">#REF!</definedName>
    <definedName name="KOTO0403_2_12">#REF!</definedName>
    <definedName name="KOTO0403_2_12_1">NA()</definedName>
    <definedName name="KOTO0403_2_12_10" localSheetId="6">#REF!</definedName>
    <definedName name="KOTO0403_2_12_10" localSheetId="22">#REF!</definedName>
    <definedName name="KOTO0403_2_12_10" localSheetId="18">#REF!</definedName>
    <definedName name="KOTO0403_2_12_10" localSheetId="7">#REF!</definedName>
    <definedName name="KOTO0403_2_12_10" localSheetId="8">#REF!</definedName>
    <definedName name="KOTO0403_2_12_10" localSheetId="24">#REF!</definedName>
    <definedName name="KOTO0403_2_12_10" localSheetId="20">#REF!</definedName>
    <definedName name="KOTO0403_2_12_10" localSheetId="5">#REF!</definedName>
    <definedName name="KOTO0403_2_12_10" localSheetId="23">#REF!</definedName>
    <definedName name="KOTO0403_2_12_10">#REF!</definedName>
    <definedName name="KOTO0403_2_12_10_12" localSheetId="6">#REF!</definedName>
    <definedName name="KOTO0403_2_12_10_12" localSheetId="22">#REF!</definedName>
    <definedName name="KOTO0403_2_12_10_12" localSheetId="18">#REF!</definedName>
    <definedName name="KOTO0403_2_12_10_12" localSheetId="7">#REF!</definedName>
    <definedName name="KOTO0403_2_12_10_12" localSheetId="8">#REF!</definedName>
    <definedName name="KOTO0403_2_12_10_12" localSheetId="20">#REF!</definedName>
    <definedName name="KOTO0403_2_12_10_12" localSheetId="5">#REF!</definedName>
    <definedName name="KOTO0403_2_12_10_12">#REF!</definedName>
    <definedName name="KOTO0403_2_12_10_7" localSheetId="6">#REF!</definedName>
    <definedName name="KOTO0403_2_12_10_7" localSheetId="22">#REF!</definedName>
    <definedName name="KOTO0403_2_12_10_7" localSheetId="18">#REF!</definedName>
    <definedName name="KOTO0403_2_12_10_7" localSheetId="7">#REF!</definedName>
    <definedName name="KOTO0403_2_12_10_7" localSheetId="8">#REF!</definedName>
    <definedName name="KOTO0403_2_12_10_7" localSheetId="20">#REF!</definedName>
    <definedName name="KOTO0403_2_12_10_7" localSheetId="5">#REF!</definedName>
    <definedName name="KOTO0403_2_12_10_7">#REF!</definedName>
    <definedName name="KOTO0403_2_12_10_8" localSheetId="18">#REF!</definedName>
    <definedName name="KOTO0403_2_12_10_8" localSheetId="20">#REF!</definedName>
    <definedName name="KOTO0403_2_12_10_8">#REF!</definedName>
    <definedName name="KOTO0403_2_12_12" localSheetId="18">#REF!</definedName>
    <definedName name="KOTO0403_2_12_12" localSheetId="20">#REF!</definedName>
    <definedName name="KOTO0403_2_12_12">#REF!</definedName>
    <definedName name="KOTO0403_2_12_7" localSheetId="18">#REF!</definedName>
    <definedName name="KOTO0403_2_12_7" localSheetId="20">#REF!</definedName>
    <definedName name="KOTO0403_2_12_7">#REF!</definedName>
    <definedName name="KOTO0403_2_12_8" localSheetId="18">#REF!</definedName>
    <definedName name="KOTO0403_2_12_8" localSheetId="20">#REF!</definedName>
    <definedName name="KOTO0403_2_12_8">#REF!</definedName>
    <definedName name="KOTO0403_2_2" localSheetId="18">#REF!</definedName>
    <definedName name="KOTO0403_2_2" localSheetId="20">#REF!</definedName>
    <definedName name="KOTO0403_2_2">#REF!</definedName>
    <definedName name="KOTO0403_2_3" localSheetId="18">#REF!</definedName>
    <definedName name="KOTO0403_2_3" localSheetId="20">#REF!</definedName>
    <definedName name="KOTO0403_2_3">#REF!</definedName>
    <definedName name="KOTO0403_2_4" localSheetId="18">#REF!</definedName>
    <definedName name="KOTO0403_2_4" localSheetId="20">#REF!</definedName>
    <definedName name="KOTO0403_2_4">#REF!</definedName>
    <definedName name="KOTO0403_2_7" localSheetId="18">#REF!</definedName>
    <definedName name="KOTO0403_2_7" localSheetId="20">#REF!</definedName>
    <definedName name="KOTO0403_2_7">#REF!</definedName>
    <definedName name="KOTO0403_2_8" localSheetId="18">#REF!</definedName>
    <definedName name="KOTO0403_2_8" localSheetId="20">#REF!</definedName>
    <definedName name="KOTO0403_2_8">#REF!</definedName>
    <definedName name="KOTO0403_2_9" localSheetId="18">#REF!</definedName>
    <definedName name="KOTO0403_2_9" localSheetId="20">#REF!</definedName>
    <definedName name="KOTO0403_2_9">#REF!</definedName>
    <definedName name="KOTO0403_2_9_1">NA()</definedName>
    <definedName name="KOTO0403_2_9_12" localSheetId="6">#REF!</definedName>
    <definedName name="KOTO0403_2_9_12" localSheetId="22">#REF!</definedName>
    <definedName name="KOTO0403_2_9_12" localSheetId="18">#REF!</definedName>
    <definedName name="KOTO0403_2_9_12" localSheetId="7">#REF!</definedName>
    <definedName name="KOTO0403_2_9_12" localSheetId="8">#REF!</definedName>
    <definedName name="KOTO0403_2_9_12" localSheetId="24">#REF!</definedName>
    <definedName name="KOTO0403_2_9_12" localSheetId="20">#REF!</definedName>
    <definedName name="KOTO0403_2_9_12" localSheetId="5">#REF!</definedName>
    <definedName name="KOTO0403_2_9_12" localSheetId="23">#REF!</definedName>
    <definedName name="KOTO0403_2_9_12">#REF!</definedName>
    <definedName name="KOTO0403_2_9_7" localSheetId="6">#REF!</definedName>
    <definedName name="KOTO0403_2_9_7" localSheetId="22">#REF!</definedName>
    <definedName name="KOTO0403_2_9_7" localSheetId="18">#REF!</definedName>
    <definedName name="KOTO0403_2_9_7" localSheetId="7">#REF!</definedName>
    <definedName name="KOTO0403_2_9_7" localSheetId="8">#REF!</definedName>
    <definedName name="KOTO0403_2_9_7" localSheetId="20">#REF!</definedName>
    <definedName name="KOTO0403_2_9_7" localSheetId="5">#REF!</definedName>
    <definedName name="KOTO0403_2_9_7">#REF!</definedName>
    <definedName name="KOTO0403_2_9_8" localSheetId="6">#REF!</definedName>
    <definedName name="KOTO0403_2_9_8" localSheetId="22">#REF!</definedName>
    <definedName name="KOTO0403_2_9_8" localSheetId="18">#REF!</definedName>
    <definedName name="KOTO0403_2_9_8" localSheetId="7">#REF!</definedName>
    <definedName name="KOTO0403_2_9_8" localSheetId="8">#REF!</definedName>
    <definedName name="KOTO0403_2_9_8" localSheetId="20">#REF!</definedName>
    <definedName name="KOTO0403_2_9_8" localSheetId="5">#REF!</definedName>
    <definedName name="KOTO0403_2_9_8">#REF!</definedName>
    <definedName name="KOTO0403_20" localSheetId="18">#REF!</definedName>
    <definedName name="KOTO0403_20" localSheetId="2">#REF!</definedName>
    <definedName name="KOTO0403_20" localSheetId="20">#REF!</definedName>
    <definedName name="KOTO0403_20">#REF!</definedName>
    <definedName name="KOTO0403_20_1" localSheetId="18">#REF!</definedName>
    <definedName name="KOTO0403_20_1" localSheetId="20">#REF!</definedName>
    <definedName name="KOTO0403_20_1">#REF!</definedName>
    <definedName name="KOTO0403_20_10" localSheetId="18">#REF!</definedName>
    <definedName name="KOTO0403_20_10" localSheetId="20">#REF!</definedName>
    <definedName name="KOTO0403_20_10">#REF!</definedName>
    <definedName name="KOTO0403_20_10_12" localSheetId="18">#REF!</definedName>
    <definedName name="KOTO0403_20_10_12" localSheetId="20">#REF!</definedName>
    <definedName name="KOTO0403_20_10_12">#REF!</definedName>
    <definedName name="KOTO0403_20_10_7" localSheetId="18">#REF!</definedName>
    <definedName name="KOTO0403_20_10_7" localSheetId="20">#REF!</definedName>
    <definedName name="KOTO0403_20_10_7">#REF!</definedName>
    <definedName name="KOTO0403_20_10_8" localSheetId="18">#REF!</definedName>
    <definedName name="KOTO0403_20_10_8" localSheetId="20">#REF!</definedName>
    <definedName name="KOTO0403_20_10_8">#REF!</definedName>
    <definedName name="KOTO0403_20_11" localSheetId="18">#REF!</definedName>
    <definedName name="KOTO0403_20_11" localSheetId="20">#REF!</definedName>
    <definedName name="KOTO0403_20_11">#REF!</definedName>
    <definedName name="KOTO0403_20_11_1" localSheetId="18">#REF!</definedName>
    <definedName name="KOTO0403_20_11_1" localSheetId="20">#REF!</definedName>
    <definedName name="KOTO0403_20_11_1">#REF!</definedName>
    <definedName name="KOTO0403_20_11_1_1" localSheetId="18">#REF!</definedName>
    <definedName name="KOTO0403_20_11_1_1" localSheetId="20">#REF!</definedName>
    <definedName name="KOTO0403_20_11_1_1">#REF!</definedName>
    <definedName name="KOTO0403_20_11_1_1_1">NA()</definedName>
    <definedName name="KOTO0403_20_11_1_1_12" localSheetId="6">#REF!</definedName>
    <definedName name="KOTO0403_20_11_1_1_12" localSheetId="22">#REF!</definedName>
    <definedName name="KOTO0403_20_11_1_1_12" localSheetId="18">#REF!</definedName>
    <definedName name="KOTO0403_20_11_1_1_12" localSheetId="7">#REF!</definedName>
    <definedName name="KOTO0403_20_11_1_1_12" localSheetId="8">#REF!</definedName>
    <definedName name="KOTO0403_20_11_1_1_12" localSheetId="24">#REF!</definedName>
    <definedName name="KOTO0403_20_11_1_1_12" localSheetId="20">#REF!</definedName>
    <definedName name="KOTO0403_20_11_1_1_12" localSheetId="5">#REF!</definedName>
    <definedName name="KOTO0403_20_11_1_1_12" localSheetId="23">#REF!</definedName>
    <definedName name="KOTO0403_20_11_1_1_12">#REF!</definedName>
    <definedName name="KOTO0403_20_11_1_1_2" localSheetId="6">#REF!</definedName>
    <definedName name="KOTO0403_20_11_1_1_2" localSheetId="22">#REF!</definedName>
    <definedName name="KOTO0403_20_11_1_1_2" localSheetId="18">#REF!</definedName>
    <definedName name="KOTO0403_20_11_1_1_2" localSheetId="7">#REF!</definedName>
    <definedName name="KOTO0403_20_11_1_1_2" localSheetId="8">#REF!</definedName>
    <definedName name="KOTO0403_20_11_1_1_2" localSheetId="20">#REF!</definedName>
    <definedName name="KOTO0403_20_11_1_1_2" localSheetId="5">#REF!</definedName>
    <definedName name="KOTO0403_20_11_1_1_2">#REF!</definedName>
    <definedName name="KOTO0403_20_11_1_1_7" localSheetId="6">#REF!</definedName>
    <definedName name="KOTO0403_20_11_1_1_7" localSheetId="22">#REF!</definedName>
    <definedName name="KOTO0403_20_11_1_1_7" localSheetId="18">#REF!</definedName>
    <definedName name="KOTO0403_20_11_1_1_7" localSheetId="7">#REF!</definedName>
    <definedName name="KOTO0403_20_11_1_1_7" localSheetId="8">#REF!</definedName>
    <definedName name="KOTO0403_20_11_1_1_7" localSheetId="20">#REF!</definedName>
    <definedName name="KOTO0403_20_11_1_1_7" localSheetId="5">#REF!</definedName>
    <definedName name="KOTO0403_20_11_1_1_7">#REF!</definedName>
    <definedName name="KOTO0403_20_11_1_1_8" localSheetId="18">#REF!</definedName>
    <definedName name="KOTO0403_20_11_1_1_8" localSheetId="20">#REF!</definedName>
    <definedName name="KOTO0403_20_11_1_1_8">#REF!</definedName>
    <definedName name="KOTO0403_20_11_1_12" localSheetId="18">#REF!</definedName>
    <definedName name="KOTO0403_20_11_1_12" localSheetId="20">#REF!</definedName>
    <definedName name="KOTO0403_20_11_1_12">#REF!</definedName>
    <definedName name="KOTO0403_20_11_1_2" localSheetId="18">#REF!</definedName>
    <definedName name="KOTO0403_20_11_1_2" localSheetId="20">#REF!</definedName>
    <definedName name="KOTO0403_20_11_1_2">#REF!</definedName>
    <definedName name="KOTO0403_20_11_1_7" localSheetId="18">#REF!</definedName>
    <definedName name="KOTO0403_20_11_1_7" localSheetId="20">#REF!</definedName>
    <definedName name="KOTO0403_20_11_1_7">#REF!</definedName>
    <definedName name="KOTO0403_20_11_1_8" localSheetId="18">#REF!</definedName>
    <definedName name="KOTO0403_20_11_1_8" localSheetId="20">#REF!</definedName>
    <definedName name="KOTO0403_20_11_1_8">#REF!</definedName>
    <definedName name="KOTO0403_20_11_12" localSheetId="18">#REF!</definedName>
    <definedName name="KOTO0403_20_11_12" localSheetId="20">#REF!</definedName>
    <definedName name="KOTO0403_20_11_12">#REF!</definedName>
    <definedName name="KOTO0403_20_11_3" localSheetId="18">#REF!</definedName>
    <definedName name="KOTO0403_20_11_3" localSheetId="20">#REF!</definedName>
    <definedName name="KOTO0403_20_11_3">#REF!</definedName>
    <definedName name="KOTO0403_20_11_3_12" localSheetId="18">#REF!</definedName>
    <definedName name="KOTO0403_20_11_3_12" localSheetId="20">#REF!</definedName>
    <definedName name="KOTO0403_20_11_3_12">#REF!</definedName>
    <definedName name="KOTO0403_20_11_3_2" localSheetId="18">#REF!</definedName>
    <definedName name="KOTO0403_20_11_3_2" localSheetId="20">#REF!</definedName>
    <definedName name="KOTO0403_20_11_3_2">#REF!</definedName>
    <definedName name="KOTO0403_20_11_3_7" localSheetId="18">#REF!</definedName>
    <definedName name="KOTO0403_20_11_3_7" localSheetId="20">#REF!</definedName>
    <definedName name="KOTO0403_20_11_3_7">#REF!</definedName>
    <definedName name="KOTO0403_20_11_3_8" localSheetId="18">#REF!</definedName>
    <definedName name="KOTO0403_20_11_3_8" localSheetId="20">#REF!</definedName>
    <definedName name="KOTO0403_20_11_3_8">#REF!</definedName>
    <definedName name="KOTO0403_20_11_5" localSheetId="18">#REF!</definedName>
    <definedName name="KOTO0403_20_11_5" localSheetId="20">#REF!</definedName>
    <definedName name="KOTO0403_20_11_5">#REF!</definedName>
    <definedName name="KOTO0403_20_11_5_12" localSheetId="18">#REF!</definedName>
    <definedName name="KOTO0403_20_11_5_12" localSheetId="20">#REF!</definedName>
    <definedName name="KOTO0403_20_11_5_12">#REF!</definedName>
    <definedName name="KOTO0403_20_11_5_2" localSheetId="18">#REF!</definedName>
    <definedName name="KOTO0403_20_11_5_2" localSheetId="20">#REF!</definedName>
    <definedName name="KOTO0403_20_11_5_2">#REF!</definedName>
    <definedName name="KOTO0403_20_11_5_7" localSheetId="18">#REF!</definedName>
    <definedName name="KOTO0403_20_11_5_7" localSheetId="20">#REF!</definedName>
    <definedName name="KOTO0403_20_11_5_7">#REF!</definedName>
    <definedName name="KOTO0403_20_11_5_8" localSheetId="18">#REF!</definedName>
    <definedName name="KOTO0403_20_11_5_8" localSheetId="20">#REF!</definedName>
    <definedName name="KOTO0403_20_11_5_8">#REF!</definedName>
    <definedName name="KOTO0403_20_11_7" localSheetId="18">#REF!</definedName>
    <definedName name="KOTO0403_20_11_7" localSheetId="20">#REF!</definedName>
    <definedName name="KOTO0403_20_11_7">#REF!</definedName>
    <definedName name="KOTO0403_20_11_8" localSheetId="18">#REF!</definedName>
    <definedName name="KOTO0403_20_11_8" localSheetId="20">#REF!</definedName>
    <definedName name="KOTO0403_20_11_8">#REF!</definedName>
    <definedName name="KOTO0403_20_12" localSheetId="18">#REF!</definedName>
    <definedName name="KOTO0403_20_12" localSheetId="2">#REF!</definedName>
    <definedName name="KOTO0403_20_12" localSheetId="20">#REF!</definedName>
    <definedName name="KOTO0403_20_12">#REF!</definedName>
    <definedName name="KOTO0403_20_12_1">NA()</definedName>
    <definedName name="KOTO0403_20_12_10" localSheetId="6">#REF!</definedName>
    <definedName name="KOTO0403_20_12_10" localSheetId="22">#REF!</definedName>
    <definedName name="KOTO0403_20_12_10" localSheetId="18">#REF!</definedName>
    <definedName name="KOTO0403_20_12_10" localSheetId="7">#REF!</definedName>
    <definedName name="KOTO0403_20_12_10" localSheetId="8">#REF!</definedName>
    <definedName name="KOTO0403_20_12_10" localSheetId="24">#REF!</definedName>
    <definedName name="KOTO0403_20_12_10" localSheetId="20">#REF!</definedName>
    <definedName name="KOTO0403_20_12_10" localSheetId="5">#REF!</definedName>
    <definedName name="KOTO0403_20_12_10" localSheetId="23">#REF!</definedName>
    <definedName name="KOTO0403_20_12_10">#REF!</definedName>
    <definedName name="KOTO0403_20_12_10_12" localSheetId="6">#REF!</definedName>
    <definedName name="KOTO0403_20_12_10_12" localSheetId="22">#REF!</definedName>
    <definedName name="KOTO0403_20_12_10_12" localSheetId="18">#REF!</definedName>
    <definedName name="KOTO0403_20_12_10_12" localSheetId="7">#REF!</definedName>
    <definedName name="KOTO0403_20_12_10_12" localSheetId="8">#REF!</definedName>
    <definedName name="KOTO0403_20_12_10_12" localSheetId="20">#REF!</definedName>
    <definedName name="KOTO0403_20_12_10_12" localSheetId="5">#REF!</definedName>
    <definedName name="KOTO0403_20_12_10_12">#REF!</definedName>
    <definedName name="KOTO0403_20_12_10_7" localSheetId="6">#REF!</definedName>
    <definedName name="KOTO0403_20_12_10_7" localSheetId="22">#REF!</definedName>
    <definedName name="KOTO0403_20_12_10_7" localSheetId="18">#REF!</definedName>
    <definedName name="KOTO0403_20_12_10_7" localSheetId="7">#REF!</definedName>
    <definedName name="KOTO0403_20_12_10_7" localSheetId="8">#REF!</definedName>
    <definedName name="KOTO0403_20_12_10_7" localSheetId="20">#REF!</definedName>
    <definedName name="KOTO0403_20_12_10_7" localSheetId="5">#REF!</definedName>
    <definedName name="KOTO0403_20_12_10_7">#REF!</definedName>
    <definedName name="KOTO0403_20_12_10_8" localSheetId="18">#REF!</definedName>
    <definedName name="KOTO0403_20_12_10_8" localSheetId="20">#REF!</definedName>
    <definedName name="KOTO0403_20_12_10_8">#REF!</definedName>
    <definedName name="KOTO0403_20_12_12" localSheetId="18">#REF!</definedName>
    <definedName name="KOTO0403_20_12_12" localSheetId="20">#REF!</definedName>
    <definedName name="KOTO0403_20_12_12">#REF!</definedName>
    <definedName name="KOTO0403_20_12_7" localSheetId="18">#REF!</definedName>
    <definedName name="KOTO0403_20_12_7" localSheetId="20">#REF!</definedName>
    <definedName name="KOTO0403_20_12_7">#REF!</definedName>
    <definedName name="KOTO0403_20_12_8" localSheetId="18">#REF!</definedName>
    <definedName name="KOTO0403_20_12_8" localSheetId="20">#REF!</definedName>
    <definedName name="KOTO0403_20_12_8">#REF!</definedName>
    <definedName name="KOTO0403_20_2" localSheetId="18">#REF!</definedName>
    <definedName name="KOTO0403_20_2" localSheetId="20">#REF!</definedName>
    <definedName name="KOTO0403_20_2">#REF!</definedName>
    <definedName name="KOTO0403_20_3" localSheetId="18">#REF!</definedName>
    <definedName name="KOTO0403_20_3" localSheetId="20">#REF!</definedName>
    <definedName name="KOTO0403_20_3">#REF!</definedName>
    <definedName name="KOTO0403_20_4" localSheetId="18">#REF!</definedName>
    <definedName name="KOTO0403_20_4" localSheetId="20">#REF!</definedName>
    <definedName name="KOTO0403_20_4">#REF!</definedName>
    <definedName name="KOTO0403_20_7" localSheetId="18">#REF!</definedName>
    <definedName name="KOTO0403_20_7" localSheetId="20">#REF!</definedName>
    <definedName name="KOTO0403_20_7">#REF!</definedName>
    <definedName name="KOTO0403_20_8" localSheetId="18">#REF!</definedName>
    <definedName name="KOTO0403_20_8" localSheetId="20">#REF!</definedName>
    <definedName name="KOTO0403_20_8">#REF!</definedName>
    <definedName name="KOTO0403_20_9" localSheetId="18">#REF!</definedName>
    <definedName name="KOTO0403_20_9" localSheetId="20">#REF!</definedName>
    <definedName name="KOTO0403_20_9">#REF!</definedName>
    <definedName name="KOTO0403_20_9_1">NA()</definedName>
    <definedName name="KOTO0403_20_9_12" localSheetId="6">#REF!</definedName>
    <definedName name="KOTO0403_20_9_12" localSheetId="22">#REF!</definedName>
    <definedName name="KOTO0403_20_9_12" localSheetId="18">#REF!</definedName>
    <definedName name="KOTO0403_20_9_12" localSheetId="7">#REF!</definedName>
    <definedName name="KOTO0403_20_9_12" localSheetId="8">#REF!</definedName>
    <definedName name="KOTO0403_20_9_12" localSheetId="24">#REF!</definedName>
    <definedName name="KOTO0403_20_9_12" localSheetId="20">#REF!</definedName>
    <definedName name="KOTO0403_20_9_12" localSheetId="5">#REF!</definedName>
    <definedName name="KOTO0403_20_9_12" localSheetId="23">#REF!</definedName>
    <definedName name="KOTO0403_20_9_12">#REF!</definedName>
    <definedName name="KOTO0403_20_9_7" localSheetId="6">#REF!</definedName>
    <definedName name="KOTO0403_20_9_7" localSheetId="22">#REF!</definedName>
    <definedName name="KOTO0403_20_9_7" localSheetId="18">#REF!</definedName>
    <definedName name="KOTO0403_20_9_7" localSheetId="7">#REF!</definedName>
    <definedName name="KOTO0403_20_9_7" localSheetId="8">#REF!</definedName>
    <definedName name="KOTO0403_20_9_7" localSheetId="20">#REF!</definedName>
    <definedName name="KOTO0403_20_9_7" localSheetId="5">#REF!</definedName>
    <definedName name="KOTO0403_20_9_7">#REF!</definedName>
    <definedName name="KOTO0403_20_9_8" localSheetId="6">#REF!</definedName>
    <definedName name="KOTO0403_20_9_8" localSheetId="22">#REF!</definedName>
    <definedName name="KOTO0403_20_9_8" localSheetId="18">#REF!</definedName>
    <definedName name="KOTO0403_20_9_8" localSheetId="7">#REF!</definedName>
    <definedName name="KOTO0403_20_9_8" localSheetId="8">#REF!</definedName>
    <definedName name="KOTO0403_20_9_8" localSheetId="20">#REF!</definedName>
    <definedName name="KOTO0403_20_9_8" localSheetId="5">#REF!</definedName>
    <definedName name="KOTO0403_20_9_8">#REF!</definedName>
    <definedName name="KOTO0403_3" localSheetId="18">#REF!</definedName>
    <definedName name="KOTO0403_3" localSheetId="20">#REF!</definedName>
    <definedName name="KOTO0403_3">#REF!</definedName>
    <definedName name="KOTO0403_4" localSheetId="18">#REF!</definedName>
    <definedName name="KOTO0403_4" localSheetId="20">#REF!</definedName>
    <definedName name="KOTO0403_4">#REF!</definedName>
    <definedName name="KOTO0403_7" localSheetId="18">#REF!</definedName>
    <definedName name="KOTO0403_7" localSheetId="20">#REF!</definedName>
    <definedName name="KOTO0403_7">#REF!</definedName>
    <definedName name="KOTO0403_8" localSheetId="18">#REF!</definedName>
    <definedName name="KOTO0403_8" localSheetId="20">#REF!</definedName>
    <definedName name="KOTO0403_8">#REF!</definedName>
    <definedName name="KOTO0403_9" localSheetId="18">#REF!</definedName>
    <definedName name="KOTO0403_9" localSheetId="20">#REF!</definedName>
    <definedName name="KOTO0403_9">#REF!</definedName>
    <definedName name="KOTO0403_9_1">NA()</definedName>
    <definedName name="KOTO0403_9_12" localSheetId="6">#REF!</definedName>
    <definedName name="KOTO0403_9_12" localSheetId="22">#REF!</definedName>
    <definedName name="KOTO0403_9_12" localSheetId="18">#REF!</definedName>
    <definedName name="KOTO0403_9_12" localSheetId="7">#REF!</definedName>
    <definedName name="KOTO0403_9_12" localSheetId="8">#REF!</definedName>
    <definedName name="KOTO0403_9_12" localSheetId="24">#REF!</definedName>
    <definedName name="KOTO0403_9_12" localSheetId="20">#REF!</definedName>
    <definedName name="KOTO0403_9_12" localSheetId="5">#REF!</definedName>
    <definedName name="KOTO0403_9_12" localSheetId="23">#REF!</definedName>
    <definedName name="KOTO0403_9_12">#REF!</definedName>
    <definedName name="KOTO0403_9_7" localSheetId="6">#REF!</definedName>
    <definedName name="KOTO0403_9_7" localSheetId="22">#REF!</definedName>
    <definedName name="KOTO0403_9_7" localSheetId="18">#REF!</definedName>
    <definedName name="KOTO0403_9_7" localSheetId="7">#REF!</definedName>
    <definedName name="KOTO0403_9_7" localSheetId="8">#REF!</definedName>
    <definedName name="KOTO0403_9_7" localSheetId="20">#REF!</definedName>
    <definedName name="KOTO0403_9_7" localSheetId="5">#REF!</definedName>
    <definedName name="KOTO0403_9_7">#REF!</definedName>
    <definedName name="KOTO0403_9_8" localSheetId="6">#REF!</definedName>
    <definedName name="KOTO0403_9_8" localSheetId="22">#REF!</definedName>
    <definedName name="KOTO0403_9_8" localSheetId="18">#REF!</definedName>
    <definedName name="KOTO0403_9_8" localSheetId="7">#REF!</definedName>
    <definedName name="KOTO0403_9_8" localSheetId="8">#REF!</definedName>
    <definedName name="KOTO0403_9_8" localSheetId="20">#REF!</definedName>
    <definedName name="KOTO0403_9_8" localSheetId="5">#REF!</definedName>
    <definedName name="KOTO0403_9_8">#REF!</definedName>
    <definedName name="mérlegek" localSheetId="18">#REF!</definedName>
    <definedName name="mérlegek" localSheetId="20">#REF!</definedName>
    <definedName name="mérlegek">#REF!</definedName>
    <definedName name="mérlegek_1">NA()</definedName>
    <definedName name="mérlegek_12" localSheetId="6">#REF!</definedName>
    <definedName name="mérlegek_12" localSheetId="22">#REF!</definedName>
    <definedName name="mérlegek_12" localSheetId="18">#REF!</definedName>
    <definedName name="mérlegek_12" localSheetId="7">#REF!</definedName>
    <definedName name="mérlegek_12" localSheetId="8">#REF!</definedName>
    <definedName name="mérlegek_12" localSheetId="24">#REF!</definedName>
    <definedName name="mérlegek_12" localSheetId="20">#REF!</definedName>
    <definedName name="mérlegek_12" localSheetId="5">#REF!</definedName>
    <definedName name="mérlegek_12" localSheetId="23">#REF!</definedName>
    <definedName name="mérlegek_12">#REF!</definedName>
    <definedName name="mérlegek_7" localSheetId="6">#REF!</definedName>
    <definedName name="mérlegek_7" localSheetId="22">#REF!</definedName>
    <definedName name="mérlegek_7" localSheetId="18">#REF!</definedName>
    <definedName name="mérlegek_7" localSheetId="7">#REF!</definedName>
    <definedName name="mérlegek_7" localSheetId="8">#REF!</definedName>
    <definedName name="mérlegek_7" localSheetId="20">#REF!</definedName>
    <definedName name="mérlegek_7" localSheetId="5">#REF!</definedName>
    <definedName name="mérlegek_7">#REF!</definedName>
    <definedName name="mérlegek_8" localSheetId="6">#REF!</definedName>
    <definedName name="mérlegek_8" localSheetId="22">#REF!</definedName>
    <definedName name="mérlegek_8" localSheetId="18">#REF!</definedName>
    <definedName name="mérlegek_8" localSheetId="7">#REF!</definedName>
    <definedName name="mérlegek_8" localSheetId="8">#REF!</definedName>
    <definedName name="mérlegek_8" localSheetId="20">#REF!</definedName>
    <definedName name="mérlegek_8" localSheetId="5">#REF!</definedName>
    <definedName name="mérlegek_8">#REF!</definedName>
    <definedName name="mm" localSheetId="18">#REF!</definedName>
    <definedName name="mm" localSheetId="20">#REF!</definedName>
    <definedName name="mm">#REF!</definedName>
    <definedName name="_xlnm.Print_Titles" localSheetId="0">bérkomp.!$2:$2</definedName>
    <definedName name="_xlnm.Print_Titles" localSheetId="6">Beruh.!$2:$6</definedName>
    <definedName name="_xlnm.Print_Titles" localSheetId="7">Felúj.!$2:$6</definedName>
    <definedName name="_xlnm.Print_Titles" localSheetId="8">Int.felh.!$4:$5</definedName>
    <definedName name="_xlnm.Print_Titles" localSheetId="2">'intézményi.részl.  '!$5:$6</definedName>
    <definedName name="_xlnm.Print_Titles" localSheetId="9">'Pe.átad., Kölcsönök'!$5:$6</definedName>
    <definedName name="_xlnm.Print_Titles" localSheetId="4">Szem.dologi!$4:$5</definedName>
    <definedName name="_xlnm.Print_Titles" localSheetId="5">Szoc.rász.!$4:$4</definedName>
    <definedName name="_xlnm.Print_Titles" localSheetId="16">tartalomjegyzék!$1:$4</definedName>
    <definedName name="_xlnm.Print_Area" localSheetId="0">bérkomp.!$A$1:$K$50</definedName>
    <definedName name="_xlnm.Print_Area" localSheetId="6">Beruh.!$A$1:$V$82</definedName>
    <definedName name="_xlnm.Print_Area" localSheetId="22">bölcsödék!$A$1:$D$16</definedName>
    <definedName name="_xlnm.Print_Area" localSheetId="10">Célf.!$A$1:$AA$22</definedName>
    <definedName name="_xlnm.Print_Area" localSheetId="15">Ei.felh.ütem!$A$1:$O$25</definedName>
    <definedName name="_xlnm.Print_Area" localSheetId="7">Felúj.!$A$1:$R$52</definedName>
    <definedName name="_xlnm.Print_Area" localSheetId="8">Int.felh.!$A$1:$W$90</definedName>
    <definedName name="_xlnm.Print_Area" localSheetId="2">'intézményi.részl.  '!$A$1:$CF$256</definedName>
    <definedName name="_xlnm.Print_Area" localSheetId="3">'kötelező-nem köt'!$A$1:$AA$30</definedName>
    <definedName name="_xlnm.Print_Area" localSheetId="1">kv.mérleg!$A$1:$CF$26</definedName>
    <definedName name="_xlnm.Print_Area" localSheetId="25">'Móra óvoda'!$A$1:$D$20</definedName>
    <definedName name="_xlnm.Print_Area" localSheetId="21">Múzeum!$A$1:$D$19</definedName>
    <definedName name="_xlnm.Print_Area" localSheetId="9">'Pe.átad., Kölcsönök'!$A$1:$X$176</definedName>
    <definedName name="_xlnm.Print_Area" localSheetId="4">Szem.dologi!$A$1:$BL$91</definedName>
    <definedName name="_xlnm.Print_Area" localSheetId="5">Szoc.rász.!$A$1:$R$41</definedName>
    <definedName name="_xlnm.Print_Area" localSheetId="16">tartalomjegyzék!$A$1:$A$38</definedName>
    <definedName name="_xlnm.Print_Area" localSheetId="14">többéves!$A$1:$E$44</definedName>
    <definedName name="PHbev" localSheetId="6">#REF!</definedName>
    <definedName name="PHbev" localSheetId="22">#REF!</definedName>
    <definedName name="PHbev" localSheetId="10">#REF!</definedName>
    <definedName name="PHbev" localSheetId="18">#REF!</definedName>
    <definedName name="PHbev" localSheetId="7">#REF!</definedName>
    <definedName name="PHbev" localSheetId="8">#REF!</definedName>
    <definedName name="PHbev" localSheetId="24">#REF!</definedName>
    <definedName name="PHbev" localSheetId="20">#REF!</definedName>
    <definedName name="PHbev" localSheetId="9">#REF!</definedName>
    <definedName name="PHbev" localSheetId="5">#REF!</definedName>
    <definedName name="PHbev" localSheetId="23">#REF!</definedName>
    <definedName name="PHbev">#REF!</definedName>
    <definedName name="PHbev_12" localSheetId="6">#REF!</definedName>
    <definedName name="PHbev_12" localSheetId="22">#REF!</definedName>
    <definedName name="PHbev_12" localSheetId="10">#REF!</definedName>
    <definedName name="PHbev_12" localSheetId="18">#REF!</definedName>
    <definedName name="PHbev_12" localSheetId="7">#REF!</definedName>
    <definedName name="PHbev_12" localSheetId="8">#REF!</definedName>
    <definedName name="PHbev_12" localSheetId="20">#REF!</definedName>
    <definedName name="PHbev_12" localSheetId="9">#REF!</definedName>
    <definedName name="PHbev_12" localSheetId="5">#REF!</definedName>
    <definedName name="PHbev_12">#REF!</definedName>
    <definedName name="PHbev_2" localSheetId="6">#REF!</definedName>
    <definedName name="PHbev_2" localSheetId="22">#REF!</definedName>
    <definedName name="PHbev_2" localSheetId="10">#REF!</definedName>
    <definedName name="PHbev_2" localSheetId="18">#REF!</definedName>
    <definedName name="PHbev_2" localSheetId="7">#REF!</definedName>
    <definedName name="PHbev_2" localSheetId="8">#REF!</definedName>
    <definedName name="PHbev_2" localSheetId="20">#REF!</definedName>
    <definedName name="PHbev_2" localSheetId="9">#REF!</definedName>
    <definedName name="PHbev_2" localSheetId="5">#REF!</definedName>
    <definedName name="PHbev_2">#REF!</definedName>
    <definedName name="PHbev_8" localSheetId="18">#REF!</definedName>
    <definedName name="PHbev_8" localSheetId="20">#REF!</definedName>
    <definedName name="PHbev_8">#REF!</definedName>
    <definedName name="tábla" localSheetId="18">#REF!</definedName>
    <definedName name="tábla" localSheetId="20">#REF!</definedName>
    <definedName name="tábla">#REF!</definedName>
    <definedName name="új" localSheetId="18">#REF!</definedName>
    <definedName name="új" localSheetId="20">#REF!</definedName>
    <definedName name="új">#REF!</definedName>
    <definedName name="új_12" localSheetId="18">#REF!</definedName>
    <definedName name="új_12" localSheetId="20">#REF!</definedName>
    <definedName name="új_12">#REF!</definedName>
    <definedName name="új_2" localSheetId="18">#REF!</definedName>
    <definedName name="új_2" localSheetId="20">#REF!</definedName>
    <definedName name="új_2">#REF!</definedName>
    <definedName name="új_8" localSheetId="18">#REF!</definedName>
    <definedName name="új_8" localSheetId="20">#REF!</definedName>
    <definedName name="új_8">#REF!</definedName>
    <definedName name="új2" localSheetId="18">#REF!</definedName>
    <definedName name="új2" localSheetId="20">#REF!</definedName>
    <definedName name="új2">#REF!</definedName>
    <definedName name="új2_12" localSheetId="18">#REF!</definedName>
    <definedName name="új2_12" localSheetId="20">#REF!</definedName>
    <definedName name="új2_12">#REF!</definedName>
    <definedName name="új2_2" localSheetId="18">#REF!</definedName>
    <definedName name="új2_2" localSheetId="20">#REF!</definedName>
    <definedName name="új2_2">#REF!</definedName>
    <definedName name="új2_8" localSheetId="18">#REF!</definedName>
    <definedName name="új2_8" localSheetId="20">#REF!</definedName>
    <definedName name="új2_8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200" i="1" l="1"/>
  <c r="AO200" i="1"/>
  <c r="CE16" i="1" l="1"/>
  <c r="CE253" i="1" l="1"/>
  <c r="CE252" i="1"/>
  <c r="CD256" i="1"/>
  <c r="CD254" i="1"/>
  <c r="AO254" i="1"/>
  <c r="AN254" i="1"/>
  <c r="CE226" i="1"/>
  <c r="O9" i="17" l="1"/>
  <c r="N9" i="17"/>
  <c r="O8" i="17"/>
  <c r="F8" i="17"/>
  <c r="O24" i="17"/>
  <c r="O23" i="17"/>
  <c r="N23" i="17"/>
  <c r="N22" i="17"/>
  <c r="F22" i="17"/>
  <c r="O21" i="17"/>
  <c r="N19" i="17"/>
  <c r="O18" i="17"/>
  <c r="O17" i="17"/>
  <c r="O16" i="17"/>
  <c r="O13" i="17"/>
  <c r="C13" i="17"/>
  <c r="O12" i="17"/>
  <c r="O11" i="17"/>
  <c r="O7" i="17"/>
  <c r="O6" i="17"/>
  <c r="C24" i="17"/>
  <c r="C17" i="17"/>
  <c r="C18" i="17"/>
  <c r="C21" i="17"/>
  <c r="C22" i="17"/>
  <c r="C23" i="17"/>
  <c r="C16" i="17"/>
  <c r="C7" i="17"/>
  <c r="C8" i="17"/>
  <c r="C9" i="17"/>
  <c r="C10" i="17"/>
  <c r="C11" i="17"/>
  <c r="C12" i="17"/>
  <c r="C6" i="17"/>
  <c r="W54" i="21"/>
  <c r="W53" i="21"/>
  <c r="V54" i="21"/>
  <c r="K83" i="21"/>
  <c r="L83" i="21"/>
  <c r="J83" i="21"/>
  <c r="L82" i="21"/>
  <c r="CE240" i="1" l="1"/>
  <c r="CE239" i="1"/>
  <c r="CE238" i="1"/>
  <c r="CE150" i="1"/>
  <c r="CE149" i="1"/>
  <c r="CE148" i="1"/>
  <c r="CE251" i="1"/>
  <c r="W113" i="1" l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O35" i="1"/>
  <c r="CE225" i="1" l="1"/>
  <c r="CE162" i="1"/>
  <c r="CE224" i="1"/>
  <c r="CE212" i="1"/>
  <c r="CE211" i="1"/>
  <c r="CE200" i="1"/>
  <c r="CE199" i="1"/>
  <c r="CE188" i="1"/>
  <c r="CE187" i="1"/>
  <c r="CE186" i="1"/>
  <c r="CE175" i="1"/>
  <c r="CE174" i="1"/>
  <c r="CE173" i="1"/>
  <c r="CE161" i="1"/>
  <c r="CF161" i="1" s="1"/>
  <c r="AO81" i="1"/>
  <c r="AN80" i="1"/>
  <c r="AO52" i="1"/>
  <c r="AP52" i="1"/>
  <c r="AN52" i="1"/>
  <c r="AP54" i="1"/>
  <c r="CE15" i="1" l="1"/>
  <c r="CE14" i="1"/>
  <c r="CE57" i="1"/>
  <c r="CE55" i="1"/>
  <c r="W164" i="4"/>
  <c r="V164" i="4"/>
  <c r="X162" i="4"/>
  <c r="X163" i="4"/>
  <c r="CE52" i="1"/>
  <c r="BK73" i="2"/>
  <c r="BK74" i="2"/>
  <c r="BK75" i="2"/>
  <c r="BK76" i="2"/>
  <c r="BK77" i="2"/>
  <c r="BK78" i="2"/>
  <c r="BK79" i="2"/>
  <c r="BK80" i="2"/>
  <c r="BK81" i="2"/>
  <c r="BK72" i="2"/>
  <c r="BK54" i="2"/>
  <c r="BK50" i="2"/>
  <c r="BK51" i="2"/>
  <c r="BK52" i="2"/>
  <c r="BK53" i="2"/>
  <c r="BK49" i="2"/>
  <c r="BK48" i="2" s="1"/>
  <c r="BK40" i="2"/>
  <c r="BK41" i="2"/>
  <c r="BK42" i="2"/>
  <c r="BK43" i="2"/>
  <c r="BK44" i="2"/>
  <c r="BK45" i="2"/>
  <c r="BK46" i="2"/>
  <c r="BK47" i="2"/>
  <c r="BK39" i="2"/>
  <c r="AU38" i="2"/>
  <c r="AU40" i="2"/>
  <c r="V74" i="19"/>
  <c r="U75" i="19"/>
  <c r="T75" i="19"/>
  <c r="AP114" i="1"/>
  <c r="CD8" i="1"/>
  <c r="CD11" i="1"/>
  <c r="O27" i="3"/>
  <c r="Q27" i="3" s="1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25" i="3"/>
  <c r="BK38" i="2" l="1"/>
  <c r="K27" i="3"/>
  <c r="K41" i="3" s="1"/>
  <c r="E41" i="3"/>
  <c r="F41" i="3"/>
  <c r="G41" i="3"/>
  <c r="H41" i="3"/>
  <c r="I41" i="3"/>
  <c r="J41" i="3"/>
  <c r="L41" i="3"/>
  <c r="M41" i="3"/>
  <c r="N41" i="3"/>
  <c r="O41" i="3"/>
  <c r="D41" i="3"/>
  <c r="G42" i="3"/>
  <c r="G27" i="3"/>
  <c r="E27" i="3"/>
  <c r="AU31" i="2"/>
  <c r="AU91" i="2" s="1"/>
  <c r="BK32" i="2"/>
  <c r="BK33" i="2"/>
  <c r="BK31" i="2" s="1"/>
  <c r="BK34" i="2"/>
  <c r="BK35" i="2"/>
  <c r="BK36" i="2"/>
  <c r="BK37" i="2"/>
  <c r="CE23" i="14" l="1"/>
  <c r="CF23" i="14"/>
  <c r="AO10" i="14"/>
  <c r="AP10" i="14"/>
  <c r="CE12" i="1"/>
  <c r="AO24" i="1"/>
  <c r="AP28" i="1"/>
  <c r="AP119" i="1"/>
  <c r="AP125" i="1"/>
  <c r="AP121" i="1"/>
  <c r="AP122" i="1"/>
  <c r="AP123" i="1"/>
  <c r="AP124" i="1"/>
  <c r="AP120" i="1"/>
  <c r="AP109" i="1"/>
  <c r="AP110" i="1"/>
  <c r="AP111" i="1"/>
  <c r="AP112" i="1"/>
  <c r="AP108" i="1"/>
  <c r="AP103" i="1"/>
  <c r="AP104" i="1"/>
  <c r="AP105" i="1"/>
  <c r="AP102" i="1"/>
  <c r="AP100" i="1"/>
  <c r="AP101" i="1"/>
  <c r="AP99" i="1"/>
  <c r="AP97" i="1"/>
  <c r="AP95" i="1"/>
  <c r="AP93" i="1"/>
  <c r="Z22" i="5" l="1"/>
  <c r="AA22" i="5"/>
  <c r="Z21" i="5"/>
  <c r="AA21" i="5"/>
  <c r="Z20" i="5"/>
  <c r="AA20" i="5"/>
  <c r="Y20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6" i="5"/>
  <c r="W176" i="4"/>
  <c r="CE56" i="1" s="1"/>
  <c r="X176" i="4"/>
  <c r="X175" i="4"/>
  <c r="X174" i="4"/>
  <c r="W171" i="4"/>
  <c r="X171" i="4"/>
  <c r="X170" i="4"/>
  <c r="X143" i="4"/>
  <c r="W138" i="4"/>
  <c r="W129" i="4"/>
  <c r="V90" i="21"/>
  <c r="V89" i="21"/>
  <c r="W89" i="21"/>
  <c r="V86" i="21"/>
  <c r="W86" i="21"/>
  <c r="V83" i="21"/>
  <c r="W83" i="21"/>
  <c r="V77" i="21"/>
  <c r="W77" i="21"/>
  <c r="V66" i="21"/>
  <c r="W63" i="21"/>
  <c r="W66" i="21" s="1"/>
  <c r="W64" i="21"/>
  <c r="W65" i="21"/>
  <c r="W62" i="21"/>
  <c r="V48" i="21"/>
  <c r="W19" i="21"/>
  <c r="W48" i="21" s="1"/>
  <c r="W90" i="21" s="1"/>
  <c r="W20" i="21"/>
  <c r="W21" i="21"/>
  <c r="W22" i="21"/>
  <c r="W23" i="21"/>
  <c r="W24" i="21"/>
  <c r="W25" i="21"/>
  <c r="W26" i="21"/>
  <c r="W27" i="21"/>
  <c r="W28" i="21"/>
  <c r="W29" i="21"/>
  <c r="W30" i="21"/>
  <c r="W31" i="21"/>
  <c r="W32" i="21"/>
  <c r="W33" i="21"/>
  <c r="W34" i="21"/>
  <c r="W35" i="21"/>
  <c r="W18" i="21"/>
  <c r="N90" i="21"/>
  <c r="R90" i="21"/>
  <c r="K89" i="21"/>
  <c r="L89" i="21"/>
  <c r="M89" i="21"/>
  <c r="N89" i="21"/>
  <c r="O89" i="21"/>
  <c r="P89" i="21"/>
  <c r="Q89" i="21"/>
  <c r="R89" i="21"/>
  <c r="S89" i="21"/>
  <c r="T89" i="21"/>
  <c r="U89" i="21"/>
  <c r="L88" i="21"/>
  <c r="K86" i="21"/>
  <c r="L86" i="21"/>
  <c r="M86" i="21"/>
  <c r="N86" i="21"/>
  <c r="O86" i="21"/>
  <c r="P86" i="21"/>
  <c r="Q86" i="21"/>
  <c r="R86" i="21"/>
  <c r="S86" i="21"/>
  <c r="T86" i="21"/>
  <c r="U86" i="21"/>
  <c r="L85" i="21"/>
  <c r="M83" i="21"/>
  <c r="M90" i="21" s="1"/>
  <c r="N83" i="21"/>
  <c r="O83" i="21"/>
  <c r="O90" i="21" s="1"/>
  <c r="P83" i="21"/>
  <c r="P90" i="21" s="1"/>
  <c r="Q83" i="21"/>
  <c r="Q90" i="21" s="1"/>
  <c r="R83" i="21"/>
  <c r="S83" i="21"/>
  <c r="S90" i="21" s="1"/>
  <c r="T83" i="21"/>
  <c r="T90" i="21" s="1"/>
  <c r="U83" i="21"/>
  <c r="U90" i="21" s="1"/>
  <c r="L80" i="21"/>
  <c r="L81" i="21"/>
  <c r="L79" i="21"/>
  <c r="K77" i="21"/>
  <c r="M77" i="21"/>
  <c r="N77" i="21"/>
  <c r="O77" i="21"/>
  <c r="P77" i="21"/>
  <c r="Q77" i="21"/>
  <c r="R77" i="21"/>
  <c r="S77" i="21"/>
  <c r="T77" i="21"/>
  <c r="U77" i="21"/>
  <c r="L75" i="21"/>
  <c r="L77" i="21" s="1"/>
  <c r="L76" i="21"/>
  <c r="L74" i="21"/>
  <c r="K72" i="21"/>
  <c r="M72" i="21"/>
  <c r="N72" i="21"/>
  <c r="O72" i="21"/>
  <c r="P72" i="21"/>
  <c r="Q72" i="21"/>
  <c r="R72" i="21"/>
  <c r="S72" i="21"/>
  <c r="T72" i="21"/>
  <c r="U72" i="21"/>
  <c r="L69" i="21"/>
  <c r="L72" i="21" s="1"/>
  <c r="L70" i="21"/>
  <c r="L71" i="21"/>
  <c r="L68" i="21"/>
  <c r="K66" i="21"/>
  <c r="M66" i="21"/>
  <c r="N66" i="21"/>
  <c r="O66" i="21"/>
  <c r="P66" i="21"/>
  <c r="Q66" i="21"/>
  <c r="R66" i="21"/>
  <c r="S66" i="21"/>
  <c r="T66" i="21"/>
  <c r="U66" i="21"/>
  <c r="L62" i="21"/>
  <c r="L66" i="21" s="1"/>
  <c r="L63" i="21"/>
  <c r="L64" i="21"/>
  <c r="L65" i="21"/>
  <c r="L61" i="21"/>
  <c r="K59" i="21"/>
  <c r="M59" i="21"/>
  <c r="N59" i="21"/>
  <c r="O59" i="21"/>
  <c r="P59" i="21"/>
  <c r="Q59" i="21"/>
  <c r="R59" i="21"/>
  <c r="S59" i="21"/>
  <c r="T59" i="21"/>
  <c r="U59" i="21"/>
  <c r="L57" i="21"/>
  <c r="L59" i="21" s="1"/>
  <c r="L58" i="21"/>
  <c r="L56" i="21"/>
  <c r="K54" i="21"/>
  <c r="L54" i="21"/>
  <c r="M54" i="21"/>
  <c r="N54" i="21"/>
  <c r="O54" i="21"/>
  <c r="P54" i="21"/>
  <c r="Q54" i="21"/>
  <c r="R54" i="21"/>
  <c r="S54" i="21"/>
  <c r="T54" i="21"/>
  <c r="U54" i="21"/>
  <c r="L51" i="21"/>
  <c r="L52" i="21"/>
  <c r="L50" i="21"/>
  <c r="K48" i="21"/>
  <c r="M48" i="21"/>
  <c r="N48" i="21"/>
  <c r="O48" i="21"/>
  <c r="P48" i="21"/>
  <c r="Q48" i="21"/>
  <c r="R48" i="21"/>
  <c r="S48" i="21"/>
  <c r="T48" i="21"/>
  <c r="U48" i="21"/>
  <c r="L18" i="21"/>
  <c r="L19" i="21"/>
  <c r="L20" i="21"/>
  <c r="L21" i="21"/>
  <c r="L22" i="21"/>
  <c r="L23" i="21"/>
  <c r="K90" i="21" l="1"/>
  <c r="BK91" i="2"/>
  <c r="BL77" i="2"/>
  <c r="BL78" i="2"/>
  <c r="BL79" i="2"/>
  <c r="BL80" i="2"/>
  <c r="BL81" i="2"/>
  <c r="BL82" i="2"/>
  <c r="BL83" i="2"/>
  <c r="BL84" i="2"/>
  <c r="BL85" i="2"/>
  <c r="BL86" i="2"/>
  <c r="BL87" i="2"/>
  <c r="BL88" i="2"/>
  <c r="BL89" i="2"/>
  <c r="BL90" i="2"/>
  <c r="CE10" i="1"/>
  <c r="CE261" i="1" s="1"/>
  <c r="CE8" i="14" s="1"/>
  <c r="AT88" i="2"/>
  <c r="AT89" i="2"/>
  <c r="AT90" i="2"/>
  <c r="AT83" i="2"/>
  <c r="AT84" i="2"/>
  <c r="AT85" i="2"/>
  <c r="AT86" i="2"/>
  <c r="AT87" i="2"/>
  <c r="AT77" i="2"/>
  <c r="AT78" i="2"/>
  <c r="AT79" i="2"/>
  <c r="AT80" i="2"/>
  <c r="AT81" i="2"/>
  <c r="AT82" i="2"/>
  <c r="AT11" i="2"/>
  <c r="AT30" i="2"/>
  <c r="AS6" i="2"/>
  <c r="CE265" i="1"/>
  <c r="CE12" i="14" s="1"/>
  <c r="CE263" i="1"/>
  <c r="CD255" i="1"/>
  <c r="CF253" i="1"/>
  <c r="CF252" i="1"/>
  <c r="CF251" i="1"/>
  <c r="CF243" i="1"/>
  <c r="CF244" i="1"/>
  <c r="CF245" i="1"/>
  <c r="CF246" i="1"/>
  <c r="CF247" i="1"/>
  <c r="CF248" i="1"/>
  <c r="CF249" i="1"/>
  <c r="CF250" i="1"/>
  <c r="CF242" i="1"/>
  <c r="CF240" i="1"/>
  <c r="CF239" i="1"/>
  <c r="CF238" i="1"/>
  <c r="CF231" i="1"/>
  <c r="CF232" i="1"/>
  <c r="CF233" i="1"/>
  <c r="CF234" i="1"/>
  <c r="CF235" i="1"/>
  <c r="CF236" i="1"/>
  <c r="CF237" i="1"/>
  <c r="CF230" i="1"/>
  <c r="CF226" i="1"/>
  <c r="CF225" i="1"/>
  <c r="CF217" i="1"/>
  <c r="CF218" i="1"/>
  <c r="CF219" i="1"/>
  <c r="CF220" i="1"/>
  <c r="CF221" i="1"/>
  <c r="CF222" i="1"/>
  <c r="CF223" i="1"/>
  <c r="CF224" i="1"/>
  <c r="CF216" i="1"/>
  <c r="CF213" i="1"/>
  <c r="CF212" i="1"/>
  <c r="CF211" i="1"/>
  <c r="CF204" i="1"/>
  <c r="CF205" i="1"/>
  <c r="CF206" i="1"/>
  <c r="CF207" i="1"/>
  <c r="CF208" i="1"/>
  <c r="CF209" i="1"/>
  <c r="CF210" i="1"/>
  <c r="CF203" i="1"/>
  <c r="CF201" i="1"/>
  <c r="CF200" i="1"/>
  <c r="CF199" i="1"/>
  <c r="CF192" i="1"/>
  <c r="CF193" i="1"/>
  <c r="CF194" i="1"/>
  <c r="CF195" i="1"/>
  <c r="CF196" i="1"/>
  <c r="CF197" i="1"/>
  <c r="CF198" i="1"/>
  <c r="CF191" i="1"/>
  <c r="CF188" i="1"/>
  <c r="CF187" i="1"/>
  <c r="CF186" i="1"/>
  <c r="CF179" i="1"/>
  <c r="CF180" i="1"/>
  <c r="CF181" i="1"/>
  <c r="CF182" i="1"/>
  <c r="CF183" i="1"/>
  <c r="CF184" i="1"/>
  <c r="CF185" i="1"/>
  <c r="CF178" i="1"/>
  <c r="CF175" i="1"/>
  <c r="CF174" i="1"/>
  <c r="CF173" i="1"/>
  <c r="CF166" i="1"/>
  <c r="CF167" i="1"/>
  <c r="CF168" i="1"/>
  <c r="CF169" i="1"/>
  <c r="CF170" i="1"/>
  <c r="CF171" i="1"/>
  <c r="CF172" i="1"/>
  <c r="CF165" i="1"/>
  <c r="CF163" i="1"/>
  <c r="CF162" i="1"/>
  <c r="CF154" i="1"/>
  <c r="CF155" i="1"/>
  <c r="CF156" i="1"/>
  <c r="CF157" i="1"/>
  <c r="CF158" i="1"/>
  <c r="CF159" i="1"/>
  <c r="CF160" i="1"/>
  <c r="CF153" i="1"/>
  <c r="CF150" i="1"/>
  <c r="CF149" i="1"/>
  <c r="CE10" i="14" l="1"/>
  <c r="CF148" i="1"/>
  <c r="CF141" i="1"/>
  <c r="CF142" i="1"/>
  <c r="CF143" i="1"/>
  <c r="CF144" i="1"/>
  <c r="CF145" i="1"/>
  <c r="CF146" i="1"/>
  <c r="CF147" i="1"/>
  <c r="CF140" i="1"/>
  <c r="CF132" i="1"/>
  <c r="CE53" i="1"/>
  <c r="CE266" i="1" l="1"/>
  <c r="CE13" i="14" s="1"/>
  <c r="AO270" i="1"/>
  <c r="AP270" i="1"/>
  <c r="AO269" i="1"/>
  <c r="AP269" i="1"/>
  <c r="AO268" i="1"/>
  <c r="AO267" i="1"/>
  <c r="AP267" i="1"/>
  <c r="AO264" i="1"/>
  <c r="AO11" i="14" s="1"/>
  <c r="AO263" i="1"/>
  <c r="AO262" i="1"/>
  <c r="AO9" i="14" s="1"/>
  <c r="AO255" i="1"/>
  <c r="CE255" i="1" s="1"/>
  <c r="CF255" i="1" s="1"/>
  <c r="AO253" i="1"/>
  <c r="AP253" i="1"/>
  <c r="AO251" i="1"/>
  <c r="AO248" i="1"/>
  <c r="AO252" i="1" s="1"/>
  <c r="AP248" i="1"/>
  <c r="AP245" i="1"/>
  <c r="AP246" i="1"/>
  <c r="AP247" i="1"/>
  <c r="AP249" i="1"/>
  <c r="AP250" i="1"/>
  <c r="AP244" i="1"/>
  <c r="AP251" i="1" s="1"/>
  <c r="AO240" i="1"/>
  <c r="AO238" i="1"/>
  <c r="AO234" i="1"/>
  <c r="AO239" i="1" s="1"/>
  <c r="AP234" i="1"/>
  <c r="AP229" i="1"/>
  <c r="AP240" i="1" s="1"/>
  <c r="AP230" i="1"/>
  <c r="AP231" i="1"/>
  <c r="AP232" i="1"/>
  <c r="AP233" i="1"/>
  <c r="AP235" i="1"/>
  <c r="AP236" i="1"/>
  <c r="AP228" i="1"/>
  <c r="AO220" i="1"/>
  <c r="AO224" i="1" s="1"/>
  <c r="AO226" i="1"/>
  <c r="AP226" i="1"/>
  <c r="AP217" i="1"/>
  <c r="AP218" i="1"/>
  <c r="AP219" i="1"/>
  <c r="AP221" i="1"/>
  <c r="AP222" i="1"/>
  <c r="AP220" i="1" s="1"/>
  <c r="AP223" i="1"/>
  <c r="AP216" i="1"/>
  <c r="AO208" i="1"/>
  <c r="AO211" i="1" s="1"/>
  <c r="AO213" i="1"/>
  <c r="AP213" i="1"/>
  <c r="AP210" i="1"/>
  <c r="AP209" i="1"/>
  <c r="AP208" i="1" s="1"/>
  <c r="AP211" i="1" s="1"/>
  <c r="AN209" i="1"/>
  <c r="AP203" i="1"/>
  <c r="AO201" i="1"/>
  <c r="AP201" i="1"/>
  <c r="AO195" i="1"/>
  <c r="AO199" i="1" s="1"/>
  <c r="AP195" i="1"/>
  <c r="AN195" i="1"/>
  <c r="AP191" i="1"/>
  <c r="AP192" i="1"/>
  <c r="AP193" i="1"/>
  <c r="AP264" i="1" s="1"/>
  <c r="AP11" i="14" s="1"/>
  <c r="AP194" i="1"/>
  <c r="AP196" i="1"/>
  <c r="AP197" i="1"/>
  <c r="AP190" i="1"/>
  <c r="AN182" i="1"/>
  <c r="AO186" i="1"/>
  <c r="AO182" i="1"/>
  <c r="AO187" i="1" s="1"/>
  <c r="AP178" i="1"/>
  <c r="AP179" i="1"/>
  <c r="AP180" i="1"/>
  <c r="AP181" i="1"/>
  <c r="AP183" i="1"/>
  <c r="AP184" i="1"/>
  <c r="AP182" i="1" s="1"/>
  <c r="AP177" i="1"/>
  <c r="AO175" i="1"/>
  <c r="AO170" i="1"/>
  <c r="AO174" i="1" s="1"/>
  <c r="AP167" i="1"/>
  <c r="AP168" i="1"/>
  <c r="AP169" i="1"/>
  <c r="AP175" i="1" s="1"/>
  <c r="AP171" i="1"/>
  <c r="AP172" i="1"/>
  <c r="AP170" i="1" s="1"/>
  <c r="AP174" i="1" s="1"/>
  <c r="AP166" i="1"/>
  <c r="AO163" i="1"/>
  <c r="AP163" i="1"/>
  <c r="AP239" i="1" l="1"/>
  <c r="AP238" i="1"/>
  <c r="AO19" i="14"/>
  <c r="CE19" i="14" s="1"/>
  <c r="CE133" i="1"/>
  <c r="AP252" i="1"/>
  <c r="AP225" i="1"/>
  <c r="AO225" i="1"/>
  <c r="AP224" i="1"/>
  <c r="AP199" i="1"/>
  <c r="AP186" i="1"/>
  <c r="AP187" i="1"/>
  <c r="AO173" i="1"/>
  <c r="AP173" i="1"/>
  <c r="AP212" i="1"/>
  <c r="AO212" i="1"/>
  <c r="CE128" i="1" l="1"/>
  <c r="CE127" i="1" s="1"/>
  <c r="CE267" i="1" s="1"/>
  <c r="CE18" i="14" s="1"/>
  <c r="CF133" i="1"/>
  <c r="CF128" i="1" s="1"/>
  <c r="CF127" i="1" s="1"/>
  <c r="CF267" i="1" s="1"/>
  <c r="CF18" i="14" s="1"/>
  <c r="AO157" i="1"/>
  <c r="AP154" i="1"/>
  <c r="AP155" i="1"/>
  <c r="AP156" i="1"/>
  <c r="AP158" i="1"/>
  <c r="AP159" i="1"/>
  <c r="AP153" i="1"/>
  <c r="AO150" i="1"/>
  <c r="AP150" i="1"/>
  <c r="AO149" i="1"/>
  <c r="AO144" i="1"/>
  <c r="AO148" i="1" s="1"/>
  <c r="AP140" i="1"/>
  <c r="AP141" i="1"/>
  <c r="AP142" i="1"/>
  <c r="AP143" i="1"/>
  <c r="AP145" i="1"/>
  <c r="AP146" i="1"/>
  <c r="AP144" i="1" s="1"/>
  <c r="AP139" i="1"/>
  <c r="AP279" i="1"/>
  <c r="AP278" i="1"/>
  <c r="AO131" i="1"/>
  <c r="AP131" i="1"/>
  <c r="AP127" i="1" s="1"/>
  <c r="AP132" i="1"/>
  <c r="AO127" i="1"/>
  <c r="AO128" i="1"/>
  <c r="AP128" i="1"/>
  <c r="AP130" i="1"/>
  <c r="AP129" i="1"/>
  <c r="AM92" i="1"/>
  <c r="AN92" i="1"/>
  <c r="AO92" i="1"/>
  <c r="AM119" i="1"/>
  <c r="AM118" i="1" s="1"/>
  <c r="AN119" i="1"/>
  <c r="AN118" i="1" s="1"/>
  <c r="AO119" i="1"/>
  <c r="AO118" i="1" s="1"/>
  <c r="AP118" i="1"/>
  <c r="AP265" i="1" s="1"/>
  <c r="AP12" i="14" s="1"/>
  <c r="AM106" i="1"/>
  <c r="AN106" i="1"/>
  <c r="AO106" i="1"/>
  <c r="AM107" i="1"/>
  <c r="AN107" i="1"/>
  <c r="AO107" i="1"/>
  <c r="AP107" i="1"/>
  <c r="AP106" i="1" s="1"/>
  <c r="AP263" i="1" s="1"/>
  <c r="AL109" i="1"/>
  <c r="AN109" i="1" s="1"/>
  <c r="AL110" i="1"/>
  <c r="AN110" i="1" s="1"/>
  <c r="AL111" i="1"/>
  <c r="AN111" i="1"/>
  <c r="AL112" i="1"/>
  <c r="AN112" i="1" s="1"/>
  <c r="AM98" i="1"/>
  <c r="AN98" i="1"/>
  <c r="AO98" i="1"/>
  <c r="AP98" i="1"/>
  <c r="AM94" i="1"/>
  <c r="AN94" i="1"/>
  <c r="AO94" i="1"/>
  <c r="AP96" i="1"/>
  <c r="AP94" i="1" s="1"/>
  <c r="AP92" i="1" s="1"/>
  <c r="AM80" i="1"/>
  <c r="AO80" i="1"/>
  <c r="AM85" i="1"/>
  <c r="AO85" i="1"/>
  <c r="AM88" i="1"/>
  <c r="AO88" i="1"/>
  <c r="AM78" i="1"/>
  <c r="AO78" i="1"/>
  <c r="AM76" i="1"/>
  <c r="AM75" i="1"/>
  <c r="AM51" i="1"/>
  <c r="AM52" i="1"/>
  <c r="AM56" i="1"/>
  <c r="AO56" i="1"/>
  <c r="AO55" i="1" s="1"/>
  <c r="AO51" i="1" s="1"/>
  <c r="AO260" i="1" s="1"/>
  <c r="AO7" i="14" s="1"/>
  <c r="AM55" i="1"/>
  <c r="AM36" i="1"/>
  <c r="AM35" i="1" s="1"/>
  <c r="AO36" i="1"/>
  <c r="AM29" i="1"/>
  <c r="AO29" i="1"/>
  <c r="AM24" i="1"/>
  <c r="AM20" i="1"/>
  <c r="AO20" i="1"/>
  <c r="AM12" i="1"/>
  <c r="AM9" i="1" s="1"/>
  <c r="AO12" i="1"/>
  <c r="AP149" i="1" l="1"/>
  <c r="AP148" i="1"/>
  <c r="AP255" i="1"/>
  <c r="AP268" i="1"/>
  <c r="AP19" i="14" s="1"/>
  <c r="CF19" i="14" s="1"/>
  <c r="AP157" i="1"/>
  <c r="AP266" i="1" s="1"/>
  <c r="AP18" i="14" s="1"/>
  <c r="AO161" i="1"/>
  <c r="AO266" i="1"/>
  <c r="AO18" i="14" s="1"/>
  <c r="AO162" i="1"/>
  <c r="AP162" i="1"/>
  <c r="AP161" i="1"/>
  <c r="AP262" i="1"/>
  <c r="AP9" i="14" s="1"/>
  <c r="AO265" i="1"/>
  <c r="AO137" i="1"/>
  <c r="AO9" i="1"/>
  <c r="AO8" i="1" s="1"/>
  <c r="AO76" i="1"/>
  <c r="AO75" i="1" s="1"/>
  <c r="AO74" i="1" s="1"/>
  <c r="AO261" i="1" s="1"/>
  <c r="AO8" i="14" s="1"/>
  <c r="E44" i="13"/>
  <c r="AO274" i="1" l="1"/>
  <c r="AO12" i="14"/>
  <c r="AO126" i="1"/>
  <c r="AO135" i="1" s="1"/>
  <c r="AO22" i="14"/>
  <c r="AO259" i="1"/>
  <c r="AO6" i="14" s="1"/>
  <c r="AO14" i="14" s="1"/>
  <c r="AO136" i="1"/>
  <c r="CC16" i="1"/>
  <c r="AO256" i="1" l="1"/>
  <c r="AO20" i="14"/>
  <c r="AO26" i="14" s="1"/>
  <c r="AO273" i="1"/>
  <c r="AO271" i="1"/>
  <c r="AN27" i="1"/>
  <c r="AP27" i="1" s="1"/>
  <c r="Q21" i="3"/>
  <c r="I22" i="3"/>
  <c r="CE11" i="1" s="1"/>
  <c r="CE262" i="1" s="1"/>
  <c r="CE9" i="14" s="1"/>
  <c r="J22" i="3"/>
  <c r="K22" i="3"/>
  <c r="L22" i="3"/>
  <c r="M22" i="3"/>
  <c r="N22" i="3"/>
  <c r="O22" i="3"/>
  <c r="H22" i="3"/>
  <c r="P21" i="3"/>
  <c r="R21" i="3" s="1"/>
  <c r="AO21" i="14" l="1"/>
  <c r="U164" i="4"/>
  <c r="V153" i="4"/>
  <c r="X153" i="4" s="1"/>
  <c r="V154" i="4"/>
  <c r="X154" i="4" s="1"/>
  <c r="V155" i="4"/>
  <c r="X155" i="4" s="1"/>
  <c r="V156" i="4"/>
  <c r="X156" i="4" s="1"/>
  <c r="V157" i="4"/>
  <c r="X157" i="4" s="1"/>
  <c r="V158" i="4"/>
  <c r="X158" i="4" s="1"/>
  <c r="V159" i="4"/>
  <c r="X159" i="4" s="1"/>
  <c r="V160" i="4"/>
  <c r="X160" i="4" s="1"/>
  <c r="V161" i="4"/>
  <c r="X161" i="4" s="1"/>
  <c r="E94" i="4"/>
  <c r="G94" i="4"/>
  <c r="I94" i="4"/>
  <c r="K94" i="4"/>
  <c r="M94" i="4"/>
  <c r="O94" i="4"/>
  <c r="Q94" i="4"/>
  <c r="S94" i="4"/>
  <c r="U94" i="4"/>
  <c r="D94" i="4"/>
  <c r="BI11" i="2"/>
  <c r="BJ11" i="2" s="1"/>
  <c r="BL11" i="2" s="1"/>
  <c r="AN150" i="1" l="1"/>
  <c r="AM150" i="1"/>
  <c r="AN146" i="1"/>
  <c r="AN145" i="1"/>
  <c r="AM144" i="1"/>
  <c r="AM149" i="1" s="1"/>
  <c r="AN140" i="1"/>
  <c r="AN139" i="1"/>
  <c r="CD23" i="14"/>
  <c r="CC23" i="14"/>
  <c r="AN279" i="1"/>
  <c r="AN268" i="1"/>
  <c r="AN19" i="14" s="1"/>
  <c r="CD19" i="14" s="1"/>
  <c r="AM268" i="1"/>
  <c r="AM19" i="14" s="1"/>
  <c r="CC19" i="14" s="1"/>
  <c r="AN255" i="1"/>
  <c r="AN253" i="1"/>
  <c r="AM255" i="1"/>
  <c r="AM253" i="1"/>
  <c r="AN250" i="1"/>
  <c r="AN249" i="1"/>
  <c r="AM248" i="1"/>
  <c r="AM252" i="1" s="1"/>
  <c r="AN245" i="1"/>
  <c r="AN244" i="1"/>
  <c r="AN240" i="1"/>
  <c r="AM240" i="1"/>
  <c r="AN236" i="1"/>
  <c r="AN235" i="1"/>
  <c r="AM234" i="1"/>
  <c r="AM239" i="1" s="1"/>
  <c r="AN234" i="1"/>
  <c r="AN238" i="1" s="1"/>
  <c r="AN229" i="1"/>
  <c r="AN230" i="1"/>
  <c r="AN228" i="1"/>
  <c r="AN226" i="1"/>
  <c r="AM226" i="1"/>
  <c r="AN222" i="1"/>
  <c r="AN221" i="1"/>
  <c r="AM220" i="1"/>
  <c r="AM224" i="1" s="1"/>
  <c r="AN220" i="1"/>
  <c r="AN225" i="1" s="1"/>
  <c r="AN216" i="1"/>
  <c r="AN213" i="1"/>
  <c r="AM213" i="1"/>
  <c r="AN210" i="1"/>
  <c r="AM208" i="1"/>
  <c r="AM212" i="1" s="1"/>
  <c r="AN208" i="1"/>
  <c r="AN211" i="1" s="1"/>
  <c r="AN203" i="1"/>
  <c r="AN201" i="1"/>
  <c r="AM201" i="1"/>
  <c r="AN197" i="1"/>
  <c r="AN196" i="1"/>
  <c r="AN200" i="1" s="1"/>
  <c r="AM195" i="1"/>
  <c r="AM200" i="1" s="1"/>
  <c r="AN191" i="1"/>
  <c r="AN190" i="1"/>
  <c r="AN188" i="1"/>
  <c r="AM188" i="1"/>
  <c r="AN184" i="1"/>
  <c r="AN183" i="1"/>
  <c r="AM182" i="1"/>
  <c r="AM187" i="1" s="1"/>
  <c r="AN178" i="1"/>
  <c r="AN180" i="1"/>
  <c r="AN177" i="1"/>
  <c r="AN175" i="1"/>
  <c r="AM175" i="1"/>
  <c r="AN172" i="1"/>
  <c r="AN171" i="1"/>
  <c r="AN170" i="1" s="1"/>
  <c r="AN174" i="1" s="1"/>
  <c r="AM170" i="1"/>
  <c r="AM174" i="1" s="1"/>
  <c r="AN169" i="1"/>
  <c r="AN166" i="1"/>
  <c r="AN163" i="1"/>
  <c r="AM163" i="1"/>
  <c r="AM162" i="1"/>
  <c r="AM157" i="1"/>
  <c r="AM161" i="1" s="1"/>
  <c r="AN157" i="1"/>
  <c r="AN162" i="1" s="1"/>
  <c r="AN159" i="1"/>
  <c r="AN158" i="1"/>
  <c r="AN153" i="1"/>
  <c r="CD270" i="1"/>
  <c r="CD269" i="1"/>
  <c r="CD268" i="1"/>
  <c r="CC270" i="1"/>
  <c r="CC269" i="1"/>
  <c r="CC268" i="1"/>
  <c r="CC255" i="1"/>
  <c r="CC253" i="1"/>
  <c r="CD253" i="1" s="1"/>
  <c r="CC252" i="1"/>
  <c r="CC251" i="1"/>
  <c r="CD243" i="1"/>
  <c r="CD244" i="1"/>
  <c r="CD245" i="1"/>
  <c r="CD246" i="1"/>
  <c r="CD247" i="1"/>
  <c r="CD248" i="1"/>
  <c r="CD249" i="1"/>
  <c r="CD250" i="1"/>
  <c r="CD251" i="1"/>
  <c r="CD252" i="1"/>
  <c r="CC240" i="1"/>
  <c r="CD240" i="1" s="1"/>
  <c r="CC239" i="1"/>
  <c r="CC238" i="1"/>
  <c r="CD238" i="1" s="1"/>
  <c r="CD231" i="1"/>
  <c r="CD232" i="1"/>
  <c r="CD233" i="1"/>
  <c r="CD234" i="1"/>
  <c r="CD235" i="1"/>
  <c r="CD236" i="1"/>
  <c r="CD237" i="1"/>
  <c r="CD239" i="1"/>
  <c r="CC226" i="1"/>
  <c r="CC225" i="1"/>
  <c r="CC224" i="1"/>
  <c r="CD217" i="1"/>
  <c r="CD218" i="1"/>
  <c r="CD219" i="1"/>
  <c r="CD220" i="1"/>
  <c r="CD221" i="1"/>
  <c r="CD222" i="1"/>
  <c r="CD223" i="1"/>
  <c r="CD224" i="1"/>
  <c r="CD225" i="1"/>
  <c r="CD226" i="1"/>
  <c r="CC213" i="1"/>
  <c r="CC212" i="1"/>
  <c r="CC211" i="1"/>
  <c r="CD204" i="1"/>
  <c r="CD205" i="1"/>
  <c r="CD206" i="1"/>
  <c r="CD207" i="1"/>
  <c r="CD208" i="1"/>
  <c r="CD209" i="1"/>
  <c r="CD210" i="1"/>
  <c r="CD211" i="1"/>
  <c r="CD212" i="1"/>
  <c r="CD213" i="1"/>
  <c r="CC201" i="1"/>
  <c r="CC200" i="1"/>
  <c r="CC199" i="1"/>
  <c r="CD192" i="1"/>
  <c r="CD193" i="1"/>
  <c r="CD194" i="1"/>
  <c r="CD195" i="1"/>
  <c r="CD196" i="1"/>
  <c r="CD197" i="1"/>
  <c r="CD198" i="1"/>
  <c r="CD199" i="1"/>
  <c r="CD200" i="1"/>
  <c r="CD201" i="1"/>
  <c r="CC188" i="1"/>
  <c r="CC187" i="1"/>
  <c r="CC186" i="1"/>
  <c r="CD179" i="1"/>
  <c r="CD180" i="1"/>
  <c r="CD181" i="1"/>
  <c r="CD182" i="1"/>
  <c r="CD183" i="1"/>
  <c r="CD184" i="1"/>
  <c r="CD185" i="1"/>
  <c r="CD186" i="1"/>
  <c r="CD187" i="1"/>
  <c r="CD188" i="1"/>
  <c r="CC175" i="1"/>
  <c r="CC174" i="1"/>
  <c r="CC173" i="1"/>
  <c r="CD166" i="1"/>
  <c r="CD167" i="1"/>
  <c r="CD168" i="1"/>
  <c r="CD169" i="1"/>
  <c r="CD170" i="1"/>
  <c r="CD171" i="1"/>
  <c r="CD172" i="1"/>
  <c r="CD173" i="1"/>
  <c r="CD174" i="1"/>
  <c r="CD175" i="1"/>
  <c r="CC163" i="1"/>
  <c r="CC162" i="1"/>
  <c r="CC161" i="1"/>
  <c r="CD154" i="1"/>
  <c r="CD155" i="1"/>
  <c r="CD156" i="1"/>
  <c r="CD157" i="1"/>
  <c r="CD158" i="1"/>
  <c r="CD159" i="1"/>
  <c r="CD160" i="1"/>
  <c r="CD161" i="1"/>
  <c r="CD162" i="1"/>
  <c r="CD163" i="1"/>
  <c r="CC150" i="1"/>
  <c r="CC149" i="1"/>
  <c r="CC148" i="1"/>
  <c r="CD141" i="1"/>
  <c r="CD142" i="1"/>
  <c r="CD143" i="1"/>
  <c r="CD144" i="1"/>
  <c r="CD145" i="1"/>
  <c r="CD146" i="1"/>
  <c r="CD147" i="1"/>
  <c r="CD150" i="1"/>
  <c r="CD242" i="1"/>
  <c r="CD230" i="1"/>
  <c r="CD216" i="1"/>
  <c r="CD203" i="1"/>
  <c r="CD191" i="1"/>
  <c r="CD178" i="1"/>
  <c r="CD165" i="1"/>
  <c r="CD153" i="1"/>
  <c r="CD140" i="1"/>
  <c r="CC57" i="1"/>
  <c r="CC55" i="1"/>
  <c r="CC14" i="1"/>
  <c r="CD132" i="1"/>
  <c r="CC128" i="1"/>
  <c r="CC127" i="1"/>
  <c r="CC267" i="1" s="1"/>
  <c r="CC18" i="14" s="1"/>
  <c r="AM131" i="1"/>
  <c r="AM267" i="1" s="1"/>
  <c r="AN131" i="1"/>
  <c r="AN267" i="1" s="1"/>
  <c r="AM128" i="1"/>
  <c r="AM127" i="1" s="1"/>
  <c r="AN128" i="1"/>
  <c r="AN127" i="1" s="1"/>
  <c r="W29" i="1"/>
  <c r="Y29" i="1"/>
  <c r="AA29" i="1"/>
  <c r="AC29" i="1"/>
  <c r="AE29" i="1"/>
  <c r="AG29" i="1"/>
  <c r="AI29" i="1"/>
  <c r="AK29" i="1"/>
  <c r="V29" i="1"/>
  <c r="AM265" i="1"/>
  <c r="AM12" i="14" s="1"/>
  <c r="AN265" i="1"/>
  <c r="AN12" i="14" s="1"/>
  <c r="AM263" i="1"/>
  <c r="AM10" i="14" s="1"/>
  <c r="AN263" i="1"/>
  <c r="AN10" i="14" s="1"/>
  <c r="W85" i="1"/>
  <c r="Y85" i="1"/>
  <c r="AA85" i="1"/>
  <c r="AC85" i="1"/>
  <c r="AE85" i="1"/>
  <c r="AG85" i="1"/>
  <c r="AI85" i="1"/>
  <c r="AK85" i="1"/>
  <c r="AM74" i="1"/>
  <c r="W56" i="1"/>
  <c r="W55" i="1" s="1"/>
  <c r="Y56" i="1"/>
  <c r="Y55" i="1" s="1"/>
  <c r="AA56" i="1"/>
  <c r="AA55" i="1" s="1"/>
  <c r="AC56" i="1"/>
  <c r="AC55" i="1" s="1"/>
  <c r="AE56" i="1"/>
  <c r="AE55" i="1" s="1"/>
  <c r="AG56" i="1"/>
  <c r="AG55" i="1" s="1"/>
  <c r="AI56" i="1"/>
  <c r="AI55" i="1" s="1"/>
  <c r="AK56" i="1"/>
  <c r="AK55" i="1" s="1"/>
  <c r="V56" i="1"/>
  <c r="AN93" i="1"/>
  <c r="AN95" i="1"/>
  <c r="AN96" i="1"/>
  <c r="AN97" i="1"/>
  <c r="AN99" i="1"/>
  <c r="AN100" i="1"/>
  <c r="AN101" i="1"/>
  <c r="AN102" i="1"/>
  <c r="AN103" i="1"/>
  <c r="AN104" i="1"/>
  <c r="AN105" i="1"/>
  <c r="AN108" i="1"/>
  <c r="AN114" i="1"/>
  <c r="AN115" i="1"/>
  <c r="AN116" i="1"/>
  <c r="AN117" i="1"/>
  <c r="AN120" i="1"/>
  <c r="AN121" i="1"/>
  <c r="AN122" i="1"/>
  <c r="AN123" i="1"/>
  <c r="AN124" i="1"/>
  <c r="AN125" i="1"/>
  <c r="AN129" i="1"/>
  <c r="AN130" i="1"/>
  <c r="AN132" i="1"/>
  <c r="AN133" i="1"/>
  <c r="AN134" i="1"/>
  <c r="X22" i="5"/>
  <c r="Y22" i="5"/>
  <c r="X20" i="5"/>
  <c r="CC17" i="1" s="1"/>
  <c r="Y7" i="5"/>
  <c r="Y21" i="5" s="1"/>
  <c r="Y8" i="5"/>
  <c r="Y9" i="5"/>
  <c r="Y10" i="5"/>
  <c r="Y11" i="5"/>
  <c r="Y12" i="5"/>
  <c r="Y13" i="5"/>
  <c r="Y14" i="5"/>
  <c r="Y15" i="5"/>
  <c r="Y16" i="5"/>
  <c r="Y17" i="5"/>
  <c r="Y18" i="5"/>
  <c r="Y19" i="5"/>
  <c r="Y6" i="5"/>
  <c r="U138" i="4"/>
  <c r="U129" i="4"/>
  <c r="CC15" i="1" s="1"/>
  <c r="U176" i="4"/>
  <c r="CC56" i="1" s="1"/>
  <c r="U171" i="4"/>
  <c r="U81" i="19"/>
  <c r="U76" i="19"/>
  <c r="U32" i="19"/>
  <c r="V8" i="19"/>
  <c r="U82" i="19" l="1"/>
  <c r="AM199" i="1"/>
  <c r="AM211" i="1"/>
  <c r="AM260" i="1"/>
  <c r="AM7" i="14" s="1"/>
  <c r="AN199" i="1"/>
  <c r="AM238" i="1"/>
  <c r="AN212" i="1"/>
  <c r="AM266" i="1"/>
  <c r="AM18" i="14" s="1"/>
  <c r="AN173" i="1"/>
  <c r="AM261" i="1"/>
  <c r="AM8" i="14" s="1"/>
  <c r="AN161" i="1"/>
  <c r="AM173" i="1"/>
  <c r="AM186" i="1"/>
  <c r="AN224" i="1"/>
  <c r="AN239" i="1"/>
  <c r="AM251" i="1"/>
  <c r="AM225" i="1"/>
  <c r="X21" i="5"/>
  <c r="AN262" i="1"/>
  <c r="AN9" i="14" s="1"/>
  <c r="AM148" i="1"/>
  <c r="CC12" i="1"/>
  <c r="CC263" i="1" s="1"/>
  <c r="CC10" i="14" s="1"/>
  <c r="AM262" i="1"/>
  <c r="AM9" i="14" s="1"/>
  <c r="AN144" i="1"/>
  <c r="AM274" i="1"/>
  <c r="AM22" i="14" s="1"/>
  <c r="AN248" i="1"/>
  <c r="CC53" i="1"/>
  <c r="AD60" i="2"/>
  <c r="AD54" i="2" s="1"/>
  <c r="AC54" i="2"/>
  <c r="AC48" i="2"/>
  <c r="AD48" i="2"/>
  <c r="CA174" i="1"/>
  <c r="CB174" i="1"/>
  <c r="M19" i="17"/>
  <c r="M16" i="17"/>
  <c r="CC51" i="1" l="1"/>
  <c r="CC264" i="1" s="1"/>
  <c r="CC11" i="14" s="1"/>
  <c r="CE51" i="1"/>
  <c r="AM137" i="1"/>
  <c r="AN187" i="1"/>
  <c r="AN186" i="1"/>
  <c r="AN252" i="1"/>
  <c r="AN251" i="1"/>
  <c r="AN266" i="1"/>
  <c r="AN18" i="14" s="1"/>
  <c r="AN149" i="1"/>
  <c r="AN148" i="1"/>
  <c r="CC266" i="1"/>
  <c r="J26" i="21"/>
  <c r="L26" i="21" s="1"/>
  <c r="CE264" i="1" l="1"/>
  <c r="CE137" i="1"/>
  <c r="CC13" i="14"/>
  <c r="U23" i="21"/>
  <c r="CE274" i="1" l="1"/>
  <c r="CE11" i="14"/>
  <c r="CE17" i="14" s="1"/>
  <c r="AL279" i="1"/>
  <c r="W81" i="1"/>
  <c r="Y81" i="1"/>
  <c r="AA81" i="1"/>
  <c r="AC81" i="1"/>
  <c r="AE81" i="1"/>
  <c r="AG81" i="1"/>
  <c r="AI81" i="1"/>
  <c r="AK81" i="1"/>
  <c r="CA16" i="1"/>
  <c r="CE22" i="14" l="1"/>
  <c r="CE277" i="1"/>
  <c r="CE25" i="14" s="1"/>
  <c r="T128" i="4"/>
  <c r="V128" i="4" s="1"/>
  <c r="X128" i="4" s="1"/>
  <c r="S129" i="4"/>
  <c r="CA253" i="1"/>
  <c r="CB253" i="1"/>
  <c r="CA252" i="1"/>
  <c r="CB252" i="1"/>
  <c r="AL245" i="1"/>
  <c r="F42" i="3" l="1"/>
  <c r="J42" i="3"/>
  <c r="K42" i="3"/>
  <c r="L42" i="3"/>
  <c r="M42" i="3"/>
  <c r="N42" i="3"/>
  <c r="O42" i="3"/>
  <c r="CA251" i="1" l="1"/>
  <c r="AL180" i="1"/>
  <c r="Q13" i="3" l="1"/>
  <c r="CA11" i="1" s="1"/>
  <c r="S75" i="19" l="1"/>
  <c r="AK103" i="1"/>
  <c r="T73" i="19" l="1"/>
  <c r="V73" i="19" s="1"/>
  <c r="T72" i="19"/>
  <c r="V72" i="19" s="1"/>
  <c r="S171" i="4"/>
  <c r="CA55" i="1" s="1"/>
  <c r="N85" i="2"/>
  <c r="N86" i="2"/>
  <c r="N88" i="2"/>
  <c r="N89" i="2"/>
  <c r="N90" i="2"/>
  <c r="AK24" i="1"/>
  <c r="S164" i="4"/>
  <c r="CA57" i="1" s="1"/>
  <c r="AK107" i="1"/>
  <c r="CB23" i="14" l="1"/>
  <c r="CA23" i="14"/>
  <c r="D31" i="13" l="1"/>
  <c r="D44" i="13" s="1"/>
  <c r="V22" i="5" l="1"/>
  <c r="V20" i="5"/>
  <c r="CA17" i="1" s="1"/>
  <c r="S176" i="4"/>
  <c r="CA56" i="1" s="1"/>
  <c r="CA53" i="1" s="1"/>
  <c r="S138" i="4"/>
  <c r="CA14" i="1" s="1"/>
  <c r="CA15" i="1"/>
  <c r="S81" i="19"/>
  <c r="S32" i="19"/>
  <c r="S76" i="19" s="1"/>
  <c r="BI73" i="2"/>
  <c r="BI74" i="2"/>
  <c r="BI75" i="2"/>
  <c r="BI76" i="2"/>
  <c r="BI77" i="2"/>
  <c r="BI78" i="2"/>
  <c r="BI79" i="2"/>
  <c r="BI80" i="2"/>
  <c r="BI81" i="2"/>
  <c r="BI82" i="2"/>
  <c r="BI83" i="2"/>
  <c r="BI84" i="2"/>
  <c r="BI85" i="2"/>
  <c r="BI86" i="2"/>
  <c r="BI87" i="2"/>
  <c r="BI88" i="2"/>
  <c r="BI89" i="2"/>
  <c r="BI90" i="2"/>
  <c r="BI72" i="2"/>
  <c r="BI56" i="2"/>
  <c r="BI57" i="2"/>
  <c r="BI58" i="2"/>
  <c r="BI59" i="2"/>
  <c r="BI60" i="2"/>
  <c r="BI61" i="2"/>
  <c r="BI62" i="2"/>
  <c r="BI63" i="2"/>
  <c r="BI64" i="2"/>
  <c r="BI65" i="2"/>
  <c r="BI66" i="2"/>
  <c r="BI67" i="2"/>
  <c r="BI68" i="2"/>
  <c r="BI69" i="2"/>
  <c r="BI70" i="2"/>
  <c r="BI71" i="2"/>
  <c r="BI50" i="2"/>
  <c r="BI51" i="2"/>
  <c r="BI52" i="2"/>
  <c r="BI53" i="2"/>
  <c r="BI55" i="2"/>
  <c r="BI49" i="2"/>
  <c r="AG54" i="2"/>
  <c r="AI54" i="2"/>
  <c r="AK54" i="2"/>
  <c r="AM54" i="2"/>
  <c r="AO54" i="2"/>
  <c r="AQ54" i="2"/>
  <c r="AS54" i="2"/>
  <c r="E54" i="2"/>
  <c r="G54" i="2"/>
  <c r="I54" i="2"/>
  <c r="L54" i="2"/>
  <c r="M54" i="2"/>
  <c r="N54" i="2"/>
  <c r="O54" i="2"/>
  <c r="P54" i="2"/>
  <c r="S54" i="2"/>
  <c r="U54" i="2"/>
  <c r="W54" i="2"/>
  <c r="Y54" i="2"/>
  <c r="AA54" i="2"/>
  <c r="AB54" i="2"/>
  <c r="AE54" i="2"/>
  <c r="B54" i="2"/>
  <c r="C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S48" i="2"/>
  <c r="T48" i="2"/>
  <c r="U48" i="2"/>
  <c r="V48" i="2"/>
  <c r="W48" i="2"/>
  <c r="X48" i="2"/>
  <c r="Y48" i="2"/>
  <c r="Z48" i="2"/>
  <c r="AA48" i="2"/>
  <c r="AB48" i="2"/>
  <c r="AE48" i="2"/>
  <c r="AG48" i="2"/>
  <c r="AI48" i="2"/>
  <c r="AK48" i="2"/>
  <c r="AM48" i="2"/>
  <c r="AO48" i="2"/>
  <c r="AQ48" i="2"/>
  <c r="AS48" i="2"/>
  <c r="AR76" i="2"/>
  <c r="AT76" i="2" s="1"/>
  <c r="AR88" i="2"/>
  <c r="AR89" i="2"/>
  <c r="AR90" i="2"/>
  <c r="AD88" i="2"/>
  <c r="AD89" i="2"/>
  <c r="AD90" i="2"/>
  <c r="BI40" i="2"/>
  <c r="BI41" i="2"/>
  <c r="BI42" i="2"/>
  <c r="BI43" i="2"/>
  <c r="BI44" i="2"/>
  <c r="BI45" i="2"/>
  <c r="BI46" i="2"/>
  <c r="BI47" i="2"/>
  <c r="BI39" i="2"/>
  <c r="O38" i="2"/>
  <c r="P38" i="2"/>
  <c r="Q38" i="2"/>
  <c r="U38" i="2"/>
  <c r="W38" i="2"/>
  <c r="Y38" i="2"/>
  <c r="AA38" i="2"/>
  <c r="AC38" i="2"/>
  <c r="AE38" i="2"/>
  <c r="AG38" i="2"/>
  <c r="AI38" i="2"/>
  <c r="AK38" i="2"/>
  <c r="AM38" i="2"/>
  <c r="AO38" i="2"/>
  <c r="AQ38" i="2"/>
  <c r="AS38" i="2"/>
  <c r="BI36" i="2"/>
  <c r="BI37" i="2"/>
  <c r="C31" i="2"/>
  <c r="E31" i="2"/>
  <c r="G31" i="2"/>
  <c r="I31" i="2"/>
  <c r="K31" i="2"/>
  <c r="M31" i="2"/>
  <c r="O31" i="2"/>
  <c r="P31" i="2"/>
  <c r="Q31" i="2"/>
  <c r="S31" i="2"/>
  <c r="T31" i="2"/>
  <c r="U31" i="2"/>
  <c r="W31" i="2"/>
  <c r="Y31" i="2"/>
  <c r="AA31" i="2"/>
  <c r="AC31" i="2"/>
  <c r="AE31" i="2"/>
  <c r="AG31" i="2"/>
  <c r="AI31" i="2"/>
  <c r="AK31" i="2"/>
  <c r="AM31" i="2"/>
  <c r="AO31" i="2"/>
  <c r="AQ31" i="2"/>
  <c r="AS31" i="2"/>
  <c r="BG32" i="2"/>
  <c r="AD36" i="2"/>
  <c r="AD37" i="2"/>
  <c r="N36" i="2"/>
  <c r="N37" i="2"/>
  <c r="BI8" i="2"/>
  <c r="BI9" i="2"/>
  <c r="BI10" i="2"/>
  <c r="BI12" i="2"/>
  <c r="BI13" i="2"/>
  <c r="BI14" i="2"/>
  <c r="BI15" i="2"/>
  <c r="BI16" i="2"/>
  <c r="BI17" i="2"/>
  <c r="BI18" i="2"/>
  <c r="BI19" i="2"/>
  <c r="BI20" i="2"/>
  <c r="BI21" i="2"/>
  <c r="BI22" i="2"/>
  <c r="BI23" i="2"/>
  <c r="BI24" i="2"/>
  <c r="BI25" i="2"/>
  <c r="BI26" i="2"/>
  <c r="BI27" i="2"/>
  <c r="BI28" i="2"/>
  <c r="BI29" i="2"/>
  <c r="BI30" i="2"/>
  <c r="BI7" i="2"/>
  <c r="AE6" i="2"/>
  <c r="N30" i="2"/>
  <c r="O6" i="2"/>
  <c r="CA262" i="1"/>
  <c r="CA9" i="14" s="1"/>
  <c r="CA240" i="1"/>
  <c r="CA239" i="1"/>
  <c r="CA238" i="1"/>
  <c r="CA226" i="1"/>
  <c r="CA225" i="1"/>
  <c r="CA224" i="1"/>
  <c r="CA213" i="1"/>
  <c r="CA212" i="1"/>
  <c r="CA211" i="1"/>
  <c r="CA201" i="1"/>
  <c r="CA200" i="1"/>
  <c r="CA199" i="1"/>
  <c r="CA188" i="1"/>
  <c r="CA187" i="1"/>
  <c r="CA186" i="1"/>
  <c r="CA175" i="1"/>
  <c r="CA173" i="1"/>
  <c r="CA163" i="1"/>
  <c r="CA162" i="1"/>
  <c r="CA161" i="1"/>
  <c r="CA150" i="1"/>
  <c r="CA149" i="1"/>
  <c r="CA148" i="1"/>
  <c r="AK268" i="1"/>
  <c r="AK264" i="1"/>
  <c r="AK11" i="14" s="1"/>
  <c r="AK255" i="1"/>
  <c r="AK253" i="1"/>
  <c r="AL253" i="1"/>
  <c r="AK248" i="1"/>
  <c r="AK251" i="1" s="1"/>
  <c r="AK240" i="1"/>
  <c r="AK234" i="1"/>
  <c r="AK239" i="1" s="1"/>
  <c r="AK213" i="1"/>
  <c r="AL213" i="1"/>
  <c r="AK208" i="1"/>
  <c r="AK211" i="1" s="1"/>
  <c r="AK175" i="1"/>
  <c r="AK170" i="1"/>
  <c r="AK173" i="1" s="1"/>
  <c r="AL226" i="1"/>
  <c r="AK226" i="1"/>
  <c r="AK220" i="1"/>
  <c r="AK224" i="1" s="1"/>
  <c r="AL201" i="1"/>
  <c r="AK201" i="1"/>
  <c r="AK195" i="1"/>
  <c r="AK199" i="1" s="1"/>
  <c r="AL188" i="1"/>
  <c r="AK188" i="1"/>
  <c r="AK182" i="1"/>
  <c r="AS165" i="1"/>
  <c r="AU165" i="1" s="1"/>
  <c r="AW165" i="1" s="1"/>
  <c r="BN165" i="1"/>
  <c r="BP165" i="1" s="1"/>
  <c r="BR165" i="1" s="1"/>
  <c r="C166" i="1"/>
  <c r="E166" i="1" s="1"/>
  <c r="G166" i="1" s="1"/>
  <c r="X166" i="1"/>
  <c r="Z166" i="1" s="1"/>
  <c r="AB166" i="1" s="1"/>
  <c r="AS166" i="1"/>
  <c r="AU166" i="1" s="1"/>
  <c r="AW166" i="1" s="1"/>
  <c r="AY166" i="1" s="1"/>
  <c r="BA166" i="1" s="1"/>
  <c r="BC166" i="1" s="1"/>
  <c r="BE166" i="1" s="1"/>
  <c r="BG166" i="1" s="1"/>
  <c r="BI166" i="1" s="1"/>
  <c r="BK166" i="1" s="1"/>
  <c r="BN166" i="1"/>
  <c r="BP166" i="1" s="1"/>
  <c r="BR166" i="1" s="1"/>
  <c r="BT166" i="1" s="1"/>
  <c r="BV166" i="1" s="1"/>
  <c r="BX166" i="1" s="1"/>
  <c r="X167" i="1"/>
  <c r="AH167" i="1"/>
  <c r="AS167" i="1"/>
  <c r="AU167" i="1" s="1"/>
  <c r="AW167" i="1" s="1"/>
  <c r="AY167" i="1" s="1"/>
  <c r="BA167" i="1" s="1"/>
  <c r="BC167" i="1" s="1"/>
  <c r="BE167" i="1" s="1"/>
  <c r="BG167" i="1" s="1"/>
  <c r="BI167" i="1" s="1"/>
  <c r="BK167" i="1" s="1"/>
  <c r="BN167" i="1"/>
  <c r="BP167" i="1" s="1"/>
  <c r="BR167" i="1" s="1"/>
  <c r="BT167" i="1" s="1"/>
  <c r="BV167" i="1" s="1"/>
  <c r="BX167" i="1" s="1"/>
  <c r="X168" i="1"/>
  <c r="AH168" i="1"/>
  <c r="AS168" i="1"/>
  <c r="AU168" i="1" s="1"/>
  <c r="AW168" i="1" s="1"/>
  <c r="AY168" i="1" s="1"/>
  <c r="BA168" i="1" s="1"/>
  <c r="BC168" i="1" s="1"/>
  <c r="BE168" i="1" s="1"/>
  <c r="BG168" i="1" s="1"/>
  <c r="BI168" i="1" s="1"/>
  <c r="BK168" i="1" s="1"/>
  <c r="BN168" i="1"/>
  <c r="BP168" i="1" s="1"/>
  <c r="BR168" i="1" s="1"/>
  <c r="BT168" i="1" s="1"/>
  <c r="BV168" i="1" s="1"/>
  <c r="BX168" i="1" s="1"/>
  <c r="X169" i="1"/>
  <c r="AH169" i="1"/>
  <c r="AJ169" i="1" s="1"/>
  <c r="AS169" i="1"/>
  <c r="AU169" i="1" s="1"/>
  <c r="AW169" i="1" s="1"/>
  <c r="AY169" i="1" s="1"/>
  <c r="BA169" i="1" s="1"/>
  <c r="BC169" i="1" s="1"/>
  <c r="BE169" i="1" s="1"/>
  <c r="BG169" i="1" s="1"/>
  <c r="BI169" i="1" s="1"/>
  <c r="BK169" i="1" s="1"/>
  <c r="BN169" i="1"/>
  <c r="BP169" i="1" s="1"/>
  <c r="BR169" i="1" s="1"/>
  <c r="BT169" i="1" s="1"/>
  <c r="BV169" i="1" s="1"/>
  <c r="BX169" i="1" s="1"/>
  <c r="B170" i="1"/>
  <c r="B173" i="1" s="1"/>
  <c r="D170" i="1"/>
  <c r="D174" i="1" s="1"/>
  <c r="F170" i="1"/>
  <c r="F174" i="1" s="1"/>
  <c r="H170" i="1"/>
  <c r="H173" i="1" s="1"/>
  <c r="J170" i="1"/>
  <c r="J173" i="1" s="1"/>
  <c r="L170" i="1"/>
  <c r="L174" i="1" s="1"/>
  <c r="N170" i="1"/>
  <c r="N174" i="1" s="1"/>
  <c r="P170" i="1"/>
  <c r="P173" i="1" s="1"/>
  <c r="R170" i="1"/>
  <c r="R173" i="1" s="1"/>
  <c r="T170" i="1"/>
  <c r="T174" i="1" s="1"/>
  <c r="W170" i="1"/>
  <c r="W174" i="1" s="1"/>
  <c r="Y170" i="1"/>
  <c r="Y173" i="1" s="1"/>
  <c r="AA170" i="1"/>
  <c r="AA173" i="1" s="1"/>
  <c r="AC170" i="1"/>
  <c r="AC173" i="1" s="1"/>
  <c r="AE170" i="1"/>
  <c r="AE174" i="1" s="1"/>
  <c r="AG170" i="1"/>
  <c r="AG173" i="1" s="1"/>
  <c r="AI170" i="1"/>
  <c r="AI174" i="1" s="1"/>
  <c r="AS170" i="1"/>
  <c r="AU170" i="1" s="1"/>
  <c r="AW170" i="1" s="1"/>
  <c r="BN170" i="1"/>
  <c r="BP170" i="1" s="1"/>
  <c r="E171" i="1"/>
  <c r="G171" i="1" s="1"/>
  <c r="X171" i="1"/>
  <c r="Z171" i="1" s="1"/>
  <c r="AS171" i="1"/>
  <c r="AU171" i="1" s="1"/>
  <c r="AW171" i="1" s="1"/>
  <c r="AY171" i="1" s="1"/>
  <c r="BA171" i="1" s="1"/>
  <c r="BC171" i="1" s="1"/>
  <c r="BE171" i="1" s="1"/>
  <c r="BG171" i="1" s="1"/>
  <c r="BI171" i="1" s="1"/>
  <c r="BK171" i="1" s="1"/>
  <c r="BN171" i="1"/>
  <c r="BP171" i="1" s="1"/>
  <c r="BR171" i="1" s="1"/>
  <c r="BT171" i="1" s="1"/>
  <c r="BV171" i="1" s="1"/>
  <c r="BX171" i="1" s="1"/>
  <c r="C172" i="1"/>
  <c r="E172" i="1" s="1"/>
  <c r="G172" i="1" s="1"/>
  <c r="I172" i="1" s="1"/>
  <c r="K172" i="1" s="1"/>
  <c r="M172" i="1" s="1"/>
  <c r="O172" i="1" s="1"/>
  <c r="Q172" i="1" s="1"/>
  <c r="S172" i="1" s="1"/>
  <c r="U172" i="1" s="1"/>
  <c r="V172" i="1"/>
  <c r="V170" i="1" s="1"/>
  <c r="AS172" i="1"/>
  <c r="AU172" i="1" s="1"/>
  <c r="AW172" i="1" s="1"/>
  <c r="AY172" i="1" s="1"/>
  <c r="BA172" i="1" s="1"/>
  <c r="BC172" i="1" s="1"/>
  <c r="BE172" i="1" s="1"/>
  <c r="BG172" i="1" s="1"/>
  <c r="BI172" i="1" s="1"/>
  <c r="BK172" i="1" s="1"/>
  <c r="BN172" i="1"/>
  <c r="BP172" i="1" s="1"/>
  <c r="BR172" i="1" s="1"/>
  <c r="BT172" i="1" s="1"/>
  <c r="BV172" i="1" s="1"/>
  <c r="BX172" i="1" s="1"/>
  <c r="AR173" i="1"/>
  <c r="AT173" i="1"/>
  <c r="AV173" i="1"/>
  <c r="AX173" i="1"/>
  <c r="AZ173" i="1"/>
  <c r="BB173" i="1"/>
  <c r="BD173" i="1"/>
  <c r="BF173" i="1"/>
  <c r="BH173" i="1"/>
  <c r="BJ173" i="1"/>
  <c r="BL173" i="1"/>
  <c r="BM173" i="1"/>
  <c r="BO173" i="1"/>
  <c r="BQ173" i="1"/>
  <c r="BS173" i="1"/>
  <c r="BU173" i="1"/>
  <c r="BW173" i="1"/>
  <c r="J174" i="1"/>
  <c r="AR174" i="1"/>
  <c r="AT174" i="1"/>
  <c r="AV174" i="1"/>
  <c r="AX174" i="1"/>
  <c r="AZ174" i="1"/>
  <c r="BB174" i="1"/>
  <c r="BD174" i="1"/>
  <c r="BF174" i="1"/>
  <c r="BH174" i="1"/>
  <c r="BJ174" i="1"/>
  <c r="BL174" i="1"/>
  <c r="BM174" i="1"/>
  <c r="BO174" i="1"/>
  <c r="BQ174" i="1"/>
  <c r="BS174" i="1"/>
  <c r="BU174" i="1"/>
  <c r="BW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Y175" i="1"/>
  <c r="Z175" i="1"/>
  <c r="AA175" i="1"/>
  <c r="AB175" i="1"/>
  <c r="AC175" i="1"/>
  <c r="AD175" i="1"/>
  <c r="AE175" i="1"/>
  <c r="AF175" i="1"/>
  <c r="AG175" i="1"/>
  <c r="AI175" i="1"/>
  <c r="AR175" i="1"/>
  <c r="AT175" i="1"/>
  <c r="AV175" i="1"/>
  <c r="AX175" i="1"/>
  <c r="AZ175" i="1"/>
  <c r="BB175" i="1"/>
  <c r="BD175" i="1"/>
  <c r="BF175" i="1"/>
  <c r="BH175" i="1"/>
  <c r="BJ175" i="1"/>
  <c r="BL175" i="1"/>
  <c r="BM175" i="1"/>
  <c r="BO175" i="1"/>
  <c r="BQ175" i="1"/>
  <c r="BS175" i="1"/>
  <c r="BU175" i="1"/>
  <c r="BW175" i="1"/>
  <c r="AL163" i="1"/>
  <c r="AK163" i="1"/>
  <c r="AK157" i="1"/>
  <c r="AK161" i="1" s="1"/>
  <c r="AK150" i="1"/>
  <c r="AL150" i="1"/>
  <c r="AK144" i="1"/>
  <c r="AK148" i="1" s="1"/>
  <c r="AK131" i="1"/>
  <c r="AK267" i="1" s="1"/>
  <c r="AK128" i="1"/>
  <c r="AK119" i="1"/>
  <c r="AK118" i="1" s="1"/>
  <c r="AK265" i="1" s="1"/>
  <c r="AK12" i="14" s="1"/>
  <c r="AK106" i="1"/>
  <c r="AK98" i="1"/>
  <c r="AK94" i="1"/>
  <c r="AK88" i="1"/>
  <c r="AK80" i="1"/>
  <c r="W78" i="1"/>
  <c r="Y78" i="1"/>
  <c r="AA78" i="1"/>
  <c r="AC78" i="1"/>
  <c r="AE78" i="1"/>
  <c r="AG78" i="1"/>
  <c r="AI78" i="1"/>
  <c r="AK78" i="1"/>
  <c r="AK76" i="1"/>
  <c r="AK75" i="1" s="1"/>
  <c r="AK52" i="1"/>
  <c r="AK51" i="1" s="1"/>
  <c r="AK260" i="1" s="1"/>
  <c r="AK7" i="14" s="1"/>
  <c r="AK36" i="1"/>
  <c r="AK35" i="1" s="1"/>
  <c r="AK20" i="1"/>
  <c r="AK12" i="1"/>
  <c r="AK186" i="1" l="1"/>
  <c r="AK187" i="1"/>
  <c r="AK19" i="14"/>
  <c r="CA19" i="14" s="1"/>
  <c r="CA133" i="1"/>
  <c r="CA128" i="1" s="1"/>
  <c r="CA127" i="1" s="1"/>
  <c r="CA267" i="1" s="1"/>
  <c r="CA18" i="14" s="1"/>
  <c r="S82" i="19"/>
  <c r="CA51" i="1" s="1"/>
  <c r="CA264" i="1" s="1"/>
  <c r="CA11" i="14" s="1"/>
  <c r="CA12" i="1"/>
  <c r="CA263" i="1" s="1"/>
  <c r="CA10" i="14" s="1"/>
  <c r="H174" i="1"/>
  <c r="N173" i="1"/>
  <c r="W173" i="1"/>
  <c r="F173" i="1"/>
  <c r="AH175" i="1"/>
  <c r="L173" i="1"/>
  <c r="T173" i="1"/>
  <c r="D173" i="1"/>
  <c r="AK9" i="1"/>
  <c r="AK92" i="1"/>
  <c r="AK262" i="1" s="1"/>
  <c r="AK9" i="14" s="1"/>
  <c r="AK238" i="1"/>
  <c r="AE91" i="2"/>
  <c r="CE9" i="1" s="1"/>
  <c r="CE260" i="1" s="1"/>
  <c r="CE7" i="14" s="1"/>
  <c r="X175" i="1"/>
  <c r="AA174" i="1"/>
  <c r="B174" i="1"/>
  <c r="O91" i="2"/>
  <c r="CE8" i="1" s="1"/>
  <c r="R174" i="1"/>
  <c r="AI173" i="1"/>
  <c r="BI48" i="2"/>
  <c r="AK127" i="1"/>
  <c r="AK266" i="1" s="1"/>
  <c r="AK18" i="14" s="1"/>
  <c r="P174" i="1"/>
  <c r="AK200" i="1"/>
  <c r="AK225" i="1"/>
  <c r="AK174" i="1"/>
  <c r="BI6" i="2"/>
  <c r="AS91" i="2"/>
  <c r="V21" i="5"/>
  <c r="AL169" i="1"/>
  <c r="AL175" i="1" s="1"/>
  <c r="AJ175" i="1"/>
  <c r="AK74" i="1"/>
  <c r="AK261" i="1" s="1"/>
  <c r="AK8" i="14" s="1"/>
  <c r="AK149" i="1"/>
  <c r="AK162" i="1"/>
  <c r="AK212" i="1"/>
  <c r="AK252" i="1"/>
  <c r="AK137" i="1"/>
  <c r="AK263" i="1"/>
  <c r="AK10" i="14" s="1"/>
  <c r="AE173" i="1"/>
  <c r="AU175" i="1"/>
  <c r="BI31" i="2"/>
  <c r="CA255" i="1"/>
  <c r="BI38" i="2"/>
  <c r="BI54" i="2"/>
  <c r="CA266" i="1"/>
  <c r="BP175" i="1"/>
  <c r="BR170" i="1"/>
  <c r="BR173" i="1" s="1"/>
  <c r="AD166" i="1"/>
  <c r="BT165" i="1"/>
  <c r="BR174" i="1"/>
  <c r="G170" i="1"/>
  <c r="G173" i="1" s="1"/>
  <c r="I171" i="1"/>
  <c r="AU174" i="1"/>
  <c r="AU173" i="1"/>
  <c r="V173" i="1"/>
  <c r="V174" i="1"/>
  <c r="AW175" i="1"/>
  <c r="AY170" i="1"/>
  <c r="I166" i="1"/>
  <c r="AW173" i="1"/>
  <c r="AW174" i="1"/>
  <c r="AY165" i="1"/>
  <c r="BN175" i="1"/>
  <c r="BN174" i="1"/>
  <c r="BN173" i="1"/>
  <c r="X172" i="1"/>
  <c r="Z172" i="1" s="1"/>
  <c r="AB172" i="1" s="1"/>
  <c r="AD172" i="1" s="1"/>
  <c r="AF172" i="1" s="1"/>
  <c r="AH172" i="1" s="1"/>
  <c r="AJ172" i="1" s="1"/>
  <c r="AL172" i="1" s="1"/>
  <c r="AB171" i="1"/>
  <c r="E170" i="1"/>
  <c r="AS175" i="1"/>
  <c r="AS174" i="1"/>
  <c r="AS173" i="1"/>
  <c r="C170" i="1"/>
  <c r="BP174" i="1"/>
  <c r="AG174" i="1"/>
  <c r="AC174" i="1"/>
  <c r="Y174" i="1"/>
  <c r="BP173" i="1"/>
  <c r="BF88" i="2"/>
  <c r="BF89" i="2"/>
  <c r="BF90" i="2"/>
  <c r="M6" i="2"/>
  <c r="Q6" i="2"/>
  <c r="U6" i="2"/>
  <c r="U91" i="2" s="1"/>
  <c r="W6" i="2"/>
  <c r="W91" i="2" s="1"/>
  <c r="Y6" i="2"/>
  <c r="Y91" i="2" s="1"/>
  <c r="AA6" i="2"/>
  <c r="AA91" i="2" s="1"/>
  <c r="AC6" i="2"/>
  <c r="AC91" i="2" s="1"/>
  <c r="AG6" i="2"/>
  <c r="AG91" i="2" s="1"/>
  <c r="AK6" i="2"/>
  <c r="AK91" i="2" s="1"/>
  <c r="AQ6" i="2"/>
  <c r="CE126" i="1" l="1"/>
  <c r="CE135" i="1" s="1"/>
  <c r="CE254" i="1" s="1"/>
  <c r="CE256" i="1" s="1"/>
  <c r="CE259" i="1"/>
  <c r="CE136" i="1"/>
  <c r="CA8" i="1"/>
  <c r="CA259" i="1" s="1"/>
  <c r="CA6" i="14" s="1"/>
  <c r="CA9" i="1"/>
  <c r="CA260" i="1" s="1"/>
  <c r="CA7" i="14" s="1"/>
  <c r="CC260" i="1"/>
  <c r="CC7" i="14" s="1"/>
  <c r="CA10" i="1"/>
  <c r="CA261" i="1" s="1"/>
  <c r="CA8" i="14" s="1"/>
  <c r="CC10" i="1"/>
  <c r="BI91" i="2"/>
  <c r="AK274" i="1"/>
  <c r="AK22" i="14" s="1"/>
  <c r="G174" i="1"/>
  <c r="AB170" i="1"/>
  <c r="AD171" i="1"/>
  <c r="AF166" i="1"/>
  <c r="C173" i="1"/>
  <c r="C174" i="1"/>
  <c r="BA165" i="1"/>
  <c r="AY173" i="1"/>
  <c r="AY174" i="1"/>
  <c r="BA170" i="1"/>
  <c r="AY175" i="1"/>
  <c r="K166" i="1"/>
  <c r="Z170" i="1"/>
  <c r="BT170" i="1"/>
  <c r="BT173" i="1" s="1"/>
  <c r="BR175" i="1"/>
  <c r="E173" i="1"/>
  <c r="E174" i="1"/>
  <c r="X170" i="1"/>
  <c r="I170" i="1"/>
  <c r="I173" i="1" s="1"/>
  <c r="K171" i="1"/>
  <c r="BT174" i="1"/>
  <c r="BV165" i="1"/>
  <c r="B6" i="2"/>
  <c r="C6" i="2"/>
  <c r="E6" i="2"/>
  <c r="K6" i="2"/>
  <c r="BD87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31" i="2"/>
  <c r="BY16" i="1"/>
  <c r="R93" i="4"/>
  <c r="T93" i="4" s="1"/>
  <c r="V93" i="4" s="1"/>
  <c r="X93" i="4" s="1"/>
  <c r="CE6" i="14" l="1"/>
  <c r="CE273" i="1"/>
  <c r="CE271" i="1"/>
  <c r="CA136" i="1"/>
  <c r="CC259" i="1"/>
  <c r="CC6" i="14" s="1"/>
  <c r="CD10" i="1"/>
  <c r="CC261" i="1"/>
  <c r="Z173" i="1"/>
  <c r="Z174" i="1"/>
  <c r="M171" i="1"/>
  <c r="K170" i="1"/>
  <c r="K173" i="1" s="1"/>
  <c r="I174" i="1"/>
  <c r="BC170" i="1"/>
  <c r="BA175" i="1"/>
  <c r="BV174" i="1"/>
  <c r="BX165" i="1"/>
  <c r="AD170" i="1"/>
  <c r="AF171" i="1"/>
  <c r="BC165" i="1"/>
  <c r="BA173" i="1"/>
  <c r="BA174" i="1"/>
  <c r="X173" i="1"/>
  <c r="X174" i="1"/>
  <c r="BT175" i="1"/>
  <c r="BV170" i="1"/>
  <c r="BV173" i="1" s="1"/>
  <c r="M166" i="1"/>
  <c r="K174" i="1"/>
  <c r="AH166" i="1"/>
  <c r="AB174" i="1"/>
  <c r="AB173" i="1"/>
  <c r="Q132" i="4"/>
  <c r="CE14" i="14" l="1"/>
  <c r="CE15" i="14" s="1"/>
  <c r="CE16" i="14"/>
  <c r="CE21" i="14"/>
  <c r="CE276" i="1"/>
  <c r="CE24" i="14" s="1"/>
  <c r="CE20" i="14"/>
  <c r="CE26" i="14" s="1"/>
  <c r="CE27" i="14" s="1"/>
  <c r="CD261" i="1"/>
  <c r="CD8" i="14" s="1"/>
  <c r="CF10" i="1"/>
  <c r="CF261" i="1" s="1"/>
  <c r="CF8" i="14" s="1"/>
  <c r="CD259" i="1"/>
  <c r="CD6" i="14" s="1"/>
  <c r="CF8" i="1"/>
  <c r="CC8" i="14"/>
  <c r="AH171" i="1"/>
  <c r="AF170" i="1"/>
  <c r="AJ166" i="1"/>
  <c r="AL166" i="1" s="1"/>
  <c r="BX170" i="1"/>
  <c r="BX175" i="1" s="1"/>
  <c r="BV175" i="1"/>
  <c r="AD173" i="1"/>
  <c r="AD174" i="1"/>
  <c r="O171" i="1"/>
  <c r="M170" i="1"/>
  <c r="M174" i="1" s="1"/>
  <c r="O166" i="1"/>
  <c r="BX174" i="1"/>
  <c r="BE170" i="1"/>
  <c r="BC175" i="1"/>
  <c r="BE165" i="1"/>
  <c r="BC173" i="1"/>
  <c r="BC174" i="1"/>
  <c r="BY174" i="1"/>
  <c r="R71" i="19"/>
  <c r="T71" i="19" s="1"/>
  <c r="V71" i="19" s="1"/>
  <c r="M24" i="17"/>
  <c r="M22" i="17"/>
  <c r="M21" i="17"/>
  <c r="M20" i="17"/>
  <c r="M18" i="17"/>
  <c r="M17" i="17"/>
  <c r="M13" i="17"/>
  <c r="M8" i="17"/>
  <c r="M7" i="17"/>
  <c r="M6" i="17"/>
  <c r="CF259" i="1" l="1"/>
  <c r="CF6" i="14" s="1"/>
  <c r="M173" i="1"/>
  <c r="BG165" i="1"/>
  <c r="BE173" i="1"/>
  <c r="BE174" i="1"/>
  <c r="BX173" i="1"/>
  <c r="Q166" i="1"/>
  <c r="O170" i="1"/>
  <c r="O173" i="1" s="1"/>
  <c r="Q171" i="1"/>
  <c r="AF174" i="1"/>
  <c r="AF173" i="1"/>
  <c r="BE175" i="1"/>
  <c r="BG170" i="1"/>
  <c r="AH170" i="1"/>
  <c r="AJ171" i="1"/>
  <c r="V82" i="1"/>
  <c r="O174" i="1" l="1"/>
  <c r="AJ170" i="1"/>
  <c r="AL171" i="1"/>
  <c r="AL170" i="1" s="1"/>
  <c r="AH174" i="1"/>
  <c r="AH173" i="1"/>
  <c r="BI170" i="1"/>
  <c r="BG175" i="1"/>
  <c r="Q170" i="1"/>
  <c r="Q173" i="1" s="1"/>
  <c r="S171" i="1"/>
  <c r="S166" i="1"/>
  <c r="BI165" i="1"/>
  <c r="BG173" i="1"/>
  <c r="BG174" i="1"/>
  <c r="J64" i="21"/>
  <c r="Q174" i="1" l="1"/>
  <c r="AL174" i="1"/>
  <c r="AL173" i="1"/>
  <c r="AJ173" i="1"/>
  <c r="AJ174" i="1"/>
  <c r="U166" i="1"/>
  <c r="BK170" i="1"/>
  <c r="BK175" i="1" s="1"/>
  <c r="BI175" i="1"/>
  <c r="BK165" i="1"/>
  <c r="BI173" i="1"/>
  <c r="BI174" i="1"/>
  <c r="S170" i="1"/>
  <c r="S174" i="1" s="1"/>
  <c r="U171" i="1"/>
  <c r="U170" i="1" s="1"/>
  <c r="J57" i="21"/>
  <c r="S173" i="1" l="1"/>
  <c r="BK173" i="1"/>
  <c r="BK174" i="1"/>
  <c r="U173" i="1"/>
  <c r="U174" i="1"/>
  <c r="BG89" i="2"/>
  <c r="BH89" i="2" s="1"/>
  <c r="BJ89" i="2" s="1"/>
  <c r="BG90" i="2"/>
  <c r="BH90" i="2" s="1"/>
  <c r="BJ90" i="2" s="1"/>
  <c r="Q32" i="19"/>
  <c r="BG88" i="2"/>
  <c r="BH88" i="2" s="1"/>
  <c r="BJ88" i="2" s="1"/>
  <c r="BG87" i="2"/>
  <c r="R50" i="4"/>
  <c r="T50" i="4" s="1"/>
  <c r="V50" i="4" s="1"/>
  <c r="X50" i="4" s="1"/>
  <c r="Q48" i="4"/>
  <c r="Q129" i="4" s="1"/>
  <c r="R49" i="4"/>
  <c r="T49" i="4" s="1"/>
  <c r="V49" i="4" s="1"/>
  <c r="X49" i="4" s="1"/>
  <c r="I59" i="21" l="1"/>
  <c r="J58" i="21"/>
  <c r="R127" i="4"/>
  <c r="T127" i="4" s="1"/>
  <c r="V127" i="4" s="1"/>
  <c r="X127" i="4" s="1"/>
  <c r="AQ79" i="2"/>
  <c r="O75" i="19"/>
  <c r="Q75" i="19"/>
  <c r="AR79" i="2" l="1"/>
  <c r="AQ91" i="2"/>
  <c r="AI36" i="1"/>
  <c r="AJ47" i="1"/>
  <c r="AL47" i="1" s="1"/>
  <c r="AN47" i="1" s="1"/>
  <c r="AP47" i="1" s="1"/>
  <c r="BY15" i="1"/>
  <c r="BZ23" i="14"/>
  <c r="BY23" i="14"/>
  <c r="BY262" i="1"/>
  <c r="BY9" i="14" s="1"/>
  <c r="BY253" i="1"/>
  <c r="BY252" i="1"/>
  <c r="BY251" i="1"/>
  <c r="BY240" i="1"/>
  <c r="BY239" i="1"/>
  <c r="BY238" i="1"/>
  <c r="BY226" i="1"/>
  <c r="BY225" i="1"/>
  <c r="BY224" i="1"/>
  <c r="BY213" i="1"/>
  <c r="BY212" i="1"/>
  <c r="BY211" i="1"/>
  <c r="BY201" i="1"/>
  <c r="BY200" i="1"/>
  <c r="BY199" i="1"/>
  <c r="BY188" i="1"/>
  <c r="BY187" i="1"/>
  <c r="BY186" i="1"/>
  <c r="BY175" i="1"/>
  <c r="BY173" i="1"/>
  <c r="BZ172" i="1"/>
  <c r="CB172" i="1" s="1"/>
  <c r="BZ171" i="1"/>
  <c r="CB171" i="1" s="1"/>
  <c r="BZ170" i="1"/>
  <c r="BZ169" i="1"/>
  <c r="CB169" i="1" s="1"/>
  <c r="BZ168" i="1"/>
  <c r="CB168" i="1" s="1"/>
  <c r="BZ167" i="1"/>
  <c r="CB167" i="1" s="1"/>
  <c r="BZ166" i="1"/>
  <c r="CB166" i="1" s="1"/>
  <c r="BZ165" i="1"/>
  <c r="BY163" i="1"/>
  <c r="BY162" i="1"/>
  <c r="BY161" i="1"/>
  <c r="BY150" i="1"/>
  <c r="BY149" i="1"/>
  <c r="BY148" i="1"/>
  <c r="AI268" i="1"/>
  <c r="AI264" i="1"/>
  <c r="AI11" i="14" s="1"/>
  <c r="CB165" i="1" l="1"/>
  <c r="BZ174" i="1"/>
  <c r="BZ175" i="1"/>
  <c r="CB170" i="1"/>
  <c r="CB175" i="1" s="1"/>
  <c r="BZ173" i="1"/>
  <c r="AI19" i="14"/>
  <c r="BY19" i="14" s="1"/>
  <c r="BY133" i="1"/>
  <c r="BY128" i="1" s="1"/>
  <c r="BY127" i="1" s="1"/>
  <c r="BY267" i="1" s="1"/>
  <c r="BY18" i="14" s="1"/>
  <c r="BY255" i="1"/>
  <c r="AI255" i="1"/>
  <c r="AI253" i="1"/>
  <c r="AJ253" i="1"/>
  <c r="AI248" i="1"/>
  <c r="AI251" i="1" s="1"/>
  <c r="AI240" i="1"/>
  <c r="AI234" i="1"/>
  <c r="AI238" i="1" s="1"/>
  <c r="AI213" i="1"/>
  <c r="AJ213" i="1"/>
  <c r="AI208" i="1"/>
  <c r="AI211" i="1" s="1"/>
  <c r="AJ226" i="1"/>
  <c r="AI226" i="1"/>
  <c r="AI220" i="1"/>
  <c r="AI224" i="1" s="1"/>
  <c r="AJ201" i="1"/>
  <c r="AI201" i="1"/>
  <c r="AI195" i="1"/>
  <c r="AI199" i="1" s="1"/>
  <c r="AJ188" i="1"/>
  <c r="AI188" i="1"/>
  <c r="AI182" i="1"/>
  <c r="AI186" i="1" s="1"/>
  <c r="AJ163" i="1"/>
  <c r="AI163" i="1"/>
  <c r="AI157" i="1"/>
  <c r="AI161" i="1" s="1"/>
  <c r="AI150" i="1"/>
  <c r="AJ150" i="1"/>
  <c r="AI144" i="1"/>
  <c r="AI149" i="1" s="1"/>
  <c r="W80" i="1"/>
  <c r="AA80" i="1"/>
  <c r="AC80" i="1"/>
  <c r="AE80" i="1"/>
  <c r="AG80" i="1"/>
  <c r="AI80" i="1"/>
  <c r="Y80" i="1"/>
  <c r="AI12" i="1"/>
  <c r="AI20" i="1"/>
  <c r="AI24" i="1"/>
  <c r="AI35" i="1"/>
  <c r="AI52" i="1"/>
  <c r="W76" i="1"/>
  <c r="W75" i="1" s="1"/>
  <c r="Y76" i="1"/>
  <c r="Y75" i="1" s="1"/>
  <c r="AA76" i="1"/>
  <c r="AA75" i="1" s="1"/>
  <c r="AC76" i="1"/>
  <c r="AC75" i="1" s="1"/>
  <c r="AE76" i="1"/>
  <c r="AE75" i="1" s="1"/>
  <c r="AG76" i="1"/>
  <c r="AG75" i="1" s="1"/>
  <c r="AI76" i="1"/>
  <c r="AI75" i="1" s="1"/>
  <c r="AI88" i="1"/>
  <c r="AI94" i="1"/>
  <c r="AI98" i="1"/>
  <c r="AI107" i="1"/>
  <c r="AI106" i="1" s="1"/>
  <c r="AI263" i="1" s="1"/>
  <c r="AI10" i="14" s="1"/>
  <c r="W131" i="1"/>
  <c r="Y131" i="1"/>
  <c r="AA131" i="1"/>
  <c r="AC131" i="1"/>
  <c r="AE131" i="1"/>
  <c r="AG131" i="1"/>
  <c r="AI131" i="1"/>
  <c r="AI267" i="1" s="1"/>
  <c r="AI128" i="1"/>
  <c r="AI119" i="1"/>
  <c r="AI118" i="1" s="1"/>
  <c r="AI265" i="1" s="1"/>
  <c r="AI12" i="14" s="1"/>
  <c r="O32" i="19"/>
  <c r="O76" i="19" s="1"/>
  <c r="Q76" i="19"/>
  <c r="O81" i="19"/>
  <c r="Q81" i="19"/>
  <c r="Q51" i="20"/>
  <c r="Q18" i="20"/>
  <c r="Q176" i="4"/>
  <c r="BY56" i="1" s="1"/>
  <c r="BZ56" i="1" s="1"/>
  <c r="CB56" i="1" s="1"/>
  <c r="CF56" i="1" s="1"/>
  <c r="R175" i="4"/>
  <c r="T175" i="4" s="1"/>
  <c r="V175" i="4" s="1"/>
  <c r="Q171" i="4"/>
  <c r="BY55" i="1" s="1"/>
  <c r="Q164" i="4"/>
  <c r="BY57" i="1" s="1"/>
  <c r="R152" i="4"/>
  <c r="T152" i="4" s="1"/>
  <c r="V152" i="4" s="1"/>
  <c r="X152" i="4" s="1"/>
  <c r="X164" i="4" s="1"/>
  <c r="R165" i="4"/>
  <c r="T165" i="4" s="1"/>
  <c r="V165" i="4" s="1"/>
  <c r="R166" i="4"/>
  <c r="T166" i="4" s="1"/>
  <c r="V166" i="4" s="1"/>
  <c r="R167" i="4"/>
  <c r="T167" i="4" s="1"/>
  <c r="V167" i="4" s="1"/>
  <c r="Q138" i="4"/>
  <c r="BY14" i="1" s="1"/>
  <c r="T22" i="5"/>
  <c r="T20" i="5"/>
  <c r="BY17" i="1" s="1"/>
  <c r="Q52" i="20" l="1"/>
  <c r="CA273" i="1"/>
  <c r="CA13" i="14"/>
  <c r="Q82" i="19"/>
  <c r="BY51" i="1" s="1"/>
  <c r="BY264" i="1" s="1"/>
  <c r="BY11" i="14" s="1"/>
  <c r="O82" i="19"/>
  <c r="AI239" i="1"/>
  <c r="CB173" i="1"/>
  <c r="AI74" i="1"/>
  <c r="AI261" i="1" s="1"/>
  <c r="AI8" i="14" s="1"/>
  <c r="AI92" i="1"/>
  <c r="AI262" i="1" s="1"/>
  <c r="AI9" i="14" s="1"/>
  <c r="AI187" i="1"/>
  <c r="AI200" i="1"/>
  <c r="AI127" i="1"/>
  <c r="AI266" i="1" s="1"/>
  <c r="AI18" i="14" s="1"/>
  <c r="AI51" i="1"/>
  <c r="AI260" i="1" s="1"/>
  <c r="AI274" i="1" s="1"/>
  <c r="AI22" i="14" s="1"/>
  <c r="AI212" i="1"/>
  <c r="AI252" i="1"/>
  <c r="AI225" i="1"/>
  <c r="AI162" i="1"/>
  <c r="AI148" i="1"/>
  <c r="BY12" i="1"/>
  <c r="BY263" i="1" s="1"/>
  <c r="BY10" i="14" s="1"/>
  <c r="T21" i="5"/>
  <c r="BY53" i="1"/>
  <c r="BY266" i="1" s="1"/>
  <c r="BZ57" i="1"/>
  <c r="CB57" i="1" s="1"/>
  <c r="CF57" i="1" s="1"/>
  <c r="AI9" i="1"/>
  <c r="AI8" i="1" s="1"/>
  <c r="AI259" i="1" s="1"/>
  <c r="CA52" i="1" l="1"/>
  <c r="CA126" i="1" s="1"/>
  <c r="CA135" i="1" s="1"/>
  <c r="CC52" i="1"/>
  <c r="CA21" i="14"/>
  <c r="AI7" i="14"/>
  <c r="BY52" i="1"/>
  <c r="BY265" i="1" s="1"/>
  <c r="BY12" i="14" s="1"/>
  <c r="AI137" i="1"/>
  <c r="CA265" i="1"/>
  <c r="CA137" i="1"/>
  <c r="AI271" i="1"/>
  <c r="AI126" i="1"/>
  <c r="AI135" i="1" s="1"/>
  <c r="AI254" i="1" s="1"/>
  <c r="AI256" i="1" s="1"/>
  <c r="AI6" i="14"/>
  <c r="AI136" i="1"/>
  <c r="AI273" i="1"/>
  <c r="AI21" i="14" s="1"/>
  <c r="BW16" i="1"/>
  <c r="O171" i="4"/>
  <c r="BW55" i="1" s="1"/>
  <c r="N171" i="4"/>
  <c r="AI14" i="14" l="1"/>
  <c r="AI20" i="14" s="1"/>
  <c r="AI26" i="14" s="1"/>
  <c r="CC265" i="1"/>
  <c r="CC137" i="1"/>
  <c r="CA254" i="1"/>
  <c r="CA256" i="1" s="1"/>
  <c r="BY137" i="1"/>
  <c r="CA12" i="14"/>
  <c r="CA274" i="1"/>
  <c r="CA271" i="1"/>
  <c r="P170" i="4"/>
  <c r="CC12" i="14" l="1"/>
  <c r="CC17" i="14" s="1"/>
  <c r="CC274" i="1"/>
  <c r="CA277" i="1"/>
  <c r="CA25" i="14" s="1"/>
  <c r="CA22" i="14"/>
  <c r="CA17" i="14"/>
  <c r="CA14" i="14"/>
  <c r="CA20" i="14" s="1"/>
  <c r="CA26" i="14" s="1"/>
  <c r="R170" i="4"/>
  <c r="P171" i="4"/>
  <c r="BX55" i="1" s="1"/>
  <c r="BZ55" i="1" s="1"/>
  <c r="AG240" i="1"/>
  <c r="J63" i="21"/>
  <c r="U32" i="21"/>
  <c r="J44" i="21"/>
  <c r="L44" i="21" s="1"/>
  <c r="J45" i="21"/>
  <c r="L45" i="21" s="1"/>
  <c r="J46" i="21"/>
  <c r="L46" i="21" s="1"/>
  <c r="J47" i="21"/>
  <c r="L47" i="21" s="1"/>
  <c r="CC22" i="14" l="1"/>
  <c r="CC277" i="1"/>
  <c r="CC25" i="14" s="1"/>
  <c r="R171" i="4"/>
  <c r="T170" i="4"/>
  <c r="BZ53" i="1"/>
  <c r="CB55" i="1"/>
  <c r="E48" i="21"/>
  <c r="G48" i="21"/>
  <c r="I48" i="21"/>
  <c r="B48" i="21"/>
  <c r="AH228" i="1"/>
  <c r="AJ228" i="1" s="1"/>
  <c r="AL228" i="1" s="1"/>
  <c r="BW253" i="1"/>
  <c r="BW252" i="1"/>
  <c r="BW251" i="1"/>
  <c r="T171" i="4" l="1"/>
  <c r="V170" i="4"/>
  <c r="V171" i="4" s="1"/>
  <c r="CB53" i="1"/>
  <c r="M38" i="2"/>
  <c r="M91" i="2" s="1"/>
  <c r="CD53" i="1" l="1"/>
  <c r="CD266" i="1" s="1"/>
  <c r="CF55" i="1"/>
  <c r="CF53" i="1" s="1"/>
  <c r="CF266" i="1" s="1"/>
  <c r="CF13" i="14" s="1"/>
  <c r="AG24" i="1"/>
  <c r="AH26" i="1"/>
  <c r="AJ26" i="1" s="1"/>
  <c r="AL26" i="1" s="1"/>
  <c r="AN26" i="1" s="1"/>
  <c r="AP26" i="1" s="1"/>
  <c r="CD13" i="14" l="1"/>
  <c r="AG12" i="1"/>
  <c r="AH19" i="1"/>
  <c r="AJ19" i="1" s="1"/>
  <c r="AL19" i="1" s="1"/>
  <c r="AN19" i="1" s="1"/>
  <c r="AP19" i="1" s="1"/>
  <c r="O164" i="4"/>
  <c r="AH73" i="1" l="1"/>
  <c r="AJ73" i="1" s="1"/>
  <c r="AL73" i="1" s="1"/>
  <c r="AN73" i="1" s="1"/>
  <c r="AP73" i="1" s="1"/>
  <c r="BW57" i="1" l="1"/>
  <c r="BX23" i="14"/>
  <c r="BW23" i="14"/>
  <c r="O176" i="4"/>
  <c r="BW56" i="1" s="1"/>
  <c r="O138" i="4"/>
  <c r="BW14" i="1" s="1"/>
  <c r="O129" i="4"/>
  <c r="BW15" i="1" s="1"/>
  <c r="O18" i="20"/>
  <c r="O51" i="20"/>
  <c r="BG8" i="2"/>
  <c r="BG9" i="2"/>
  <c r="BG10" i="2"/>
  <c r="BG12" i="2"/>
  <c r="BG13" i="2"/>
  <c r="BG14" i="2"/>
  <c r="BG15" i="2"/>
  <c r="BG16" i="2"/>
  <c r="BG17" i="2"/>
  <c r="BG18" i="2"/>
  <c r="BG19" i="2"/>
  <c r="BG20" i="2"/>
  <c r="BG21" i="2"/>
  <c r="BG22" i="2"/>
  <c r="BG23" i="2"/>
  <c r="BG24" i="2"/>
  <c r="BG25" i="2"/>
  <c r="BG26" i="2"/>
  <c r="BG27" i="2"/>
  <c r="BG28" i="2"/>
  <c r="BG29" i="2"/>
  <c r="BG30" i="2"/>
  <c r="BG33" i="2"/>
  <c r="BG34" i="2"/>
  <c r="BG35" i="2"/>
  <c r="BG36" i="2"/>
  <c r="BG37" i="2"/>
  <c r="BG39" i="2"/>
  <c r="BG40" i="2"/>
  <c r="BG41" i="2"/>
  <c r="BG42" i="2"/>
  <c r="BG43" i="2"/>
  <c r="BG44" i="2"/>
  <c r="BG45" i="2"/>
  <c r="BG46" i="2"/>
  <c r="BG47" i="2"/>
  <c r="BG49" i="2"/>
  <c r="BG50" i="2"/>
  <c r="BG51" i="2"/>
  <c r="BG52" i="2"/>
  <c r="BG53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81" i="2"/>
  <c r="BG82" i="2"/>
  <c r="BG83" i="2"/>
  <c r="BG84" i="2"/>
  <c r="BG85" i="2"/>
  <c r="BG86" i="2"/>
  <c r="BG7" i="2"/>
  <c r="AP71" i="2"/>
  <c r="AB87" i="2"/>
  <c r="AD87" i="2" s="1"/>
  <c r="L80" i="2"/>
  <c r="L81" i="2"/>
  <c r="L82" i="2"/>
  <c r="L83" i="2"/>
  <c r="L84" i="2"/>
  <c r="L79" i="2"/>
  <c r="L74" i="2"/>
  <c r="N74" i="2" s="1"/>
  <c r="L87" i="2"/>
  <c r="K38" i="2"/>
  <c r="C38" i="2"/>
  <c r="E38" i="2"/>
  <c r="G38" i="2"/>
  <c r="I38" i="2"/>
  <c r="AW7" i="2"/>
  <c r="AY7" i="2"/>
  <c r="BA7" i="2"/>
  <c r="BC7" i="2"/>
  <c r="BE7" i="2"/>
  <c r="R22" i="5"/>
  <c r="R20" i="5"/>
  <c r="BW17" i="1" s="1"/>
  <c r="BX249" i="1"/>
  <c r="BZ249" i="1" s="1"/>
  <c r="BW240" i="1"/>
  <c r="BW239" i="1"/>
  <c r="BW238" i="1"/>
  <c r="BW226" i="1"/>
  <c r="BW225" i="1"/>
  <c r="BW224" i="1"/>
  <c r="BW213" i="1"/>
  <c r="BW212" i="1"/>
  <c r="BW211" i="1"/>
  <c r="BW201" i="1"/>
  <c r="BW200" i="1"/>
  <c r="BW199" i="1"/>
  <c r="BW188" i="1"/>
  <c r="BW187" i="1"/>
  <c r="BW186" i="1"/>
  <c r="BW163" i="1"/>
  <c r="BW162" i="1"/>
  <c r="BW161" i="1"/>
  <c r="BW150" i="1"/>
  <c r="BW149" i="1"/>
  <c r="BW148" i="1"/>
  <c r="BW262" i="1"/>
  <c r="BW9" i="14" s="1"/>
  <c r="AG268" i="1"/>
  <c r="AG19" i="14" s="1"/>
  <c r="BW19" i="14" s="1"/>
  <c r="AG267" i="1"/>
  <c r="AG213" i="1"/>
  <c r="AH213" i="1"/>
  <c r="AG208" i="1"/>
  <c r="AG211" i="1" s="1"/>
  <c r="AG255" i="1"/>
  <c r="AG253" i="1"/>
  <c r="AH253" i="1"/>
  <c r="AG248" i="1"/>
  <c r="AG251" i="1" s="1"/>
  <c r="AH243" i="1"/>
  <c r="AG234" i="1"/>
  <c r="AH226" i="1"/>
  <c r="AG226" i="1"/>
  <c r="AG220" i="1"/>
  <c r="AG224" i="1" s="1"/>
  <c r="AH215" i="1"/>
  <c r="AJ215" i="1" s="1"/>
  <c r="AH201" i="1"/>
  <c r="AG201" i="1"/>
  <c r="AG195" i="1"/>
  <c r="AG199" i="1" s="1"/>
  <c r="AH188" i="1"/>
  <c r="AG188" i="1"/>
  <c r="AG182" i="1"/>
  <c r="AG186" i="1" s="1"/>
  <c r="AH163" i="1"/>
  <c r="AG163" i="1"/>
  <c r="AG157" i="1"/>
  <c r="AG161" i="1" s="1"/>
  <c r="AG150" i="1"/>
  <c r="AH150" i="1"/>
  <c r="AG144" i="1"/>
  <c r="AG149" i="1" s="1"/>
  <c r="AG128" i="1"/>
  <c r="AG127" i="1" s="1"/>
  <c r="AG119" i="1"/>
  <c r="AG118" i="1" s="1"/>
  <c r="AG265" i="1" s="1"/>
  <c r="AG12" i="14" s="1"/>
  <c r="AG264" i="1"/>
  <c r="AG11" i="14" s="1"/>
  <c r="AG107" i="1"/>
  <c r="AG106" i="1" s="1"/>
  <c r="AG263" i="1" s="1"/>
  <c r="AG10" i="14" s="1"/>
  <c r="AG98" i="1"/>
  <c r="W94" i="1"/>
  <c r="Y94" i="1"/>
  <c r="AA94" i="1"/>
  <c r="AC94" i="1"/>
  <c r="AE94" i="1"/>
  <c r="AG94" i="1"/>
  <c r="AG88" i="1"/>
  <c r="AG52" i="1"/>
  <c r="AG36" i="1"/>
  <c r="AG35" i="1" s="1"/>
  <c r="AG20" i="1"/>
  <c r="N87" i="2" l="1"/>
  <c r="BG54" i="2"/>
  <c r="BY13" i="14"/>
  <c r="BY17" i="14" s="1"/>
  <c r="BY274" i="1"/>
  <c r="N82" i="2"/>
  <c r="BG48" i="2"/>
  <c r="N81" i="2"/>
  <c r="BF71" i="2"/>
  <c r="AR71" i="2"/>
  <c r="AT71" i="2" s="1"/>
  <c r="BG38" i="2"/>
  <c r="N83" i="2"/>
  <c r="N84" i="2"/>
  <c r="N80" i="2"/>
  <c r="BG31" i="2"/>
  <c r="BG6" i="2"/>
  <c r="BY9" i="1"/>
  <c r="BY260" i="1" s="1"/>
  <c r="BY7" i="14" s="1"/>
  <c r="AG51" i="1"/>
  <c r="AG260" i="1" s="1"/>
  <c r="AG9" i="1"/>
  <c r="AG8" i="1" s="1"/>
  <c r="AG92" i="1"/>
  <c r="AG262" i="1" s="1"/>
  <c r="AG9" i="14" s="1"/>
  <c r="AG239" i="1"/>
  <c r="AG238" i="1"/>
  <c r="BW51" i="1"/>
  <c r="BW264" i="1" s="1"/>
  <c r="BW11" i="14" s="1"/>
  <c r="AG148" i="1"/>
  <c r="AG266" i="1"/>
  <c r="AG18" i="14" s="1"/>
  <c r="BW133" i="1"/>
  <c r="BW128" i="1" s="1"/>
  <c r="BW127" i="1" s="1"/>
  <c r="BW267" i="1" s="1"/>
  <c r="BW18" i="14" s="1"/>
  <c r="BW53" i="1"/>
  <c r="R21" i="5"/>
  <c r="O52" i="20"/>
  <c r="BW52" i="1" s="1"/>
  <c r="BW265" i="1" s="1"/>
  <c r="BW12" i="14" s="1"/>
  <c r="AG252" i="1"/>
  <c r="AG212" i="1"/>
  <c r="AG162" i="1"/>
  <c r="AG187" i="1"/>
  <c r="AG200" i="1"/>
  <c r="AG225" i="1"/>
  <c r="BW255" i="1"/>
  <c r="BW12" i="1"/>
  <c r="BW263" i="1" s="1"/>
  <c r="BW10" i="14" s="1"/>
  <c r="AG137" i="1"/>
  <c r="E91" i="2"/>
  <c r="AG74" i="1"/>
  <c r="AG261" i="1" s="1"/>
  <c r="AG8" i="14" s="1"/>
  <c r="BG91" i="2" l="1"/>
  <c r="BY277" i="1"/>
  <c r="BY25" i="14" s="1"/>
  <c r="BY22" i="14"/>
  <c r="BW9" i="1"/>
  <c r="BW260" i="1" s="1"/>
  <c r="BW7" i="14" s="1"/>
  <c r="BZ9" i="1"/>
  <c r="BW10" i="1"/>
  <c r="BW261" i="1" s="1"/>
  <c r="BW8" i="14" s="1"/>
  <c r="BY10" i="1"/>
  <c r="AG126" i="1"/>
  <c r="AG135" i="1" s="1"/>
  <c r="AG254" i="1" s="1"/>
  <c r="AG256" i="1" s="1"/>
  <c r="BW137" i="1"/>
  <c r="BW266" i="1"/>
  <c r="BW13" i="14" s="1"/>
  <c r="AG259" i="1"/>
  <c r="AG271" i="1" s="1"/>
  <c r="AG136" i="1"/>
  <c r="AG274" i="1"/>
  <c r="AG22" i="14" s="1"/>
  <c r="AG7" i="14"/>
  <c r="B20" i="34"/>
  <c r="D16" i="34"/>
  <c r="D20" i="34" s="1"/>
  <c r="D20" i="33"/>
  <c r="D22" i="33" s="1"/>
  <c r="B20" i="33"/>
  <c r="B22" i="33" s="1"/>
  <c r="D17" i="33"/>
  <c r="D19" i="32"/>
  <c r="D21" i="32" s="1"/>
  <c r="B19" i="32"/>
  <c r="B21" i="32" s="1"/>
  <c r="D16" i="32"/>
  <c r="D20" i="31"/>
  <c r="D22" i="31" s="1"/>
  <c r="B20" i="31"/>
  <c r="B22" i="31" s="1"/>
  <c r="D17" i="31"/>
  <c r="CB9" i="1" l="1"/>
  <c r="CF9" i="1" s="1"/>
  <c r="BY261" i="1"/>
  <c r="BZ10" i="1"/>
  <c r="BW17" i="14"/>
  <c r="BW274" i="1"/>
  <c r="BW22" i="14" s="1"/>
  <c r="AG273" i="1"/>
  <c r="AG21" i="14" s="1"/>
  <c r="AG6" i="14"/>
  <c r="K21" i="17"/>
  <c r="K24" i="17"/>
  <c r="K20" i="17"/>
  <c r="K18" i="17"/>
  <c r="K17" i="17"/>
  <c r="K16" i="17"/>
  <c r="K13" i="17"/>
  <c r="K9" i="17"/>
  <c r="K6" i="17"/>
  <c r="M129" i="4"/>
  <c r="N117" i="4"/>
  <c r="P117" i="4" s="1"/>
  <c r="R117" i="4" s="1"/>
  <c r="T117" i="4" s="1"/>
  <c r="V117" i="4" s="1"/>
  <c r="X117" i="4" s="1"/>
  <c r="Q15" i="3"/>
  <c r="P15" i="3"/>
  <c r="CF260" i="1" l="1"/>
  <c r="CF7" i="14" s="1"/>
  <c r="CD260" i="1"/>
  <c r="BY8" i="14"/>
  <c r="AG14" i="14"/>
  <c r="R15" i="3"/>
  <c r="AF18" i="1"/>
  <c r="AH18" i="1" s="1"/>
  <c r="AJ18" i="1" s="1"/>
  <c r="AL18" i="1" s="1"/>
  <c r="AN18" i="1" s="1"/>
  <c r="AP18" i="1" s="1"/>
  <c r="CD7" i="14" l="1"/>
  <c r="BW8" i="1"/>
  <c r="BW136" i="1" s="1"/>
  <c r="BY8" i="1"/>
  <c r="AG20" i="14"/>
  <c r="AG26" i="14" s="1"/>
  <c r="J52" i="21"/>
  <c r="I54" i="21"/>
  <c r="Q19" i="5"/>
  <c r="S19" i="5" s="1"/>
  <c r="U19" i="5" s="1"/>
  <c r="W19" i="5" s="1"/>
  <c r="P20" i="5"/>
  <c r="N70" i="19"/>
  <c r="AO87" i="2"/>
  <c r="BU16" i="1"/>
  <c r="AV87" i="2"/>
  <c r="AV86" i="2"/>
  <c r="AE36" i="1"/>
  <c r="AF46" i="1"/>
  <c r="AH46" i="1" s="1"/>
  <c r="AJ46" i="1" s="1"/>
  <c r="AL46" i="1" s="1"/>
  <c r="AN46" i="1" s="1"/>
  <c r="AP46" i="1" s="1"/>
  <c r="BE87" i="2" l="1"/>
  <c r="AP87" i="2"/>
  <c r="BW259" i="1"/>
  <c r="BW271" i="1" s="1"/>
  <c r="BW275" i="1" s="1"/>
  <c r="BW126" i="1"/>
  <c r="BW135" i="1" s="1"/>
  <c r="BW254" i="1" s="1"/>
  <c r="BW256" i="1" s="1"/>
  <c r="P70" i="19"/>
  <c r="R70" i="19" s="1"/>
  <c r="T70" i="19" s="1"/>
  <c r="V70" i="19" s="1"/>
  <c r="BY259" i="1"/>
  <c r="BZ8" i="1"/>
  <c r="BY126" i="1"/>
  <c r="BY135" i="1" s="1"/>
  <c r="BY254" i="1" s="1"/>
  <c r="BY256" i="1" s="1"/>
  <c r="BY136" i="1"/>
  <c r="N126" i="4"/>
  <c r="P126" i="4" s="1"/>
  <c r="R126" i="4" s="1"/>
  <c r="T126" i="4" s="1"/>
  <c r="V126" i="4" s="1"/>
  <c r="X126" i="4" s="1"/>
  <c r="AR87" i="2" l="1"/>
  <c r="BF87" i="2"/>
  <c r="BH87" i="2" s="1"/>
  <c r="BJ87" i="2" s="1"/>
  <c r="BW273" i="1"/>
  <c r="BW21" i="14" s="1"/>
  <c r="BW6" i="14"/>
  <c r="BW16" i="14" s="1"/>
  <c r="BY6" i="14"/>
  <c r="BY271" i="1"/>
  <c r="BY275" i="1" s="1"/>
  <c r="BY273" i="1"/>
  <c r="N135" i="4"/>
  <c r="P135" i="4" s="1"/>
  <c r="R135" i="4" s="1"/>
  <c r="T135" i="4" s="1"/>
  <c r="V135" i="4" s="1"/>
  <c r="X135" i="4" s="1"/>
  <c r="BW14" i="14" l="1"/>
  <c r="BW20" i="14" s="1"/>
  <c r="BW26" i="14" s="1"/>
  <c r="BW27" i="14" s="1"/>
  <c r="BY276" i="1"/>
  <c r="BY24" i="14" s="1"/>
  <c r="BY21" i="14"/>
  <c r="BY14" i="14"/>
  <c r="BY16" i="14"/>
  <c r="E24" i="15"/>
  <c r="F24" i="15"/>
  <c r="G24" i="15"/>
  <c r="D24" i="15"/>
  <c r="H7" i="15"/>
  <c r="H23" i="15"/>
  <c r="BW15" i="14" l="1"/>
  <c r="BY20" i="14"/>
  <c r="BY26" i="14" s="1"/>
  <c r="BY27" i="14" s="1"/>
  <c r="BY15" i="14"/>
  <c r="AF31" i="1"/>
  <c r="AH31" i="1" s="1"/>
  <c r="AJ31" i="1" s="1"/>
  <c r="AL31" i="1" s="1"/>
  <c r="AN31" i="1" s="1"/>
  <c r="AP31" i="1" s="1"/>
  <c r="J75" i="21" l="1"/>
  <c r="K60" i="2" l="1"/>
  <c r="AE25" i="1"/>
  <c r="G49" i="25"/>
  <c r="F49" i="25"/>
  <c r="E49" i="25"/>
  <c r="D49" i="25"/>
  <c r="C49" i="25"/>
  <c r="J47" i="25"/>
  <c r="I47" i="25"/>
  <c r="H47" i="25"/>
  <c r="J46" i="25"/>
  <c r="I46" i="25"/>
  <c r="H46" i="25"/>
  <c r="K46" i="25" s="1"/>
  <c r="J45" i="25"/>
  <c r="I45" i="25"/>
  <c r="H45" i="25"/>
  <c r="K45" i="25" s="1"/>
  <c r="J44" i="25"/>
  <c r="I44" i="25"/>
  <c r="H44" i="25"/>
  <c r="K44" i="25" s="1"/>
  <c r="J43" i="25"/>
  <c r="I43" i="25"/>
  <c r="H43" i="25"/>
  <c r="K43" i="25" s="1"/>
  <c r="J42" i="25"/>
  <c r="I42" i="25"/>
  <c r="H42" i="25"/>
  <c r="K42" i="25" s="1"/>
  <c r="J41" i="25"/>
  <c r="I41" i="25"/>
  <c r="H41" i="25"/>
  <c r="K41" i="25" s="1"/>
  <c r="J40" i="25"/>
  <c r="I40" i="25"/>
  <c r="H40" i="25"/>
  <c r="K40" i="25" s="1"/>
  <c r="J39" i="25"/>
  <c r="I39" i="25"/>
  <c r="H39" i="25"/>
  <c r="K39" i="25" s="1"/>
  <c r="J38" i="25"/>
  <c r="I38" i="25"/>
  <c r="B38" i="25"/>
  <c r="B49" i="25" s="1"/>
  <c r="H38" i="25" l="1"/>
  <c r="K38" i="25" s="1"/>
  <c r="K49" i="25" s="1"/>
  <c r="J49" i="25"/>
  <c r="I49" i="25"/>
  <c r="K54" i="2"/>
  <c r="K91" i="2" s="1"/>
  <c r="H49" i="25"/>
  <c r="AE22" i="1" l="1"/>
  <c r="AE17" i="1"/>
  <c r="AE16" i="1"/>
  <c r="AE12" i="1" l="1"/>
  <c r="AE35" i="1"/>
  <c r="AF50" i="1"/>
  <c r="AH50" i="1" s="1"/>
  <c r="AJ50" i="1" s="1"/>
  <c r="AL50" i="1" s="1"/>
  <c r="AN50" i="1" s="1"/>
  <c r="AP50" i="1" s="1"/>
  <c r="BD29" i="2" l="1"/>
  <c r="BE71" i="2"/>
  <c r="BD71" i="2"/>
  <c r="AV71" i="2"/>
  <c r="AO29" i="2"/>
  <c r="N50" i="20"/>
  <c r="P50" i="20" s="1"/>
  <c r="R50" i="20" s="1"/>
  <c r="M51" i="20"/>
  <c r="N69" i="19"/>
  <c r="M61" i="19"/>
  <c r="AO6" i="2" l="1"/>
  <c r="AO91" i="2" s="1"/>
  <c r="AP29" i="2"/>
  <c r="P69" i="19"/>
  <c r="R69" i="19" s="1"/>
  <c r="T69" i="19" s="1"/>
  <c r="V69" i="19" s="1"/>
  <c r="BE29" i="2"/>
  <c r="BH71" i="2"/>
  <c r="BJ71" i="2" s="1"/>
  <c r="BL71" i="2" s="1"/>
  <c r="M138" i="4"/>
  <c r="N136" i="4"/>
  <c r="P136" i="4" s="1"/>
  <c r="R136" i="4" s="1"/>
  <c r="T136" i="4" s="1"/>
  <c r="V136" i="4" s="1"/>
  <c r="X136" i="4" s="1"/>
  <c r="N137" i="4"/>
  <c r="P137" i="4" s="1"/>
  <c r="R137" i="4" s="1"/>
  <c r="T137" i="4" s="1"/>
  <c r="V137" i="4" s="1"/>
  <c r="X137" i="4" s="1"/>
  <c r="BF29" i="2" l="1"/>
  <c r="BH29" i="2" s="1"/>
  <c r="BJ29" i="2" s="1"/>
  <c r="BL29" i="2" s="1"/>
  <c r="AR29" i="2"/>
  <c r="AT29" i="2" s="1"/>
  <c r="C17" i="13"/>
  <c r="C44" i="13" s="1"/>
  <c r="N152" i="4" l="1"/>
  <c r="M164" i="4"/>
  <c r="P22" i="5" l="1"/>
  <c r="BU17" i="1"/>
  <c r="BU57" i="1"/>
  <c r="BU14" i="1"/>
  <c r="M176" i="4"/>
  <c r="BU56" i="1" s="1"/>
  <c r="BU15" i="1"/>
  <c r="I89" i="21"/>
  <c r="I86" i="21"/>
  <c r="I83" i="21"/>
  <c r="I77" i="21"/>
  <c r="I72" i="21"/>
  <c r="I66" i="21"/>
  <c r="M18" i="20"/>
  <c r="M47" i="19"/>
  <c r="M75" i="19" s="1"/>
  <c r="M81" i="19"/>
  <c r="M32" i="19"/>
  <c r="BE8" i="2"/>
  <c r="BE9" i="2"/>
  <c r="BE10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30" i="2"/>
  <c r="BE32" i="2"/>
  <c r="BE33" i="2"/>
  <c r="BE34" i="2"/>
  <c r="BE35" i="2"/>
  <c r="BE36" i="2"/>
  <c r="BE37" i="2"/>
  <c r="BE39" i="2"/>
  <c r="BE40" i="2"/>
  <c r="BE41" i="2"/>
  <c r="BE42" i="2"/>
  <c r="BE43" i="2"/>
  <c r="BE44" i="2"/>
  <c r="BE45" i="2"/>
  <c r="BE46" i="2"/>
  <c r="BE47" i="2"/>
  <c r="BE49" i="2"/>
  <c r="BE50" i="2"/>
  <c r="BE51" i="2"/>
  <c r="BE52" i="2"/>
  <c r="BE53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V23" i="14"/>
  <c r="BU23" i="14"/>
  <c r="N22" i="5"/>
  <c r="N20" i="5"/>
  <c r="AE268" i="1"/>
  <c r="BU253" i="1"/>
  <c r="BU252" i="1"/>
  <c r="BU251" i="1"/>
  <c r="BU240" i="1"/>
  <c r="BU239" i="1"/>
  <c r="BU238" i="1"/>
  <c r="BU226" i="1"/>
  <c r="BU225" i="1"/>
  <c r="BU224" i="1"/>
  <c r="BU213" i="1"/>
  <c r="BU212" i="1"/>
  <c r="BU211" i="1"/>
  <c r="BU201" i="1"/>
  <c r="BU200" i="1"/>
  <c r="BU199" i="1"/>
  <c r="BU188" i="1"/>
  <c r="BU187" i="1"/>
  <c r="BU186" i="1"/>
  <c r="BU163" i="1"/>
  <c r="BU162" i="1"/>
  <c r="BU161" i="1"/>
  <c r="BU150" i="1"/>
  <c r="BU149" i="1"/>
  <c r="BU148" i="1"/>
  <c r="AE255" i="1"/>
  <c r="AE253" i="1"/>
  <c r="AF253" i="1"/>
  <c r="AE248" i="1"/>
  <c r="AE251" i="1" s="1"/>
  <c r="AE240" i="1"/>
  <c r="AE234" i="1"/>
  <c r="AE213" i="1"/>
  <c r="AF213" i="1"/>
  <c r="AE208" i="1"/>
  <c r="AE211" i="1" s="1"/>
  <c r="AF226" i="1"/>
  <c r="AE226" i="1"/>
  <c r="AE220" i="1"/>
  <c r="C203" i="1"/>
  <c r="E203" i="1" s="1"/>
  <c r="X203" i="1"/>
  <c r="Z203" i="1" s="1"/>
  <c r="AB203" i="1" s="1"/>
  <c r="AS203" i="1"/>
  <c r="AU203" i="1" s="1"/>
  <c r="AW203" i="1" s="1"/>
  <c r="BN203" i="1"/>
  <c r="BP203" i="1" s="1"/>
  <c r="X204" i="1"/>
  <c r="AS204" i="1"/>
  <c r="AU204" i="1" s="1"/>
  <c r="AW204" i="1" s="1"/>
  <c r="AY204" i="1" s="1"/>
  <c r="BA204" i="1" s="1"/>
  <c r="BC204" i="1" s="1"/>
  <c r="BE204" i="1" s="1"/>
  <c r="BG204" i="1" s="1"/>
  <c r="BI204" i="1" s="1"/>
  <c r="BK204" i="1" s="1"/>
  <c r="BN204" i="1"/>
  <c r="BP204" i="1" s="1"/>
  <c r="BR204" i="1" s="1"/>
  <c r="BT204" i="1" s="1"/>
  <c r="BV204" i="1" s="1"/>
  <c r="BX204" i="1" s="1"/>
  <c r="BZ204" i="1" s="1"/>
  <c r="CB204" i="1" s="1"/>
  <c r="X205" i="1"/>
  <c r="AS205" i="1"/>
  <c r="AU205" i="1" s="1"/>
  <c r="BN205" i="1"/>
  <c r="BP205" i="1" s="1"/>
  <c r="BR205" i="1" s="1"/>
  <c r="BT205" i="1" s="1"/>
  <c r="BV205" i="1" s="1"/>
  <c r="BX205" i="1" s="1"/>
  <c r="BZ205" i="1" s="1"/>
  <c r="CB205" i="1" s="1"/>
  <c r="X206" i="1"/>
  <c r="AS206" i="1"/>
  <c r="AU206" i="1" s="1"/>
  <c r="AW206" i="1" s="1"/>
  <c r="AY206" i="1" s="1"/>
  <c r="BA206" i="1" s="1"/>
  <c r="BC206" i="1" s="1"/>
  <c r="BE206" i="1" s="1"/>
  <c r="BG206" i="1" s="1"/>
  <c r="BI206" i="1" s="1"/>
  <c r="BK206" i="1" s="1"/>
  <c r="BN206" i="1"/>
  <c r="BP206" i="1" s="1"/>
  <c r="BR206" i="1" s="1"/>
  <c r="BT206" i="1" s="1"/>
  <c r="BV206" i="1" s="1"/>
  <c r="BX206" i="1" s="1"/>
  <c r="BZ206" i="1" s="1"/>
  <c r="CB206" i="1" s="1"/>
  <c r="X207" i="1"/>
  <c r="AS207" i="1"/>
  <c r="AU207" i="1" s="1"/>
  <c r="AW207" i="1" s="1"/>
  <c r="AY207" i="1" s="1"/>
  <c r="BA207" i="1" s="1"/>
  <c r="BC207" i="1" s="1"/>
  <c r="BE207" i="1" s="1"/>
  <c r="BG207" i="1" s="1"/>
  <c r="BI207" i="1" s="1"/>
  <c r="BK207" i="1" s="1"/>
  <c r="BN207" i="1"/>
  <c r="BP207" i="1" s="1"/>
  <c r="BR207" i="1" s="1"/>
  <c r="BT207" i="1" s="1"/>
  <c r="BV207" i="1" s="1"/>
  <c r="BX207" i="1" s="1"/>
  <c r="BZ207" i="1" s="1"/>
  <c r="CB207" i="1" s="1"/>
  <c r="B208" i="1"/>
  <c r="B211" i="1" s="1"/>
  <c r="D208" i="1"/>
  <c r="D212" i="1" s="1"/>
  <c r="F208" i="1"/>
  <c r="F212" i="1" s="1"/>
  <c r="H208" i="1"/>
  <c r="J208" i="1"/>
  <c r="J212" i="1" s="1"/>
  <c r="L208" i="1"/>
  <c r="L211" i="1" s="1"/>
  <c r="N208" i="1"/>
  <c r="N212" i="1" s="1"/>
  <c r="P208" i="1"/>
  <c r="P211" i="1" s="1"/>
  <c r="R208" i="1"/>
  <c r="R211" i="1" s="1"/>
  <c r="T208" i="1"/>
  <c r="T212" i="1" s="1"/>
  <c r="V208" i="1"/>
  <c r="V212" i="1" s="1"/>
  <c r="W208" i="1"/>
  <c r="W211" i="1" s="1"/>
  <c r="Y208" i="1"/>
  <c r="Y211" i="1" s="1"/>
  <c r="AA208" i="1"/>
  <c r="AA211" i="1" s="1"/>
  <c r="AC208" i="1"/>
  <c r="AC211" i="1" s="1"/>
  <c r="AS208" i="1"/>
  <c r="AU208" i="1" s="1"/>
  <c r="BN208" i="1"/>
  <c r="BP208" i="1" s="1"/>
  <c r="G209" i="1"/>
  <c r="I209" i="1" s="1"/>
  <c r="X209" i="1"/>
  <c r="Z209" i="1" s="1"/>
  <c r="AS209" i="1"/>
  <c r="AU209" i="1" s="1"/>
  <c r="AW209" i="1" s="1"/>
  <c r="AY209" i="1" s="1"/>
  <c r="BA209" i="1" s="1"/>
  <c r="BC209" i="1" s="1"/>
  <c r="BE209" i="1" s="1"/>
  <c r="BG209" i="1" s="1"/>
  <c r="BI209" i="1" s="1"/>
  <c r="BK209" i="1" s="1"/>
  <c r="BN209" i="1"/>
  <c r="BP209" i="1" s="1"/>
  <c r="BR209" i="1" s="1"/>
  <c r="BT209" i="1" s="1"/>
  <c r="BV209" i="1" s="1"/>
  <c r="BX209" i="1" s="1"/>
  <c r="BZ209" i="1" s="1"/>
  <c r="CB209" i="1" s="1"/>
  <c r="C210" i="1"/>
  <c r="C208" i="1" s="1"/>
  <c r="X210" i="1"/>
  <c r="Z210" i="1" s="1"/>
  <c r="AB210" i="1" s="1"/>
  <c r="AD210" i="1" s="1"/>
  <c r="AF210" i="1" s="1"/>
  <c r="AH210" i="1" s="1"/>
  <c r="AJ210" i="1" s="1"/>
  <c r="AS210" i="1"/>
  <c r="AU210" i="1" s="1"/>
  <c r="AW210" i="1" s="1"/>
  <c r="AY210" i="1" s="1"/>
  <c r="BA210" i="1" s="1"/>
  <c r="BC210" i="1" s="1"/>
  <c r="BE210" i="1" s="1"/>
  <c r="BG210" i="1" s="1"/>
  <c r="BI210" i="1" s="1"/>
  <c r="BK210" i="1" s="1"/>
  <c r="BN210" i="1"/>
  <c r="BP210" i="1" s="1"/>
  <c r="BR210" i="1" s="1"/>
  <c r="BT210" i="1" s="1"/>
  <c r="BV210" i="1" s="1"/>
  <c r="BX210" i="1" s="1"/>
  <c r="BZ210" i="1" s="1"/>
  <c r="CB210" i="1" s="1"/>
  <c r="D211" i="1"/>
  <c r="F211" i="1"/>
  <c r="AR211" i="1"/>
  <c r="AT211" i="1"/>
  <c r="AV211" i="1"/>
  <c r="AX211" i="1"/>
  <c r="AZ211" i="1"/>
  <c r="BB211" i="1"/>
  <c r="BD211" i="1"/>
  <c r="BF211" i="1"/>
  <c r="BH211" i="1"/>
  <c r="BJ211" i="1"/>
  <c r="BL211" i="1"/>
  <c r="BM211" i="1"/>
  <c r="BO211" i="1"/>
  <c r="BQ211" i="1"/>
  <c r="BS211" i="1"/>
  <c r="AR212" i="1"/>
  <c r="AT212" i="1"/>
  <c r="AV212" i="1"/>
  <c r="AX212" i="1"/>
  <c r="AZ212" i="1"/>
  <c r="BB212" i="1"/>
  <c r="BD212" i="1"/>
  <c r="BF212" i="1"/>
  <c r="BH212" i="1"/>
  <c r="BJ212" i="1"/>
  <c r="BL212" i="1"/>
  <c r="BM212" i="1"/>
  <c r="BO212" i="1"/>
  <c r="BQ212" i="1"/>
  <c r="BS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Y213" i="1"/>
  <c r="Z213" i="1"/>
  <c r="AA213" i="1"/>
  <c r="AB213" i="1"/>
  <c r="AC213" i="1"/>
  <c r="AD213" i="1"/>
  <c r="AR213" i="1"/>
  <c r="AT213" i="1"/>
  <c r="AV213" i="1"/>
  <c r="AX213" i="1"/>
  <c r="AZ213" i="1"/>
  <c r="BB213" i="1"/>
  <c r="BD213" i="1"/>
  <c r="BF213" i="1"/>
  <c r="BH213" i="1"/>
  <c r="BJ213" i="1"/>
  <c r="BL213" i="1"/>
  <c r="BM213" i="1"/>
  <c r="BO213" i="1"/>
  <c r="BQ213" i="1"/>
  <c r="BS213" i="1"/>
  <c r="AF201" i="1"/>
  <c r="AE201" i="1"/>
  <c r="AE195" i="1"/>
  <c r="AE199" i="1" s="1"/>
  <c r="AF188" i="1"/>
  <c r="AE188" i="1"/>
  <c r="AE182" i="1"/>
  <c r="AE186" i="1" s="1"/>
  <c r="AF163" i="1"/>
  <c r="AE163" i="1"/>
  <c r="AE157" i="1"/>
  <c r="AE161" i="1" s="1"/>
  <c r="AF152" i="1"/>
  <c r="AH152" i="1" s="1"/>
  <c r="AE150" i="1"/>
  <c r="AF150" i="1"/>
  <c r="AE144" i="1"/>
  <c r="AE148" i="1" s="1"/>
  <c r="AE128" i="1"/>
  <c r="AE119" i="1"/>
  <c r="AE118" i="1" s="1"/>
  <c r="AE265" i="1" s="1"/>
  <c r="AE12" i="14" s="1"/>
  <c r="AE264" i="1"/>
  <c r="AE11" i="14" s="1"/>
  <c r="AE107" i="1"/>
  <c r="AE106" i="1" s="1"/>
  <c r="AE263" i="1" s="1"/>
  <c r="AE10" i="14" s="1"/>
  <c r="AE98" i="1"/>
  <c r="AE92" i="1" s="1"/>
  <c r="AE262" i="1" s="1"/>
  <c r="AE9" i="14" s="1"/>
  <c r="AE88" i="1"/>
  <c r="AE52" i="1"/>
  <c r="AE24" i="1"/>
  <c r="AE20" i="1"/>
  <c r="AF134" i="1"/>
  <c r="BV131" i="1"/>
  <c r="BU129" i="1"/>
  <c r="AA212" i="1" l="1"/>
  <c r="L212" i="1"/>
  <c r="T211" i="1"/>
  <c r="P212" i="1"/>
  <c r="AU212" i="1"/>
  <c r="V211" i="1"/>
  <c r="X213" i="1"/>
  <c r="N21" i="5"/>
  <c r="BE48" i="2"/>
  <c r="BE38" i="2"/>
  <c r="M76" i="19"/>
  <c r="M82" i="19" s="1"/>
  <c r="BU51" i="1" s="1"/>
  <c r="BU264" i="1" s="1"/>
  <c r="BU11" i="14" s="1"/>
  <c r="AL210" i="1"/>
  <c r="BE54" i="2"/>
  <c r="BE31" i="2"/>
  <c r="R212" i="1"/>
  <c r="J211" i="1"/>
  <c r="BE6" i="2"/>
  <c r="N211" i="1"/>
  <c r="AE238" i="1"/>
  <c r="AE239" i="1"/>
  <c r="I90" i="21"/>
  <c r="AS211" i="1"/>
  <c r="AE267" i="1"/>
  <c r="AE127" i="1"/>
  <c r="AE266" i="1" s="1"/>
  <c r="AE18" i="14" s="1"/>
  <c r="BU10" i="1"/>
  <c r="BU261" i="1" s="1"/>
  <c r="BU8" i="14" s="1"/>
  <c r="BW276" i="1"/>
  <c r="BW24" i="14" s="1"/>
  <c r="BW277" i="1"/>
  <c r="BW25" i="14" s="1"/>
  <c r="B212" i="1"/>
  <c r="AE74" i="1"/>
  <c r="AE261" i="1" s="1"/>
  <c r="AE8" i="14" s="1"/>
  <c r="AE51" i="1"/>
  <c r="AE260" i="1" s="1"/>
  <c r="BU9" i="1"/>
  <c r="BU260" i="1" s="1"/>
  <c r="BU7" i="14" s="1"/>
  <c r="BU8" i="1"/>
  <c r="BU259" i="1" s="1"/>
  <c r="AE252" i="1"/>
  <c r="AE212" i="1"/>
  <c r="AE187" i="1"/>
  <c r="BU133" i="1"/>
  <c r="BU128" i="1" s="1"/>
  <c r="BU127" i="1" s="1"/>
  <c r="BU267" i="1" s="1"/>
  <c r="BU18" i="14" s="1"/>
  <c r="BU255" i="1"/>
  <c r="AE19" i="14"/>
  <c r="BU19" i="14" s="1"/>
  <c r="AE224" i="1"/>
  <c r="AE225" i="1"/>
  <c r="AE162" i="1"/>
  <c r="AE200" i="1"/>
  <c r="H211" i="1"/>
  <c r="H212" i="1"/>
  <c r="AE149" i="1"/>
  <c r="AS213" i="1"/>
  <c r="W212" i="1"/>
  <c r="AS212" i="1"/>
  <c r="M52" i="20"/>
  <c r="BU52" i="1" s="1"/>
  <c r="BU265" i="1" s="1"/>
  <c r="BU12" i="14" s="1"/>
  <c r="BU53" i="1"/>
  <c r="BU266" i="1" s="1"/>
  <c r="AE9" i="1"/>
  <c r="AE8" i="1" s="1"/>
  <c r="P21" i="5"/>
  <c r="BU12" i="1"/>
  <c r="BU263" i="1" s="1"/>
  <c r="BU10" i="14" s="1"/>
  <c r="Z208" i="1"/>
  <c r="AB209" i="1"/>
  <c r="C212" i="1"/>
  <c r="C211" i="1"/>
  <c r="K209" i="1"/>
  <c r="BP212" i="1"/>
  <c r="BR203" i="1"/>
  <c r="BP211" i="1"/>
  <c r="AU213" i="1"/>
  <c r="AW208" i="1"/>
  <c r="AD203" i="1"/>
  <c r="AF203" i="1" s="1"/>
  <c r="AH203" i="1" s="1"/>
  <c r="AJ203" i="1" s="1"/>
  <c r="BR208" i="1"/>
  <c r="BP213" i="1"/>
  <c r="AU211" i="1"/>
  <c r="AW205" i="1"/>
  <c r="AW212" i="1" s="1"/>
  <c r="AY203" i="1"/>
  <c r="G203" i="1"/>
  <c r="BN212" i="1"/>
  <c r="AC212" i="1"/>
  <c r="Y212" i="1"/>
  <c r="E210" i="1"/>
  <c r="X208" i="1"/>
  <c r="BN213" i="1"/>
  <c r="BN211" i="1"/>
  <c r="BS16" i="1"/>
  <c r="E47" i="19"/>
  <c r="I47" i="19"/>
  <c r="K47" i="19"/>
  <c r="AL203" i="1" l="1"/>
  <c r="BE91" i="2"/>
  <c r="AE137" i="1"/>
  <c r="BU6" i="14"/>
  <c r="BU13" i="14"/>
  <c r="BU274" i="1"/>
  <c r="BU22" i="14" s="1"/>
  <c r="BU137" i="1"/>
  <c r="AE274" i="1"/>
  <c r="AE22" i="14" s="1"/>
  <c r="AE7" i="14"/>
  <c r="BU17" i="14" s="1"/>
  <c r="AE259" i="1"/>
  <c r="AE136" i="1"/>
  <c r="AE126" i="1"/>
  <c r="AE135" i="1" s="1"/>
  <c r="AE254" i="1" s="1"/>
  <c r="AE256" i="1" s="1"/>
  <c r="I203" i="1"/>
  <c r="AY208" i="1"/>
  <c r="AW213" i="1"/>
  <c r="X212" i="1"/>
  <c r="X211" i="1"/>
  <c r="BR213" i="1"/>
  <c r="BT208" i="1"/>
  <c r="AB208" i="1"/>
  <c r="AD209" i="1"/>
  <c r="BR211" i="1"/>
  <c r="BR212" i="1"/>
  <c r="BT203" i="1"/>
  <c r="BV203" i="1" s="1"/>
  <c r="BX203" i="1" s="1"/>
  <c r="BZ203" i="1" s="1"/>
  <c r="BA203" i="1"/>
  <c r="E208" i="1"/>
  <c r="G210" i="1"/>
  <c r="AY205" i="1"/>
  <c r="BA205" i="1" s="1"/>
  <c r="BC205" i="1" s="1"/>
  <c r="BE205" i="1" s="1"/>
  <c r="BG205" i="1" s="1"/>
  <c r="BI205" i="1" s="1"/>
  <c r="BK205" i="1" s="1"/>
  <c r="AW211" i="1"/>
  <c r="M209" i="1"/>
  <c r="Z211" i="1"/>
  <c r="Z212" i="1"/>
  <c r="I21" i="17"/>
  <c r="I20" i="17"/>
  <c r="I16" i="17"/>
  <c r="R64" i="21"/>
  <c r="U64" i="21" s="1"/>
  <c r="G65" i="21"/>
  <c r="J69" i="21"/>
  <c r="K54" i="19"/>
  <c r="S65" i="21"/>
  <c r="CB203" i="1" l="1"/>
  <c r="BZ212" i="1"/>
  <c r="BX212" i="1"/>
  <c r="AY212" i="1"/>
  <c r="BT213" i="1"/>
  <c r="BV208" i="1"/>
  <c r="AD208" i="1"/>
  <c r="AD211" i="1" s="1"/>
  <c r="AF209" i="1"/>
  <c r="BV212" i="1"/>
  <c r="BU277" i="1"/>
  <c r="BU25" i="14" s="1"/>
  <c r="AE273" i="1"/>
  <c r="AE21" i="14" s="1"/>
  <c r="AE6" i="14"/>
  <c r="AE271" i="1"/>
  <c r="O209" i="1"/>
  <c r="BA212" i="1"/>
  <c r="BC203" i="1"/>
  <c r="AY213" i="1"/>
  <c r="BA208" i="1"/>
  <c r="I210" i="1"/>
  <c r="G208" i="1"/>
  <c r="AY211" i="1"/>
  <c r="K203" i="1"/>
  <c r="AD212" i="1"/>
  <c r="E211" i="1"/>
  <c r="E212" i="1"/>
  <c r="BT212" i="1"/>
  <c r="BT211" i="1"/>
  <c r="AB211" i="1"/>
  <c r="AB212" i="1"/>
  <c r="CB212" i="1" l="1"/>
  <c r="AF208" i="1"/>
  <c r="AF212" i="1" s="1"/>
  <c r="AH209" i="1"/>
  <c r="BV213" i="1"/>
  <c r="BX208" i="1"/>
  <c r="BZ208" i="1" s="1"/>
  <c r="BV211" i="1"/>
  <c r="AE14" i="14"/>
  <c r="K210" i="1"/>
  <c r="I208" i="1"/>
  <c r="BE203" i="1"/>
  <c r="BC212" i="1"/>
  <c r="M203" i="1"/>
  <c r="BC208" i="1"/>
  <c r="BA213" i="1"/>
  <c r="Q209" i="1"/>
  <c r="G211" i="1"/>
  <c r="G212" i="1"/>
  <c r="BA211" i="1"/>
  <c r="AF211" i="1" l="1"/>
  <c r="AH208" i="1"/>
  <c r="AH211" i="1" s="1"/>
  <c r="AJ209" i="1"/>
  <c r="BZ213" i="1"/>
  <c r="CB208" i="1"/>
  <c r="BZ211" i="1"/>
  <c r="BX213" i="1"/>
  <c r="BX211" i="1"/>
  <c r="AE20" i="14"/>
  <c r="AE26" i="14" s="1"/>
  <c r="S209" i="1"/>
  <c r="I211" i="1"/>
  <c r="I212" i="1"/>
  <c r="M210" i="1"/>
  <c r="K208" i="1"/>
  <c r="BC213" i="1"/>
  <c r="BE208" i="1"/>
  <c r="BC211" i="1"/>
  <c r="O203" i="1"/>
  <c r="BE212" i="1"/>
  <c r="BG203" i="1"/>
  <c r="L68" i="19"/>
  <c r="N68" i="19" s="1"/>
  <c r="P68" i="19" s="1"/>
  <c r="R68" i="19" s="1"/>
  <c r="T68" i="19" s="1"/>
  <c r="V68" i="19" s="1"/>
  <c r="AH212" i="1" l="1"/>
  <c r="CB213" i="1"/>
  <c r="CB211" i="1"/>
  <c r="AL209" i="1"/>
  <c r="AL208" i="1" s="1"/>
  <c r="AJ208" i="1"/>
  <c r="BG208" i="1"/>
  <c r="BG211" i="1" s="1"/>
  <c r="BE213" i="1"/>
  <c r="BE211" i="1"/>
  <c r="Q203" i="1"/>
  <c r="K211" i="1"/>
  <c r="K212" i="1"/>
  <c r="BI203" i="1"/>
  <c r="BG212" i="1"/>
  <c r="O210" i="1"/>
  <c r="M208" i="1"/>
  <c r="U209" i="1"/>
  <c r="K67" i="19"/>
  <c r="K75" i="19" s="1"/>
  <c r="AD72" i="1"/>
  <c r="AF72" i="1" s="1"/>
  <c r="AH72" i="1" s="1"/>
  <c r="AJ72" i="1" s="1"/>
  <c r="AL72" i="1" s="1"/>
  <c r="AN72" i="1" s="1"/>
  <c r="AP72" i="1" s="1"/>
  <c r="AJ211" i="1" l="1"/>
  <c r="AJ212" i="1"/>
  <c r="AL211" i="1"/>
  <c r="AL212" i="1"/>
  <c r="L67" i="19"/>
  <c r="N67" i="19" s="1"/>
  <c r="P67" i="19" s="1"/>
  <c r="R67" i="19" s="1"/>
  <c r="T67" i="19" s="1"/>
  <c r="V67" i="19" s="1"/>
  <c r="M211" i="1"/>
  <c r="M212" i="1"/>
  <c r="Q210" i="1"/>
  <c r="O208" i="1"/>
  <c r="BI212" i="1"/>
  <c r="BK203" i="1"/>
  <c r="S203" i="1"/>
  <c r="BI208" i="1"/>
  <c r="BI211" i="1" s="1"/>
  <c r="BG213" i="1"/>
  <c r="AD71" i="1"/>
  <c r="AF71" i="1" s="1"/>
  <c r="AH71" i="1" s="1"/>
  <c r="AJ71" i="1" s="1"/>
  <c r="AL71" i="1" s="1"/>
  <c r="AN71" i="1" s="1"/>
  <c r="AP71" i="1" s="1"/>
  <c r="H250" i="1"/>
  <c r="O211" i="1" l="1"/>
  <c r="O212" i="1"/>
  <c r="BK208" i="1"/>
  <c r="BK213" i="1" s="1"/>
  <c r="BI213" i="1"/>
  <c r="BK212" i="1"/>
  <c r="S210" i="1"/>
  <c r="Q208" i="1"/>
  <c r="U203" i="1"/>
  <c r="I30" i="2"/>
  <c r="L6" i="5"/>
  <c r="AM30" i="2"/>
  <c r="AM6" i="2" s="1"/>
  <c r="AM91" i="2" s="1"/>
  <c r="I6" i="2" l="1"/>
  <c r="I91" i="2" s="1"/>
  <c r="BK211" i="1"/>
  <c r="Q211" i="1"/>
  <c r="Q212" i="1"/>
  <c r="U210" i="1"/>
  <c r="U208" i="1" s="1"/>
  <c r="U211" i="1" s="1"/>
  <c r="S208" i="1"/>
  <c r="S211" i="1" l="1"/>
  <c r="S212" i="1"/>
  <c r="U212" i="1"/>
  <c r="AC24" i="1" l="1"/>
  <c r="AC12" i="1"/>
  <c r="K132" i="4" l="1"/>
  <c r="K81" i="19"/>
  <c r="L80" i="19"/>
  <c r="N80" i="19" s="1"/>
  <c r="P80" i="19" s="1"/>
  <c r="R80" i="19" s="1"/>
  <c r="T80" i="19" s="1"/>
  <c r="V80" i="19" s="1"/>
  <c r="BS253" i="1" l="1"/>
  <c r="BS252" i="1"/>
  <c r="BS251" i="1"/>
  <c r="BS240" i="1"/>
  <c r="BS239" i="1"/>
  <c r="BS238" i="1"/>
  <c r="BS226" i="1"/>
  <c r="BS225" i="1"/>
  <c r="BS224" i="1"/>
  <c r="BS201" i="1"/>
  <c r="BS200" i="1"/>
  <c r="BS199" i="1"/>
  <c r="BS188" i="1"/>
  <c r="BS187" i="1"/>
  <c r="BS186" i="1"/>
  <c r="BS163" i="1"/>
  <c r="BS162" i="1"/>
  <c r="BS161" i="1"/>
  <c r="BS150" i="1"/>
  <c r="BS149" i="1"/>
  <c r="BS148" i="1"/>
  <c r="AC268" i="1"/>
  <c r="BS255" i="1" s="1"/>
  <c r="AC255" i="1"/>
  <c r="AD253" i="1"/>
  <c r="AC253" i="1"/>
  <c r="AC248" i="1"/>
  <c r="AC251" i="1" s="1"/>
  <c r="AC240" i="1"/>
  <c r="AC234" i="1"/>
  <c r="AD226" i="1"/>
  <c r="AC226" i="1"/>
  <c r="AC220" i="1"/>
  <c r="AC224" i="1" s="1"/>
  <c r="AD201" i="1"/>
  <c r="AC201" i="1"/>
  <c r="AC195" i="1"/>
  <c r="AC199" i="1" s="1"/>
  <c r="AC188" i="1"/>
  <c r="AD188" i="1"/>
  <c r="AC182" i="1"/>
  <c r="AC186" i="1" s="1"/>
  <c r="AD163" i="1"/>
  <c r="AC163" i="1"/>
  <c r="AC157" i="1"/>
  <c r="AC161" i="1" s="1"/>
  <c r="AC150" i="1"/>
  <c r="AD150" i="1"/>
  <c r="AC144" i="1"/>
  <c r="AC149" i="1" s="1"/>
  <c r="BT23" i="14"/>
  <c r="BS23" i="14"/>
  <c r="L22" i="5"/>
  <c r="L20" i="5"/>
  <c r="K176" i="4"/>
  <c r="BS56" i="1" s="1"/>
  <c r="K164" i="4"/>
  <c r="BS57" i="1" s="1"/>
  <c r="K138" i="4"/>
  <c r="BS14" i="1" s="1"/>
  <c r="G89" i="21"/>
  <c r="G86" i="21"/>
  <c r="G83" i="21"/>
  <c r="G77" i="21"/>
  <c r="G72" i="21"/>
  <c r="G66" i="21"/>
  <c r="G59" i="21"/>
  <c r="G54" i="21"/>
  <c r="V51" i="20"/>
  <c r="W51" i="20"/>
  <c r="K35" i="20"/>
  <c r="K51" i="20" s="1"/>
  <c r="K18" i="20"/>
  <c r="K32" i="19"/>
  <c r="K76" i="19" s="1"/>
  <c r="K82" i="19" s="1"/>
  <c r="BS51" i="1" s="1"/>
  <c r="BS264" i="1" s="1"/>
  <c r="BC8" i="2"/>
  <c r="BC9" i="2"/>
  <c r="BC10" i="2"/>
  <c r="BC12" i="2"/>
  <c r="BC13" i="2"/>
  <c r="BC14" i="2"/>
  <c r="BC15" i="2"/>
  <c r="BC16" i="2"/>
  <c r="BC17" i="2"/>
  <c r="BC18" i="2"/>
  <c r="BC19" i="2"/>
  <c r="BC20" i="2"/>
  <c r="BC21" i="2"/>
  <c r="BC22" i="2"/>
  <c r="BC23" i="2"/>
  <c r="BC24" i="2"/>
  <c r="BC25" i="2"/>
  <c r="BC26" i="2"/>
  <c r="BC27" i="2"/>
  <c r="BC28" i="2"/>
  <c r="BC30" i="2"/>
  <c r="BC32" i="2"/>
  <c r="BC33" i="2"/>
  <c r="BC34" i="2"/>
  <c r="BC35" i="2"/>
  <c r="BC36" i="2"/>
  <c r="BC37" i="2"/>
  <c r="BC39" i="2"/>
  <c r="BC40" i="2"/>
  <c r="BC41" i="2"/>
  <c r="BC42" i="2"/>
  <c r="BC43" i="2"/>
  <c r="BC44" i="2"/>
  <c r="BC45" i="2"/>
  <c r="BC46" i="2"/>
  <c r="BC47" i="2"/>
  <c r="BC49" i="2"/>
  <c r="BC50" i="2"/>
  <c r="BC51" i="2"/>
  <c r="BC52" i="2"/>
  <c r="BC53" i="2"/>
  <c r="BC55" i="2"/>
  <c r="BC56" i="2"/>
  <c r="BC57" i="2"/>
  <c r="BC58" i="2"/>
  <c r="BC59" i="2"/>
  <c r="BC60" i="2"/>
  <c r="BC61" i="2"/>
  <c r="BC62" i="2"/>
  <c r="BC63" i="2"/>
  <c r="BC64" i="2"/>
  <c r="BC65" i="2"/>
  <c r="BC66" i="2"/>
  <c r="BC67" i="2"/>
  <c r="BC68" i="2"/>
  <c r="BC69" i="2"/>
  <c r="BC70" i="2"/>
  <c r="BC72" i="2"/>
  <c r="BC73" i="2"/>
  <c r="BC74" i="2"/>
  <c r="BC75" i="2"/>
  <c r="BC76" i="2"/>
  <c r="BC77" i="2"/>
  <c r="BC78" i="2"/>
  <c r="BC79" i="2"/>
  <c r="BC80" i="2"/>
  <c r="BC81" i="2"/>
  <c r="BC82" i="2"/>
  <c r="BC83" i="2"/>
  <c r="BC84" i="2"/>
  <c r="BC85" i="2"/>
  <c r="BC86" i="2"/>
  <c r="X14" i="2"/>
  <c r="Z14" i="2" s="1"/>
  <c r="X15" i="2"/>
  <c r="Z15" i="2" s="1"/>
  <c r="X16" i="2"/>
  <c r="Z16" i="2" s="1"/>
  <c r="X18" i="2"/>
  <c r="Z18" i="2" s="1"/>
  <c r="X19" i="2"/>
  <c r="Z19" i="2" s="1"/>
  <c r="X20" i="2"/>
  <c r="Z20" i="2" s="1"/>
  <c r="X21" i="2"/>
  <c r="Z21" i="2" s="1"/>
  <c r="X22" i="2"/>
  <c r="Z22" i="2" s="1"/>
  <c r="X23" i="2"/>
  <c r="Z23" i="2" s="1"/>
  <c r="X24" i="2"/>
  <c r="Z24" i="2" s="1"/>
  <c r="X25" i="2"/>
  <c r="Z25" i="2" s="1"/>
  <c r="X26" i="2"/>
  <c r="Z26" i="2" s="1"/>
  <c r="X27" i="2"/>
  <c r="Z27" i="2" s="1"/>
  <c r="X28" i="2"/>
  <c r="Z28" i="2" s="1"/>
  <c r="X30" i="2"/>
  <c r="Z30" i="2" s="1"/>
  <c r="H14" i="2"/>
  <c r="J14" i="2" s="1"/>
  <c r="H15" i="2"/>
  <c r="J15" i="2" s="1"/>
  <c r="H16" i="2"/>
  <c r="J16" i="2" s="1"/>
  <c r="H18" i="2"/>
  <c r="J18" i="2" s="1"/>
  <c r="H19" i="2"/>
  <c r="J19" i="2" s="1"/>
  <c r="H20" i="2"/>
  <c r="J20" i="2" s="1"/>
  <c r="H21" i="2"/>
  <c r="J21" i="2" s="1"/>
  <c r="H22" i="2"/>
  <c r="J22" i="2" s="1"/>
  <c r="H23" i="2"/>
  <c r="J23" i="2" s="1"/>
  <c r="H24" i="2"/>
  <c r="J24" i="2" s="1"/>
  <c r="L24" i="2" s="1"/>
  <c r="N24" i="2" s="1"/>
  <c r="H25" i="2"/>
  <c r="J25" i="2" s="1"/>
  <c r="H26" i="2"/>
  <c r="J26" i="2" s="1"/>
  <c r="H27" i="2"/>
  <c r="J27" i="2" s="1"/>
  <c r="H28" i="2"/>
  <c r="J28" i="2" s="1"/>
  <c r="AD279" i="1"/>
  <c r="AF279" i="1" s="1"/>
  <c r="AH279" i="1" s="1"/>
  <c r="AJ279" i="1" s="1"/>
  <c r="AC128" i="1"/>
  <c r="AC119" i="1"/>
  <c r="AC118" i="1" s="1"/>
  <c r="AC265" i="1" s="1"/>
  <c r="AC12" i="14" s="1"/>
  <c r="AC264" i="1"/>
  <c r="AC11" i="14" s="1"/>
  <c r="AC107" i="1"/>
  <c r="AC106" i="1" s="1"/>
  <c r="AC263" i="1" s="1"/>
  <c r="AC10" i="14" s="1"/>
  <c r="AC98" i="1"/>
  <c r="AC88" i="1"/>
  <c r="W52" i="1"/>
  <c r="X52" i="1"/>
  <c r="Y52" i="1"/>
  <c r="Z52" i="1"/>
  <c r="AA52" i="1"/>
  <c r="AC52" i="1"/>
  <c r="W36" i="1"/>
  <c r="Y36" i="1"/>
  <c r="AA36" i="1"/>
  <c r="AC36" i="1"/>
  <c r="AC35" i="1" s="1"/>
  <c r="W33" i="1"/>
  <c r="Y33" i="1"/>
  <c r="AA33" i="1"/>
  <c r="AC33" i="1"/>
  <c r="AC20" i="1"/>
  <c r="AC9" i="1" s="1"/>
  <c r="AD133" i="1"/>
  <c r="AF133" i="1" s="1"/>
  <c r="L21" i="5" l="1"/>
  <c r="BC54" i="2"/>
  <c r="BC31" i="2"/>
  <c r="BC48" i="2"/>
  <c r="BC38" i="2"/>
  <c r="BC6" i="2"/>
  <c r="AC238" i="1"/>
  <c r="AC239" i="1"/>
  <c r="AC267" i="1"/>
  <c r="AC127" i="1"/>
  <c r="AC266" i="1" s="1"/>
  <c r="AC18" i="14" s="1"/>
  <c r="K52" i="20"/>
  <c r="BS52" i="1" s="1"/>
  <c r="BS265" i="1" s="1"/>
  <c r="BS12" i="14" s="1"/>
  <c r="BS9" i="1"/>
  <c r="BS260" i="1" s="1"/>
  <c r="BS7" i="14" s="1"/>
  <c r="BS10" i="1"/>
  <c r="BS261" i="1" s="1"/>
  <c r="BS8" i="14" s="1"/>
  <c r="AC74" i="1"/>
  <c r="AC261" i="1" s="1"/>
  <c r="AC8" i="14" s="1"/>
  <c r="AC92" i="1"/>
  <c r="AC262" i="1" s="1"/>
  <c r="AC9" i="14" s="1"/>
  <c r="AC225" i="1"/>
  <c r="AC252" i="1"/>
  <c r="AC51" i="1"/>
  <c r="AC137" i="1" s="1"/>
  <c r="BS11" i="14"/>
  <c r="BS8" i="1"/>
  <c r="BS259" i="1" s="1"/>
  <c r="AC19" i="14"/>
  <c r="BS19" i="14" s="1"/>
  <c r="AC200" i="1"/>
  <c r="AC187" i="1"/>
  <c r="AC162" i="1"/>
  <c r="BS133" i="1"/>
  <c r="AC148" i="1"/>
  <c r="AC8" i="1"/>
  <c r="AC259" i="1" s="1"/>
  <c r="BS17" i="1"/>
  <c r="BS53" i="1"/>
  <c r="BS266" i="1" s="1"/>
  <c r="G90" i="21"/>
  <c r="E35" i="20"/>
  <c r="G35" i="20"/>
  <c r="I35" i="20"/>
  <c r="D35" i="20"/>
  <c r="BC91" i="2" l="1"/>
  <c r="BS274" i="1"/>
  <c r="BS22" i="14" s="1"/>
  <c r="AC273" i="1"/>
  <c r="AC21" i="14" s="1"/>
  <c r="AC136" i="1"/>
  <c r="AC126" i="1"/>
  <c r="AC135" i="1" s="1"/>
  <c r="AC254" i="1" s="1"/>
  <c r="AC256" i="1" s="1"/>
  <c r="AC260" i="1"/>
  <c r="AC274" i="1" s="1"/>
  <c r="BS6" i="14"/>
  <c r="AC6" i="14"/>
  <c r="BS13" i="14"/>
  <c r="BS137" i="1"/>
  <c r="D47" i="19"/>
  <c r="D75" i="19" s="1"/>
  <c r="AC9" i="19"/>
  <c r="AC11" i="19"/>
  <c r="AC12" i="19"/>
  <c r="AC13" i="19"/>
  <c r="AC14" i="19"/>
  <c r="AC15" i="19"/>
  <c r="AC16" i="19"/>
  <c r="AC17" i="19"/>
  <c r="AC18" i="19"/>
  <c r="AC19" i="19"/>
  <c r="AC20" i="19"/>
  <c r="AC21" i="19"/>
  <c r="AC22" i="19"/>
  <c r="AC23" i="19"/>
  <c r="AC24" i="19"/>
  <c r="AC25" i="19"/>
  <c r="AC26" i="19"/>
  <c r="AC27" i="19"/>
  <c r="AC28" i="19"/>
  <c r="AC29" i="19"/>
  <c r="AC30" i="19"/>
  <c r="AC31" i="19"/>
  <c r="AC33" i="19"/>
  <c r="AC34" i="19"/>
  <c r="AC35" i="19"/>
  <c r="AC36" i="19"/>
  <c r="AC37" i="19"/>
  <c r="AC38" i="19"/>
  <c r="AC39" i="19"/>
  <c r="AC40" i="19"/>
  <c r="AC41" i="19"/>
  <c r="AC42" i="19"/>
  <c r="AC43" i="19"/>
  <c r="AC44" i="19"/>
  <c r="AC46" i="19"/>
  <c r="AC48" i="19"/>
  <c r="AC49" i="19"/>
  <c r="AC50" i="19"/>
  <c r="AC51" i="19"/>
  <c r="AC52" i="19"/>
  <c r="AC53" i="19"/>
  <c r="AC55" i="19"/>
  <c r="AC56" i="19"/>
  <c r="AC57" i="19"/>
  <c r="AC58" i="19"/>
  <c r="AC59" i="19"/>
  <c r="AC60" i="19"/>
  <c r="AC61" i="19"/>
  <c r="AC62" i="19"/>
  <c r="AC63" i="19"/>
  <c r="AC64" i="19"/>
  <c r="AC65" i="19"/>
  <c r="AC66" i="19"/>
  <c r="AC77" i="19"/>
  <c r="AC78" i="19"/>
  <c r="AC79" i="19"/>
  <c r="AC8" i="19"/>
  <c r="BS277" i="1" l="1"/>
  <c r="BS25" i="14" s="1"/>
  <c r="AC7" i="14"/>
  <c r="AC14" i="14" s="1"/>
  <c r="AC20" i="14" s="1"/>
  <c r="AC26" i="14" s="1"/>
  <c r="AC271" i="1"/>
  <c r="AC22" i="14"/>
  <c r="BQ16" i="1"/>
  <c r="BS17" i="14" l="1"/>
  <c r="J6" i="5"/>
  <c r="G30" i="2"/>
  <c r="G6" i="2" s="1"/>
  <c r="H30" i="2" l="1"/>
  <c r="J30" i="2" s="1"/>
  <c r="G91" i="2"/>
  <c r="BA30" i="2"/>
  <c r="AA17" i="1"/>
  <c r="AA22" i="1"/>
  <c r="AA16" i="1"/>
  <c r="AA25" i="1"/>
  <c r="I91" i="4" l="1"/>
  <c r="J148" i="4" l="1"/>
  <c r="L148" i="4" s="1"/>
  <c r="N148" i="4" s="1"/>
  <c r="P148" i="4" s="1"/>
  <c r="R148" i="4" s="1"/>
  <c r="T148" i="4" s="1"/>
  <c r="V148" i="4" s="1"/>
  <c r="X148" i="4" s="1"/>
  <c r="J149" i="4"/>
  <c r="L149" i="4" s="1"/>
  <c r="N149" i="4" s="1"/>
  <c r="P149" i="4" s="1"/>
  <c r="R149" i="4" s="1"/>
  <c r="T149" i="4" s="1"/>
  <c r="V149" i="4" s="1"/>
  <c r="X149" i="4" s="1"/>
  <c r="J150" i="4"/>
  <c r="L150" i="4" s="1"/>
  <c r="N150" i="4" s="1"/>
  <c r="P150" i="4" s="1"/>
  <c r="R150" i="4" s="1"/>
  <c r="T150" i="4" s="1"/>
  <c r="V150" i="4" s="1"/>
  <c r="X150" i="4" s="1"/>
  <c r="J151" i="4"/>
  <c r="L151" i="4" s="1"/>
  <c r="N151" i="4" s="1"/>
  <c r="P151" i="4" s="1"/>
  <c r="R151" i="4" s="1"/>
  <c r="T151" i="4" s="1"/>
  <c r="V151" i="4" s="1"/>
  <c r="X151" i="4" s="1"/>
  <c r="I164" i="4"/>
  <c r="AB125" i="1" l="1"/>
  <c r="AD125" i="1" s="1"/>
  <c r="AF125" i="1" s="1"/>
  <c r="AH125" i="1" s="1"/>
  <c r="AJ125" i="1" s="1"/>
  <c r="AL125" i="1" s="1"/>
  <c r="I138" i="4" l="1"/>
  <c r="BQ57" i="1" l="1"/>
  <c r="J22" i="5"/>
  <c r="J20" i="5"/>
  <c r="I176" i="4"/>
  <c r="BQ56" i="1" s="1"/>
  <c r="BQ14" i="1"/>
  <c r="I129" i="4"/>
  <c r="BQ15" i="1" s="1"/>
  <c r="E89" i="21"/>
  <c r="E86" i="21"/>
  <c r="E83" i="21"/>
  <c r="E72" i="21"/>
  <c r="E77" i="21"/>
  <c r="E66" i="21"/>
  <c r="E59" i="21"/>
  <c r="E54" i="21"/>
  <c r="I51" i="20"/>
  <c r="I18" i="20"/>
  <c r="I81" i="19"/>
  <c r="Y47" i="19"/>
  <c r="I75" i="19"/>
  <c r="J63" i="19"/>
  <c r="L63" i="19" s="1"/>
  <c r="N63" i="19" s="1"/>
  <c r="I32" i="19"/>
  <c r="BA32" i="2"/>
  <c r="BA33" i="2"/>
  <c r="BA34" i="2"/>
  <c r="BA35" i="2"/>
  <c r="BA36" i="2"/>
  <c r="BA37" i="2"/>
  <c r="BA39" i="2"/>
  <c r="BA40" i="2"/>
  <c r="BA41" i="2"/>
  <c r="BA42" i="2"/>
  <c r="BA43" i="2"/>
  <c r="BA44" i="2"/>
  <c r="BA45" i="2"/>
  <c r="BA46" i="2"/>
  <c r="BA47" i="2"/>
  <c r="BA49" i="2"/>
  <c r="BA50" i="2"/>
  <c r="BA51" i="2"/>
  <c r="BA52" i="2"/>
  <c r="BA53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28" i="2"/>
  <c r="BA27" i="2"/>
  <c r="BA26" i="2"/>
  <c r="BA25" i="2"/>
  <c r="BA24" i="2"/>
  <c r="BA23" i="2"/>
  <c r="BA22" i="2"/>
  <c r="BA21" i="2"/>
  <c r="BA20" i="2"/>
  <c r="BA19" i="2"/>
  <c r="BA18" i="2"/>
  <c r="BA17" i="2"/>
  <c r="BA16" i="2"/>
  <c r="BA15" i="2"/>
  <c r="BA14" i="2"/>
  <c r="BA13" i="2"/>
  <c r="BA12" i="2"/>
  <c r="BA10" i="2"/>
  <c r="BA9" i="2"/>
  <c r="BA8" i="2"/>
  <c r="BR23" i="14"/>
  <c r="BQ23" i="14"/>
  <c r="BQ253" i="1"/>
  <c r="BQ252" i="1"/>
  <c r="BQ251" i="1"/>
  <c r="BQ240" i="1"/>
  <c r="BQ239" i="1"/>
  <c r="BQ238" i="1"/>
  <c r="BQ226" i="1"/>
  <c r="BQ225" i="1"/>
  <c r="BQ224" i="1"/>
  <c r="BQ201" i="1"/>
  <c r="BQ200" i="1"/>
  <c r="BQ199" i="1"/>
  <c r="BQ188" i="1"/>
  <c r="BQ187" i="1"/>
  <c r="BQ186" i="1"/>
  <c r="BQ163" i="1"/>
  <c r="BQ162" i="1"/>
  <c r="BQ161" i="1"/>
  <c r="BQ150" i="1"/>
  <c r="BQ149" i="1"/>
  <c r="BQ148" i="1"/>
  <c r="BR58" i="1"/>
  <c r="BR59" i="1"/>
  <c r="BR60" i="1"/>
  <c r="BR61" i="1"/>
  <c r="BR62" i="1"/>
  <c r="BR16" i="1"/>
  <c r="BT16" i="1" s="1"/>
  <c r="BV16" i="1" s="1"/>
  <c r="BX16" i="1" s="1"/>
  <c r="BZ16" i="1" s="1"/>
  <c r="CB16" i="1" s="1"/>
  <c r="CF16" i="1" s="1"/>
  <c r="AA268" i="1"/>
  <c r="AA19" i="14" s="1"/>
  <c r="BQ19" i="14" s="1"/>
  <c r="AA255" i="1"/>
  <c r="W253" i="1"/>
  <c r="Y253" i="1"/>
  <c r="Z253" i="1"/>
  <c r="AA253" i="1"/>
  <c r="AB253" i="1"/>
  <c r="AA248" i="1"/>
  <c r="AA252" i="1" s="1"/>
  <c r="AA240" i="1"/>
  <c r="AA234" i="1"/>
  <c r="AA226" i="1"/>
  <c r="AB226" i="1"/>
  <c r="AA220" i="1"/>
  <c r="AA225" i="1" s="1"/>
  <c r="AA201" i="1"/>
  <c r="AB201" i="1"/>
  <c r="AA195" i="1"/>
  <c r="AA200" i="1" s="1"/>
  <c r="AA188" i="1"/>
  <c r="AB188" i="1"/>
  <c r="AA182" i="1"/>
  <c r="AA186" i="1" s="1"/>
  <c r="AA163" i="1"/>
  <c r="AB163" i="1"/>
  <c r="AA157" i="1"/>
  <c r="AA161" i="1" s="1"/>
  <c r="C153" i="1"/>
  <c r="E153" i="1" s="1"/>
  <c r="X153" i="1"/>
  <c r="Z153" i="1" s="1"/>
  <c r="AB153" i="1" s="1"/>
  <c r="AD153" i="1" s="1"/>
  <c r="AS153" i="1"/>
  <c r="AU153" i="1" s="1"/>
  <c r="BN153" i="1"/>
  <c r="BP153" i="1" s="1"/>
  <c r="BR153" i="1" s="1"/>
  <c r="BT153" i="1" s="1"/>
  <c r="X154" i="1"/>
  <c r="AS154" i="1"/>
  <c r="AU154" i="1" s="1"/>
  <c r="AW154" i="1" s="1"/>
  <c r="AY154" i="1" s="1"/>
  <c r="BA154" i="1" s="1"/>
  <c r="BC154" i="1" s="1"/>
  <c r="BE154" i="1" s="1"/>
  <c r="BG154" i="1" s="1"/>
  <c r="BI154" i="1" s="1"/>
  <c r="BK154" i="1" s="1"/>
  <c r="BN154" i="1"/>
  <c r="BP154" i="1" s="1"/>
  <c r="BR154" i="1" s="1"/>
  <c r="BT154" i="1" s="1"/>
  <c r="BV154" i="1" s="1"/>
  <c r="BX154" i="1" s="1"/>
  <c r="BZ154" i="1" s="1"/>
  <c r="CB154" i="1" s="1"/>
  <c r="X155" i="1"/>
  <c r="AS155" i="1"/>
  <c r="AU155" i="1" s="1"/>
  <c r="AW155" i="1" s="1"/>
  <c r="AY155" i="1" s="1"/>
  <c r="BA155" i="1" s="1"/>
  <c r="BC155" i="1" s="1"/>
  <c r="BE155" i="1" s="1"/>
  <c r="BG155" i="1" s="1"/>
  <c r="BI155" i="1" s="1"/>
  <c r="BK155" i="1" s="1"/>
  <c r="BN155" i="1"/>
  <c r="BP155" i="1" s="1"/>
  <c r="BR155" i="1" s="1"/>
  <c r="BT155" i="1" s="1"/>
  <c r="BV155" i="1" s="1"/>
  <c r="BX155" i="1" s="1"/>
  <c r="BZ155" i="1" s="1"/>
  <c r="CB155" i="1" s="1"/>
  <c r="X156" i="1"/>
  <c r="AS156" i="1"/>
  <c r="AU156" i="1" s="1"/>
  <c r="AW156" i="1" s="1"/>
  <c r="AY156" i="1" s="1"/>
  <c r="BA156" i="1" s="1"/>
  <c r="BC156" i="1" s="1"/>
  <c r="BE156" i="1" s="1"/>
  <c r="BG156" i="1" s="1"/>
  <c r="BI156" i="1" s="1"/>
  <c r="BK156" i="1" s="1"/>
  <c r="BN156" i="1"/>
  <c r="BP156" i="1" s="1"/>
  <c r="BR156" i="1" s="1"/>
  <c r="BT156" i="1" s="1"/>
  <c r="BV156" i="1" s="1"/>
  <c r="BX156" i="1" s="1"/>
  <c r="BZ156" i="1" s="1"/>
  <c r="CB156" i="1" s="1"/>
  <c r="B157" i="1"/>
  <c r="B162" i="1" s="1"/>
  <c r="D157" i="1"/>
  <c r="D162" i="1" s="1"/>
  <c r="F157" i="1"/>
  <c r="F161" i="1" s="1"/>
  <c r="H157" i="1"/>
  <c r="H161" i="1" s="1"/>
  <c r="J157" i="1"/>
  <c r="J161" i="1" s="1"/>
  <c r="L157" i="1"/>
  <c r="L162" i="1" s="1"/>
  <c r="N157" i="1"/>
  <c r="N162" i="1" s="1"/>
  <c r="P157" i="1"/>
  <c r="P161" i="1" s="1"/>
  <c r="R157" i="1"/>
  <c r="R161" i="1" s="1"/>
  <c r="T157" i="1"/>
  <c r="T162" i="1" s="1"/>
  <c r="V157" i="1"/>
  <c r="V161" i="1" s="1"/>
  <c r="W157" i="1"/>
  <c r="W161" i="1" s="1"/>
  <c r="Y157" i="1"/>
  <c r="Y162" i="1" s="1"/>
  <c r="AS157" i="1"/>
  <c r="AU157" i="1" s="1"/>
  <c r="AW157" i="1" s="1"/>
  <c r="AY157" i="1" s="1"/>
  <c r="BA157" i="1" s="1"/>
  <c r="BC157" i="1" s="1"/>
  <c r="BE157" i="1" s="1"/>
  <c r="BG157" i="1" s="1"/>
  <c r="BI157" i="1" s="1"/>
  <c r="BK157" i="1" s="1"/>
  <c r="BN157" i="1"/>
  <c r="BP157" i="1" s="1"/>
  <c r="E158" i="1"/>
  <c r="G158" i="1" s="1"/>
  <c r="X158" i="1"/>
  <c r="Z158" i="1" s="1"/>
  <c r="AB158" i="1" s="1"/>
  <c r="AD158" i="1" s="1"/>
  <c r="AS158" i="1"/>
  <c r="AU158" i="1" s="1"/>
  <c r="AW158" i="1" s="1"/>
  <c r="BN158" i="1"/>
  <c r="BP158" i="1" s="1"/>
  <c r="BR158" i="1" s="1"/>
  <c r="C159" i="1"/>
  <c r="C157" i="1" s="1"/>
  <c r="C161" i="1" s="1"/>
  <c r="X159" i="1"/>
  <c r="Z159" i="1" s="1"/>
  <c r="AB159" i="1" s="1"/>
  <c r="AD159" i="1" s="1"/>
  <c r="AF159" i="1" s="1"/>
  <c r="AH159" i="1" s="1"/>
  <c r="AJ159" i="1" s="1"/>
  <c r="AL159" i="1" s="1"/>
  <c r="AS159" i="1"/>
  <c r="AU159" i="1" s="1"/>
  <c r="AW159" i="1" s="1"/>
  <c r="AY159" i="1" s="1"/>
  <c r="BA159" i="1" s="1"/>
  <c r="BC159" i="1" s="1"/>
  <c r="BE159" i="1" s="1"/>
  <c r="BG159" i="1" s="1"/>
  <c r="BI159" i="1" s="1"/>
  <c r="BK159" i="1" s="1"/>
  <c r="BN159" i="1"/>
  <c r="BP159" i="1" s="1"/>
  <c r="BR159" i="1" s="1"/>
  <c r="BT159" i="1" s="1"/>
  <c r="BV159" i="1" s="1"/>
  <c r="BX159" i="1" s="1"/>
  <c r="BZ159" i="1" s="1"/>
  <c r="CB159" i="1" s="1"/>
  <c r="X160" i="1"/>
  <c r="AS160" i="1"/>
  <c r="AU160" i="1" s="1"/>
  <c r="AW160" i="1" s="1"/>
  <c r="AY160" i="1" s="1"/>
  <c r="BA160" i="1" s="1"/>
  <c r="BC160" i="1" s="1"/>
  <c r="BE160" i="1" s="1"/>
  <c r="BG160" i="1" s="1"/>
  <c r="BI160" i="1" s="1"/>
  <c r="BK160" i="1" s="1"/>
  <c r="BN160" i="1"/>
  <c r="BP160" i="1" s="1"/>
  <c r="AR161" i="1"/>
  <c r="AT161" i="1"/>
  <c r="AV161" i="1"/>
  <c r="AX161" i="1"/>
  <c r="AZ161" i="1"/>
  <c r="BB161" i="1"/>
  <c r="BD161" i="1"/>
  <c r="BF161" i="1"/>
  <c r="BH161" i="1"/>
  <c r="BJ161" i="1"/>
  <c r="BL161" i="1"/>
  <c r="BM161" i="1"/>
  <c r="BO161" i="1"/>
  <c r="AR162" i="1"/>
  <c r="AT162" i="1"/>
  <c r="AV162" i="1"/>
  <c r="AX162" i="1"/>
  <c r="AZ162" i="1"/>
  <c r="BB162" i="1"/>
  <c r="BD162" i="1"/>
  <c r="BF162" i="1"/>
  <c r="BH162" i="1"/>
  <c r="BJ162" i="1"/>
  <c r="BL162" i="1"/>
  <c r="BM162" i="1"/>
  <c r="BO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Y163" i="1"/>
  <c r="Z163" i="1"/>
  <c r="AR163" i="1"/>
  <c r="AT163" i="1"/>
  <c r="AV163" i="1"/>
  <c r="AX163" i="1"/>
  <c r="AZ163" i="1"/>
  <c r="BB163" i="1"/>
  <c r="BD163" i="1"/>
  <c r="BF163" i="1"/>
  <c r="BH163" i="1"/>
  <c r="BJ163" i="1"/>
  <c r="BL163" i="1"/>
  <c r="BM163" i="1"/>
  <c r="BO163" i="1"/>
  <c r="AA150" i="1"/>
  <c r="AB150" i="1"/>
  <c r="AA144" i="1"/>
  <c r="AA149" i="1" s="1"/>
  <c r="AA128" i="1"/>
  <c r="AA119" i="1"/>
  <c r="AA118" i="1" s="1"/>
  <c r="AA265" i="1" s="1"/>
  <c r="AA12" i="14" s="1"/>
  <c r="AA264" i="1"/>
  <c r="AA11" i="14" s="1"/>
  <c r="AA107" i="1"/>
  <c r="AA106" i="1" s="1"/>
  <c r="AA263" i="1" s="1"/>
  <c r="AA10" i="14" s="1"/>
  <c r="AA98" i="1"/>
  <c r="AA88" i="1"/>
  <c r="AA51" i="1"/>
  <c r="AA35" i="1"/>
  <c r="V36" i="1"/>
  <c r="V35" i="1" s="1"/>
  <c r="AA24" i="1"/>
  <c r="AA20" i="1"/>
  <c r="AA12" i="1"/>
  <c r="AB53" i="1"/>
  <c r="AB86" i="1"/>
  <c r="AB109" i="1"/>
  <c r="AD109" i="1" s="1"/>
  <c r="AF109" i="1" s="1"/>
  <c r="AH109" i="1" s="1"/>
  <c r="AJ109" i="1" s="1"/>
  <c r="AB110" i="1"/>
  <c r="AD110" i="1" s="1"/>
  <c r="AF110" i="1" s="1"/>
  <c r="AH110" i="1" s="1"/>
  <c r="AJ110" i="1" s="1"/>
  <c r="AB111" i="1"/>
  <c r="AD111" i="1" s="1"/>
  <c r="AF111" i="1" s="1"/>
  <c r="AH111" i="1" s="1"/>
  <c r="AJ111" i="1" s="1"/>
  <c r="AB115" i="1"/>
  <c r="AD115" i="1" s="1"/>
  <c r="AF115" i="1" s="1"/>
  <c r="AH115" i="1" s="1"/>
  <c r="AJ115" i="1" s="1"/>
  <c r="AL115" i="1" s="1"/>
  <c r="AB116" i="1"/>
  <c r="AD116" i="1" s="1"/>
  <c r="AF116" i="1" s="1"/>
  <c r="AH116" i="1" s="1"/>
  <c r="AJ116" i="1" s="1"/>
  <c r="AL116" i="1" s="1"/>
  <c r="AB117" i="1"/>
  <c r="AD117" i="1" s="1"/>
  <c r="AF117" i="1" s="1"/>
  <c r="AH117" i="1" s="1"/>
  <c r="AJ117" i="1" s="1"/>
  <c r="AL117" i="1" s="1"/>
  <c r="BA38" i="2" l="1"/>
  <c r="X163" i="1"/>
  <c r="BP163" i="1"/>
  <c r="BA54" i="2"/>
  <c r="BA31" i="2"/>
  <c r="BA48" i="2"/>
  <c r="BA6" i="2"/>
  <c r="P63" i="19"/>
  <c r="R63" i="19" s="1"/>
  <c r="T63" i="19" s="1"/>
  <c r="V63" i="19" s="1"/>
  <c r="AD86" i="1"/>
  <c r="AA238" i="1"/>
  <c r="AA239" i="1"/>
  <c r="AA267" i="1"/>
  <c r="AA127" i="1"/>
  <c r="AA266" i="1" s="1"/>
  <c r="AA18" i="14" s="1"/>
  <c r="E159" i="1"/>
  <c r="G159" i="1" s="1"/>
  <c r="I159" i="1" s="1"/>
  <c r="K159" i="1" s="1"/>
  <c r="M159" i="1" s="1"/>
  <c r="O159" i="1" s="1"/>
  <c r="Q159" i="1" s="1"/>
  <c r="S159" i="1" s="1"/>
  <c r="U159" i="1" s="1"/>
  <c r="BN163" i="1"/>
  <c r="B161" i="1"/>
  <c r="BQ17" i="1"/>
  <c r="BQ12" i="1" s="1"/>
  <c r="J21" i="5"/>
  <c r="AF153" i="1"/>
  <c r="AH153" i="1" s="1"/>
  <c r="AJ153" i="1" s="1"/>
  <c r="BV153" i="1"/>
  <c r="BX153" i="1" s="1"/>
  <c r="BZ153" i="1" s="1"/>
  <c r="BT158" i="1"/>
  <c r="AD157" i="1"/>
  <c r="AD162" i="1" s="1"/>
  <c r="AF158" i="1"/>
  <c r="AS163" i="1"/>
  <c r="BN162" i="1"/>
  <c r="BN161" i="1"/>
  <c r="BP162" i="1"/>
  <c r="BR160" i="1"/>
  <c r="BT160" i="1" s="1"/>
  <c r="BV160" i="1" s="1"/>
  <c r="BX160" i="1" s="1"/>
  <c r="BZ160" i="1" s="1"/>
  <c r="CB160" i="1" s="1"/>
  <c r="V162" i="1"/>
  <c r="Z157" i="1"/>
  <c r="Z161" i="1" s="1"/>
  <c r="BR157" i="1"/>
  <c r="BT157" i="1" s="1"/>
  <c r="BV157" i="1" s="1"/>
  <c r="BX157" i="1" s="1"/>
  <c r="BZ157" i="1" s="1"/>
  <c r="CB157" i="1" s="1"/>
  <c r="H162" i="1"/>
  <c r="X157" i="1"/>
  <c r="X162" i="1" s="1"/>
  <c r="R162" i="1"/>
  <c r="C162" i="1"/>
  <c r="Y161" i="1"/>
  <c r="AA137" i="1"/>
  <c r="P162" i="1"/>
  <c r="AA92" i="1"/>
  <c r="AA262" i="1" s="1"/>
  <c r="AA9" i="14" s="1"/>
  <c r="W162" i="1"/>
  <c r="J162" i="1"/>
  <c r="AA162" i="1"/>
  <c r="AD53" i="1"/>
  <c r="AB52" i="1"/>
  <c r="E90" i="21"/>
  <c r="I52" i="20"/>
  <c r="BQ52" i="1" s="1"/>
  <c r="BQ265" i="1" s="1"/>
  <c r="BQ12" i="14" s="1"/>
  <c r="I76" i="19"/>
  <c r="I82" i="19" s="1"/>
  <c r="BQ51" i="1" s="1"/>
  <c r="BQ264" i="1" s="1"/>
  <c r="BQ11" i="14" s="1"/>
  <c r="AA187" i="1"/>
  <c r="AA260" i="1"/>
  <c r="N161" i="1"/>
  <c r="AA74" i="1"/>
  <c r="AA261" i="1" s="1"/>
  <c r="AA8" i="14" s="1"/>
  <c r="F162" i="1"/>
  <c r="T161" i="1"/>
  <c r="L161" i="1"/>
  <c r="D161" i="1"/>
  <c r="BQ10" i="1"/>
  <c r="BQ261" i="1" s="1"/>
  <c r="BQ8" i="14" s="1"/>
  <c r="AA251" i="1"/>
  <c r="AA224" i="1"/>
  <c r="AA199" i="1"/>
  <c r="AB157" i="1"/>
  <c r="BQ133" i="1"/>
  <c r="BQ255" i="1"/>
  <c r="AA148" i="1"/>
  <c r="BQ8" i="1"/>
  <c r="BQ259" i="1" s="1"/>
  <c r="BQ53" i="1"/>
  <c r="BQ266" i="1" s="1"/>
  <c r="BQ13" i="14" s="1"/>
  <c r="AU161" i="1"/>
  <c r="AW153" i="1"/>
  <c r="AU162" i="1"/>
  <c r="BP161" i="1"/>
  <c r="AY158" i="1"/>
  <c r="AW163" i="1"/>
  <c r="I158" i="1"/>
  <c r="G153" i="1"/>
  <c r="AS161" i="1"/>
  <c r="E157" i="1"/>
  <c r="E162" i="1" s="1"/>
  <c r="AU163" i="1"/>
  <c r="AS162" i="1"/>
  <c r="G21" i="17"/>
  <c r="G20" i="17"/>
  <c r="G157" i="1" l="1"/>
  <c r="G161" i="1" s="1"/>
  <c r="BA91" i="2"/>
  <c r="CB153" i="1"/>
  <c r="BZ162" i="1"/>
  <c r="AL153" i="1"/>
  <c r="Z162" i="1"/>
  <c r="AF86" i="1"/>
  <c r="AF157" i="1"/>
  <c r="AF161" i="1" s="1"/>
  <c r="AH158" i="1"/>
  <c r="BR162" i="1"/>
  <c r="BX162" i="1"/>
  <c r="AD161" i="1"/>
  <c r="BT163" i="1"/>
  <c r="BV158" i="1"/>
  <c r="BT161" i="1"/>
  <c r="BR163" i="1"/>
  <c r="X161" i="1"/>
  <c r="BR161" i="1"/>
  <c r="BT162" i="1"/>
  <c r="BV162" i="1"/>
  <c r="AD52" i="1"/>
  <c r="AF53" i="1"/>
  <c r="BQ9" i="1"/>
  <c r="BQ260" i="1" s="1"/>
  <c r="BQ7" i="14" s="1"/>
  <c r="BQ274" i="1"/>
  <c r="BQ22" i="14" s="1"/>
  <c r="BQ6" i="14"/>
  <c r="E161" i="1"/>
  <c r="AA274" i="1"/>
  <c r="AA22" i="14" s="1"/>
  <c r="AA7" i="14"/>
  <c r="BQ17" i="14" s="1"/>
  <c r="AB162" i="1"/>
  <c r="AB161" i="1"/>
  <c r="BQ137" i="1"/>
  <c r="BQ263" i="1"/>
  <c r="BQ10" i="14" s="1"/>
  <c r="AY163" i="1"/>
  <c r="BA158" i="1"/>
  <c r="I153" i="1"/>
  <c r="I157" i="1"/>
  <c r="K158" i="1"/>
  <c r="AW162" i="1"/>
  <c r="AY153" i="1"/>
  <c r="AW161" i="1"/>
  <c r="BO16" i="1"/>
  <c r="G162" i="1" l="1"/>
  <c r="CB162" i="1"/>
  <c r="AH157" i="1"/>
  <c r="AH161" i="1" s="1"/>
  <c r="AJ158" i="1"/>
  <c r="AF162" i="1"/>
  <c r="AH86" i="1"/>
  <c r="BV163" i="1"/>
  <c r="BX158" i="1"/>
  <c r="BZ158" i="1" s="1"/>
  <c r="AF52" i="1"/>
  <c r="AH53" i="1"/>
  <c r="BV161" i="1"/>
  <c r="BQ277" i="1"/>
  <c r="BQ25" i="14" s="1"/>
  <c r="K153" i="1"/>
  <c r="I162" i="1"/>
  <c r="I161" i="1"/>
  <c r="K157" i="1"/>
  <c r="M158" i="1"/>
  <c r="BC158" i="1"/>
  <c r="BA163" i="1"/>
  <c r="BA153" i="1"/>
  <c r="AY161" i="1"/>
  <c r="AY162" i="1"/>
  <c r="AH162" i="1" l="1"/>
  <c r="BZ163" i="1"/>
  <c r="CB158" i="1"/>
  <c r="BZ161" i="1"/>
  <c r="AL158" i="1"/>
  <c r="AL157" i="1" s="1"/>
  <c r="AJ157" i="1"/>
  <c r="AH52" i="1"/>
  <c r="AJ53" i="1"/>
  <c r="AJ86" i="1"/>
  <c r="BX163" i="1"/>
  <c r="BX161" i="1"/>
  <c r="BA162" i="1"/>
  <c r="BC153" i="1"/>
  <c r="BA161" i="1"/>
  <c r="BE158" i="1"/>
  <c r="BC163" i="1"/>
  <c r="O158" i="1"/>
  <c r="M157" i="1"/>
  <c r="M153" i="1"/>
  <c r="K161" i="1"/>
  <c r="K162" i="1"/>
  <c r="H15" i="5"/>
  <c r="AI20" i="2"/>
  <c r="AI6" i="2" s="1"/>
  <c r="AI91" i="2" s="1"/>
  <c r="Y99" i="1"/>
  <c r="Y103" i="1"/>
  <c r="Y102" i="1"/>
  <c r="D70" i="21"/>
  <c r="F70" i="21" s="1"/>
  <c r="H70" i="21" s="1"/>
  <c r="J70" i="21" s="1"/>
  <c r="D71" i="21"/>
  <c r="F71" i="21" s="1"/>
  <c r="J71" i="21" s="1"/>
  <c r="Y244" i="1"/>
  <c r="H124" i="4"/>
  <c r="J124" i="4" s="1"/>
  <c r="L124" i="4" s="1"/>
  <c r="N124" i="4" s="1"/>
  <c r="P124" i="4" s="1"/>
  <c r="R124" i="4" s="1"/>
  <c r="T124" i="4" s="1"/>
  <c r="V124" i="4" s="1"/>
  <c r="X124" i="4" s="1"/>
  <c r="H125" i="4"/>
  <c r="J125" i="4" s="1"/>
  <c r="L125" i="4" s="1"/>
  <c r="N125" i="4" s="1"/>
  <c r="P125" i="4" s="1"/>
  <c r="R125" i="4" s="1"/>
  <c r="T125" i="4" s="1"/>
  <c r="V125" i="4" s="1"/>
  <c r="X125" i="4" s="1"/>
  <c r="H66" i="19"/>
  <c r="J66" i="19" s="1"/>
  <c r="L66" i="19" s="1"/>
  <c r="N66" i="19" s="1"/>
  <c r="AL86" i="1" l="1"/>
  <c r="AL161" i="1"/>
  <c r="AL162" i="1"/>
  <c r="CB163" i="1"/>
  <c r="CB161" i="1"/>
  <c r="AJ161" i="1"/>
  <c r="AJ162" i="1"/>
  <c r="AJ52" i="1"/>
  <c r="AL53" i="1"/>
  <c r="P66" i="19"/>
  <c r="R66" i="19" s="1"/>
  <c r="T66" i="19" s="1"/>
  <c r="V66" i="19" s="1"/>
  <c r="BG158" i="1"/>
  <c r="BE163" i="1"/>
  <c r="Q158" i="1"/>
  <c r="O157" i="1"/>
  <c r="BC161" i="1"/>
  <c r="BE153" i="1"/>
  <c r="BC162" i="1"/>
  <c r="M162" i="1"/>
  <c r="O153" i="1"/>
  <c r="M161" i="1"/>
  <c r="C66" i="21"/>
  <c r="B66" i="21"/>
  <c r="AL52" i="1" l="1"/>
  <c r="AN53" i="1"/>
  <c r="AN86" i="1"/>
  <c r="Q157" i="1"/>
  <c r="S158" i="1"/>
  <c r="BE162" i="1"/>
  <c r="BE161" i="1"/>
  <c r="BG153" i="1"/>
  <c r="Q153" i="1"/>
  <c r="O161" i="1"/>
  <c r="O162" i="1"/>
  <c r="BG163" i="1"/>
  <c r="BI158" i="1"/>
  <c r="H53" i="4"/>
  <c r="J53" i="4" s="1"/>
  <c r="L53" i="4" s="1"/>
  <c r="N53" i="4" s="1"/>
  <c r="P53" i="4" s="1"/>
  <c r="R53" i="4" s="1"/>
  <c r="T53" i="4" s="1"/>
  <c r="V53" i="4" s="1"/>
  <c r="X53" i="4" s="1"/>
  <c r="H54" i="4"/>
  <c r="J54" i="4" s="1"/>
  <c r="L54" i="4" s="1"/>
  <c r="N54" i="4" s="1"/>
  <c r="P54" i="4" s="1"/>
  <c r="R54" i="4" s="1"/>
  <c r="T54" i="4" s="1"/>
  <c r="V54" i="4" s="1"/>
  <c r="X54" i="4" s="1"/>
  <c r="H55" i="4"/>
  <c r="J55" i="4" s="1"/>
  <c r="L55" i="4" s="1"/>
  <c r="N55" i="4" s="1"/>
  <c r="P55" i="4" s="1"/>
  <c r="R55" i="4" s="1"/>
  <c r="T55" i="4" s="1"/>
  <c r="V55" i="4" s="1"/>
  <c r="X55" i="4" s="1"/>
  <c r="H56" i="4"/>
  <c r="J56" i="4" s="1"/>
  <c r="L56" i="4" s="1"/>
  <c r="N56" i="4" s="1"/>
  <c r="P56" i="4" s="1"/>
  <c r="R56" i="4" s="1"/>
  <c r="T56" i="4" s="1"/>
  <c r="V56" i="4" s="1"/>
  <c r="X56" i="4" s="1"/>
  <c r="H57" i="4"/>
  <c r="J57" i="4" s="1"/>
  <c r="L57" i="4" s="1"/>
  <c r="N57" i="4" s="1"/>
  <c r="P57" i="4" s="1"/>
  <c r="R57" i="4" s="1"/>
  <c r="T57" i="4" s="1"/>
  <c r="V57" i="4" s="1"/>
  <c r="X57" i="4" s="1"/>
  <c r="H58" i="4"/>
  <c r="J58" i="4" s="1"/>
  <c r="L58" i="4" s="1"/>
  <c r="N58" i="4" s="1"/>
  <c r="P58" i="4" s="1"/>
  <c r="R58" i="4" s="1"/>
  <c r="T58" i="4" s="1"/>
  <c r="V58" i="4" s="1"/>
  <c r="X58" i="4" s="1"/>
  <c r="H59" i="4"/>
  <c r="J59" i="4" s="1"/>
  <c r="L59" i="4" s="1"/>
  <c r="N59" i="4" s="1"/>
  <c r="P59" i="4" s="1"/>
  <c r="R59" i="4" s="1"/>
  <c r="T59" i="4" s="1"/>
  <c r="V59" i="4" s="1"/>
  <c r="X59" i="4" s="1"/>
  <c r="H60" i="4"/>
  <c r="J60" i="4" s="1"/>
  <c r="L60" i="4" s="1"/>
  <c r="N60" i="4" s="1"/>
  <c r="P60" i="4" s="1"/>
  <c r="R60" i="4" s="1"/>
  <c r="T60" i="4" s="1"/>
  <c r="V60" i="4" s="1"/>
  <c r="X60" i="4" s="1"/>
  <c r="H61" i="4"/>
  <c r="J61" i="4" s="1"/>
  <c r="L61" i="4" s="1"/>
  <c r="N61" i="4" s="1"/>
  <c r="P61" i="4" s="1"/>
  <c r="R61" i="4" s="1"/>
  <c r="T61" i="4" s="1"/>
  <c r="V61" i="4" s="1"/>
  <c r="X61" i="4" s="1"/>
  <c r="H62" i="4"/>
  <c r="J62" i="4" s="1"/>
  <c r="L62" i="4" s="1"/>
  <c r="N62" i="4" s="1"/>
  <c r="P62" i="4" s="1"/>
  <c r="R62" i="4" s="1"/>
  <c r="T62" i="4" s="1"/>
  <c r="V62" i="4" s="1"/>
  <c r="X62" i="4" s="1"/>
  <c r="H63" i="4"/>
  <c r="J63" i="4" s="1"/>
  <c r="L63" i="4" s="1"/>
  <c r="N63" i="4" s="1"/>
  <c r="P63" i="4" s="1"/>
  <c r="R63" i="4" s="1"/>
  <c r="T63" i="4" s="1"/>
  <c r="V63" i="4" s="1"/>
  <c r="X63" i="4" s="1"/>
  <c r="H64" i="4"/>
  <c r="J64" i="4" s="1"/>
  <c r="L64" i="4" s="1"/>
  <c r="N64" i="4" s="1"/>
  <c r="P64" i="4" s="1"/>
  <c r="R64" i="4" s="1"/>
  <c r="T64" i="4" s="1"/>
  <c r="V64" i="4" s="1"/>
  <c r="X64" i="4" s="1"/>
  <c r="H65" i="4"/>
  <c r="J65" i="4" s="1"/>
  <c r="L65" i="4" s="1"/>
  <c r="N65" i="4" s="1"/>
  <c r="P65" i="4" s="1"/>
  <c r="R65" i="4" s="1"/>
  <c r="T65" i="4" s="1"/>
  <c r="V65" i="4" s="1"/>
  <c r="X65" i="4" s="1"/>
  <c r="H66" i="4"/>
  <c r="J66" i="4" s="1"/>
  <c r="L66" i="4" s="1"/>
  <c r="N66" i="4" s="1"/>
  <c r="P66" i="4" s="1"/>
  <c r="R66" i="4" s="1"/>
  <c r="T66" i="4" s="1"/>
  <c r="V66" i="4" s="1"/>
  <c r="X66" i="4" s="1"/>
  <c r="H67" i="4"/>
  <c r="J67" i="4" s="1"/>
  <c r="L67" i="4" s="1"/>
  <c r="N67" i="4" s="1"/>
  <c r="P67" i="4" s="1"/>
  <c r="R67" i="4" s="1"/>
  <c r="T67" i="4" s="1"/>
  <c r="V67" i="4" s="1"/>
  <c r="X67" i="4" s="1"/>
  <c r="H68" i="4"/>
  <c r="J68" i="4" s="1"/>
  <c r="L68" i="4" s="1"/>
  <c r="N68" i="4" s="1"/>
  <c r="P68" i="4" s="1"/>
  <c r="R68" i="4" s="1"/>
  <c r="T68" i="4" s="1"/>
  <c r="V68" i="4" s="1"/>
  <c r="X68" i="4" s="1"/>
  <c r="H69" i="4"/>
  <c r="J69" i="4" s="1"/>
  <c r="L69" i="4" s="1"/>
  <c r="N69" i="4" s="1"/>
  <c r="P69" i="4" s="1"/>
  <c r="R69" i="4" s="1"/>
  <c r="T69" i="4" s="1"/>
  <c r="V69" i="4" s="1"/>
  <c r="X69" i="4" s="1"/>
  <c r="H70" i="4"/>
  <c r="J70" i="4" s="1"/>
  <c r="L70" i="4" s="1"/>
  <c r="N70" i="4" s="1"/>
  <c r="P70" i="4" s="1"/>
  <c r="R70" i="4" s="1"/>
  <c r="T70" i="4" s="1"/>
  <c r="V70" i="4" s="1"/>
  <c r="X70" i="4" s="1"/>
  <c r="H71" i="4"/>
  <c r="J71" i="4" s="1"/>
  <c r="L71" i="4" s="1"/>
  <c r="N71" i="4" s="1"/>
  <c r="P71" i="4" s="1"/>
  <c r="R71" i="4" s="1"/>
  <c r="T71" i="4" s="1"/>
  <c r="V71" i="4" s="1"/>
  <c r="X71" i="4" s="1"/>
  <c r="H72" i="4"/>
  <c r="J72" i="4" s="1"/>
  <c r="L72" i="4" s="1"/>
  <c r="N72" i="4" s="1"/>
  <c r="P72" i="4" s="1"/>
  <c r="R72" i="4" s="1"/>
  <c r="T72" i="4" s="1"/>
  <c r="V72" i="4" s="1"/>
  <c r="X72" i="4" s="1"/>
  <c r="H73" i="4"/>
  <c r="J73" i="4" s="1"/>
  <c r="L73" i="4" s="1"/>
  <c r="N73" i="4" s="1"/>
  <c r="P73" i="4" s="1"/>
  <c r="R73" i="4" s="1"/>
  <c r="T73" i="4" s="1"/>
  <c r="V73" i="4" s="1"/>
  <c r="X73" i="4" s="1"/>
  <c r="H74" i="4"/>
  <c r="J74" i="4" s="1"/>
  <c r="L74" i="4" s="1"/>
  <c r="N74" i="4" s="1"/>
  <c r="P74" i="4" s="1"/>
  <c r="R74" i="4" s="1"/>
  <c r="T74" i="4" s="1"/>
  <c r="V74" i="4" s="1"/>
  <c r="X74" i="4" s="1"/>
  <c r="H75" i="4"/>
  <c r="J75" i="4" s="1"/>
  <c r="L75" i="4" s="1"/>
  <c r="N75" i="4" s="1"/>
  <c r="P75" i="4" s="1"/>
  <c r="R75" i="4" s="1"/>
  <c r="T75" i="4" s="1"/>
  <c r="V75" i="4" s="1"/>
  <c r="X75" i="4" s="1"/>
  <c r="H76" i="4"/>
  <c r="J76" i="4" s="1"/>
  <c r="L76" i="4" s="1"/>
  <c r="N76" i="4" s="1"/>
  <c r="P76" i="4" s="1"/>
  <c r="R76" i="4" s="1"/>
  <c r="T76" i="4" s="1"/>
  <c r="V76" i="4" s="1"/>
  <c r="X76" i="4" s="1"/>
  <c r="H77" i="4"/>
  <c r="J77" i="4" s="1"/>
  <c r="L77" i="4" s="1"/>
  <c r="N77" i="4" s="1"/>
  <c r="P77" i="4" s="1"/>
  <c r="R77" i="4" s="1"/>
  <c r="T77" i="4" s="1"/>
  <c r="V77" i="4" s="1"/>
  <c r="X77" i="4" s="1"/>
  <c r="H78" i="4"/>
  <c r="J78" i="4" s="1"/>
  <c r="L78" i="4" s="1"/>
  <c r="N78" i="4" s="1"/>
  <c r="P78" i="4" s="1"/>
  <c r="R78" i="4" s="1"/>
  <c r="T78" i="4" s="1"/>
  <c r="V78" i="4" s="1"/>
  <c r="X78" i="4" s="1"/>
  <c r="H79" i="4"/>
  <c r="J79" i="4" s="1"/>
  <c r="L79" i="4" s="1"/>
  <c r="N79" i="4" s="1"/>
  <c r="P79" i="4" s="1"/>
  <c r="R79" i="4" s="1"/>
  <c r="T79" i="4" s="1"/>
  <c r="V79" i="4" s="1"/>
  <c r="X79" i="4" s="1"/>
  <c r="H80" i="4"/>
  <c r="J80" i="4" s="1"/>
  <c r="L80" i="4" s="1"/>
  <c r="N80" i="4" s="1"/>
  <c r="P80" i="4" s="1"/>
  <c r="R80" i="4" s="1"/>
  <c r="T80" i="4" s="1"/>
  <c r="V80" i="4" s="1"/>
  <c r="X80" i="4" s="1"/>
  <c r="H81" i="4"/>
  <c r="J81" i="4" s="1"/>
  <c r="L81" i="4" s="1"/>
  <c r="N81" i="4" s="1"/>
  <c r="P81" i="4" s="1"/>
  <c r="R81" i="4" s="1"/>
  <c r="T81" i="4" s="1"/>
  <c r="V81" i="4" s="1"/>
  <c r="X81" i="4" s="1"/>
  <c r="H82" i="4"/>
  <c r="J82" i="4" s="1"/>
  <c r="L82" i="4" s="1"/>
  <c r="N82" i="4" s="1"/>
  <c r="P82" i="4" s="1"/>
  <c r="R82" i="4" s="1"/>
  <c r="T82" i="4" s="1"/>
  <c r="V82" i="4" s="1"/>
  <c r="X82" i="4" s="1"/>
  <c r="H83" i="4"/>
  <c r="J83" i="4" s="1"/>
  <c r="L83" i="4" s="1"/>
  <c r="N83" i="4" s="1"/>
  <c r="P83" i="4" s="1"/>
  <c r="R83" i="4" s="1"/>
  <c r="T83" i="4" s="1"/>
  <c r="V83" i="4" s="1"/>
  <c r="X83" i="4" s="1"/>
  <c r="H84" i="4"/>
  <c r="J84" i="4" s="1"/>
  <c r="L84" i="4" s="1"/>
  <c r="N84" i="4" s="1"/>
  <c r="P84" i="4" s="1"/>
  <c r="R84" i="4" s="1"/>
  <c r="T84" i="4" s="1"/>
  <c r="V84" i="4" s="1"/>
  <c r="X84" i="4" s="1"/>
  <c r="H85" i="4"/>
  <c r="J85" i="4" s="1"/>
  <c r="L85" i="4" s="1"/>
  <c r="N85" i="4" s="1"/>
  <c r="P85" i="4" s="1"/>
  <c r="R85" i="4" s="1"/>
  <c r="T85" i="4" s="1"/>
  <c r="V85" i="4" s="1"/>
  <c r="X85" i="4" s="1"/>
  <c r="H86" i="4"/>
  <c r="J86" i="4" s="1"/>
  <c r="L86" i="4" s="1"/>
  <c r="N86" i="4" s="1"/>
  <c r="P86" i="4" s="1"/>
  <c r="R86" i="4" s="1"/>
  <c r="T86" i="4" s="1"/>
  <c r="V86" i="4" s="1"/>
  <c r="X86" i="4" s="1"/>
  <c r="H87" i="4"/>
  <c r="J87" i="4" s="1"/>
  <c r="L87" i="4" s="1"/>
  <c r="N87" i="4" s="1"/>
  <c r="P87" i="4" s="1"/>
  <c r="R87" i="4" s="1"/>
  <c r="T87" i="4" s="1"/>
  <c r="V87" i="4" s="1"/>
  <c r="X87" i="4" s="1"/>
  <c r="H88" i="4"/>
  <c r="J88" i="4" s="1"/>
  <c r="L88" i="4" s="1"/>
  <c r="N88" i="4" s="1"/>
  <c r="P88" i="4" s="1"/>
  <c r="R88" i="4" s="1"/>
  <c r="T88" i="4" s="1"/>
  <c r="V88" i="4" s="1"/>
  <c r="X88" i="4" s="1"/>
  <c r="H89" i="4"/>
  <c r="J89" i="4" s="1"/>
  <c r="L89" i="4" s="1"/>
  <c r="N89" i="4" s="1"/>
  <c r="P89" i="4" s="1"/>
  <c r="R89" i="4" s="1"/>
  <c r="T89" i="4" s="1"/>
  <c r="V89" i="4" s="1"/>
  <c r="X89" i="4" s="1"/>
  <c r="H90" i="4"/>
  <c r="J90" i="4" s="1"/>
  <c r="L90" i="4" s="1"/>
  <c r="N90" i="4" s="1"/>
  <c r="P90" i="4" s="1"/>
  <c r="R90" i="4" s="1"/>
  <c r="T90" i="4" s="1"/>
  <c r="V90" i="4" s="1"/>
  <c r="X90" i="4" s="1"/>
  <c r="H52" i="4"/>
  <c r="J52" i="4" s="1"/>
  <c r="L52" i="4" s="1"/>
  <c r="N52" i="4" s="1"/>
  <c r="P52" i="4" s="1"/>
  <c r="R52" i="4" s="1"/>
  <c r="T52" i="4" s="1"/>
  <c r="V52" i="4" s="1"/>
  <c r="X52" i="4" s="1"/>
  <c r="G91" i="4"/>
  <c r="G51" i="20"/>
  <c r="H49" i="20"/>
  <c r="J49" i="20" s="1"/>
  <c r="L49" i="20" s="1"/>
  <c r="N49" i="20" s="1"/>
  <c r="P49" i="20" s="1"/>
  <c r="R49" i="20" s="1"/>
  <c r="Z70" i="1"/>
  <c r="AB70" i="1" s="1"/>
  <c r="AD70" i="1" s="1"/>
  <c r="AF70" i="1" s="1"/>
  <c r="AH70" i="1" s="1"/>
  <c r="AJ70" i="1" s="1"/>
  <c r="AL70" i="1" s="1"/>
  <c r="AN70" i="1" s="1"/>
  <c r="AP70" i="1" s="1"/>
  <c r="AP86" i="1" l="1"/>
  <c r="AP53" i="1"/>
  <c r="BI163" i="1"/>
  <c r="BK158" i="1"/>
  <c r="BK163" i="1" s="1"/>
  <c r="S153" i="1"/>
  <c r="Q161" i="1"/>
  <c r="Q162" i="1"/>
  <c r="S157" i="1"/>
  <c r="U158" i="1"/>
  <c r="U157" i="1" s="1"/>
  <c r="BI153" i="1"/>
  <c r="BG161" i="1"/>
  <c r="BG162" i="1"/>
  <c r="P11" i="3"/>
  <c r="P12" i="3"/>
  <c r="P13" i="3"/>
  <c r="P16" i="3"/>
  <c r="P17" i="3"/>
  <c r="P18" i="3"/>
  <c r="P19" i="3"/>
  <c r="P22" i="3" s="1"/>
  <c r="P20" i="3"/>
  <c r="P10" i="3"/>
  <c r="Y48" i="1"/>
  <c r="BI162" i="1" l="1"/>
  <c r="BK153" i="1"/>
  <c r="BI161" i="1"/>
  <c r="U153" i="1"/>
  <c r="S161" i="1"/>
  <c r="S162" i="1"/>
  <c r="G49" i="19"/>
  <c r="G47" i="19" s="1"/>
  <c r="U162" i="1" l="1"/>
  <c r="U161" i="1"/>
  <c r="BK161" i="1"/>
  <c r="BK162" i="1"/>
  <c r="AY28" i="2"/>
  <c r="AJ28" i="2"/>
  <c r="AZ28" i="2" l="1"/>
  <c r="BB28" i="2" s="1"/>
  <c r="BD28" i="2" s="1"/>
  <c r="AL28" i="2"/>
  <c r="AN28" i="2" s="1"/>
  <c r="AP28" i="2" s="1"/>
  <c r="BP130" i="1"/>
  <c r="BQ130" i="1" s="1"/>
  <c r="H11" i="4"/>
  <c r="J11" i="4" s="1"/>
  <c r="L11" i="4" s="1"/>
  <c r="N11" i="4" s="1"/>
  <c r="P11" i="4" s="1"/>
  <c r="R11" i="4" s="1"/>
  <c r="T11" i="4" s="1"/>
  <c r="V11" i="4" s="1"/>
  <c r="X11" i="4" s="1"/>
  <c r="H12" i="4"/>
  <c r="J12" i="4" s="1"/>
  <c r="L12" i="4" s="1"/>
  <c r="N12" i="4" s="1"/>
  <c r="P12" i="4" s="1"/>
  <c r="R12" i="4" s="1"/>
  <c r="T12" i="4" s="1"/>
  <c r="V12" i="4" s="1"/>
  <c r="X12" i="4" s="1"/>
  <c r="H13" i="4"/>
  <c r="J13" i="4" s="1"/>
  <c r="L13" i="4" s="1"/>
  <c r="N13" i="4" s="1"/>
  <c r="P13" i="4" s="1"/>
  <c r="R13" i="4" s="1"/>
  <c r="T13" i="4" s="1"/>
  <c r="V13" i="4" s="1"/>
  <c r="X13" i="4" s="1"/>
  <c r="H14" i="4"/>
  <c r="J14" i="4" s="1"/>
  <c r="L14" i="4" s="1"/>
  <c r="N14" i="4" s="1"/>
  <c r="P14" i="4" s="1"/>
  <c r="R14" i="4" s="1"/>
  <c r="T14" i="4" s="1"/>
  <c r="V14" i="4" s="1"/>
  <c r="X14" i="4" s="1"/>
  <c r="H15" i="4"/>
  <c r="J15" i="4" s="1"/>
  <c r="L15" i="4" s="1"/>
  <c r="N15" i="4" s="1"/>
  <c r="P15" i="4" s="1"/>
  <c r="R15" i="4" s="1"/>
  <c r="T15" i="4" s="1"/>
  <c r="V15" i="4" s="1"/>
  <c r="X15" i="4" s="1"/>
  <c r="H16" i="4"/>
  <c r="J16" i="4" s="1"/>
  <c r="L16" i="4" s="1"/>
  <c r="N16" i="4" s="1"/>
  <c r="P16" i="4" s="1"/>
  <c r="R16" i="4" s="1"/>
  <c r="T16" i="4" s="1"/>
  <c r="V16" i="4" s="1"/>
  <c r="X16" i="4" s="1"/>
  <c r="H17" i="4"/>
  <c r="J17" i="4" s="1"/>
  <c r="L17" i="4" s="1"/>
  <c r="N17" i="4" s="1"/>
  <c r="P17" i="4" s="1"/>
  <c r="R17" i="4" s="1"/>
  <c r="T17" i="4" s="1"/>
  <c r="V17" i="4" s="1"/>
  <c r="X17" i="4" s="1"/>
  <c r="H18" i="4"/>
  <c r="J18" i="4" s="1"/>
  <c r="L18" i="4" s="1"/>
  <c r="N18" i="4" s="1"/>
  <c r="P18" i="4" s="1"/>
  <c r="R18" i="4" s="1"/>
  <c r="T18" i="4" s="1"/>
  <c r="V18" i="4" s="1"/>
  <c r="X18" i="4" s="1"/>
  <c r="H19" i="4"/>
  <c r="J19" i="4" s="1"/>
  <c r="L19" i="4" s="1"/>
  <c r="N19" i="4" s="1"/>
  <c r="P19" i="4" s="1"/>
  <c r="R19" i="4" s="1"/>
  <c r="T19" i="4" s="1"/>
  <c r="V19" i="4" s="1"/>
  <c r="X19" i="4" s="1"/>
  <c r="H20" i="4"/>
  <c r="J20" i="4" s="1"/>
  <c r="L20" i="4" s="1"/>
  <c r="N20" i="4" s="1"/>
  <c r="P20" i="4" s="1"/>
  <c r="R20" i="4" s="1"/>
  <c r="T20" i="4" s="1"/>
  <c r="V20" i="4" s="1"/>
  <c r="X20" i="4" s="1"/>
  <c r="H21" i="4"/>
  <c r="J21" i="4" s="1"/>
  <c r="L21" i="4" s="1"/>
  <c r="N21" i="4" s="1"/>
  <c r="P21" i="4" s="1"/>
  <c r="R21" i="4" s="1"/>
  <c r="T21" i="4" s="1"/>
  <c r="V21" i="4" s="1"/>
  <c r="X21" i="4" s="1"/>
  <c r="H22" i="4"/>
  <c r="J22" i="4" s="1"/>
  <c r="L22" i="4" s="1"/>
  <c r="N22" i="4" s="1"/>
  <c r="P22" i="4" s="1"/>
  <c r="R22" i="4" s="1"/>
  <c r="T22" i="4" s="1"/>
  <c r="V22" i="4" s="1"/>
  <c r="X22" i="4" s="1"/>
  <c r="H23" i="4"/>
  <c r="J23" i="4" s="1"/>
  <c r="L23" i="4" s="1"/>
  <c r="N23" i="4" s="1"/>
  <c r="P23" i="4" s="1"/>
  <c r="R23" i="4" s="1"/>
  <c r="T23" i="4" s="1"/>
  <c r="V23" i="4" s="1"/>
  <c r="X23" i="4" s="1"/>
  <c r="H24" i="4"/>
  <c r="J24" i="4" s="1"/>
  <c r="L24" i="4" s="1"/>
  <c r="N24" i="4" s="1"/>
  <c r="P24" i="4" s="1"/>
  <c r="R24" i="4" s="1"/>
  <c r="T24" i="4" s="1"/>
  <c r="V24" i="4" s="1"/>
  <c r="X24" i="4" s="1"/>
  <c r="H25" i="4"/>
  <c r="J25" i="4" s="1"/>
  <c r="L25" i="4" s="1"/>
  <c r="N25" i="4" s="1"/>
  <c r="P25" i="4" s="1"/>
  <c r="R25" i="4" s="1"/>
  <c r="T25" i="4" s="1"/>
  <c r="V25" i="4" s="1"/>
  <c r="X25" i="4" s="1"/>
  <c r="H26" i="4"/>
  <c r="J26" i="4" s="1"/>
  <c r="L26" i="4" s="1"/>
  <c r="N26" i="4" s="1"/>
  <c r="P26" i="4" s="1"/>
  <c r="R26" i="4" s="1"/>
  <c r="T26" i="4" s="1"/>
  <c r="V26" i="4" s="1"/>
  <c r="X26" i="4" s="1"/>
  <c r="H27" i="4"/>
  <c r="J27" i="4" s="1"/>
  <c r="L27" i="4" s="1"/>
  <c r="N27" i="4" s="1"/>
  <c r="P27" i="4" s="1"/>
  <c r="R27" i="4" s="1"/>
  <c r="T27" i="4" s="1"/>
  <c r="V27" i="4" s="1"/>
  <c r="X27" i="4" s="1"/>
  <c r="H28" i="4"/>
  <c r="J28" i="4" s="1"/>
  <c r="L28" i="4" s="1"/>
  <c r="N28" i="4" s="1"/>
  <c r="P28" i="4" s="1"/>
  <c r="R28" i="4" s="1"/>
  <c r="T28" i="4" s="1"/>
  <c r="V28" i="4" s="1"/>
  <c r="X28" i="4" s="1"/>
  <c r="H29" i="4"/>
  <c r="J29" i="4" s="1"/>
  <c r="L29" i="4" s="1"/>
  <c r="N29" i="4" s="1"/>
  <c r="P29" i="4" s="1"/>
  <c r="R29" i="4" s="1"/>
  <c r="T29" i="4" s="1"/>
  <c r="V29" i="4" s="1"/>
  <c r="X29" i="4" s="1"/>
  <c r="H30" i="4"/>
  <c r="J30" i="4" s="1"/>
  <c r="L30" i="4" s="1"/>
  <c r="N30" i="4" s="1"/>
  <c r="P30" i="4" s="1"/>
  <c r="R30" i="4" s="1"/>
  <c r="T30" i="4" s="1"/>
  <c r="V30" i="4" s="1"/>
  <c r="X30" i="4" s="1"/>
  <c r="H31" i="4"/>
  <c r="J31" i="4" s="1"/>
  <c r="L31" i="4" s="1"/>
  <c r="N31" i="4" s="1"/>
  <c r="P31" i="4" s="1"/>
  <c r="R31" i="4" s="1"/>
  <c r="T31" i="4" s="1"/>
  <c r="V31" i="4" s="1"/>
  <c r="X31" i="4" s="1"/>
  <c r="H32" i="4"/>
  <c r="J32" i="4" s="1"/>
  <c r="L32" i="4" s="1"/>
  <c r="N32" i="4" s="1"/>
  <c r="P32" i="4" s="1"/>
  <c r="R32" i="4" s="1"/>
  <c r="T32" i="4" s="1"/>
  <c r="V32" i="4" s="1"/>
  <c r="X32" i="4" s="1"/>
  <c r="H33" i="4"/>
  <c r="J33" i="4" s="1"/>
  <c r="L33" i="4" s="1"/>
  <c r="N33" i="4" s="1"/>
  <c r="P33" i="4" s="1"/>
  <c r="R33" i="4" s="1"/>
  <c r="T33" i="4" s="1"/>
  <c r="V33" i="4" s="1"/>
  <c r="X33" i="4" s="1"/>
  <c r="H34" i="4"/>
  <c r="J34" i="4" s="1"/>
  <c r="L34" i="4" s="1"/>
  <c r="N34" i="4" s="1"/>
  <c r="P34" i="4" s="1"/>
  <c r="R34" i="4" s="1"/>
  <c r="T34" i="4" s="1"/>
  <c r="V34" i="4" s="1"/>
  <c r="X34" i="4" s="1"/>
  <c r="H35" i="4"/>
  <c r="J35" i="4" s="1"/>
  <c r="L35" i="4" s="1"/>
  <c r="N35" i="4" s="1"/>
  <c r="P35" i="4" s="1"/>
  <c r="R35" i="4" s="1"/>
  <c r="T35" i="4" s="1"/>
  <c r="V35" i="4" s="1"/>
  <c r="X35" i="4" s="1"/>
  <c r="H36" i="4"/>
  <c r="J36" i="4" s="1"/>
  <c r="L36" i="4" s="1"/>
  <c r="N36" i="4" s="1"/>
  <c r="P36" i="4" s="1"/>
  <c r="R36" i="4" s="1"/>
  <c r="T36" i="4" s="1"/>
  <c r="V36" i="4" s="1"/>
  <c r="X36" i="4" s="1"/>
  <c r="H37" i="4"/>
  <c r="J37" i="4" s="1"/>
  <c r="L37" i="4" s="1"/>
  <c r="N37" i="4" s="1"/>
  <c r="P37" i="4" s="1"/>
  <c r="R37" i="4" s="1"/>
  <c r="T37" i="4" s="1"/>
  <c r="V37" i="4" s="1"/>
  <c r="X37" i="4" s="1"/>
  <c r="H38" i="4"/>
  <c r="J38" i="4" s="1"/>
  <c r="L38" i="4" s="1"/>
  <c r="N38" i="4" s="1"/>
  <c r="P38" i="4" s="1"/>
  <c r="R38" i="4" s="1"/>
  <c r="T38" i="4" s="1"/>
  <c r="V38" i="4" s="1"/>
  <c r="X38" i="4" s="1"/>
  <c r="H39" i="4"/>
  <c r="J39" i="4" s="1"/>
  <c r="L39" i="4" s="1"/>
  <c r="N39" i="4" s="1"/>
  <c r="P39" i="4" s="1"/>
  <c r="R39" i="4" s="1"/>
  <c r="T39" i="4" s="1"/>
  <c r="V39" i="4" s="1"/>
  <c r="X39" i="4" s="1"/>
  <c r="H40" i="4"/>
  <c r="J40" i="4" s="1"/>
  <c r="L40" i="4" s="1"/>
  <c r="N40" i="4" s="1"/>
  <c r="P40" i="4" s="1"/>
  <c r="R40" i="4" s="1"/>
  <c r="T40" i="4" s="1"/>
  <c r="V40" i="4" s="1"/>
  <c r="X40" i="4" s="1"/>
  <c r="H41" i="4"/>
  <c r="J41" i="4" s="1"/>
  <c r="L41" i="4" s="1"/>
  <c r="N41" i="4" s="1"/>
  <c r="P41" i="4" s="1"/>
  <c r="R41" i="4" s="1"/>
  <c r="T41" i="4" s="1"/>
  <c r="V41" i="4" s="1"/>
  <c r="X41" i="4" s="1"/>
  <c r="H42" i="4"/>
  <c r="J42" i="4" s="1"/>
  <c r="L42" i="4" s="1"/>
  <c r="N42" i="4" s="1"/>
  <c r="P42" i="4" s="1"/>
  <c r="R42" i="4" s="1"/>
  <c r="T42" i="4" s="1"/>
  <c r="V42" i="4" s="1"/>
  <c r="X42" i="4" s="1"/>
  <c r="H43" i="4"/>
  <c r="J43" i="4" s="1"/>
  <c r="L43" i="4" s="1"/>
  <c r="N43" i="4" s="1"/>
  <c r="P43" i="4" s="1"/>
  <c r="R43" i="4" s="1"/>
  <c r="T43" i="4" s="1"/>
  <c r="V43" i="4" s="1"/>
  <c r="X43" i="4" s="1"/>
  <c r="H44" i="4"/>
  <c r="J44" i="4" s="1"/>
  <c r="L44" i="4" s="1"/>
  <c r="N44" i="4" s="1"/>
  <c r="P44" i="4" s="1"/>
  <c r="R44" i="4" s="1"/>
  <c r="T44" i="4" s="1"/>
  <c r="V44" i="4" s="1"/>
  <c r="X44" i="4" s="1"/>
  <c r="H45" i="4"/>
  <c r="J45" i="4" s="1"/>
  <c r="L45" i="4" s="1"/>
  <c r="N45" i="4" s="1"/>
  <c r="P45" i="4" s="1"/>
  <c r="R45" i="4" s="1"/>
  <c r="T45" i="4" s="1"/>
  <c r="V45" i="4" s="1"/>
  <c r="X45" i="4" s="1"/>
  <c r="H46" i="4"/>
  <c r="J46" i="4" s="1"/>
  <c r="L46" i="4" s="1"/>
  <c r="N46" i="4" s="1"/>
  <c r="P46" i="4" s="1"/>
  <c r="R46" i="4" s="1"/>
  <c r="T46" i="4" s="1"/>
  <c r="V46" i="4" s="1"/>
  <c r="X46" i="4" s="1"/>
  <c r="H47" i="4"/>
  <c r="J47" i="4" s="1"/>
  <c r="L47" i="4" s="1"/>
  <c r="N47" i="4" s="1"/>
  <c r="P47" i="4" s="1"/>
  <c r="R47" i="4" s="1"/>
  <c r="T47" i="4" s="1"/>
  <c r="V47" i="4" s="1"/>
  <c r="X47" i="4" s="1"/>
  <c r="H10" i="4"/>
  <c r="J10" i="4" s="1"/>
  <c r="L10" i="4" s="1"/>
  <c r="G51" i="4"/>
  <c r="H65" i="19"/>
  <c r="J65" i="19" s="1"/>
  <c r="L65" i="19" s="1"/>
  <c r="N65" i="19" s="1"/>
  <c r="BF28" i="2" l="1"/>
  <c r="BH28" i="2" s="1"/>
  <c r="BJ28" i="2" s="1"/>
  <c r="BL28" i="2" s="1"/>
  <c r="AR28" i="2"/>
  <c r="AT28" i="2" s="1"/>
  <c r="P65" i="19"/>
  <c r="R65" i="19" s="1"/>
  <c r="T65" i="19" s="1"/>
  <c r="V65" i="19" s="1"/>
  <c r="N10" i="4"/>
  <c r="P10" i="4" s="1"/>
  <c r="BQ129" i="1"/>
  <c r="BQ128" i="1" s="1"/>
  <c r="BQ127" i="1" s="1"/>
  <c r="BQ267" i="1" s="1"/>
  <c r="BQ18" i="14" s="1"/>
  <c r="BR130" i="1"/>
  <c r="D51" i="21"/>
  <c r="F51" i="21" s="1"/>
  <c r="H51" i="21" s="1"/>
  <c r="D50" i="21"/>
  <c r="F50" i="21" s="1"/>
  <c r="C54" i="21"/>
  <c r="C86" i="21"/>
  <c r="O19" i="21"/>
  <c r="Q19" i="21" s="1"/>
  <c r="S19" i="21" s="1"/>
  <c r="U19" i="21" s="1"/>
  <c r="O20" i="21"/>
  <c r="Q20" i="21" s="1"/>
  <c r="S20" i="21" s="1"/>
  <c r="U20" i="21" s="1"/>
  <c r="O21" i="21"/>
  <c r="Q21" i="21" s="1"/>
  <c r="S21" i="21" s="1"/>
  <c r="U21" i="21" s="1"/>
  <c r="O22" i="21"/>
  <c r="Q22" i="21" s="1"/>
  <c r="U22" i="21" s="1"/>
  <c r="O18" i="21"/>
  <c r="D25" i="21"/>
  <c r="F25" i="21" s="1"/>
  <c r="J25" i="21" s="1"/>
  <c r="L25" i="21" s="1"/>
  <c r="D28" i="21"/>
  <c r="F28" i="21" s="1"/>
  <c r="J28" i="21" s="1"/>
  <c r="L28" i="21" s="1"/>
  <c r="D29" i="21"/>
  <c r="F29" i="21" s="1"/>
  <c r="H29" i="21" s="1"/>
  <c r="J29" i="21" s="1"/>
  <c r="L29" i="21" s="1"/>
  <c r="D30" i="21"/>
  <c r="F30" i="21" s="1"/>
  <c r="H30" i="21" s="1"/>
  <c r="J30" i="21" s="1"/>
  <c r="L30" i="21" s="1"/>
  <c r="D31" i="21"/>
  <c r="F31" i="21" s="1"/>
  <c r="H31" i="21" s="1"/>
  <c r="J31" i="21" s="1"/>
  <c r="L31" i="21" s="1"/>
  <c r="D32" i="21"/>
  <c r="F32" i="21" s="1"/>
  <c r="J32" i="21" s="1"/>
  <c r="L32" i="21" s="1"/>
  <c r="D33" i="21"/>
  <c r="F33" i="21" s="1"/>
  <c r="H33" i="21" s="1"/>
  <c r="J33" i="21" s="1"/>
  <c r="L33" i="21" s="1"/>
  <c r="D34" i="21"/>
  <c r="F34" i="21" s="1"/>
  <c r="H34" i="21" s="1"/>
  <c r="J34" i="21" s="1"/>
  <c r="L34" i="21" s="1"/>
  <c r="D35" i="21"/>
  <c r="F35" i="21" s="1"/>
  <c r="H35" i="21" s="1"/>
  <c r="J35" i="21" s="1"/>
  <c r="L35" i="21" s="1"/>
  <c r="D36" i="21"/>
  <c r="F36" i="21" s="1"/>
  <c r="H36" i="21" s="1"/>
  <c r="J36" i="21" s="1"/>
  <c r="L36" i="21" s="1"/>
  <c r="D37" i="21"/>
  <c r="F37" i="21" s="1"/>
  <c r="H37" i="21" s="1"/>
  <c r="J37" i="21" s="1"/>
  <c r="L37" i="21" s="1"/>
  <c r="D38" i="21"/>
  <c r="F38" i="21" s="1"/>
  <c r="H38" i="21" s="1"/>
  <c r="J38" i="21" s="1"/>
  <c r="L38" i="21" s="1"/>
  <c r="D39" i="21"/>
  <c r="F39" i="21" s="1"/>
  <c r="H39" i="21" s="1"/>
  <c r="J39" i="21" s="1"/>
  <c r="L39" i="21" s="1"/>
  <c r="D40" i="21"/>
  <c r="F40" i="21" s="1"/>
  <c r="H40" i="21" s="1"/>
  <c r="J40" i="21" s="1"/>
  <c r="L40" i="21" s="1"/>
  <c r="D41" i="21"/>
  <c r="F41" i="21" s="1"/>
  <c r="H41" i="21" s="1"/>
  <c r="J41" i="21" s="1"/>
  <c r="L41" i="21" s="1"/>
  <c r="D42" i="21"/>
  <c r="F42" i="21" s="1"/>
  <c r="H42" i="21" s="1"/>
  <c r="J42" i="21" s="1"/>
  <c r="L42" i="21" s="1"/>
  <c r="D43" i="21"/>
  <c r="F43" i="21" s="1"/>
  <c r="H43" i="21" s="1"/>
  <c r="J43" i="21" s="1"/>
  <c r="L43" i="21" s="1"/>
  <c r="D24" i="21"/>
  <c r="F24" i="21" s="1"/>
  <c r="J24" i="21" s="1"/>
  <c r="L24" i="21" s="1"/>
  <c r="C27" i="21"/>
  <c r="C48" i="21" s="1"/>
  <c r="Y234" i="1"/>
  <c r="Y239" i="1" s="1"/>
  <c r="Y255" i="1"/>
  <c r="Z177" i="1"/>
  <c r="AB177" i="1" s="1"/>
  <c r="AD177" i="1" s="1"/>
  <c r="AF177" i="1" s="1"/>
  <c r="AH177" i="1" s="1"/>
  <c r="AJ177" i="1" s="1"/>
  <c r="AL177" i="1" s="1"/>
  <c r="Z139" i="1"/>
  <c r="AB139" i="1" s="1"/>
  <c r="AD139" i="1" s="1"/>
  <c r="AF139" i="1" s="1"/>
  <c r="AH139" i="1" s="1"/>
  <c r="AJ139" i="1" s="1"/>
  <c r="AL139" i="1" s="1"/>
  <c r="J51" i="21" l="1"/>
  <c r="H54" i="21"/>
  <c r="R10" i="4"/>
  <c r="T10" i="4" s="1"/>
  <c r="D27" i="21"/>
  <c r="F27" i="21" s="1"/>
  <c r="J27" i="21" s="1"/>
  <c r="L27" i="21" s="1"/>
  <c r="BR129" i="1"/>
  <c r="BS130" i="1"/>
  <c r="J50" i="21"/>
  <c r="F54" i="21"/>
  <c r="Q18" i="21"/>
  <c r="D54" i="21"/>
  <c r="H97" i="4"/>
  <c r="J97" i="4" s="1"/>
  <c r="L97" i="4" s="1"/>
  <c r="N97" i="4" s="1"/>
  <c r="P97" i="4" s="1"/>
  <c r="R97" i="4" s="1"/>
  <c r="T97" i="4" s="1"/>
  <c r="V97" i="4" s="1"/>
  <c r="X97" i="4" s="1"/>
  <c r="H98" i="4"/>
  <c r="J98" i="4" s="1"/>
  <c r="L98" i="4" s="1"/>
  <c r="N98" i="4" s="1"/>
  <c r="P98" i="4" s="1"/>
  <c r="R98" i="4" s="1"/>
  <c r="T98" i="4" s="1"/>
  <c r="V98" i="4" s="1"/>
  <c r="X98" i="4" s="1"/>
  <c r="H99" i="4"/>
  <c r="J99" i="4" s="1"/>
  <c r="L99" i="4" s="1"/>
  <c r="N99" i="4" s="1"/>
  <c r="P99" i="4" s="1"/>
  <c r="R99" i="4" s="1"/>
  <c r="T99" i="4" s="1"/>
  <c r="V99" i="4" s="1"/>
  <c r="X99" i="4" s="1"/>
  <c r="H100" i="4"/>
  <c r="J100" i="4" s="1"/>
  <c r="L100" i="4" s="1"/>
  <c r="N100" i="4" s="1"/>
  <c r="P100" i="4" s="1"/>
  <c r="R100" i="4" s="1"/>
  <c r="T100" i="4" s="1"/>
  <c r="V100" i="4" s="1"/>
  <c r="X100" i="4" s="1"/>
  <c r="H101" i="4"/>
  <c r="J101" i="4" s="1"/>
  <c r="L101" i="4" s="1"/>
  <c r="N101" i="4" s="1"/>
  <c r="P101" i="4" s="1"/>
  <c r="R101" i="4" s="1"/>
  <c r="T101" i="4" s="1"/>
  <c r="V101" i="4" s="1"/>
  <c r="X101" i="4" s="1"/>
  <c r="H102" i="4"/>
  <c r="J102" i="4" s="1"/>
  <c r="L102" i="4" s="1"/>
  <c r="N102" i="4" s="1"/>
  <c r="P102" i="4" s="1"/>
  <c r="R102" i="4" s="1"/>
  <c r="T102" i="4" s="1"/>
  <c r="V102" i="4" s="1"/>
  <c r="X102" i="4" s="1"/>
  <c r="H103" i="4"/>
  <c r="J103" i="4" s="1"/>
  <c r="L103" i="4" s="1"/>
  <c r="N103" i="4" s="1"/>
  <c r="P103" i="4" s="1"/>
  <c r="R103" i="4" s="1"/>
  <c r="T103" i="4" s="1"/>
  <c r="V103" i="4" s="1"/>
  <c r="X103" i="4" s="1"/>
  <c r="H104" i="4"/>
  <c r="J104" i="4" s="1"/>
  <c r="L104" i="4" s="1"/>
  <c r="N104" i="4" s="1"/>
  <c r="P104" i="4" s="1"/>
  <c r="R104" i="4" s="1"/>
  <c r="T104" i="4" s="1"/>
  <c r="V104" i="4" s="1"/>
  <c r="X104" i="4" s="1"/>
  <c r="H105" i="4"/>
  <c r="J105" i="4" s="1"/>
  <c r="L105" i="4" s="1"/>
  <c r="N105" i="4" s="1"/>
  <c r="P105" i="4" s="1"/>
  <c r="R105" i="4" s="1"/>
  <c r="T105" i="4" s="1"/>
  <c r="V105" i="4" s="1"/>
  <c r="X105" i="4" s="1"/>
  <c r="H106" i="4"/>
  <c r="J106" i="4" s="1"/>
  <c r="L106" i="4" s="1"/>
  <c r="N106" i="4" s="1"/>
  <c r="P106" i="4" s="1"/>
  <c r="R106" i="4" s="1"/>
  <c r="T106" i="4" s="1"/>
  <c r="V106" i="4" s="1"/>
  <c r="X106" i="4" s="1"/>
  <c r="H107" i="4"/>
  <c r="J107" i="4" s="1"/>
  <c r="L107" i="4" s="1"/>
  <c r="N107" i="4" s="1"/>
  <c r="P107" i="4" s="1"/>
  <c r="R107" i="4" s="1"/>
  <c r="T107" i="4" s="1"/>
  <c r="V107" i="4" s="1"/>
  <c r="X107" i="4" s="1"/>
  <c r="H108" i="4"/>
  <c r="J108" i="4" s="1"/>
  <c r="L108" i="4" s="1"/>
  <c r="N108" i="4" s="1"/>
  <c r="P108" i="4" s="1"/>
  <c r="R108" i="4" s="1"/>
  <c r="T108" i="4" s="1"/>
  <c r="V108" i="4" s="1"/>
  <c r="X108" i="4" s="1"/>
  <c r="H109" i="4"/>
  <c r="J109" i="4" s="1"/>
  <c r="L109" i="4" s="1"/>
  <c r="N109" i="4" s="1"/>
  <c r="P109" i="4" s="1"/>
  <c r="R109" i="4" s="1"/>
  <c r="T109" i="4" s="1"/>
  <c r="V109" i="4" s="1"/>
  <c r="X109" i="4" s="1"/>
  <c r="H110" i="4"/>
  <c r="J110" i="4" s="1"/>
  <c r="L110" i="4" s="1"/>
  <c r="N110" i="4" s="1"/>
  <c r="P110" i="4" s="1"/>
  <c r="R110" i="4" s="1"/>
  <c r="T110" i="4" s="1"/>
  <c r="V110" i="4" s="1"/>
  <c r="X110" i="4" s="1"/>
  <c r="H111" i="4"/>
  <c r="J111" i="4" s="1"/>
  <c r="L111" i="4" s="1"/>
  <c r="N111" i="4" s="1"/>
  <c r="P111" i="4" s="1"/>
  <c r="R111" i="4" s="1"/>
  <c r="T111" i="4" s="1"/>
  <c r="V111" i="4" s="1"/>
  <c r="X111" i="4" s="1"/>
  <c r="H112" i="4"/>
  <c r="J112" i="4" s="1"/>
  <c r="L112" i="4" s="1"/>
  <c r="N112" i="4" s="1"/>
  <c r="P112" i="4" s="1"/>
  <c r="R112" i="4" s="1"/>
  <c r="T112" i="4" s="1"/>
  <c r="V112" i="4" s="1"/>
  <c r="X112" i="4" s="1"/>
  <c r="H113" i="4"/>
  <c r="J113" i="4" s="1"/>
  <c r="L113" i="4" s="1"/>
  <c r="N113" i="4" s="1"/>
  <c r="P113" i="4" s="1"/>
  <c r="R113" i="4" s="1"/>
  <c r="T113" i="4" s="1"/>
  <c r="V113" i="4" s="1"/>
  <c r="X113" i="4" s="1"/>
  <c r="H114" i="4"/>
  <c r="J114" i="4" s="1"/>
  <c r="L114" i="4" s="1"/>
  <c r="N114" i="4" s="1"/>
  <c r="P114" i="4" s="1"/>
  <c r="R114" i="4" s="1"/>
  <c r="T114" i="4" s="1"/>
  <c r="V114" i="4" s="1"/>
  <c r="X114" i="4" s="1"/>
  <c r="H115" i="4"/>
  <c r="J115" i="4" s="1"/>
  <c r="L115" i="4" s="1"/>
  <c r="N115" i="4" s="1"/>
  <c r="P115" i="4" s="1"/>
  <c r="R115" i="4" s="1"/>
  <c r="T115" i="4" s="1"/>
  <c r="V115" i="4" s="1"/>
  <c r="X115" i="4" s="1"/>
  <c r="H116" i="4"/>
  <c r="J116" i="4" s="1"/>
  <c r="L116" i="4" s="1"/>
  <c r="N116" i="4" s="1"/>
  <c r="P116" i="4" s="1"/>
  <c r="R116" i="4" s="1"/>
  <c r="T116" i="4" s="1"/>
  <c r="V116" i="4" s="1"/>
  <c r="X116" i="4" s="1"/>
  <c r="G129" i="4"/>
  <c r="H6" i="5"/>
  <c r="H64" i="19"/>
  <c r="J64" i="19" s="1"/>
  <c r="L64" i="19" s="1"/>
  <c r="N64" i="19" s="1"/>
  <c r="G75" i="19"/>
  <c r="V10" i="4" l="1"/>
  <c r="X10" i="4" s="1"/>
  <c r="J54" i="21"/>
  <c r="P64" i="19"/>
  <c r="R64" i="19" s="1"/>
  <c r="T64" i="19" s="1"/>
  <c r="V64" i="19" s="1"/>
  <c r="BS129" i="1"/>
  <c r="BS128" i="1" s="1"/>
  <c r="BS127" i="1" s="1"/>
  <c r="BS267" i="1" s="1"/>
  <c r="BS18" i="14" s="1"/>
  <c r="BT130" i="1"/>
  <c r="S18" i="21"/>
  <c r="Z47" i="19"/>
  <c r="AA47" i="19"/>
  <c r="AA75" i="19" s="1"/>
  <c r="AB47" i="19"/>
  <c r="G164" i="4"/>
  <c r="BO57" i="1" s="1"/>
  <c r="H92" i="4"/>
  <c r="J92" i="4" s="1"/>
  <c r="L92" i="4" s="1"/>
  <c r="N92" i="4" s="1"/>
  <c r="P92" i="4" s="1"/>
  <c r="R92" i="4" s="1"/>
  <c r="T92" i="4" s="1"/>
  <c r="V92" i="4" s="1"/>
  <c r="X92" i="4" s="1"/>
  <c r="U18" i="21" l="1"/>
  <c r="BT129" i="1"/>
  <c r="BV130" i="1"/>
  <c r="BV129" i="1" s="1"/>
  <c r="Z75" i="19"/>
  <c r="AC47" i="19"/>
  <c r="F62" i="19"/>
  <c r="H62" i="19" s="1"/>
  <c r="J62" i="19" s="1"/>
  <c r="L62" i="19" s="1"/>
  <c r="N62" i="19" s="1"/>
  <c r="P62" i="19" l="1"/>
  <c r="R62" i="19" s="1"/>
  <c r="T62" i="19" s="1"/>
  <c r="V62" i="19" s="1"/>
  <c r="Z63" i="1"/>
  <c r="AB63" i="1" s="1"/>
  <c r="AD63" i="1" s="1"/>
  <c r="AF63" i="1" s="1"/>
  <c r="AH63" i="1" s="1"/>
  <c r="AJ63" i="1" s="1"/>
  <c r="AL63" i="1" s="1"/>
  <c r="AN63" i="1" s="1"/>
  <c r="AP63" i="1" s="1"/>
  <c r="Z64" i="1"/>
  <c r="AB64" i="1" s="1"/>
  <c r="AD64" i="1" s="1"/>
  <c r="AF64" i="1" s="1"/>
  <c r="AH64" i="1" s="1"/>
  <c r="AJ64" i="1" s="1"/>
  <c r="AL64" i="1" s="1"/>
  <c r="AN64" i="1" s="1"/>
  <c r="AP64" i="1" s="1"/>
  <c r="Z65" i="1"/>
  <c r="AB65" i="1" s="1"/>
  <c r="AD65" i="1" s="1"/>
  <c r="AF65" i="1" s="1"/>
  <c r="AH65" i="1" s="1"/>
  <c r="AJ65" i="1" s="1"/>
  <c r="AL65" i="1" s="1"/>
  <c r="AN65" i="1" s="1"/>
  <c r="AP65" i="1" s="1"/>
  <c r="H123" i="4"/>
  <c r="J123" i="4" s="1"/>
  <c r="L123" i="4" s="1"/>
  <c r="N123" i="4" s="1"/>
  <c r="P123" i="4" s="1"/>
  <c r="R123" i="4" s="1"/>
  <c r="T123" i="4" s="1"/>
  <c r="V123" i="4" s="1"/>
  <c r="X123" i="4" s="1"/>
  <c r="AV37" i="2"/>
  <c r="AW37" i="2"/>
  <c r="AY37" i="2"/>
  <c r="AJ37" i="2"/>
  <c r="E22" i="3"/>
  <c r="E42" i="3" s="1"/>
  <c r="F22" i="3"/>
  <c r="G22" i="3"/>
  <c r="E8" i="3"/>
  <c r="F8" i="3"/>
  <c r="G8" i="3"/>
  <c r="H8" i="3"/>
  <c r="I8" i="3"/>
  <c r="I42" i="3" s="1"/>
  <c r="CF11" i="1" s="1"/>
  <c r="J8" i="3"/>
  <c r="K8" i="3"/>
  <c r="L8" i="3"/>
  <c r="M8" i="3"/>
  <c r="N8" i="3"/>
  <c r="O8" i="3"/>
  <c r="H134" i="4"/>
  <c r="J134" i="4" s="1"/>
  <c r="L134" i="4" s="1"/>
  <c r="N134" i="4" s="1"/>
  <c r="P134" i="4" s="1"/>
  <c r="R134" i="4" s="1"/>
  <c r="T134" i="4" s="1"/>
  <c r="V134" i="4" s="1"/>
  <c r="X134" i="4" s="1"/>
  <c r="G138" i="4"/>
  <c r="BO14" i="1" s="1"/>
  <c r="CC262" i="1" l="1"/>
  <c r="CC136" i="1"/>
  <c r="CC126" i="1"/>
  <c r="CC135" i="1" s="1"/>
  <c r="CC254" i="1" s="1"/>
  <c r="CC256" i="1" s="1"/>
  <c r="BS11" i="1"/>
  <c r="BS262" i="1" s="1"/>
  <c r="BU11" i="1"/>
  <c r="AZ37" i="2"/>
  <c r="BB37" i="2" s="1"/>
  <c r="BD37" i="2" s="1"/>
  <c r="BF37" i="2" s="1"/>
  <c r="BH37" i="2" s="1"/>
  <c r="BJ37" i="2" s="1"/>
  <c r="BL37" i="2" s="1"/>
  <c r="AL37" i="2"/>
  <c r="AN37" i="2" s="1"/>
  <c r="AP37" i="2" s="1"/>
  <c r="AR37" i="2" s="1"/>
  <c r="AT37" i="2" s="1"/>
  <c r="BO11" i="1"/>
  <c r="BO262" i="1" s="1"/>
  <c r="BO9" i="14" s="1"/>
  <c r="BQ11" i="1"/>
  <c r="AX37" i="2"/>
  <c r="Y98" i="1"/>
  <c r="Y92" i="1" s="1"/>
  <c r="Z101" i="1"/>
  <c r="AB101" i="1" s="1"/>
  <c r="AD101" i="1" s="1"/>
  <c r="AF101" i="1" s="1"/>
  <c r="AH101" i="1" s="1"/>
  <c r="AJ101" i="1" s="1"/>
  <c r="AL101" i="1" s="1"/>
  <c r="G81" i="19"/>
  <c r="G32" i="19"/>
  <c r="H22" i="5"/>
  <c r="H20" i="5"/>
  <c r="G176" i="4"/>
  <c r="BO15" i="1"/>
  <c r="G18" i="20"/>
  <c r="AY8" i="2"/>
  <c r="AY9" i="2"/>
  <c r="AY10" i="2"/>
  <c r="AY12" i="2"/>
  <c r="AY1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30" i="2"/>
  <c r="AY32" i="2"/>
  <c r="AY33" i="2"/>
  <c r="AY34" i="2"/>
  <c r="AY35" i="2"/>
  <c r="AY36" i="2"/>
  <c r="AY39" i="2"/>
  <c r="AY40" i="2"/>
  <c r="AY41" i="2"/>
  <c r="AY42" i="2"/>
  <c r="AY43" i="2"/>
  <c r="AY44" i="2"/>
  <c r="AY45" i="2"/>
  <c r="AY46" i="2"/>
  <c r="AY47" i="2"/>
  <c r="AY49" i="2"/>
  <c r="AY50" i="2"/>
  <c r="AY51" i="2"/>
  <c r="AY52" i="2"/>
  <c r="AY53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BO260" i="1"/>
  <c r="BO7" i="14" s="1"/>
  <c r="BO259" i="1"/>
  <c r="BO6" i="14" s="1"/>
  <c r="Y268" i="1"/>
  <c r="Y248" i="1"/>
  <c r="Y240" i="1"/>
  <c r="Y226" i="1"/>
  <c r="Y220" i="1"/>
  <c r="Y224" i="1" s="1"/>
  <c r="Z226" i="1"/>
  <c r="Y201" i="1"/>
  <c r="Y195" i="1"/>
  <c r="Z201" i="1"/>
  <c r="Y188" i="1"/>
  <c r="Y182" i="1"/>
  <c r="Z188" i="1"/>
  <c r="Y144" i="1"/>
  <c r="Y149" i="1" s="1"/>
  <c r="Y150" i="1"/>
  <c r="Z150" i="1"/>
  <c r="BO253" i="1"/>
  <c r="BO252" i="1"/>
  <c r="BO251" i="1"/>
  <c r="BO240" i="1"/>
  <c r="BO239" i="1"/>
  <c r="BO238" i="1"/>
  <c r="BO226" i="1"/>
  <c r="BO225" i="1"/>
  <c r="BO224" i="1"/>
  <c r="BO201" i="1"/>
  <c r="BO200" i="1"/>
  <c r="BO199" i="1"/>
  <c r="BO188" i="1"/>
  <c r="BO187" i="1"/>
  <c r="BO186" i="1"/>
  <c r="BO150" i="1"/>
  <c r="BO149" i="1"/>
  <c r="BO148" i="1"/>
  <c r="BM129" i="1"/>
  <c r="BO129" i="1"/>
  <c r="BP129" i="1"/>
  <c r="BO53" i="1"/>
  <c r="BO266" i="1" s="1"/>
  <c r="Y128" i="1"/>
  <c r="Y119" i="1"/>
  <c r="Y118" i="1" s="1"/>
  <c r="Y265" i="1" s="1"/>
  <c r="Y12" i="14" s="1"/>
  <c r="Y107" i="1"/>
  <c r="Y106" i="1" s="1"/>
  <c r="Y263" i="1" s="1"/>
  <c r="Y264" i="1"/>
  <c r="Y11" i="14" s="1"/>
  <c r="Y88" i="1"/>
  <c r="Y35" i="1"/>
  <c r="Y24" i="1"/>
  <c r="Y20" i="1"/>
  <c r="Y12" i="1"/>
  <c r="CD262" i="1" l="1"/>
  <c r="CD9" i="14" s="1"/>
  <c r="CC9" i="14"/>
  <c r="CC273" i="1"/>
  <c r="CC271" i="1"/>
  <c r="BO13" i="14"/>
  <c r="AY48" i="2"/>
  <c r="AY38" i="2"/>
  <c r="AY31" i="2"/>
  <c r="H21" i="5"/>
  <c r="AY54" i="2"/>
  <c r="AY6" i="2"/>
  <c r="Y267" i="1"/>
  <c r="Y278" i="1" s="1"/>
  <c r="Y127" i="1"/>
  <c r="Y266" i="1" s="1"/>
  <c r="BU262" i="1"/>
  <c r="BU273" i="1" s="1"/>
  <c r="BU126" i="1"/>
  <c r="BU135" i="1" s="1"/>
  <c r="BU254" i="1" s="1"/>
  <c r="BU256" i="1" s="1"/>
  <c r="BU136" i="1"/>
  <c r="BS9" i="14"/>
  <c r="BQ262" i="1"/>
  <c r="BQ273" i="1" s="1"/>
  <c r="BQ136" i="1"/>
  <c r="BQ126" i="1"/>
  <c r="BQ135" i="1" s="1"/>
  <c r="BQ254" i="1" s="1"/>
  <c r="BQ256" i="1" s="1"/>
  <c r="Y148" i="1"/>
  <c r="Y9" i="1"/>
  <c r="Y8" i="1" s="1"/>
  <c r="Y51" i="1"/>
  <c r="Y186" i="1"/>
  <c r="Y187" i="1"/>
  <c r="Y199" i="1"/>
  <c r="Y200" i="1"/>
  <c r="Y19" i="14"/>
  <c r="BO19" i="14" s="1"/>
  <c r="BO133" i="1"/>
  <c r="BO128" i="1" s="1"/>
  <c r="BO127" i="1" s="1"/>
  <c r="BO267" i="1" s="1"/>
  <c r="BO18" i="14" s="1"/>
  <c r="G52" i="20"/>
  <c r="BO52" i="1" s="1"/>
  <c r="BO265" i="1" s="1"/>
  <c r="BO12" i="14" s="1"/>
  <c r="Y252" i="1"/>
  <c r="Y251" i="1"/>
  <c r="BO255" i="1"/>
  <c r="Y238" i="1"/>
  <c r="Y225" i="1"/>
  <c r="BO17" i="1"/>
  <c r="BO12" i="1" s="1"/>
  <c r="BO263" i="1" s="1"/>
  <c r="BO10" i="14" s="1"/>
  <c r="BO10" i="1"/>
  <c r="BO261" i="1" s="1"/>
  <c r="G76" i="19"/>
  <c r="G82" i="19" s="1"/>
  <c r="BO51" i="1" s="1"/>
  <c r="BO264" i="1" s="1"/>
  <c r="Y262" i="1"/>
  <c r="Y9" i="14" s="1"/>
  <c r="Y10" i="14"/>
  <c r="Y74" i="1"/>
  <c r="E25" i="15"/>
  <c r="F25" i="15"/>
  <c r="C24" i="15"/>
  <c r="C25" i="15" s="1"/>
  <c r="D25" i="15"/>
  <c r="G25" i="15"/>
  <c r="B24" i="15"/>
  <c r="F96" i="4"/>
  <c r="H96" i="4" s="1"/>
  <c r="J96" i="4" s="1"/>
  <c r="L96" i="4" s="1"/>
  <c r="N96" i="4" s="1"/>
  <c r="P96" i="4" s="1"/>
  <c r="R96" i="4" s="1"/>
  <c r="T96" i="4" s="1"/>
  <c r="V96" i="4" s="1"/>
  <c r="X96" i="4" s="1"/>
  <c r="CF262" i="1" l="1"/>
  <c r="CC21" i="14"/>
  <c r="CC14" i="14"/>
  <c r="AY91" i="2"/>
  <c r="BO8" i="14"/>
  <c r="BO273" i="1"/>
  <c r="BU9" i="14"/>
  <c r="BU276" i="1"/>
  <c r="BU24" i="14" s="1"/>
  <c r="BU271" i="1"/>
  <c r="BU275" i="1" s="1"/>
  <c r="Y260" i="1"/>
  <c r="Y137" i="1"/>
  <c r="Y259" i="1"/>
  <c r="Y6" i="14" s="1"/>
  <c r="Y136" i="1"/>
  <c r="BQ9" i="14"/>
  <c r="BQ14" i="14" s="1"/>
  <c r="BQ20" i="14" s="1"/>
  <c r="BQ26" i="14" s="1"/>
  <c r="BQ21" i="14"/>
  <c r="BQ271" i="1"/>
  <c r="Y18" i="14"/>
  <c r="BO11" i="14"/>
  <c r="BO274" i="1"/>
  <c r="BO126" i="1"/>
  <c r="BO135" i="1" s="1"/>
  <c r="BO254" i="1" s="1"/>
  <c r="BO256" i="1" s="1"/>
  <c r="BO271" i="1"/>
  <c r="Y126" i="1"/>
  <c r="Y135" i="1" s="1"/>
  <c r="Y254" i="1" s="1"/>
  <c r="Y256" i="1" s="1"/>
  <c r="Y261" i="1"/>
  <c r="F7" i="5"/>
  <c r="F6" i="5"/>
  <c r="CF9" i="14" l="1"/>
  <c r="C19" i="17" s="1"/>
  <c r="CC20" i="14"/>
  <c r="CC26" i="14" s="1"/>
  <c r="BU21" i="14"/>
  <c r="BU14" i="14"/>
  <c r="BU16" i="14"/>
  <c r="Y7" i="14"/>
  <c r="BO17" i="14" s="1"/>
  <c r="Y274" i="1"/>
  <c r="Y22" i="14" s="1"/>
  <c r="Y273" i="1"/>
  <c r="Y21" i="14" s="1"/>
  <c r="BO21" i="14"/>
  <c r="BO14" i="14"/>
  <c r="BO20" i="14" s="1"/>
  <c r="BO26" i="14" s="1"/>
  <c r="BO22" i="14"/>
  <c r="Y8" i="14"/>
  <c r="Y271" i="1"/>
  <c r="B17" i="28"/>
  <c r="D14" i="28"/>
  <c r="D17" i="28" s="1"/>
  <c r="BU20" i="14" l="1"/>
  <c r="BU26" i="14" s="1"/>
  <c r="BU27" i="14" s="1"/>
  <c r="BU15" i="14"/>
  <c r="BO276" i="1"/>
  <c r="BO24" i="14" s="1"/>
  <c r="BO277" i="1"/>
  <c r="BO25" i="14" s="1"/>
  <c r="BO275" i="1"/>
  <c r="Y275" i="1"/>
  <c r="BO23" i="14" s="1"/>
  <c r="Y14" i="14"/>
  <c r="BO16" i="14"/>
  <c r="H33" i="25"/>
  <c r="G33" i="25"/>
  <c r="E33" i="25"/>
  <c r="D33" i="25"/>
  <c r="B33" i="25"/>
  <c r="F31" i="25"/>
  <c r="C31" i="25"/>
  <c r="K30" i="25"/>
  <c r="J30" i="25"/>
  <c r="F30" i="25"/>
  <c r="C30" i="25"/>
  <c r="K29" i="25"/>
  <c r="J29" i="25"/>
  <c r="F29" i="25"/>
  <c r="C29" i="25"/>
  <c r="K28" i="25"/>
  <c r="J28" i="25"/>
  <c r="F28" i="25"/>
  <c r="C28" i="25"/>
  <c r="K27" i="25"/>
  <c r="J27" i="25"/>
  <c r="F27" i="25"/>
  <c r="C27" i="25"/>
  <c r="K26" i="25"/>
  <c r="J26" i="25"/>
  <c r="F26" i="25"/>
  <c r="C26" i="25"/>
  <c r="K25" i="25"/>
  <c r="J25" i="25"/>
  <c r="F25" i="25"/>
  <c r="C25" i="25"/>
  <c r="K24" i="25"/>
  <c r="J24" i="25"/>
  <c r="F24" i="25"/>
  <c r="C24" i="25"/>
  <c r="K23" i="25"/>
  <c r="J23" i="25"/>
  <c r="F23" i="25"/>
  <c r="C23" i="25"/>
  <c r="K22" i="25"/>
  <c r="J22" i="25"/>
  <c r="F22" i="25"/>
  <c r="C22" i="25"/>
  <c r="D17" i="25"/>
  <c r="C17" i="25"/>
  <c r="B16" i="25"/>
  <c r="B15" i="25"/>
  <c r="G14" i="25"/>
  <c r="F14" i="25"/>
  <c r="B14" i="25"/>
  <c r="E14" i="25" s="1"/>
  <c r="G13" i="25"/>
  <c r="F13" i="25"/>
  <c r="B13" i="25"/>
  <c r="E13" i="25" s="1"/>
  <c r="G12" i="25"/>
  <c r="F12" i="25"/>
  <c r="B12" i="25"/>
  <c r="E12" i="25" s="1"/>
  <c r="G11" i="25"/>
  <c r="F11" i="25"/>
  <c r="B11" i="25"/>
  <c r="E11" i="25" s="1"/>
  <c r="G10" i="25"/>
  <c r="F10" i="25"/>
  <c r="B10" i="25"/>
  <c r="E10" i="25" s="1"/>
  <c r="G9" i="25"/>
  <c r="F9" i="25"/>
  <c r="B9" i="25"/>
  <c r="E9" i="25" s="1"/>
  <c r="G8" i="25"/>
  <c r="F8" i="25"/>
  <c r="B8" i="25"/>
  <c r="E8" i="25" s="1"/>
  <c r="G7" i="25"/>
  <c r="F7" i="25"/>
  <c r="B7" i="25"/>
  <c r="E7" i="25" s="1"/>
  <c r="G6" i="25"/>
  <c r="F6" i="25"/>
  <c r="B6" i="25"/>
  <c r="E6" i="25" s="1"/>
  <c r="I23" i="25" l="1"/>
  <c r="B17" i="25"/>
  <c r="I22" i="25"/>
  <c r="I28" i="25"/>
  <c r="I29" i="25"/>
  <c r="I30" i="25"/>
  <c r="BO15" i="14"/>
  <c r="Y20" i="14"/>
  <c r="Y26" i="14" s="1"/>
  <c r="BO27" i="14" s="1"/>
  <c r="I26" i="25"/>
  <c r="G17" i="25"/>
  <c r="I27" i="25"/>
  <c r="E17" i="25"/>
  <c r="F17" i="25"/>
  <c r="F33" i="25"/>
  <c r="I24" i="25"/>
  <c r="I25" i="25"/>
  <c r="J33" i="25"/>
  <c r="C33" i="25"/>
  <c r="K33" i="25"/>
  <c r="F21" i="17"/>
  <c r="F24" i="17"/>
  <c r="F19" i="17"/>
  <c r="F18" i="17"/>
  <c r="F17" i="17"/>
  <c r="F16" i="17"/>
  <c r="F13" i="17"/>
  <c r="F7" i="17"/>
  <c r="F6" i="17"/>
  <c r="D16" i="21"/>
  <c r="F16" i="21" s="1"/>
  <c r="J16" i="21" s="1"/>
  <c r="L16" i="21" s="1"/>
  <c r="BM16" i="1"/>
  <c r="Q15" i="17"/>
  <c r="H19" i="15"/>
  <c r="H20" i="15"/>
  <c r="H21" i="15"/>
  <c r="H22" i="15"/>
  <c r="H18" i="15"/>
  <c r="H12" i="15"/>
  <c r="I34" i="25" l="1"/>
  <c r="H24" i="15"/>
  <c r="H25" i="15" s="1"/>
  <c r="I33" i="25"/>
  <c r="O62" i="21"/>
  <c r="D62" i="21"/>
  <c r="F62" i="21" s="1"/>
  <c r="H62" i="21" s="1"/>
  <c r="D65" i="21"/>
  <c r="F65" i="21" s="1"/>
  <c r="J65" i="21" s="1"/>
  <c r="D61" i="21"/>
  <c r="W240" i="1"/>
  <c r="V240" i="1"/>
  <c r="X229" i="1"/>
  <c r="Z229" i="1" s="1"/>
  <c r="X190" i="1"/>
  <c r="Z190" i="1" s="1"/>
  <c r="AB190" i="1" s="1"/>
  <c r="AD190" i="1" s="1"/>
  <c r="AF190" i="1" s="1"/>
  <c r="AH190" i="1" s="1"/>
  <c r="AJ190" i="1" s="1"/>
  <c r="AL190" i="1" s="1"/>
  <c r="X191" i="1"/>
  <c r="Z191" i="1" s="1"/>
  <c r="Q60" i="2"/>
  <c r="Q54" i="2" s="1"/>
  <c r="Q91" i="2" s="1"/>
  <c r="C60" i="2"/>
  <c r="C54" i="2" l="1"/>
  <c r="C91" i="2" s="1"/>
  <c r="AB191" i="1"/>
  <c r="AB229" i="1"/>
  <c r="Z240" i="1"/>
  <c r="Q62" i="21"/>
  <c r="F61" i="21"/>
  <c r="D66" i="21"/>
  <c r="X17" i="1"/>
  <c r="Z17" i="1" s="1"/>
  <c r="AB17" i="1" s="1"/>
  <c r="AD17" i="1" s="1"/>
  <c r="AF17" i="1" s="1"/>
  <c r="AH17" i="1" s="1"/>
  <c r="AJ17" i="1" s="1"/>
  <c r="AL17" i="1" s="1"/>
  <c r="AN17" i="1" s="1"/>
  <c r="AP17" i="1" s="1"/>
  <c r="W12" i="1"/>
  <c r="F48" i="20"/>
  <c r="H48" i="20" s="1"/>
  <c r="J48" i="20" s="1"/>
  <c r="L48" i="20" s="1"/>
  <c r="N48" i="20" s="1"/>
  <c r="P48" i="20" s="1"/>
  <c r="R48" i="20" s="1"/>
  <c r="E51" i="20"/>
  <c r="V55" i="1"/>
  <c r="X69" i="1"/>
  <c r="Z69" i="1" s="1"/>
  <c r="AB69" i="1" s="1"/>
  <c r="AD69" i="1" s="1"/>
  <c r="AF69" i="1" s="1"/>
  <c r="AH69" i="1" s="1"/>
  <c r="AJ69" i="1" s="1"/>
  <c r="AL69" i="1" s="1"/>
  <c r="AN69" i="1" s="1"/>
  <c r="AP69" i="1" s="1"/>
  <c r="AD229" i="1" l="1"/>
  <c r="AB240" i="1"/>
  <c r="AD191" i="1"/>
  <c r="H61" i="21"/>
  <c r="F66" i="21"/>
  <c r="S62" i="21"/>
  <c r="W268" i="1"/>
  <c r="BM133" i="1" s="1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55" i="2"/>
  <c r="AW50" i="2"/>
  <c r="AW51" i="2"/>
  <c r="AW52" i="2"/>
  <c r="AW53" i="2"/>
  <c r="AW49" i="2"/>
  <c r="AW40" i="2"/>
  <c r="AW41" i="2"/>
  <c r="AW42" i="2"/>
  <c r="AW43" i="2"/>
  <c r="AW44" i="2"/>
  <c r="AW45" i="2"/>
  <c r="AW46" i="2"/>
  <c r="AW47" i="2"/>
  <c r="AW39" i="2"/>
  <c r="AW33" i="2"/>
  <c r="AW34" i="2"/>
  <c r="AW35" i="2"/>
  <c r="AW36" i="2"/>
  <c r="AW32" i="2"/>
  <c r="AW8" i="2"/>
  <c r="AW9" i="2"/>
  <c r="AW10" i="2"/>
  <c r="AW12" i="2"/>
  <c r="AW13" i="2"/>
  <c r="AW14" i="2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30" i="2"/>
  <c r="AX30" i="2" s="1"/>
  <c r="AH30" i="2"/>
  <c r="AJ30" i="2" s="1"/>
  <c r="AF9" i="2"/>
  <c r="BN58" i="1"/>
  <c r="BN59" i="1"/>
  <c r="BN60" i="1"/>
  <c r="BN61" i="1"/>
  <c r="BN62" i="1"/>
  <c r="BN13" i="1"/>
  <c r="BP13" i="1" s="1"/>
  <c r="BR13" i="1" s="1"/>
  <c r="BT13" i="1" s="1"/>
  <c r="BV13" i="1" s="1"/>
  <c r="BX13" i="1" s="1"/>
  <c r="BZ13" i="1" s="1"/>
  <c r="CB13" i="1" s="1"/>
  <c r="BM11" i="1"/>
  <c r="BM262" i="1" s="1"/>
  <c r="Q26" i="3"/>
  <c r="Q28" i="3"/>
  <c r="R28" i="3" s="1"/>
  <c r="Q29" i="3"/>
  <c r="R29" i="3" s="1"/>
  <c r="Q30" i="3"/>
  <c r="R30" i="3" s="1"/>
  <c r="Q31" i="3"/>
  <c r="R31" i="3" s="1"/>
  <c r="Q32" i="3"/>
  <c r="R32" i="3" s="1"/>
  <c r="Q33" i="3"/>
  <c r="R33" i="3" s="1"/>
  <c r="Q34" i="3"/>
  <c r="Q35" i="3"/>
  <c r="Q36" i="3"/>
  <c r="Q37" i="3"/>
  <c r="Q38" i="3"/>
  <c r="Q39" i="3"/>
  <c r="Q40" i="3"/>
  <c r="Q25" i="3"/>
  <c r="Q11" i="3"/>
  <c r="R11" i="3" s="1"/>
  <c r="Q12" i="3"/>
  <c r="R12" i="3" s="1"/>
  <c r="R13" i="3"/>
  <c r="Q14" i="3"/>
  <c r="Q16" i="3"/>
  <c r="R16" i="3" s="1"/>
  <c r="Q17" i="3"/>
  <c r="R17" i="3" s="1"/>
  <c r="Q18" i="3"/>
  <c r="R18" i="3" s="1"/>
  <c r="Q19" i="3"/>
  <c r="R19" i="3" s="1"/>
  <c r="Q20" i="3"/>
  <c r="R20" i="3" s="1"/>
  <c r="Q10" i="3"/>
  <c r="Q7" i="3"/>
  <c r="Q6" i="3"/>
  <c r="AW83" i="2"/>
  <c r="AW82" i="2"/>
  <c r="AW81" i="2"/>
  <c r="AW80" i="2"/>
  <c r="AW79" i="2"/>
  <c r="AW78" i="2"/>
  <c r="AW77" i="2"/>
  <c r="AW76" i="2"/>
  <c r="AW75" i="2"/>
  <c r="AW74" i="2"/>
  <c r="AW73" i="2"/>
  <c r="AW72" i="2"/>
  <c r="AW86" i="2"/>
  <c r="AW84" i="2"/>
  <c r="AH86" i="2"/>
  <c r="AJ86" i="2" s="1"/>
  <c r="AL86" i="2" s="1"/>
  <c r="AN86" i="2" s="1"/>
  <c r="AP86" i="2" s="1"/>
  <c r="AR86" i="2" s="1"/>
  <c r="R85" i="2"/>
  <c r="V85" i="2" s="1"/>
  <c r="X85" i="2" s="1"/>
  <c r="Z85" i="2" s="1"/>
  <c r="AB85" i="2" s="1"/>
  <c r="R86" i="2"/>
  <c r="V86" i="2" s="1"/>
  <c r="X86" i="2" s="1"/>
  <c r="Z86" i="2" s="1"/>
  <c r="AB86" i="2" s="1"/>
  <c r="D85" i="2"/>
  <c r="F85" i="2" s="1"/>
  <c r="D86" i="2"/>
  <c r="W35" i="1"/>
  <c r="X45" i="1"/>
  <c r="Z45" i="1" s="1"/>
  <c r="AB45" i="1" s="1"/>
  <c r="AD45" i="1" s="1"/>
  <c r="AF45" i="1" s="1"/>
  <c r="AH45" i="1" s="1"/>
  <c r="AJ45" i="1" s="1"/>
  <c r="AL45" i="1" s="1"/>
  <c r="AN45" i="1" s="1"/>
  <c r="AP45" i="1" s="1"/>
  <c r="C16" i="15"/>
  <c r="D16" i="15"/>
  <c r="E16" i="15"/>
  <c r="F16" i="15"/>
  <c r="G16" i="15"/>
  <c r="H10" i="15"/>
  <c r="H8" i="15"/>
  <c r="H9" i="15"/>
  <c r="H11" i="15"/>
  <c r="H13" i="15"/>
  <c r="H14" i="15"/>
  <c r="H15" i="15"/>
  <c r="Q41" i="3" l="1"/>
  <c r="Q22" i="3"/>
  <c r="AW54" i="2"/>
  <c r="H85" i="2"/>
  <c r="J85" i="2" s="1"/>
  <c r="AW31" i="2"/>
  <c r="AD86" i="2"/>
  <c r="BF86" i="2"/>
  <c r="BH86" i="2" s="1"/>
  <c r="BJ86" i="2" s="1"/>
  <c r="AW38" i="2"/>
  <c r="F86" i="2"/>
  <c r="AX86" i="2"/>
  <c r="AD85" i="2"/>
  <c r="Q8" i="3"/>
  <c r="AW48" i="2"/>
  <c r="AW6" i="2"/>
  <c r="H66" i="21"/>
  <c r="J61" i="21"/>
  <c r="J66" i="21" s="1"/>
  <c r="U62" i="21"/>
  <c r="AF191" i="1"/>
  <c r="AH191" i="1" s="1"/>
  <c r="AJ191" i="1" s="1"/>
  <c r="AF229" i="1"/>
  <c r="AF240" i="1" s="1"/>
  <c r="AD240" i="1"/>
  <c r="AZ30" i="2"/>
  <c r="BB30" i="2" s="1"/>
  <c r="BD30" i="2" s="1"/>
  <c r="AL30" i="2"/>
  <c r="AN30" i="2" s="1"/>
  <c r="AP30" i="2" s="1"/>
  <c r="H16" i="15"/>
  <c r="E176" i="4"/>
  <c r="BM56" i="1" s="1"/>
  <c r="F175" i="4"/>
  <c r="H175" i="4" s="1"/>
  <c r="J175" i="4" s="1"/>
  <c r="L175" i="4" s="1"/>
  <c r="N175" i="4" s="1"/>
  <c r="E167" i="4"/>
  <c r="BM55" i="1" s="1"/>
  <c r="F167" i="4"/>
  <c r="H167" i="4" s="1"/>
  <c r="E164" i="4"/>
  <c r="BM57" i="1" s="1"/>
  <c r="F144" i="4"/>
  <c r="H144" i="4" s="1"/>
  <c r="J144" i="4" s="1"/>
  <c r="L144" i="4" s="1"/>
  <c r="F145" i="4"/>
  <c r="H145" i="4" s="1"/>
  <c r="J145" i="4" s="1"/>
  <c r="L145" i="4" s="1"/>
  <c r="N145" i="4" s="1"/>
  <c r="P145" i="4" s="1"/>
  <c r="R145" i="4" s="1"/>
  <c r="T145" i="4" s="1"/>
  <c r="V145" i="4" s="1"/>
  <c r="X145" i="4" s="1"/>
  <c r="F146" i="4"/>
  <c r="H146" i="4" s="1"/>
  <c r="J146" i="4" s="1"/>
  <c r="L146" i="4" s="1"/>
  <c r="N146" i="4" s="1"/>
  <c r="P146" i="4" s="1"/>
  <c r="R146" i="4" s="1"/>
  <c r="T146" i="4" s="1"/>
  <c r="V146" i="4" s="1"/>
  <c r="X146" i="4" s="1"/>
  <c r="F147" i="4"/>
  <c r="H147" i="4" s="1"/>
  <c r="J147" i="4" s="1"/>
  <c r="L147" i="4" s="1"/>
  <c r="N147" i="4" s="1"/>
  <c r="P147" i="4" s="1"/>
  <c r="R147" i="4" s="1"/>
  <c r="T147" i="4" s="1"/>
  <c r="V147" i="4" s="1"/>
  <c r="X147" i="4" s="1"/>
  <c r="F143" i="4"/>
  <c r="H143" i="4" s="1"/>
  <c r="J143" i="4" s="1"/>
  <c r="L143" i="4" s="1"/>
  <c r="N143" i="4" s="1"/>
  <c r="P143" i="4" s="1"/>
  <c r="R143" i="4" s="1"/>
  <c r="T143" i="4" s="1"/>
  <c r="V143" i="4" s="1"/>
  <c r="E138" i="4"/>
  <c r="BM14" i="1" s="1"/>
  <c r="F132" i="4"/>
  <c r="F131" i="4"/>
  <c r="H131" i="4" s="1"/>
  <c r="J131" i="4" s="1"/>
  <c r="L131" i="4" s="1"/>
  <c r="N131" i="4" s="1"/>
  <c r="P131" i="4" s="1"/>
  <c r="R131" i="4" s="1"/>
  <c r="T131" i="4" s="1"/>
  <c r="V131" i="4" s="1"/>
  <c r="X131" i="4" s="1"/>
  <c r="E129" i="4"/>
  <c r="BM15" i="1" s="1"/>
  <c r="F48" i="4"/>
  <c r="H48" i="4" s="1"/>
  <c r="J48" i="4" s="1"/>
  <c r="L48" i="4" s="1"/>
  <c r="N48" i="4" s="1"/>
  <c r="P48" i="4" s="1"/>
  <c r="R48" i="4" s="1"/>
  <c r="T48" i="4" s="1"/>
  <c r="V48" i="4" s="1"/>
  <c r="X48" i="4" s="1"/>
  <c r="F51" i="4"/>
  <c r="F91" i="4"/>
  <c r="H91" i="4" s="1"/>
  <c r="J91" i="4" s="1"/>
  <c r="L91" i="4" s="1"/>
  <c r="N91" i="4" s="1"/>
  <c r="P91" i="4" s="1"/>
  <c r="R91" i="4" s="1"/>
  <c r="T91" i="4" s="1"/>
  <c r="V91" i="4" s="1"/>
  <c r="X91" i="4" s="1"/>
  <c r="F95" i="4"/>
  <c r="F94" i="4" s="1"/>
  <c r="F118" i="4"/>
  <c r="H118" i="4" s="1"/>
  <c r="J118" i="4" s="1"/>
  <c r="L118" i="4" s="1"/>
  <c r="N118" i="4" s="1"/>
  <c r="P118" i="4" s="1"/>
  <c r="R118" i="4" s="1"/>
  <c r="T118" i="4" s="1"/>
  <c r="V118" i="4" s="1"/>
  <c r="X118" i="4" s="1"/>
  <c r="F119" i="4"/>
  <c r="H119" i="4" s="1"/>
  <c r="J119" i="4" s="1"/>
  <c r="L119" i="4" s="1"/>
  <c r="N119" i="4" s="1"/>
  <c r="P119" i="4" s="1"/>
  <c r="R119" i="4" s="1"/>
  <c r="T119" i="4" s="1"/>
  <c r="V119" i="4" s="1"/>
  <c r="X119" i="4" s="1"/>
  <c r="F121" i="4"/>
  <c r="H121" i="4" s="1"/>
  <c r="J121" i="4" s="1"/>
  <c r="L121" i="4" s="1"/>
  <c r="N121" i="4" s="1"/>
  <c r="P121" i="4" s="1"/>
  <c r="R121" i="4" s="1"/>
  <c r="T121" i="4" s="1"/>
  <c r="V121" i="4" s="1"/>
  <c r="X121" i="4" s="1"/>
  <c r="F122" i="4"/>
  <c r="H122" i="4" s="1"/>
  <c r="J122" i="4" s="1"/>
  <c r="L122" i="4" s="1"/>
  <c r="N122" i="4" s="1"/>
  <c r="P122" i="4" s="1"/>
  <c r="R122" i="4" s="1"/>
  <c r="T122" i="4" s="1"/>
  <c r="V122" i="4" s="1"/>
  <c r="X122" i="4" s="1"/>
  <c r="C89" i="21"/>
  <c r="D88" i="21"/>
  <c r="D85" i="21"/>
  <c r="C83" i="21"/>
  <c r="D80" i="21"/>
  <c r="F80" i="21" s="1"/>
  <c r="J80" i="21" s="1"/>
  <c r="D81" i="21"/>
  <c r="F81" i="21" s="1"/>
  <c r="H81" i="21" s="1"/>
  <c r="J81" i="21" s="1"/>
  <c r="D79" i="21"/>
  <c r="F79" i="21" s="1"/>
  <c r="C77" i="21"/>
  <c r="D76" i="21"/>
  <c r="F76" i="21" s="1"/>
  <c r="D74" i="21"/>
  <c r="F74" i="21" s="1"/>
  <c r="H74" i="21" s="1"/>
  <c r="J74" i="21" s="1"/>
  <c r="C72" i="21"/>
  <c r="D68" i="21"/>
  <c r="C59" i="21"/>
  <c r="D56" i="21"/>
  <c r="D8" i="21"/>
  <c r="D9" i="21"/>
  <c r="F9" i="21" s="1"/>
  <c r="H9" i="21" s="1"/>
  <c r="J9" i="21" s="1"/>
  <c r="L9" i="21" s="1"/>
  <c r="D10" i="21"/>
  <c r="F10" i="21" s="1"/>
  <c r="H10" i="21" s="1"/>
  <c r="J10" i="21" s="1"/>
  <c r="L10" i="21" s="1"/>
  <c r="D11" i="21"/>
  <c r="F11" i="21" s="1"/>
  <c r="H11" i="21" s="1"/>
  <c r="J11" i="21" s="1"/>
  <c r="L11" i="21" s="1"/>
  <c r="D12" i="21"/>
  <c r="F12" i="21" s="1"/>
  <c r="H12" i="21" s="1"/>
  <c r="J12" i="21" s="1"/>
  <c r="L12" i="21" s="1"/>
  <c r="D13" i="21"/>
  <c r="F13" i="21" s="1"/>
  <c r="H13" i="21" s="1"/>
  <c r="J13" i="21" s="1"/>
  <c r="L13" i="21" s="1"/>
  <c r="D14" i="21"/>
  <c r="F14" i="21" s="1"/>
  <c r="H14" i="21" s="1"/>
  <c r="J14" i="21" s="1"/>
  <c r="L14" i="21" s="1"/>
  <c r="D15" i="21"/>
  <c r="F15" i="21" s="1"/>
  <c r="H15" i="21" s="1"/>
  <c r="J15" i="21" s="1"/>
  <c r="L15" i="21" s="1"/>
  <c r="D17" i="21"/>
  <c r="F17" i="21" s="1"/>
  <c r="H17" i="21" s="1"/>
  <c r="J17" i="21" s="1"/>
  <c r="L17" i="21" s="1"/>
  <c r="D7" i="21"/>
  <c r="F7" i="21" s="1"/>
  <c r="F20" i="20"/>
  <c r="H20" i="20" s="1"/>
  <c r="E18" i="20"/>
  <c r="E52" i="20" s="1"/>
  <c r="BM52" i="1" s="1"/>
  <c r="BM265" i="1" s="1"/>
  <c r="F9" i="20"/>
  <c r="H9" i="20" s="1"/>
  <c r="J9" i="20" s="1"/>
  <c r="L9" i="20" s="1"/>
  <c r="F10" i="20"/>
  <c r="H10" i="20" s="1"/>
  <c r="J10" i="20" s="1"/>
  <c r="L10" i="20" s="1"/>
  <c r="N10" i="20" s="1"/>
  <c r="P10" i="20" s="1"/>
  <c r="R10" i="20" s="1"/>
  <c r="F17" i="20"/>
  <c r="H17" i="20" s="1"/>
  <c r="J17" i="20" s="1"/>
  <c r="L17" i="20" s="1"/>
  <c r="N17" i="20" s="1"/>
  <c r="P17" i="20" s="1"/>
  <c r="E81" i="19"/>
  <c r="F78" i="19"/>
  <c r="H78" i="19" s="1"/>
  <c r="J78" i="19" s="1"/>
  <c r="E75" i="19"/>
  <c r="E32" i="19"/>
  <c r="F19" i="19"/>
  <c r="H19" i="19" s="1"/>
  <c r="J19" i="19" s="1"/>
  <c r="L19" i="19" s="1"/>
  <c r="N19" i="19" s="1"/>
  <c r="F20" i="19"/>
  <c r="H20" i="19" s="1"/>
  <c r="J20" i="19" s="1"/>
  <c r="L20" i="19" s="1"/>
  <c r="N20" i="19" s="1"/>
  <c r="F21" i="19"/>
  <c r="H21" i="19" s="1"/>
  <c r="J21" i="19" s="1"/>
  <c r="L21" i="19" s="1"/>
  <c r="N21" i="19" s="1"/>
  <c r="R7" i="2"/>
  <c r="R8" i="2"/>
  <c r="R9" i="2"/>
  <c r="R10" i="2"/>
  <c r="R12" i="2"/>
  <c r="R13" i="2"/>
  <c r="V13" i="2" s="1"/>
  <c r="R14" i="2"/>
  <c r="R15" i="2"/>
  <c r="R16" i="2"/>
  <c r="R18" i="2"/>
  <c r="R19" i="2"/>
  <c r="R20" i="2"/>
  <c r="R21" i="2"/>
  <c r="R22" i="2"/>
  <c r="R23" i="2"/>
  <c r="R24" i="2"/>
  <c r="R25" i="2"/>
  <c r="R26" i="2"/>
  <c r="R27" i="2"/>
  <c r="R32" i="2"/>
  <c r="R33" i="2"/>
  <c r="V33" i="2" s="1"/>
  <c r="X33" i="2" s="1"/>
  <c r="Z33" i="2" s="1"/>
  <c r="AB33" i="2" s="1"/>
  <c r="AD33" i="2" s="1"/>
  <c r="R34" i="2"/>
  <c r="V34" i="2" s="1"/>
  <c r="X34" i="2" s="1"/>
  <c r="Z34" i="2" s="1"/>
  <c r="AB34" i="2" s="1"/>
  <c r="AD34" i="2" s="1"/>
  <c r="R35" i="2"/>
  <c r="V35" i="2" s="1"/>
  <c r="X35" i="2" s="1"/>
  <c r="Z35" i="2" s="1"/>
  <c r="AB35" i="2" s="1"/>
  <c r="AD35" i="2" s="1"/>
  <c r="R36" i="2"/>
  <c r="V36" i="2" s="1"/>
  <c r="X36" i="2" s="1"/>
  <c r="Z36" i="2" s="1"/>
  <c r="R39" i="2"/>
  <c r="R40" i="2"/>
  <c r="R41" i="2"/>
  <c r="R42" i="2"/>
  <c r="R43" i="2"/>
  <c r="R44" i="2"/>
  <c r="R45" i="2"/>
  <c r="R46" i="2"/>
  <c r="V46" i="2" s="1"/>
  <c r="V38" i="2" s="1"/>
  <c r="R47" i="2"/>
  <c r="R49" i="2"/>
  <c r="R50" i="2"/>
  <c r="R51" i="2"/>
  <c r="R52" i="2"/>
  <c r="R53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2" i="2"/>
  <c r="R73" i="2"/>
  <c r="R74" i="2"/>
  <c r="V74" i="2" s="1"/>
  <c r="X74" i="2" s="1"/>
  <c r="Z74" i="2" s="1"/>
  <c r="AB74" i="2" s="1"/>
  <c r="AD74" i="2" s="1"/>
  <c r="R75" i="2"/>
  <c r="V75" i="2" s="1"/>
  <c r="R76" i="2"/>
  <c r="V76" i="2" s="1"/>
  <c r="R77" i="2"/>
  <c r="V77" i="2" s="1"/>
  <c r="R78" i="2"/>
  <c r="V78" i="2" s="1"/>
  <c r="R79" i="2"/>
  <c r="V79" i="2" s="1"/>
  <c r="X79" i="2" s="1"/>
  <c r="Z79" i="2" s="1"/>
  <c r="AB79" i="2" s="1"/>
  <c r="R80" i="2"/>
  <c r="V80" i="2" s="1"/>
  <c r="X80" i="2" s="1"/>
  <c r="Z80" i="2" s="1"/>
  <c r="AB80" i="2" s="1"/>
  <c r="R81" i="2"/>
  <c r="V81" i="2" s="1"/>
  <c r="X81" i="2" s="1"/>
  <c r="Z81" i="2" s="1"/>
  <c r="AB81" i="2" s="1"/>
  <c r="R82" i="2"/>
  <c r="V82" i="2" s="1"/>
  <c r="X82" i="2" s="1"/>
  <c r="Z82" i="2" s="1"/>
  <c r="AB82" i="2" s="1"/>
  <c r="R83" i="2"/>
  <c r="V83" i="2" s="1"/>
  <c r="X83" i="2" s="1"/>
  <c r="Z83" i="2" s="1"/>
  <c r="AB83" i="2" s="1"/>
  <c r="R84" i="2"/>
  <c r="V84" i="2" s="1"/>
  <c r="X84" i="2" s="1"/>
  <c r="Z84" i="2" s="1"/>
  <c r="AB84" i="2" s="1"/>
  <c r="Q42" i="3" l="1"/>
  <c r="AD80" i="2"/>
  <c r="R54" i="2"/>
  <c r="L78" i="19"/>
  <c r="AD83" i="2"/>
  <c r="AD79" i="2"/>
  <c r="BF79" i="2"/>
  <c r="BH79" i="2" s="1"/>
  <c r="BJ79" i="2" s="1"/>
  <c r="R48" i="2"/>
  <c r="H86" i="2"/>
  <c r="J86" i="2" s="1"/>
  <c r="AZ86" i="2"/>
  <c r="BB86" i="2" s="1"/>
  <c r="BD86" i="2" s="1"/>
  <c r="AD82" i="2"/>
  <c r="X78" i="2"/>
  <c r="Z78" i="2" s="1"/>
  <c r="AB78" i="2" s="1"/>
  <c r="R38" i="2"/>
  <c r="R17" i="20"/>
  <c r="BF30" i="2"/>
  <c r="BH30" i="2" s="1"/>
  <c r="BJ30" i="2" s="1"/>
  <c r="BL30" i="2" s="1"/>
  <c r="AL191" i="1"/>
  <c r="AD84" i="2"/>
  <c r="AD81" i="2"/>
  <c r="X77" i="2"/>
  <c r="Z77" i="2" s="1"/>
  <c r="AB77" i="2" s="1"/>
  <c r="R31" i="2"/>
  <c r="AW91" i="2"/>
  <c r="X76" i="2"/>
  <c r="Z76" i="2" s="1"/>
  <c r="AB76" i="2" s="1"/>
  <c r="X75" i="2"/>
  <c r="Z75" i="2" s="1"/>
  <c r="AB75" i="2" s="1"/>
  <c r="AD75" i="2" s="1"/>
  <c r="P19" i="19"/>
  <c r="R19" i="19" s="1"/>
  <c r="T19" i="19" s="1"/>
  <c r="V19" i="19" s="1"/>
  <c r="P20" i="19"/>
  <c r="R20" i="19" s="1"/>
  <c r="T20" i="19" s="1"/>
  <c r="V20" i="19" s="1"/>
  <c r="P21" i="19"/>
  <c r="R21" i="19" s="1"/>
  <c r="T21" i="19" s="1"/>
  <c r="V21" i="19" s="1"/>
  <c r="F8" i="21"/>
  <c r="D48" i="21"/>
  <c r="AH229" i="1"/>
  <c r="N9" i="20"/>
  <c r="P9" i="20" s="1"/>
  <c r="R9" i="20" s="1"/>
  <c r="N144" i="4"/>
  <c r="L164" i="4"/>
  <c r="X46" i="2"/>
  <c r="X38" i="2" s="1"/>
  <c r="X13" i="2"/>
  <c r="F77" i="21"/>
  <c r="H76" i="21"/>
  <c r="H7" i="21"/>
  <c r="D72" i="21"/>
  <c r="F68" i="21"/>
  <c r="D59" i="21"/>
  <c r="F56" i="21"/>
  <c r="D89" i="21"/>
  <c r="F88" i="21"/>
  <c r="H79" i="21"/>
  <c r="F83" i="21"/>
  <c r="D86" i="21"/>
  <c r="F85" i="21"/>
  <c r="J20" i="20"/>
  <c r="L20" i="20" s="1"/>
  <c r="N20" i="20" s="1"/>
  <c r="P20" i="20" s="1"/>
  <c r="R20" i="20" s="1"/>
  <c r="J164" i="4"/>
  <c r="I167" i="4"/>
  <c r="C90" i="21"/>
  <c r="BM53" i="1"/>
  <c r="BM266" i="1" s="1"/>
  <c r="H164" i="4"/>
  <c r="D77" i="21"/>
  <c r="D83" i="21"/>
  <c r="E76" i="19"/>
  <c r="E82" i="19" s="1"/>
  <c r="BM51" i="1" s="1"/>
  <c r="BM264" i="1" s="1"/>
  <c r="BM11" i="14" s="1"/>
  <c r="H132" i="4"/>
  <c r="J132" i="4" s="1"/>
  <c r="L132" i="4" s="1"/>
  <c r="H51" i="4"/>
  <c r="F164" i="4"/>
  <c r="V32" i="2"/>
  <c r="V31" i="2" s="1"/>
  <c r="H95" i="4"/>
  <c r="H94" i="4" s="1"/>
  <c r="BM10" i="1"/>
  <c r="BM261" i="1" s="1"/>
  <c r="BM8" i="14" s="1"/>
  <c r="BM9" i="1"/>
  <c r="BM260" i="1" s="1"/>
  <c r="BM7" i="14" s="1"/>
  <c r="D7" i="2"/>
  <c r="D8" i="2"/>
  <c r="D9" i="2"/>
  <c r="D10" i="2"/>
  <c r="D12" i="2"/>
  <c r="D13" i="2"/>
  <c r="F13" i="2" s="1"/>
  <c r="D14" i="2"/>
  <c r="D15" i="2"/>
  <c r="D16" i="2"/>
  <c r="D17" i="2"/>
  <c r="F17" i="2" s="1"/>
  <c r="H17" i="2" s="1"/>
  <c r="J17" i="2" s="1"/>
  <c r="L17" i="2" s="1"/>
  <c r="N17" i="2" s="1"/>
  <c r="D18" i="2"/>
  <c r="D19" i="2"/>
  <c r="D20" i="2"/>
  <c r="D21" i="2"/>
  <c r="D22" i="2"/>
  <c r="D23" i="2"/>
  <c r="D24" i="2"/>
  <c r="D25" i="2"/>
  <c r="D26" i="2"/>
  <c r="D27" i="2"/>
  <c r="D32" i="2"/>
  <c r="D33" i="2"/>
  <c r="F33" i="2" s="1"/>
  <c r="H33" i="2" s="1"/>
  <c r="J33" i="2" s="1"/>
  <c r="L33" i="2" s="1"/>
  <c r="N33" i="2" s="1"/>
  <c r="D34" i="2"/>
  <c r="F34" i="2" s="1"/>
  <c r="H34" i="2" s="1"/>
  <c r="J34" i="2" s="1"/>
  <c r="L34" i="2" s="1"/>
  <c r="N34" i="2" s="1"/>
  <c r="D35" i="2"/>
  <c r="F35" i="2" s="1"/>
  <c r="H35" i="2" s="1"/>
  <c r="J35" i="2" s="1"/>
  <c r="L35" i="2" s="1"/>
  <c r="N35" i="2" s="1"/>
  <c r="D36" i="2"/>
  <c r="F36" i="2" s="1"/>
  <c r="H36" i="2" s="1"/>
  <c r="J36" i="2" s="1"/>
  <c r="D39" i="2"/>
  <c r="D40" i="2"/>
  <c r="D41" i="2"/>
  <c r="D42" i="2"/>
  <c r="D43" i="2"/>
  <c r="D44" i="2"/>
  <c r="D45" i="2"/>
  <c r="D47" i="2"/>
  <c r="D49" i="2"/>
  <c r="D50" i="2"/>
  <c r="D51" i="2"/>
  <c r="D52" i="2"/>
  <c r="D53" i="2"/>
  <c r="D55" i="2"/>
  <c r="D56" i="2"/>
  <c r="D57" i="2"/>
  <c r="D58" i="2"/>
  <c r="D59" i="2"/>
  <c r="D60" i="2"/>
  <c r="F60" i="2" s="1"/>
  <c r="F54" i="2" s="1"/>
  <c r="D61" i="2"/>
  <c r="D62" i="2"/>
  <c r="D63" i="2"/>
  <c r="D64" i="2"/>
  <c r="D65" i="2"/>
  <c r="D66" i="2"/>
  <c r="D67" i="2"/>
  <c r="D68" i="2"/>
  <c r="D69" i="2"/>
  <c r="D70" i="2"/>
  <c r="D73" i="2"/>
  <c r="D74" i="2"/>
  <c r="D75" i="2"/>
  <c r="D76" i="2"/>
  <c r="D77" i="2"/>
  <c r="D78" i="2"/>
  <c r="D79" i="2"/>
  <c r="D80" i="2"/>
  <c r="D81" i="2"/>
  <c r="D82" i="2"/>
  <c r="D83" i="2"/>
  <c r="D84" i="2"/>
  <c r="BM12" i="14"/>
  <c r="BM9" i="14"/>
  <c r="W19" i="14"/>
  <c r="BM19" i="14" s="1"/>
  <c r="F22" i="5"/>
  <c r="F20" i="5"/>
  <c r="G7" i="5"/>
  <c r="I7" i="5" s="1"/>
  <c r="K7" i="5" s="1"/>
  <c r="G8" i="5"/>
  <c r="I8" i="5" s="1"/>
  <c r="K8" i="5" s="1"/>
  <c r="M8" i="5" s="1"/>
  <c r="O8" i="5" s="1"/>
  <c r="Q8" i="5" s="1"/>
  <c r="S8" i="5" s="1"/>
  <c r="U8" i="5" s="1"/>
  <c r="W8" i="5" s="1"/>
  <c r="G9" i="5"/>
  <c r="I9" i="5" s="1"/>
  <c r="K9" i="5" s="1"/>
  <c r="M9" i="5" s="1"/>
  <c r="O9" i="5" s="1"/>
  <c r="Q9" i="5" s="1"/>
  <c r="S9" i="5" s="1"/>
  <c r="U9" i="5" s="1"/>
  <c r="W9" i="5" s="1"/>
  <c r="G10" i="5"/>
  <c r="I10" i="5" s="1"/>
  <c r="K10" i="5" s="1"/>
  <c r="M10" i="5" s="1"/>
  <c r="O10" i="5" s="1"/>
  <c r="Q10" i="5" s="1"/>
  <c r="S10" i="5" s="1"/>
  <c r="U10" i="5" s="1"/>
  <c r="W10" i="5" s="1"/>
  <c r="G11" i="5"/>
  <c r="I11" i="5" s="1"/>
  <c r="K11" i="5" s="1"/>
  <c r="G12" i="5"/>
  <c r="I12" i="5" s="1"/>
  <c r="K12" i="5" s="1"/>
  <c r="M12" i="5" s="1"/>
  <c r="O12" i="5" s="1"/>
  <c r="Q12" i="5" s="1"/>
  <c r="S12" i="5" s="1"/>
  <c r="U12" i="5" s="1"/>
  <c r="W12" i="5" s="1"/>
  <c r="G13" i="5"/>
  <c r="I13" i="5" s="1"/>
  <c r="K13" i="5" s="1"/>
  <c r="M13" i="5" s="1"/>
  <c r="O13" i="5" s="1"/>
  <c r="Q13" i="5" s="1"/>
  <c r="S13" i="5" s="1"/>
  <c r="U13" i="5" s="1"/>
  <c r="W13" i="5" s="1"/>
  <c r="G14" i="5"/>
  <c r="I14" i="5" s="1"/>
  <c r="K14" i="5" s="1"/>
  <c r="M14" i="5" s="1"/>
  <c r="O14" i="5" s="1"/>
  <c r="Q14" i="5" s="1"/>
  <c r="S14" i="5" s="1"/>
  <c r="U14" i="5" s="1"/>
  <c r="W14" i="5" s="1"/>
  <c r="G15" i="5"/>
  <c r="I15" i="5" s="1"/>
  <c r="K15" i="5" s="1"/>
  <c r="M15" i="5" s="1"/>
  <c r="O15" i="5" s="1"/>
  <c r="Q15" i="5" s="1"/>
  <c r="S15" i="5" s="1"/>
  <c r="U15" i="5" s="1"/>
  <c r="W15" i="5" s="1"/>
  <c r="G16" i="5"/>
  <c r="I16" i="5" s="1"/>
  <c r="K16" i="5" s="1"/>
  <c r="M16" i="5" s="1"/>
  <c r="O16" i="5" s="1"/>
  <c r="Q16" i="5" s="1"/>
  <c r="S16" i="5" s="1"/>
  <c r="U16" i="5" s="1"/>
  <c r="W16" i="5" s="1"/>
  <c r="G17" i="5"/>
  <c r="I17" i="5" s="1"/>
  <c r="K17" i="5" s="1"/>
  <c r="M17" i="5" s="1"/>
  <c r="O17" i="5" s="1"/>
  <c r="Q17" i="5" s="1"/>
  <c r="S17" i="5" s="1"/>
  <c r="U17" i="5" s="1"/>
  <c r="W17" i="5" s="1"/>
  <c r="G18" i="5"/>
  <c r="I18" i="5" s="1"/>
  <c r="K18" i="5" s="1"/>
  <c r="M18" i="5" s="1"/>
  <c r="O18" i="5" s="1"/>
  <c r="Q18" i="5" s="1"/>
  <c r="S18" i="5" s="1"/>
  <c r="U18" i="5" s="1"/>
  <c r="W18" i="5" s="1"/>
  <c r="G6" i="5"/>
  <c r="I6" i="5" s="1"/>
  <c r="K6" i="5" s="1"/>
  <c r="M6" i="5" s="1"/>
  <c r="O6" i="5" s="1"/>
  <c r="Q6" i="5" s="1"/>
  <c r="S6" i="5" s="1"/>
  <c r="U6" i="5" s="1"/>
  <c r="D48" i="2" l="1"/>
  <c r="F79" i="2"/>
  <c r="D31" i="2"/>
  <c r="AD78" i="2"/>
  <c r="AJ229" i="1"/>
  <c r="AH240" i="1"/>
  <c r="AD77" i="2"/>
  <c r="W6" i="5"/>
  <c r="D54" i="2"/>
  <c r="BF76" i="2"/>
  <c r="BH76" i="2" s="1"/>
  <c r="BJ76" i="2" s="1"/>
  <c r="BL76" i="2" s="1"/>
  <c r="AD76" i="2"/>
  <c r="N78" i="19"/>
  <c r="F74" i="2"/>
  <c r="F6" i="2"/>
  <c r="D6" i="2"/>
  <c r="H8" i="21"/>
  <c r="F48" i="21"/>
  <c r="N164" i="4"/>
  <c r="P144" i="4"/>
  <c r="Z13" i="2"/>
  <c r="H13" i="2"/>
  <c r="H6" i="2" s="1"/>
  <c r="BM17" i="1"/>
  <c r="BM12" i="1" s="1"/>
  <c r="BM263" i="1" s="1"/>
  <c r="BM10" i="14" s="1"/>
  <c r="F21" i="5"/>
  <c r="H83" i="21"/>
  <c r="J79" i="21"/>
  <c r="J7" i="21"/>
  <c r="L7" i="21" s="1"/>
  <c r="H77" i="21"/>
  <c r="J76" i="21"/>
  <c r="J77" i="21" s="1"/>
  <c r="K22" i="5"/>
  <c r="M11" i="5"/>
  <c r="M7" i="5"/>
  <c r="K20" i="5"/>
  <c r="J167" i="4"/>
  <c r="K167" i="4" s="1"/>
  <c r="N132" i="4"/>
  <c r="P132" i="4" s="1"/>
  <c r="R132" i="4" s="1"/>
  <c r="T132" i="4" s="1"/>
  <c r="V132" i="4" s="1"/>
  <c r="X132" i="4" s="1"/>
  <c r="Z46" i="2"/>
  <c r="Z38" i="2" s="1"/>
  <c r="X32" i="2"/>
  <c r="X31" i="2" s="1"/>
  <c r="H85" i="21"/>
  <c r="F86" i="21"/>
  <c r="F89" i="21"/>
  <c r="H88" i="21"/>
  <c r="H68" i="21"/>
  <c r="F72" i="21"/>
  <c r="H59" i="21"/>
  <c r="F59" i="21"/>
  <c r="D90" i="21"/>
  <c r="H60" i="2"/>
  <c r="H54" i="2" s="1"/>
  <c r="BM13" i="14"/>
  <c r="J95" i="4"/>
  <c r="J94" i="4" s="1"/>
  <c r="J51" i="4"/>
  <c r="L51" i="4" s="1"/>
  <c r="G22" i="5"/>
  <c r="I20" i="5"/>
  <c r="I22" i="5"/>
  <c r="F81" i="2"/>
  <c r="F80" i="2"/>
  <c r="F83" i="2"/>
  <c r="F84" i="2"/>
  <c r="F82" i="2"/>
  <c r="F32" i="2"/>
  <c r="F31" i="2" s="1"/>
  <c r="BM8" i="1"/>
  <c r="BM259" i="1" s="1"/>
  <c r="G20" i="5"/>
  <c r="BM128" i="1"/>
  <c r="BM127" i="1" s="1"/>
  <c r="BM137" i="1"/>
  <c r="BN43" i="1"/>
  <c r="BN83" i="1"/>
  <c r="BN96" i="1"/>
  <c r="BN100" i="1"/>
  <c r="BN109" i="1"/>
  <c r="BN110" i="1"/>
  <c r="BN111" i="1"/>
  <c r="BN115" i="1"/>
  <c r="BN116" i="1"/>
  <c r="BN117" i="1"/>
  <c r="BN130" i="1"/>
  <c r="BN131" i="1"/>
  <c r="BN132" i="1"/>
  <c r="BP132" i="1" s="1"/>
  <c r="BN134" i="1"/>
  <c r="BM274" i="1"/>
  <c r="BN268" i="1"/>
  <c r="BN270" i="1"/>
  <c r="BM255" i="1"/>
  <c r="BM253" i="1"/>
  <c r="BM252" i="1"/>
  <c r="BM251" i="1"/>
  <c r="BN243" i="1"/>
  <c r="BP243" i="1" s="1"/>
  <c r="BR243" i="1" s="1"/>
  <c r="BN244" i="1"/>
  <c r="BP244" i="1" s="1"/>
  <c r="BR244" i="1" s="1"/>
  <c r="BT244" i="1" s="1"/>
  <c r="BV244" i="1" s="1"/>
  <c r="BX244" i="1" s="1"/>
  <c r="BZ244" i="1" s="1"/>
  <c r="CB244" i="1" s="1"/>
  <c r="BN245" i="1"/>
  <c r="BP245" i="1" s="1"/>
  <c r="BR245" i="1" s="1"/>
  <c r="BT245" i="1" s="1"/>
  <c r="BV245" i="1" s="1"/>
  <c r="BX245" i="1" s="1"/>
  <c r="BZ245" i="1" s="1"/>
  <c r="CB245" i="1" s="1"/>
  <c r="BN246" i="1"/>
  <c r="BP246" i="1" s="1"/>
  <c r="BR246" i="1" s="1"/>
  <c r="BT246" i="1" s="1"/>
  <c r="BV246" i="1" s="1"/>
  <c r="BX246" i="1" s="1"/>
  <c r="BZ246" i="1" s="1"/>
  <c r="CB246" i="1" s="1"/>
  <c r="BN249" i="1"/>
  <c r="BN250" i="1"/>
  <c r="BN242" i="1"/>
  <c r="W255" i="1"/>
  <c r="W248" i="1"/>
  <c r="W252" i="1" s="1"/>
  <c r="X245" i="1"/>
  <c r="X246" i="1"/>
  <c r="X247" i="1"/>
  <c r="X249" i="1"/>
  <c r="Z249" i="1" s="1"/>
  <c r="BM240" i="1"/>
  <c r="BM239" i="1"/>
  <c r="BM238" i="1"/>
  <c r="BN231" i="1"/>
  <c r="BP231" i="1" s="1"/>
  <c r="BR231" i="1" s="1"/>
  <c r="BT231" i="1" s="1"/>
  <c r="BV231" i="1" s="1"/>
  <c r="BX231" i="1" s="1"/>
  <c r="BZ231" i="1" s="1"/>
  <c r="CB231" i="1" s="1"/>
  <c r="BN232" i="1"/>
  <c r="BP232" i="1" s="1"/>
  <c r="BR232" i="1" s="1"/>
  <c r="BT232" i="1" s="1"/>
  <c r="BV232" i="1" s="1"/>
  <c r="BX232" i="1" s="1"/>
  <c r="BZ232" i="1" s="1"/>
  <c r="CB232" i="1" s="1"/>
  <c r="BN233" i="1"/>
  <c r="BP233" i="1" s="1"/>
  <c r="BR233" i="1" s="1"/>
  <c r="BT233" i="1" s="1"/>
  <c r="BV233" i="1" s="1"/>
  <c r="BX233" i="1" s="1"/>
  <c r="BZ233" i="1" s="1"/>
  <c r="CB233" i="1" s="1"/>
  <c r="BN234" i="1"/>
  <c r="BP234" i="1" s="1"/>
  <c r="BR234" i="1" s="1"/>
  <c r="BT234" i="1" s="1"/>
  <c r="BV234" i="1" s="1"/>
  <c r="BX234" i="1" s="1"/>
  <c r="BZ234" i="1" s="1"/>
  <c r="CB234" i="1" s="1"/>
  <c r="BN235" i="1"/>
  <c r="BP235" i="1" s="1"/>
  <c r="BN236" i="1"/>
  <c r="BP236" i="1" s="1"/>
  <c r="BR236" i="1" s="1"/>
  <c r="BT236" i="1" s="1"/>
  <c r="BV236" i="1" s="1"/>
  <c r="BX236" i="1" s="1"/>
  <c r="BZ236" i="1" s="1"/>
  <c r="CB236" i="1" s="1"/>
  <c r="BN237" i="1"/>
  <c r="BP237" i="1" s="1"/>
  <c r="BR237" i="1" s="1"/>
  <c r="BT237" i="1" s="1"/>
  <c r="BV237" i="1" s="1"/>
  <c r="BX237" i="1" s="1"/>
  <c r="BZ237" i="1" s="1"/>
  <c r="CB237" i="1" s="1"/>
  <c r="BN230" i="1"/>
  <c r="BP230" i="1" s="1"/>
  <c r="W234" i="1"/>
  <c r="W239" i="1" s="1"/>
  <c r="X231" i="1"/>
  <c r="X232" i="1"/>
  <c r="X233" i="1"/>
  <c r="X235" i="1"/>
  <c r="Z235" i="1" s="1"/>
  <c r="X230" i="1"/>
  <c r="Z230" i="1" s="1"/>
  <c r="BM226" i="1"/>
  <c r="BM225" i="1"/>
  <c r="BM224" i="1"/>
  <c r="BN217" i="1"/>
  <c r="BP217" i="1" s="1"/>
  <c r="BR217" i="1" s="1"/>
  <c r="BT217" i="1" s="1"/>
  <c r="BV217" i="1" s="1"/>
  <c r="BX217" i="1" s="1"/>
  <c r="BZ217" i="1" s="1"/>
  <c r="CB217" i="1" s="1"/>
  <c r="BN218" i="1"/>
  <c r="BP218" i="1" s="1"/>
  <c r="BR218" i="1" s="1"/>
  <c r="BT218" i="1" s="1"/>
  <c r="BV218" i="1" s="1"/>
  <c r="BX218" i="1" s="1"/>
  <c r="BZ218" i="1" s="1"/>
  <c r="CB218" i="1" s="1"/>
  <c r="BN219" i="1"/>
  <c r="BP219" i="1" s="1"/>
  <c r="BR219" i="1" s="1"/>
  <c r="BT219" i="1" s="1"/>
  <c r="BV219" i="1" s="1"/>
  <c r="BX219" i="1" s="1"/>
  <c r="BZ219" i="1" s="1"/>
  <c r="CB219" i="1" s="1"/>
  <c r="BN220" i="1"/>
  <c r="BP220" i="1" s="1"/>
  <c r="BR220" i="1" s="1"/>
  <c r="BT220" i="1" s="1"/>
  <c r="BV220" i="1" s="1"/>
  <c r="BX220" i="1" s="1"/>
  <c r="BZ220" i="1" s="1"/>
  <c r="CB220" i="1" s="1"/>
  <c r="BN221" i="1"/>
  <c r="BN222" i="1"/>
  <c r="BP222" i="1" s="1"/>
  <c r="BR222" i="1" s="1"/>
  <c r="BT222" i="1" s="1"/>
  <c r="BV222" i="1" s="1"/>
  <c r="BX222" i="1" s="1"/>
  <c r="BZ222" i="1" s="1"/>
  <c r="CB222" i="1" s="1"/>
  <c r="BN223" i="1"/>
  <c r="BP223" i="1" s="1"/>
  <c r="BR223" i="1" s="1"/>
  <c r="BT223" i="1" s="1"/>
  <c r="BV223" i="1" s="1"/>
  <c r="BX223" i="1" s="1"/>
  <c r="BZ223" i="1" s="1"/>
  <c r="CB223" i="1" s="1"/>
  <c r="BN216" i="1"/>
  <c r="BP216" i="1" s="1"/>
  <c r="W226" i="1"/>
  <c r="W220" i="1"/>
  <c r="W225" i="1" s="1"/>
  <c r="X217" i="1"/>
  <c r="X218" i="1"/>
  <c r="X219" i="1"/>
  <c r="X221" i="1"/>
  <c r="Z221" i="1" s="1"/>
  <c r="AB221" i="1" s="1"/>
  <c r="X223" i="1"/>
  <c r="X216" i="1"/>
  <c r="Z216" i="1" s="1"/>
  <c r="BM201" i="1"/>
  <c r="BM200" i="1"/>
  <c r="BM199" i="1"/>
  <c r="BN192" i="1"/>
  <c r="BP192" i="1" s="1"/>
  <c r="BR192" i="1" s="1"/>
  <c r="BT192" i="1" s="1"/>
  <c r="BV192" i="1" s="1"/>
  <c r="BX192" i="1" s="1"/>
  <c r="BZ192" i="1" s="1"/>
  <c r="CB192" i="1" s="1"/>
  <c r="BN193" i="1"/>
  <c r="BP193" i="1" s="1"/>
  <c r="BR193" i="1" s="1"/>
  <c r="BT193" i="1" s="1"/>
  <c r="BV193" i="1" s="1"/>
  <c r="BX193" i="1" s="1"/>
  <c r="BZ193" i="1" s="1"/>
  <c r="CB193" i="1" s="1"/>
  <c r="BN194" i="1"/>
  <c r="BP194" i="1" s="1"/>
  <c r="BR194" i="1" s="1"/>
  <c r="BT194" i="1" s="1"/>
  <c r="BV194" i="1" s="1"/>
  <c r="BX194" i="1" s="1"/>
  <c r="BZ194" i="1" s="1"/>
  <c r="CB194" i="1" s="1"/>
  <c r="BN195" i="1"/>
  <c r="BP195" i="1" s="1"/>
  <c r="BR195" i="1" s="1"/>
  <c r="BT195" i="1" s="1"/>
  <c r="BV195" i="1" s="1"/>
  <c r="BX195" i="1" s="1"/>
  <c r="BZ195" i="1" s="1"/>
  <c r="CB195" i="1" s="1"/>
  <c r="BN196" i="1"/>
  <c r="BN197" i="1"/>
  <c r="BP197" i="1" s="1"/>
  <c r="BR197" i="1" s="1"/>
  <c r="BT197" i="1" s="1"/>
  <c r="BV197" i="1" s="1"/>
  <c r="BX197" i="1" s="1"/>
  <c r="BZ197" i="1" s="1"/>
  <c r="CB197" i="1" s="1"/>
  <c r="BN198" i="1"/>
  <c r="BP198" i="1" s="1"/>
  <c r="BR198" i="1" s="1"/>
  <c r="BT198" i="1" s="1"/>
  <c r="BV198" i="1" s="1"/>
  <c r="BX198" i="1" s="1"/>
  <c r="BZ198" i="1" s="1"/>
  <c r="CB198" i="1" s="1"/>
  <c r="BN191" i="1"/>
  <c r="BP191" i="1" s="1"/>
  <c r="W201" i="1"/>
  <c r="W195" i="1"/>
  <c r="X192" i="1"/>
  <c r="X193" i="1"/>
  <c r="X194" i="1"/>
  <c r="X196" i="1"/>
  <c r="Z196" i="1" s="1"/>
  <c r="X198" i="1"/>
  <c r="BM188" i="1"/>
  <c r="BM187" i="1"/>
  <c r="BM186" i="1"/>
  <c r="BN179" i="1"/>
  <c r="BP179" i="1" s="1"/>
  <c r="BR179" i="1" s="1"/>
  <c r="BT179" i="1" s="1"/>
  <c r="BV179" i="1" s="1"/>
  <c r="BX179" i="1" s="1"/>
  <c r="BZ179" i="1" s="1"/>
  <c r="CB179" i="1" s="1"/>
  <c r="BN180" i="1"/>
  <c r="BP180" i="1" s="1"/>
  <c r="BN181" i="1"/>
  <c r="BP181" i="1" s="1"/>
  <c r="BR181" i="1" s="1"/>
  <c r="BT181" i="1" s="1"/>
  <c r="BV181" i="1" s="1"/>
  <c r="BX181" i="1" s="1"/>
  <c r="BZ181" i="1" s="1"/>
  <c r="CB181" i="1" s="1"/>
  <c r="BN182" i="1"/>
  <c r="BP182" i="1" s="1"/>
  <c r="BR182" i="1" s="1"/>
  <c r="BT182" i="1" s="1"/>
  <c r="BV182" i="1" s="1"/>
  <c r="BX182" i="1" s="1"/>
  <c r="BZ182" i="1" s="1"/>
  <c r="CB182" i="1" s="1"/>
  <c r="BN183" i="1"/>
  <c r="BN184" i="1"/>
  <c r="BP184" i="1" s="1"/>
  <c r="BR184" i="1" s="1"/>
  <c r="BT184" i="1" s="1"/>
  <c r="BV184" i="1" s="1"/>
  <c r="BX184" i="1" s="1"/>
  <c r="BZ184" i="1" s="1"/>
  <c r="CB184" i="1" s="1"/>
  <c r="BN185" i="1"/>
  <c r="BP185" i="1" s="1"/>
  <c r="BR185" i="1" s="1"/>
  <c r="BT185" i="1" s="1"/>
  <c r="BV185" i="1" s="1"/>
  <c r="BX185" i="1" s="1"/>
  <c r="BZ185" i="1" s="1"/>
  <c r="CB185" i="1" s="1"/>
  <c r="BN178" i="1"/>
  <c r="BP178" i="1" s="1"/>
  <c r="W188" i="1"/>
  <c r="W182" i="1"/>
  <c r="W186" i="1" s="1"/>
  <c r="X179" i="1"/>
  <c r="X180" i="1"/>
  <c r="X181" i="1"/>
  <c r="X183" i="1"/>
  <c r="Z183" i="1" s="1"/>
  <c r="X185" i="1"/>
  <c r="X178" i="1"/>
  <c r="Z178" i="1" s="1"/>
  <c r="W144" i="1"/>
  <c r="W149" i="1" s="1"/>
  <c r="BM150" i="1"/>
  <c r="BM149" i="1"/>
  <c r="BM148" i="1"/>
  <c r="BN141" i="1"/>
  <c r="BP141" i="1" s="1"/>
  <c r="BR141" i="1" s="1"/>
  <c r="BT141" i="1" s="1"/>
  <c r="BV141" i="1" s="1"/>
  <c r="BX141" i="1" s="1"/>
  <c r="BZ141" i="1" s="1"/>
  <c r="BN142" i="1"/>
  <c r="BP142" i="1" s="1"/>
  <c r="BR142" i="1" s="1"/>
  <c r="BT142" i="1" s="1"/>
  <c r="BV142" i="1" s="1"/>
  <c r="BX142" i="1" s="1"/>
  <c r="BZ142" i="1" s="1"/>
  <c r="BN143" i="1"/>
  <c r="BP143" i="1" s="1"/>
  <c r="BR143" i="1" s="1"/>
  <c r="BT143" i="1" s="1"/>
  <c r="BV143" i="1" s="1"/>
  <c r="BX143" i="1" s="1"/>
  <c r="BZ143" i="1" s="1"/>
  <c r="CB143" i="1" s="1"/>
  <c r="BN144" i="1"/>
  <c r="BP144" i="1" s="1"/>
  <c r="BR144" i="1" s="1"/>
  <c r="BT144" i="1" s="1"/>
  <c r="BV144" i="1" s="1"/>
  <c r="BX144" i="1" s="1"/>
  <c r="BZ144" i="1" s="1"/>
  <c r="CB144" i="1" s="1"/>
  <c r="BN145" i="1"/>
  <c r="BN146" i="1"/>
  <c r="BP146" i="1" s="1"/>
  <c r="BR146" i="1" s="1"/>
  <c r="BT146" i="1" s="1"/>
  <c r="BV146" i="1" s="1"/>
  <c r="BX146" i="1" s="1"/>
  <c r="BZ146" i="1" s="1"/>
  <c r="CB146" i="1" s="1"/>
  <c r="BN147" i="1"/>
  <c r="BP147" i="1" s="1"/>
  <c r="BR147" i="1" s="1"/>
  <c r="BT147" i="1" s="1"/>
  <c r="BV147" i="1" s="1"/>
  <c r="BX147" i="1" s="1"/>
  <c r="BZ147" i="1" s="1"/>
  <c r="BN140" i="1"/>
  <c r="W150" i="1"/>
  <c r="X141" i="1"/>
  <c r="X142" i="1"/>
  <c r="X143" i="1"/>
  <c r="X145" i="1"/>
  <c r="Z145" i="1" s="1"/>
  <c r="X146" i="1"/>
  <c r="Z146" i="1" s="1"/>
  <c r="X147" i="1"/>
  <c r="X140" i="1"/>
  <c r="Z140" i="1" s="1"/>
  <c r="W128" i="1"/>
  <c r="W119" i="1"/>
  <c r="W118" i="1" s="1"/>
  <c r="W265" i="1" s="1"/>
  <c r="W12" i="14" s="1"/>
  <c r="W264" i="1"/>
  <c r="W11" i="14" s="1"/>
  <c r="W107" i="1"/>
  <c r="W106" i="1" s="1"/>
  <c r="W263" i="1" s="1"/>
  <c r="W10" i="14" s="1"/>
  <c r="W98" i="1"/>
  <c r="W92" i="1" s="1"/>
  <c r="W262" i="1" s="1"/>
  <c r="W9" i="14" s="1"/>
  <c r="W88" i="1"/>
  <c r="W51" i="1"/>
  <c r="W24" i="1"/>
  <c r="W20" i="1"/>
  <c r="X10" i="1"/>
  <c r="Z10" i="1" s="1"/>
  <c r="AB10" i="1" s="1"/>
  <c r="AD10" i="1" s="1"/>
  <c r="AF10" i="1" s="1"/>
  <c r="AH10" i="1" s="1"/>
  <c r="AJ10" i="1" s="1"/>
  <c r="AL10" i="1" s="1"/>
  <c r="AN10" i="1" s="1"/>
  <c r="AP10" i="1" s="1"/>
  <c r="X11" i="1"/>
  <c r="Z11" i="1" s="1"/>
  <c r="AB11" i="1" s="1"/>
  <c r="AD11" i="1" s="1"/>
  <c r="AF11" i="1" s="1"/>
  <c r="AH11" i="1" s="1"/>
  <c r="AJ11" i="1" s="1"/>
  <c r="AL11" i="1" s="1"/>
  <c r="AN11" i="1" s="1"/>
  <c r="AP11" i="1" s="1"/>
  <c r="X14" i="1"/>
  <c r="Z14" i="1" s="1"/>
  <c r="AB14" i="1" s="1"/>
  <c r="AD14" i="1" s="1"/>
  <c r="AF14" i="1" s="1"/>
  <c r="AH14" i="1" s="1"/>
  <c r="AJ14" i="1" s="1"/>
  <c r="AL14" i="1" s="1"/>
  <c r="AN14" i="1" s="1"/>
  <c r="AP14" i="1" s="1"/>
  <c r="X15" i="1"/>
  <c r="Z15" i="1" s="1"/>
  <c r="AB15" i="1" s="1"/>
  <c r="AD15" i="1" s="1"/>
  <c r="AF15" i="1" s="1"/>
  <c r="AH15" i="1" s="1"/>
  <c r="AJ15" i="1" s="1"/>
  <c r="AL15" i="1" s="1"/>
  <c r="AN15" i="1" s="1"/>
  <c r="AP15" i="1" s="1"/>
  <c r="X16" i="1"/>
  <c r="Z16" i="1" s="1"/>
  <c r="AB16" i="1" s="1"/>
  <c r="AD16" i="1" s="1"/>
  <c r="AF16" i="1" s="1"/>
  <c r="AH16" i="1" s="1"/>
  <c r="AJ16" i="1" s="1"/>
  <c r="AL16" i="1" s="1"/>
  <c r="AN16" i="1" s="1"/>
  <c r="AP16" i="1" s="1"/>
  <c r="X21" i="1"/>
  <c r="Z21" i="1" s="1"/>
  <c r="AB21" i="1" s="1"/>
  <c r="AD21" i="1" s="1"/>
  <c r="AF21" i="1" s="1"/>
  <c r="AH21" i="1" s="1"/>
  <c r="AJ21" i="1" s="1"/>
  <c r="AL21" i="1" s="1"/>
  <c r="AN21" i="1" s="1"/>
  <c r="X22" i="1"/>
  <c r="Z22" i="1" s="1"/>
  <c r="AB22" i="1" s="1"/>
  <c r="AD22" i="1" s="1"/>
  <c r="AF22" i="1" s="1"/>
  <c r="AH22" i="1" s="1"/>
  <c r="AJ22" i="1" s="1"/>
  <c r="AL22" i="1" s="1"/>
  <c r="AN22" i="1" s="1"/>
  <c r="AP22" i="1" s="1"/>
  <c r="X23" i="1"/>
  <c r="Z23" i="1" s="1"/>
  <c r="AB23" i="1" s="1"/>
  <c r="AD23" i="1" s="1"/>
  <c r="AF23" i="1" s="1"/>
  <c r="AH23" i="1" s="1"/>
  <c r="AJ23" i="1" s="1"/>
  <c r="AL23" i="1" s="1"/>
  <c r="AN23" i="1" s="1"/>
  <c r="AP23" i="1" s="1"/>
  <c r="X25" i="1"/>
  <c r="X30" i="1"/>
  <c r="X29" i="1" s="1"/>
  <c r="X32" i="1"/>
  <c r="Z32" i="1" s="1"/>
  <c r="AB32" i="1" s="1"/>
  <c r="AD32" i="1" s="1"/>
  <c r="AF32" i="1" s="1"/>
  <c r="AH32" i="1" s="1"/>
  <c r="AJ32" i="1" s="1"/>
  <c r="AL32" i="1" s="1"/>
  <c r="AN32" i="1" s="1"/>
  <c r="AP32" i="1" s="1"/>
  <c r="X34" i="1"/>
  <c r="X33" i="1" s="1"/>
  <c r="X37" i="1"/>
  <c r="X38" i="1"/>
  <c r="Z38" i="1" s="1"/>
  <c r="AB38" i="1" s="1"/>
  <c r="AD38" i="1" s="1"/>
  <c r="AF38" i="1" s="1"/>
  <c r="AH38" i="1" s="1"/>
  <c r="AJ38" i="1" s="1"/>
  <c r="AL38" i="1" s="1"/>
  <c r="AN38" i="1" s="1"/>
  <c r="AP38" i="1" s="1"/>
  <c r="X39" i="1"/>
  <c r="Z39" i="1" s="1"/>
  <c r="AB39" i="1" s="1"/>
  <c r="AD39" i="1" s="1"/>
  <c r="AF39" i="1" s="1"/>
  <c r="AH39" i="1" s="1"/>
  <c r="AJ39" i="1" s="1"/>
  <c r="AL39" i="1" s="1"/>
  <c r="AN39" i="1" s="1"/>
  <c r="AP39" i="1" s="1"/>
  <c r="X40" i="1"/>
  <c r="Z40" i="1" s="1"/>
  <c r="AB40" i="1" s="1"/>
  <c r="AD40" i="1" s="1"/>
  <c r="AF40" i="1" s="1"/>
  <c r="AH40" i="1" s="1"/>
  <c r="AJ40" i="1" s="1"/>
  <c r="AL40" i="1" s="1"/>
  <c r="AN40" i="1" s="1"/>
  <c r="AP40" i="1" s="1"/>
  <c r="X41" i="1"/>
  <c r="Z41" i="1" s="1"/>
  <c r="AB41" i="1" s="1"/>
  <c r="AD41" i="1" s="1"/>
  <c r="AF41" i="1" s="1"/>
  <c r="AH41" i="1" s="1"/>
  <c r="AJ41" i="1" s="1"/>
  <c r="AL41" i="1" s="1"/>
  <c r="AN41" i="1" s="1"/>
  <c r="AP41" i="1" s="1"/>
  <c r="X42" i="1"/>
  <c r="Z42" i="1" s="1"/>
  <c r="AB42" i="1" s="1"/>
  <c r="AD42" i="1" s="1"/>
  <c r="AF42" i="1" s="1"/>
  <c r="AH42" i="1" s="1"/>
  <c r="AJ42" i="1" s="1"/>
  <c r="AL42" i="1" s="1"/>
  <c r="AN42" i="1" s="1"/>
  <c r="AP42" i="1" s="1"/>
  <c r="X43" i="1"/>
  <c r="Z43" i="1" s="1"/>
  <c r="AB43" i="1" s="1"/>
  <c r="AD43" i="1" s="1"/>
  <c r="AF43" i="1" s="1"/>
  <c r="AH43" i="1" s="1"/>
  <c r="AJ43" i="1" s="1"/>
  <c r="AL43" i="1" s="1"/>
  <c r="AN43" i="1" s="1"/>
  <c r="AP43" i="1" s="1"/>
  <c r="X44" i="1"/>
  <c r="Z44" i="1" s="1"/>
  <c r="AB44" i="1" s="1"/>
  <c r="AD44" i="1" s="1"/>
  <c r="AF44" i="1" s="1"/>
  <c r="AH44" i="1" s="1"/>
  <c r="AJ44" i="1" s="1"/>
  <c r="AL44" i="1" s="1"/>
  <c r="AN44" i="1" s="1"/>
  <c r="AP44" i="1" s="1"/>
  <c r="X48" i="1"/>
  <c r="Z48" i="1" s="1"/>
  <c r="AB48" i="1" s="1"/>
  <c r="AD48" i="1" s="1"/>
  <c r="AF48" i="1" s="1"/>
  <c r="AH48" i="1" s="1"/>
  <c r="AJ48" i="1" s="1"/>
  <c r="AL48" i="1" s="1"/>
  <c r="AN48" i="1" s="1"/>
  <c r="AP48" i="1" s="1"/>
  <c r="X49" i="1"/>
  <c r="Z49" i="1" s="1"/>
  <c r="AB49" i="1" s="1"/>
  <c r="AD49" i="1" s="1"/>
  <c r="AF49" i="1" s="1"/>
  <c r="AH49" i="1" s="1"/>
  <c r="AJ49" i="1" s="1"/>
  <c r="AL49" i="1" s="1"/>
  <c r="AN49" i="1" s="1"/>
  <c r="AP49" i="1" s="1"/>
  <c r="X57" i="1"/>
  <c r="X58" i="1"/>
  <c r="Z58" i="1" s="1"/>
  <c r="AB58" i="1" s="1"/>
  <c r="AD58" i="1" s="1"/>
  <c r="AF58" i="1" s="1"/>
  <c r="AH58" i="1" s="1"/>
  <c r="AJ58" i="1" s="1"/>
  <c r="AL58" i="1" s="1"/>
  <c r="AN58" i="1" s="1"/>
  <c r="AP58" i="1" s="1"/>
  <c r="X59" i="1"/>
  <c r="Z59" i="1" s="1"/>
  <c r="AB59" i="1" s="1"/>
  <c r="AD59" i="1" s="1"/>
  <c r="AF59" i="1" s="1"/>
  <c r="AH59" i="1" s="1"/>
  <c r="AJ59" i="1" s="1"/>
  <c r="AL59" i="1" s="1"/>
  <c r="AN59" i="1" s="1"/>
  <c r="AP59" i="1" s="1"/>
  <c r="X60" i="1"/>
  <c r="Z60" i="1" s="1"/>
  <c r="AB60" i="1" s="1"/>
  <c r="AD60" i="1" s="1"/>
  <c r="AF60" i="1" s="1"/>
  <c r="AH60" i="1" s="1"/>
  <c r="AJ60" i="1" s="1"/>
  <c r="AL60" i="1" s="1"/>
  <c r="AN60" i="1" s="1"/>
  <c r="AP60" i="1" s="1"/>
  <c r="X61" i="1"/>
  <c r="Z61" i="1" s="1"/>
  <c r="AB61" i="1" s="1"/>
  <c r="AD61" i="1" s="1"/>
  <c r="AF61" i="1" s="1"/>
  <c r="AH61" i="1" s="1"/>
  <c r="AJ61" i="1" s="1"/>
  <c r="AL61" i="1" s="1"/>
  <c r="AN61" i="1" s="1"/>
  <c r="AP61" i="1" s="1"/>
  <c r="X62" i="1"/>
  <c r="Z62" i="1" s="1"/>
  <c r="AB62" i="1" s="1"/>
  <c r="AD62" i="1" s="1"/>
  <c r="AF62" i="1" s="1"/>
  <c r="AH62" i="1" s="1"/>
  <c r="AJ62" i="1" s="1"/>
  <c r="AL62" i="1" s="1"/>
  <c r="AN62" i="1" s="1"/>
  <c r="AP62" i="1" s="1"/>
  <c r="X66" i="1"/>
  <c r="Z66" i="1" s="1"/>
  <c r="AB66" i="1" s="1"/>
  <c r="AD66" i="1" s="1"/>
  <c r="AF66" i="1" s="1"/>
  <c r="AH66" i="1" s="1"/>
  <c r="AJ66" i="1" s="1"/>
  <c r="AL66" i="1" s="1"/>
  <c r="AN66" i="1" s="1"/>
  <c r="AP66" i="1" s="1"/>
  <c r="X67" i="1"/>
  <c r="Z67" i="1" s="1"/>
  <c r="AB67" i="1" s="1"/>
  <c r="AD67" i="1" s="1"/>
  <c r="AF67" i="1" s="1"/>
  <c r="AH67" i="1" s="1"/>
  <c r="AJ67" i="1" s="1"/>
  <c r="AL67" i="1" s="1"/>
  <c r="AN67" i="1" s="1"/>
  <c r="AP67" i="1" s="1"/>
  <c r="X68" i="1"/>
  <c r="Z68" i="1" s="1"/>
  <c r="AB68" i="1" s="1"/>
  <c r="AD68" i="1" s="1"/>
  <c r="AF68" i="1" s="1"/>
  <c r="AH68" i="1" s="1"/>
  <c r="AJ68" i="1" s="1"/>
  <c r="AL68" i="1" s="1"/>
  <c r="AN68" i="1" s="1"/>
  <c r="AP68" i="1" s="1"/>
  <c r="X77" i="1"/>
  <c r="X76" i="1" s="1"/>
  <c r="X75" i="1" s="1"/>
  <c r="X83" i="1"/>
  <c r="Z83" i="1" s="1"/>
  <c r="AB83" i="1" s="1"/>
  <c r="AD83" i="1" s="1"/>
  <c r="AF83" i="1" s="1"/>
  <c r="AH83" i="1" s="1"/>
  <c r="AJ83" i="1" s="1"/>
  <c r="AL83" i="1" s="1"/>
  <c r="AN83" i="1" s="1"/>
  <c r="AP83" i="1" s="1"/>
  <c r="X84" i="1"/>
  <c r="Z84" i="1" s="1"/>
  <c r="AB84" i="1" s="1"/>
  <c r="AD84" i="1" s="1"/>
  <c r="AF84" i="1" s="1"/>
  <c r="AH84" i="1" s="1"/>
  <c r="AJ84" i="1" s="1"/>
  <c r="AL84" i="1" s="1"/>
  <c r="AN84" i="1" s="1"/>
  <c r="AP84" i="1" s="1"/>
  <c r="X86" i="1"/>
  <c r="X87" i="1"/>
  <c r="Z87" i="1" s="1"/>
  <c r="Z85" i="1" s="1"/>
  <c r="X89" i="1"/>
  <c r="Z89" i="1" s="1"/>
  <c r="AB89" i="1" s="1"/>
  <c r="AD89" i="1" s="1"/>
  <c r="X90" i="1"/>
  <c r="Z90" i="1" s="1"/>
  <c r="AB90" i="1" s="1"/>
  <c r="AD90" i="1" s="1"/>
  <c r="AF90" i="1" s="1"/>
  <c r="AH90" i="1" s="1"/>
  <c r="AJ90" i="1" s="1"/>
  <c r="AL90" i="1" s="1"/>
  <c r="AN90" i="1" s="1"/>
  <c r="AP90" i="1" s="1"/>
  <c r="X91" i="1"/>
  <c r="Z91" i="1" s="1"/>
  <c r="AB91" i="1" s="1"/>
  <c r="AD91" i="1" s="1"/>
  <c r="AF91" i="1" s="1"/>
  <c r="AH91" i="1" s="1"/>
  <c r="AJ91" i="1" s="1"/>
  <c r="AL91" i="1" s="1"/>
  <c r="AN91" i="1" s="1"/>
  <c r="AP91" i="1" s="1"/>
  <c r="X93" i="1"/>
  <c r="Z93" i="1" s="1"/>
  <c r="AB93" i="1" s="1"/>
  <c r="AD93" i="1" s="1"/>
  <c r="AF93" i="1" s="1"/>
  <c r="AH93" i="1" s="1"/>
  <c r="AJ93" i="1" s="1"/>
  <c r="X95" i="1"/>
  <c r="X96" i="1"/>
  <c r="Z96" i="1" s="1"/>
  <c r="AB96" i="1" s="1"/>
  <c r="AD96" i="1" s="1"/>
  <c r="AF96" i="1" s="1"/>
  <c r="AH96" i="1" s="1"/>
  <c r="AJ96" i="1" s="1"/>
  <c r="AL96" i="1" s="1"/>
  <c r="X97" i="1"/>
  <c r="Z97" i="1" s="1"/>
  <c r="AB97" i="1" s="1"/>
  <c r="AD97" i="1" s="1"/>
  <c r="AF97" i="1" s="1"/>
  <c r="AH97" i="1" s="1"/>
  <c r="AJ97" i="1" s="1"/>
  <c r="AL97" i="1" s="1"/>
  <c r="X99" i="1"/>
  <c r="X100" i="1"/>
  <c r="Z100" i="1" s="1"/>
  <c r="AB100" i="1" s="1"/>
  <c r="AD100" i="1" s="1"/>
  <c r="AF100" i="1" s="1"/>
  <c r="AH100" i="1" s="1"/>
  <c r="AJ100" i="1" s="1"/>
  <c r="AL100" i="1" s="1"/>
  <c r="X104" i="1"/>
  <c r="Z104" i="1" s="1"/>
  <c r="AB104" i="1" s="1"/>
  <c r="AD104" i="1" s="1"/>
  <c r="AF104" i="1" s="1"/>
  <c r="AH104" i="1" s="1"/>
  <c r="AJ104" i="1" s="1"/>
  <c r="AL104" i="1" s="1"/>
  <c r="X105" i="1"/>
  <c r="Z105" i="1" s="1"/>
  <c r="AB105" i="1" s="1"/>
  <c r="AD105" i="1" s="1"/>
  <c r="AF105" i="1" s="1"/>
  <c r="AH105" i="1" s="1"/>
  <c r="AJ105" i="1" s="1"/>
  <c r="AL105" i="1" s="1"/>
  <c r="X109" i="1"/>
  <c r="X110" i="1"/>
  <c r="X111" i="1"/>
  <c r="X114" i="1"/>
  <c r="X115" i="1"/>
  <c r="X116" i="1"/>
  <c r="X117" i="1"/>
  <c r="X120" i="1"/>
  <c r="X121" i="1"/>
  <c r="Z121" i="1" s="1"/>
  <c r="AB121" i="1" s="1"/>
  <c r="AD121" i="1" s="1"/>
  <c r="AF121" i="1" s="1"/>
  <c r="AH121" i="1" s="1"/>
  <c r="AJ121" i="1" s="1"/>
  <c r="AL121" i="1" s="1"/>
  <c r="X122" i="1"/>
  <c r="Z122" i="1" s="1"/>
  <c r="AB122" i="1" s="1"/>
  <c r="AD122" i="1" s="1"/>
  <c r="AF122" i="1" s="1"/>
  <c r="AH122" i="1" s="1"/>
  <c r="AJ122" i="1" s="1"/>
  <c r="AL122" i="1" s="1"/>
  <c r="X123" i="1"/>
  <c r="Z123" i="1" s="1"/>
  <c r="AB123" i="1" s="1"/>
  <c r="AD123" i="1" s="1"/>
  <c r="AF123" i="1" s="1"/>
  <c r="AH123" i="1" s="1"/>
  <c r="AJ123" i="1" s="1"/>
  <c r="AL123" i="1" s="1"/>
  <c r="X124" i="1"/>
  <c r="Z124" i="1" s="1"/>
  <c r="AB124" i="1" s="1"/>
  <c r="AD124" i="1" s="1"/>
  <c r="AF124" i="1" s="1"/>
  <c r="AH124" i="1" s="1"/>
  <c r="AJ124" i="1" s="1"/>
  <c r="AL124" i="1" s="1"/>
  <c r="X129" i="1"/>
  <c r="X130" i="1"/>
  <c r="Z130" i="1" s="1"/>
  <c r="AB130" i="1" s="1"/>
  <c r="AD130" i="1" s="1"/>
  <c r="AF130" i="1" s="1"/>
  <c r="AH130" i="1" s="1"/>
  <c r="AJ130" i="1" s="1"/>
  <c r="AL130" i="1" s="1"/>
  <c r="X133" i="1"/>
  <c r="X134" i="1"/>
  <c r="AP21" i="1" l="1"/>
  <c r="AP20" i="1" s="1"/>
  <c r="AN20" i="1"/>
  <c r="X85" i="1"/>
  <c r="Z57" i="1"/>
  <c r="Z56" i="1" s="1"/>
  <c r="Z55" i="1" s="1"/>
  <c r="Z51" i="1" s="1"/>
  <c r="X56" i="1"/>
  <c r="X55" i="1" s="1"/>
  <c r="CB142" i="1"/>
  <c r="CB141" i="1"/>
  <c r="H80" i="2"/>
  <c r="J80" i="2" s="1"/>
  <c r="H79" i="2"/>
  <c r="J79" i="2" s="1"/>
  <c r="P78" i="19"/>
  <c r="H82" i="2"/>
  <c r="J82" i="2" s="1"/>
  <c r="H81" i="2"/>
  <c r="J81" i="2" s="1"/>
  <c r="H83" i="2"/>
  <c r="J83" i="2" s="1"/>
  <c r="AL20" i="1"/>
  <c r="CB147" i="1"/>
  <c r="CB266" i="1" s="1"/>
  <c r="BZ266" i="1"/>
  <c r="H84" i="2"/>
  <c r="J84" i="2" s="1"/>
  <c r="AJ240" i="1"/>
  <c r="AL229" i="1"/>
  <c r="AL240" i="1" s="1"/>
  <c r="X94" i="1"/>
  <c r="AL93" i="1"/>
  <c r="H74" i="2"/>
  <c r="J74" i="2" s="1"/>
  <c r="AB13" i="2"/>
  <c r="AD13" i="2" s="1"/>
  <c r="P164" i="4"/>
  <c r="R144" i="4"/>
  <c r="AJ20" i="1"/>
  <c r="AB46" i="2"/>
  <c r="J8" i="21"/>
  <c r="H48" i="21"/>
  <c r="W267" i="1"/>
  <c r="W278" i="1" s="1"/>
  <c r="W127" i="1"/>
  <c r="W266" i="1" s="1"/>
  <c r="W18" i="14" s="1"/>
  <c r="X188" i="1"/>
  <c r="X226" i="1"/>
  <c r="X253" i="1"/>
  <c r="AH20" i="1"/>
  <c r="J13" i="2"/>
  <c r="J6" i="2" s="1"/>
  <c r="BM6" i="14"/>
  <c r="BM14" i="14" s="1"/>
  <c r="H72" i="21"/>
  <c r="J68" i="21"/>
  <c r="J72" i="21" s="1"/>
  <c r="H86" i="21"/>
  <c r="J85" i="21"/>
  <c r="J86" i="21" s="1"/>
  <c r="J56" i="21"/>
  <c r="J59" i="21" s="1"/>
  <c r="F90" i="21"/>
  <c r="H89" i="21"/>
  <c r="J88" i="21"/>
  <c r="J89" i="21" s="1"/>
  <c r="O7" i="5"/>
  <c r="M20" i="5"/>
  <c r="O11" i="5"/>
  <c r="M22" i="5"/>
  <c r="G21" i="5"/>
  <c r="I21" i="5"/>
  <c r="K21" i="5"/>
  <c r="L167" i="4"/>
  <c r="M167" i="4" s="1"/>
  <c r="AB140" i="1"/>
  <c r="BN149" i="1"/>
  <c r="BP140" i="1"/>
  <c r="AB183" i="1"/>
  <c r="AB178" i="1"/>
  <c r="BR191" i="1"/>
  <c r="BP200" i="1"/>
  <c r="AB249" i="1"/>
  <c r="X150" i="1"/>
  <c r="X240" i="1"/>
  <c r="BP187" i="1"/>
  <c r="BR180" i="1"/>
  <c r="BT180" i="1" s="1"/>
  <c r="BV180" i="1" s="1"/>
  <c r="BX180" i="1" s="1"/>
  <c r="BZ180" i="1" s="1"/>
  <c r="CB180" i="1" s="1"/>
  <c r="BN201" i="1"/>
  <c r="BP196" i="1"/>
  <c r="AB216" i="1"/>
  <c r="BR230" i="1"/>
  <c r="BP239" i="1"/>
  <c r="BP238" i="1"/>
  <c r="BN188" i="1"/>
  <c r="BP183" i="1"/>
  <c r="BP186" i="1" s="1"/>
  <c r="BN226" i="1"/>
  <c r="BP221" i="1"/>
  <c r="AB230" i="1"/>
  <c r="BO268" i="1"/>
  <c r="AB146" i="1"/>
  <c r="BR178" i="1"/>
  <c r="X201" i="1"/>
  <c r="BR216" i="1"/>
  <c r="BP225" i="1"/>
  <c r="Z144" i="1"/>
  <c r="Z149" i="1" s="1"/>
  <c r="AB145" i="1"/>
  <c r="BN150" i="1"/>
  <c r="BP145" i="1"/>
  <c r="AB196" i="1"/>
  <c r="AD221" i="1"/>
  <c r="AB235" i="1"/>
  <c r="AD235" i="1" s="1"/>
  <c r="AF235" i="1" s="1"/>
  <c r="AH235" i="1" s="1"/>
  <c r="AJ235" i="1" s="1"/>
  <c r="BP240" i="1"/>
  <c r="BR235" i="1"/>
  <c r="BN252" i="1"/>
  <c r="BP242" i="1"/>
  <c r="BT243" i="1"/>
  <c r="BO270" i="1"/>
  <c r="BP270" i="1" s="1"/>
  <c r="AD88" i="1"/>
  <c r="AF89" i="1"/>
  <c r="AF20" i="1"/>
  <c r="N51" i="4"/>
  <c r="P51" i="4" s="1"/>
  <c r="L95" i="4"/>
  <c r="L94" i="4" s="1"/>
  <c r="J60" i="2"/>
  <c r="J54" i="2" s="1"/>
  <c r="Z32" i="2"/>
  <c r="Z31" i="2" s="1"/>
  <c r="W137" i="1"/>
  <c r="X36" i="1"/>
  <c r="X35" i="1" s="1"/>
  <c r="AD20" i="1"/>
  <c r="H32" i="2"/>
  <c r="H31" i="2" s="1"/>
  <c r="AB88" i="1"/>
  <c r="AB57" i="1"/>
  <c r="AB56" i="1" s="1"/>
  <c r="AB55" i="1" s="1"/>
  <c r="Z37" i="1"/>
  <c r="Z36" i="1" s="1"/>
  <c r="BR132" i="1"/>
  <c r="Z95" i="1"/>
  <c r="Z94" i="1" s="1"/>
  <c r="AB87" i="1"/>
  <c r="AB85" i="1" s="1"/>
  <c r="AB20" i="1"/>
  <c r="BM267" i="1"/>
  <c r="BM18" i="14" s="1"/>
  <c r="BM22" i="14"/>
  <c r="X128" i="1"/>
  <c r="Z129" i="1"/>
  <c r="Z77" i="1"/>
  <c r="Z76" i="1" s="1"/>
  <c r="Z75" i="1" s="1"/>
  <c r="X24" i="1"/>
  <c r="Z25" i="1"/>
  <c r="X119" i="1"/>
  <c r="X118" i="1" s="1"/>
  <c r="X265" i="1" s="1"/>
  <c r="X12" i="14" s="1"/>
  <c r="Z120" i="1"/>
  <c r="X264" i="1"/>
  <c r="X11" i="14" s="1"/>
  <c r="Z114" i="1"/>
  <c r="Z88" i="1"/>
  <c r="Z34" i="1"/>
  <c r="BN129" i="1"/>
  <c r="Z30" i="1"/>
  <c r="Z29" i="1" s="1"/>
  <c r="Z20" i="1"/>
  <c r="X98" i="1"/>
  <c r="Z99" i="1"/>
  <c r="W74" i="1"/>
  <c r="W261" i="1" s="1"/>
  <c r="W8" i="14" s="1"/>
  <c r="W260" i="1"/>
  <c r="W7" i="14" s="1"/>
  <c r="BM17" i="14" s="1"/>
  <c r="W9" i="1"/>
  <c r="W8" i="1" s="1"/>
  <c r="W238" i="1"/>
  <c r="W199" i="1"/>
  <c r="W200" i="1"/>
  <c r="W251" i="1"/>
  <c r="BN225" i="1"/>
  <c r="BN224" i="1"/>
  <c r="W224" i="1"/>
  <c r="BN240" i="1"/>
  <c r="BN239" i="1"/>
  <c r="BN238" i="1"/>
  <c r="BN199" i="1"/>
  <c r="BN200" i="1"/>
  <c r="BN187" i="1"/>
  <c r="BN148" i="1"/>
  <c r="W148" i="1"/>
  <c r="X144" i="1"/>
  <c r="X51" i="1"/>
  <c r="X88" i="1"/>
  <c r="X20" i="1"/>
  <c r="BM136" i="1"/>
  <c r="BN186" i="1"/>
  <c r="W187" i="1"/>
  <c r="BM126" i="1"/>
  <c r="BM135" i="1" s="1"/>
  <c r="BM254" i="1" s="1"/>
  <c r="BM256" i="1" s="1"/>
  <c r="J48" i="21" l="1"/>
  <c r="J90" i="21" s="1"/>
  <c r="L8" i="21"/>
  <c r="L48" i="21" s="1"/>
  <c r="L90" i="21" s="1"/>
  <c r="CB13" i="14"/>
  <c r="AD46" i="2"/>
  <c r="AD38" i="2" s="1"/>
  <c r="H90" i="21"/>
  <c r="R78" i="19"/>
  <c r="BZ261" i="1"/>
  <c r="BZ8" i="14" s="1"/>
  <c r="AL235" i="1"/>
  <c r="AB38" i="2"/>
  <c r="CB261" i="1"/>
  <c r="CB8" i="14" s="1"/>
  <c r="R164" i="4"/>
  <c r="T144" i="4"/>
  <c r="R51" i="4"/>
  <c r="AD87" i="1"/>
  <c r="AD85" i="1" s="1"/>
  <c r="AB32" i="2"/>
  <c r="L13" i="2"/>
  <c r="N13" i="2" s="1"/>
  <c r="N6" i="2" s="1"/>
  <c r="BM273" i="1"/>
  <c r="BM21" i="14" s="1"/>
  <c r="AF88" i="1"/>
  <c r="AH89" i="1"/>
  <c r="BM271" i="1"/>
  <c r="BO136" i="1"/>
  <c r="BO137" i="1"/>
  <c r="Q11" i="5"/>
  <c r="O22" i="5"/>
  <c r="M21" i="5"/>
  <c r="Q7" i="5"/>
  <c r="S7" i="5" s="1"/>
  <c r="O20" i="5"/>
  <c r="N167" i="4"/>
  <c r="AF221" i="1"/>
  <c r="AH221" i="1" s="1"/>
  <c r="AJ221" i="1" s="1"/>
  <c r="AD145" i="1"/>
  <c r="AB144" i="1"/>
  <c r="AB148" i="1" s="1"/>
  <c r="BT216" i="1"/>
  <c r="BR225" i="1"/>
  <c r="AD216" i="1"/>
  <c r="BT132" i="1"/>
  <c r="BV132" i="1" s="1"/>
  <c r="BX132" i="1" s="1"/>
  <c r="BZ132" i="1" s="1"/>
  <c r="CB132" i="1" s="1"/>
  <c r="BQ270" i="1"/>
  <c r="BR270" i="1" s="1"/>
  <c r="AD146" i="1"/>
  <c r="BP188" i="1"/>
  <c r="BR183" i="1"/>
  <c r="BR238" i="1"/>
  <c r="BT230" i="1"/>
  <c r="BR239" i="1"/>
  <c r="BP201" i="1"/>
  <c r="BR196" i="1"/>
  <c r="BT191" i="1"/>
  <c r="BR200" i="1"/>
  <c r="AD183" i="1"/>
  <c r="AF183" i="1" s="1"/>
  <c r="AH183" i="1" s="1"/>
  <c r="AJ183" i="1" s="1"/>
  <c r="Z148" i="1"/>
  <c r="BP226" i="1"/>
  <c r="BR221" i="1"/>
  <c r="AD249" i="1"/>
  <c r="BR140" i="1"/>
  <c r="BP148" i="1"/>
  <c r="BP149" i="1"/>
  <c r="BR242" i="1"/>
  <c r="BP252" i="1"/>
  <c r="AD196" i="1"/>
  <c r="AD178" i="1"/>
  <c r="BV243" i="1"/>
  <c r="BX243" i="1" s="1"/>
  <c r="BZ243" i="1" s="1"/>
  <c r="BR240" i="1"/>
  <c r="BT235" i="1"/>
  <c r="BR145" i="1"/>
  <c r="BP150" i="1"/>
  <c r="BP224" i="1"/>
  <c r="BT178" i="1"/>
  <c r="BR187" i="1"/>
  <c r="BR186" i="1"/>
  <c r="BP268" i="1"/>
  <c r="BQ268" i="1" s="1"/>
  <c r="AD230" i="1"/>
  <c r="BP199" i="1"/>
  <c r="AD140" i="1"/>
  <c r="N95" i="4"/>
  <c r="N94" i="4" s="1"/>
  <c r="J32" i="2"/>
  <c r="J31" i="2" s="1"/>
  <c r="W136" i="1"/>
  <c r="AB30" i="1"/>
  <c r="AB29" i="1" s="1"/>
  <c r="AB51" i="1"/>
  <c r="AB260" i="1" s="1"/>
  <c r="AD57" i="1"/>
  <c r="AD56" i="1" s="1"/>
  <c r="AD55" i="1" s="1"/>
  <c r="Z260" i="1"/>
  <c r="Z7" i="14" s="1"/>
  <c r="AB34" i="1"/>
  <c r="Z33" i="1"/>
  <c r="AB77" i="1"/>
  <c r="AB76" i="1" s="1"/>
  <c r="AB75" i="1" s="1"/>
  <c r="Z119" i="1"/>
  <c r="Z118" i="1" s="1"/>
  <c r="Z265" i="1" s="1"/>
  <c r="Z12" i="14" s="1"/>
  <c r="AB120" i="1"/>
  <c r="Z98" i="1"/>
  <c r="AB99" i="1"/>
  <c r="Z264" i="1"/>
  <c r="Z11" i="14" s="1"/>
  <c r="AB114" i="1"/>
  <c r="Z24" i="1"/>
  <c r="AB25" i="1"/>
  <c r="AA9" i="1"/>
  <c r="AA8" i="1" s="1"/>
  <c r="AA136" i="1" s="1"/>
  <c r="Z128" i="1"/>
  <c r="AB129" i="1"/>
  <c r="AB95" i="1"/>
  <c r="AB94" i="1" s="1"/>
  <c r="Z35" i="1"/>
  <c r="AB37" i="1"/>
  <c r="W274" i="1"/>
  <c r="W22" i="14" s="1"/>
  <c r="BM20" i="14"/>
  <c r="BM26" i="14" s="1"/>
  <c r="X260" i="1"/>
  <c r="W259" i="1"/>
  <c r="X148" i="1"/>
  <c r="X149" i="1"/>
  <c r="W126" i="1"/>
  <c r="W135" i="1" s="1"/>
  <c r="W254" i="1" s="1"/>
  <c r="W256" i="1" s="1"/>
  <c r="C167" i="4"/>
  <c r="D167" i="4"/>
  <c r="E20" i="5"/>
  <c r="F28" i="12"/>
  <c r="E21" i="23"/>
  <c r="K21" i="23"/>
  <c r="L21" i="23"/>
  <c r="L10" i="23"/>
  <c r="F10" i="23"/>
  <c r="F47" i="20"/>
  <c r="H47" i="20" s="1"/>
  <c r="J47" i="20" s="1"/>
  <c r="L47" i="20" s="1"/>
  <c r="N47" i="20" s="1"/>
  <c r="P47" i="20" s="1"/>
  <c r="R47" i="20" s="1"/>
  <c r="BL248" i="1"/>
  <c r="BN248" i="1" s="1"/>
  <c r="BP248" i="1" s="1"/>
  <c r="BR248" i="1" s="1"/>
  <c r="BT248" i="1" s="1"/>
  <c r="BV248" i="1" s="1"/>
  <c r="BX248" i="1" s="1"/>
  <c r="BZ248" i="1" s="1"/>
  <c r="CB248" i="1" s="1"/>
  <c r="BL247" i="1"/>
  <c r="BN247" i="1" s="1"/>
  <c r="V250" i="1"/>
  <c r="X250" i="1" s="1"/>
  <c r="T164" i="4" l="1"/>
  <c r="V144" i="4"/>
  <c r="U7" i="5"/>
  <c r="AL221" i="1"/>
  <c r="CB243" i="1"/>
  <c r="BZ260" i="1"/>
  <c r="BZ7" i="14" s="1"/>
  <c r="AL183" i="1"/>
  <c r="Q22" i="5"/>
  <c r="S11" i="5"/>
  <c r="AD32" i="2"/>
  <c r="AD31" i="2" s="1"/>
  <c r="AB31" i="2"/>
  <c r="T78" i="19"/>
  <c r="V78" i="19" s="1"/>
  <c r="T51" i="4"/>
  <c r="L6" i="2"/>
  <c r="AH88" i="1"/>
  <c r="AJ89" i="1"/>
  <c r="AF87" i="1"/>
  <c r="AF85" i="1" s="1"/>
  <c r="AB149" i="1"/>
  <c r="L32" i="2"/>
  <c r="P95" i="4"/>
  <c r="Q20" i="5"/>
  <c r="O21" i="5"/>
  <c r="BR226" i="1"/>
  <c r="BT221" i="1"/>
  <c r="BR201" i="1"/>
  <c r="BT196" i="1"/>
  <c r="BT199" i="1" s="1"/>
  <c r="BT145" i="1"/>
  <c r="BR150" i="1"/>
  <c r="AF178" i="1"/>
  <c r="AH178" i="1" s="1"/>
  <c r="AJ178" i="1" s="1"/>
  <c r="AF140" i="1"/>
  <c r="AH140" i="1" s="1"/>
  <c r="AJ140" i="1" s="1"/>
  <c r="AF230" i="1"/>
  <c r="AH230" i="1" s="1"/>
  <c r="AJ230" i="1" s="1"/>
  <c r="BV178" i="1"/>
  <c r="BX178" i="1" s="1"/>
  <c r="BZ178" i="1" s="1"/>
  <c r="BT187" i="1"/>
  <c r="BT242" i="1"/>
  <c r="BR252" i="1"/>
  <c r="BR199" i="1"/>
  <c r="BR224" i="1"/>
  <c r="BP247" i="1"/>
  <c r="BN253" i="1"/>
  <c r="BN251" i="1"/>
  <c r="BV191" i="1"/>
  <c r="BX191" i="1" s="1"/>
  <c r="BZ191" i="1" s="1"/>
  <c r="BT200" i="1"/>
  <c r="AF145" i="1"/>
  <c r="AH145" i="1" s="1"/>
  <c r="AJ145" i="1" s="1"/>
  <c r="AD144" i="1"/>
  <c r="AD148" i="1" s="1"/>
  <c r="BT140" i="1"/>
  <c r="BR148" i="1"/>
  <c r="BR149" i="1"/>
  <c r="BR188" i="1"/>
  <c r="BT183" i="1"/>
  <c r="BT186" i="1" s="1"/>
  <c r="AF146" i="1"/>
  <c r="AH146" i="1" s="1"/>
  <c r="AJ146" i="1" s="1"/>
  <c r="BV216" i="1"/>
  <c r="BX216" i="1" s="1"/>
  <c r="BZ216" i="1" s="1"/>
  <c r="BT225" i="1"/>
  <c r="X248" i="1"/>
  <c r="Z250" i="1"/>
  <c r="BR268" i="1"/>
  <c r="BT240" i="1"/>
  <c r="BV235" i="1"/>
  <c r="AF196" i="1"/>
  <c r="AH196" i="1" s="1"/>
  <c r="AJ196" i="1" s="1"/>
  <c r="AF249" i="1"/>
  <c r="AH249" i="1" s="1"/>
  <c r="AJ249" i="1" s="1"/>
  <c r="AL249" i="1" s="1"/>
  <c r="BV230" i="1"/>
  <c r="BX230" i="1" s="1"/>
  <c r="BZ230" i="1" s="1"/>
  <c r="BT238" i="1"/>
  <c r="BT239" i="1"/>
  <c r="BS270" i="1"/>
  <c r="AF216" i="1"/>
  <c r="AH216" i="1" s="1"/>
  <c r="AJ216" i="1" s="1"/>
  <c r="AB128" i="1"/>
  <c r="AD129" i="1"/>
  <c r="AB98" i="1"/>
  <c r="AD99" i="1"/>
  <c r="AF57" i="1"/>
  <c r="AF56" i="1" s="1"/>
  <c r="AF55" i="1" s="1"/>
  <c r="AD51" i="1"/>
  <c r="AD95" i="1"/>
  <c r="AD94" i="1" s="1"/>
  <c r="AB264" i="1"/>
  <c r="AB11" i="14" s="1"/>
  <c r="AD114" i="1"/>
  <c r="AB119" i="1"/>
  <c r="AB118" i="1" s="1"/>
  <c r="AD120" i="1"/>
  <c r="AB33" i="1"/>
  <c r="AD34" i="1"/>
  <c r="AD37" i="1"/>
  <c r="AD36" i="1" s="1"/>
  <c r="AB36" i="1"/>
  <c r="AB35" i="1" s="1"/>
  <c r="AB24" i="1"/>
  <c r="AD25" i="1"/>
  <c r="AD77" i="1"/>
  <c r="AD76" i="1" s="1"/>
  <c r="AD75" i="1" s="1"/>
  <c r="AD30" i="1"/>
  <c r="AD29" i="1" s="1"/>
  <c r="AA259" i="1"/>
  <c r="AA126" i="1"/>
  <c r="AA135" i="1" s="1"/>
  <c r="AA254" i="1" s="1"/>
  <c r="AA256" i="1" s="1"/>
  <c r="AB7" i="14"/>
  <c r="BM277" i="1"/>
  <c r="BM25" i="14" s="1"/>
  <c r="X7" i="14"/>
  <c r="W6" i="14"/>
  <c r="W271" i="1"/>
  <c r="W275" i="1" s="1"/>
  <c r="W273" i="1"/>
  <c r="BM276" i="1" s="1"/>
  <c r="Y54" i="19"/>
  <c r="AC54" i="19" s="1"/>
  <c r="V244" i="1"/>
  <c r="X244" i="1" s="1"/>
  <c r="X144" i="4" l="1"/>
  <c r="R95" i="4"/>
  <c r="P94" i="4"/>
  <c r="V51" i="4"/>
  <c r="X51" i="4" s="1"/>
  <c r="CB260" i="1"/>
  <c r="CB251" i="1"/>
  <c r="Q21" i="5"/>
  <c r="AL196" i="1"/>
  <c r="AL146" i="1"/>
  <c r="AL140" i="1"/>
  <c r="N32" i="2"/>
  <c r="N31" i="2" s="1"/>
  <c r="L31" i="2"/>
  <c r="U11" i="5"/>
  <c r="U20" i="5" s="1"/>
  <c r="S22" i="5"/>
  <c r="BZ13" i="14" s="1"/>
  <c r="CB191" i="1"/>
  <c r="BZ200" i="1"/>
  <c r="AL178" i="1"/>
  <c r="AL216" i="1"/>
  <c r="CB230" i="1"/>
  <c r="BZ239" i="1"/>
  <c r="CB178" i="1"/>
  <c r="BZ187" i="1"/>
  <c r="W7" i="5"/>
  <c r="CB216" i="1"/>
  <c r="BZ225" i="1"/>
  <c r="AL145" i="1"/>
  <c r="AJ144" i="1"/>
  <c r="AJ148" i="1" s="1"/>
  <c r="AL230" i="1"/>
  <c r="S20" i="5"/>
  <c r="AJ88" i="1"/>
  <c r="AL89" i="1"/>
  <c r="AH87" i="1"/>
  <c r="AH85" i="1" s="1"/>
  <c r="BV240" i="1"/>
  <c r="BX235" i="1"/>
  <c r="BX238" i="1" s="1"/>
  <c r="BX200" i="1"/>
  <c r="BX239" i="1"/>
  <c r="AH144" i="1"/>
  <c r="BX225" i="1"/>
  <c r="BX187" i="1"/>
  <c r="AF51" i="1"/>
  <c r="AF260" i="1" s="1"/>
  <c r="AH57" i="1"/>
  <c r="BT270" i="1"/>
  <c r="Z244" i="1"/>
  <c r="X252" i="1"/>
  <c r="X251" i="1"/>
  <c r="BV187" i="1"/>
  <c r="BT226" i="1"/>
  <c r="BV221" i="1"/>
  <c r="BV225" i="1"/>
  <c r="BV140" i="1"/>
  <c r="BX140" i="1" s="1"/>
  <c r="BZ140" i="1" s="1"/>
  <c r="BT148" i="1"/>
  <c r="BT149" i="1"/>
  <c r="AF144" i="1"/>
  <c r="AF149" i="1" s="1"/>
  <c r="BV200" i="1"/>
  <c r="BV242" i="1"/>
  <c r="BX242" i="1" s="1"/>
  <c r="BT252" i="1"/>
  <c r="AD149" i="1"/>
  <c r="BV145" i="1"/>
  <c r="BT150" i="1"/>
  <c r="BR247" i="1"/>
  <c r="BP253" i="1"/>
  <c r="BP264" i="1"/>
  <c r="BP251" i="1"/>
  <c r="BV238" i="1"/>
  <c r="BV239" i="1"/>
  <c r="AB250" i="1"/>
  <c r="Z248" i="1"/>
  <c r="Z252" i="1" s="1"/>
  <c r="BT224" i="1"/>
  <c r="BT188" i="1"/>
  <c r="BV183" i="1"/>
  <c r="BV186" i="1" s="1"/>
  <c r="BT201" i="1"/>
  <c r="BV196" i="1"/>
  <c r="BS268" i="1"/>
  <c r="BT268" i="1" s="1"/>
  <c r="AD24" i="1"/>
  <c r="AF25" i="1"/>
  <c r="AD33" i="1"/>
  <c r="AF33" i="1" s="1"/>
  <c r="AH33" i="1" s="1"/>
  <c r="AJ33" i="1" s="1"/>
  <c r="AF34" i="1"/>
  <c r="AH34" i="1" s="1"/>
  <c r="AJ34" i="1" s="1"/>
  <c r="AL34" i="1" s="1"/>
  <c r="AN34" i="1" s="1"/>
  <c r="AP34" i="1" s="1"/>
  <c r="AF114" i="1"/>
  <c r="AD264" i="1"/>
  <c r="AD11" i="14" s="1"/>
  <c r="AF95" i="1"/>
  <c r="AF99" i="1"/>
  <c r="AD98" i="1"/>
  <c r="AF30" i="1"/>
  <c r="AF29" i="1" s="1"/>
  <c r="AF120" i="1"/>
  <c r="AD119" i="1"/>
  <c r="AD118" i="1" s="1"/>
  <c r="AD265" i="1" s="1"/>
  <c r="AD12" i="14" s="1"/>
  <c r="AF129" i="1"/>
  <c r="AD128" i="1"/>
  <c r="AF77" i="1"/>
  <c r="AF76" i="1" s="1"/>
  <c r="AF75" i="1" s="1"/>
  <c r="AD35" i="1"/>
  <c r="AF37" i="1"/>
  <c r="AH37" i="1" s="1"/>
  <c r="AB265" i="1"/>
  <c r="AB12" i="14" s="1"/>
  <c r="AD260" i="1"/>
  <c r="AA273" i="1"/>
  <c r="BQ276" i="1" s="1"/>
  <c r="BQ24" i="14" s="1"/>
  <c r="AA271" i="1"/>
  <c r="BQ275" i="1" s="1"/>
  <c r="AA6" i="14"/>
  <c r="BM24" i="14"/>
  <c r="W21" i="14"/>
  <c r="BM23" i="14"/>
  <c r="BM275" i="1"/>
  <c r="W14" i="14"/>
  <c r="BM16" i="14"/>
  <c r="F46" i="20"/>
  <c r="H46" i="20" s="1"/>
  <c r="J46" i="20" s="1"/>
  <c r="L46" i="20" s="1"/>
  <c r="N46" i="20" s="1"/>
  <c r="P46" i="20" s="1"/>
  <c r="AJ57" i="1" l="1"/>
  <c r="AJ56" i="1" s="1"/>
  <c r="AJ55" i="1" s="1"/>
  <c r="AH56" i="1"/>
  <c r="AH55" i="1" s="1"/>
  <c r="AL88" i="1"/>
  <c r="AN89" i="1"/>
  <c r="T95" i="4"/>
  <c r="R94" i="4"/>
  <c r="CB7" i="14"/>
  <c r="S21" i="5"/>
  <c r="AF148" i="1"/>
  <c r="AL144" i="1"/>
  <c r="AL148" i="1" s="1"/>
  <c r="R46" i="20"/>
  <c r="BX240" i="1"/>
  <c r="BZ235" i="1"/>
  <c r="CB187" i="1"/>
  <c r="CB239" i="1"/>
  <c r="AJ149" i="1"/>
  <c r="BZ242" i="1"/>
  <c r="BX252" i="1"/>
  <c r="CB200" i="1"/>
  <c r="W11" i="5"/>
  <c r="W22" i="5" s="1"/>
  <c r="U22" i="5"/>
  <c r="CB140" i="1"/>
  <c r="BZ259" i="1"/>
  <c r="BZ6" i="14" s="1"/>
  <c r="BZ149" i="1"/>
  <c r="CB225" i="1"/>
  <c r="AK33" i="1"/>
  <c r="AL57" i="1"/>
  <c r="AH36" i="1"/>
  <c r="AH35" i="1" s="1"/>
  <c r="AJ37" i="1"/>
  <c r="AJ87" i="1"/>
  <c r="AJ85" i="1" s="1"/>
  <c r="AH148" i="1"/>
  <c r="AH95" i="1"/>
  <c r="AF94" i="1"/>
  <c r="BV201" i="1"/>
  <c r="BX196" i="1"/>
  <c r="BZ196" i="1" s="1"/>
  <c r="AF128" i="1"/>
  <c r="AH129" i="1"/>
  <c r="BV226" i="1"/>
  <c r="BX221" i="1"/>
  <c r="BZ221" i="1" s="1"/>
  <c r="AH149" i="1"/>
  <c r="AF264" i="1"/>
  <c r="AF11" i="14" s="1"/>
  <c r="AH114" i="1"/>
  <c r="BV188" i="1"/>
  <c r="BX183" i="1"/>
  <c r="BZ183" i="1" s="1"/>
  <c r="BV150" i="1"/>
  <c r="BX145" i="1"/>
  <c r="BX149" i="1"/>
  <c r="AF119" i="1"/>
  <c r="AF118" i="1" s="1"/>
  <c r="AF265" i="1" s="1"/>
  <c r="AF12" i="14" s="1"/>
  <c r="AH120" i="1"/>
  <c r="AF98" i="1"/>
  <c r="AH99" i="1"/>
  <c r="AH51" i="1"/>
  <c r="AH30" i="1"/>
  <c r="AH29" i="1" s="1"/>
  <c r="AF24" i="1"/>
  <c r="AH25" i="1"/>
  <c r="AH77" i="1"/>
  <c r="AF36" i="1"/>
  <c r="AF35" i="1" s="1"/>
  <c r="BU268" i="1"/>
  <c r="BV268" i="1" s="1"/>
  <c r="AD250" i="1"/>
  <c r="AB248" i="1"/>
  <c r="BV252" i="1"/>
  <c r="BU270" i="1"/>
  <c r="BV270" i="1" s="1"/>
  <c r="BT247" i="1"/>
  <c r="BR253" i="1"/>
  <c r="BR251" i="1"/>
  <c r="BV199" i="1"/>
  <c r="BV149" i="1"/>
  <c r="BV148" i="1"/>
  <c r="BV224" i="1"/>
  <c r="AB244" i="1"/>
  <c r="Z251" i="1"/>
  <c r="AF7" i="14"/>
  <c r="AD7" i="14"/>
  <c r="AA21" i="14"/>
  <c r="AA14" i="14"/>
  <c r="BQ16" i="14"/>
  <c r="W20" i="14"/>
  <c r="W26" i="14" s="1"/>
  <c r="BM27" i="14" s="1"/>
  <c r="BM15" i="14"/>
  <c r="BL16" i="1"/>
  <c r="BN16" i="1" s="1"/>
  <c r="D120" i="4"/>
  <c r="F120" i="4" s="1"/>
  <c r="H120" i="4" s="1"/>
  <c r="D164" i="4"/>
  <c r="AP89" i="1" l="1"/>
  <c r="AP88" i="1" s="1"/>
  <c r="AN88" i="1"/>
  <c r="AL56" i="1"/>
  <c r="AL55" i="1" s="1"/>
  <c r="AN57" i="1"/>
  <c r="AK8" i="1"/>
  <c r="T94" i="4"/>
  <c r="V95" i="4"/>
  <c r="AL149" i="1"/>
  <c r="W20" i="5"/>
  <c r="W21" i="5" s="1"/>
  <c r="AL33" i="1"/>
  <c r="AM33" i="1" s="1"/>
  <c r="AM8" i="1" s="1"/>
  <c r="AM126" i="1" s="1"/>
  <c r="BZ226" i="1"/>
  <c r="CB221" i="1"/>
  <c r="BZ224" i="1"/>
  <c r="BZ201" i="1"/>
  <c r="CB196" i="1"/>
  <c r="BZ199" i="1"/>
  <c r="U21" i="5"/>
  <c r="CB235" i="1"/>
  <c r="BZ240" i="1"/>
  <c r="BZ238" i="1"/>
  <c r="BX150" i="1"/>
  <c r="BZ145" i="1"/>
  <c r="CB149" i="1"/>
  <c r="CD149" i="1" s="1"/>
  <c r="CB242" i="1"/>
  <c r="CB259" i="1" s="1"/>
  <c r="CB6" i="14" s="1"/>
  <c r="BZ252" i="1"/>
  <c r="BZ188" i="1"/>
  <c r="CB183" i="1"/>
  <c r="BZ186" i="1"/>
  <c r="AH94" i="1"/>
  <c r="AJ95" i="1"/>
  <c r="AH98" i="1"/>
  <c r="AJ99" i="1"/>
  <c r="AL87" i="1"/>
  <c r="AH264" i="1"/>
  <c r="AH11" i="14" s="1"/>
  <c r="AJ114" i="1"/>
  <c r="AL114" i="1" s="1"/>
  <c r="AL37" i="1"/>
  <c r="AJ36" i="1"/>
  <c r="AJ35" i="1" s="1"/>
  <c r="AH119" i="1"/>
  <c r="AH118" i="1" s="1"/>
  <c r="AH265" i="1" s="1"/>
  <c r="AH12" i="14" s="1"/>
  <c r="AJ120" i="1"/>
  <c r="AH128" i="1"/>
  <c r="AJ129" i="1"/>
  <c r="AK126" i="1"/>
  <c r="AK135" i="1" s="1"/>
  <c r="AK254" i="1" s="1"/>
  <c r="AK256" i="1" s="1"/>
  <c r="AK259" i="1"/>
  <c r="AK136" i="1"/>
  <c r="AH24" i="1"/>
  <c r="AJ25" i="1"/>
  <c r="AJ30" i="1"/>
  <c r="AJ29" i="1" s="1"/>
  <c r="AJ77" i="1"/>
  <c r="AH76" i="1"/>
  <c r="AH75" i="1" s="1"/>
  <c r="BX226" i="1"/>
  <c r="BX224" i="1"/>
  <c r="BX201" i="1"/>
  <c r="BX199" i="1"/>
  <c r="BW268" i="1"/>
  <c r="BW270" i="1"/>
  <c r="BX148" i="1"/>
  <c r="BX188" i="1"/>
  <c r="BX186" i="1"/>
  <c r="AH260" i="1"/>
  <c r="AH7" i="14" s="1"/>
  <c r="AD244" i="1"/>
  <c r="AB251" i="1"/>
  <c r="AF250" i="1"/>
  <c r="AD248" i="1"/>
  <c r="BV247" i="1"/>
  <c r="BX247" i="1" s="1"/>
  <c r="BZ247" i="1" s="1"/>
  <c r="BT253" i="1"/>
  <c r="BT251" i="1"/>
  <c r="AB252" i="1"/>
  <c r="AA20" i="14"/>
  <c r="AA26" i="14" s="1"/>
  <c r="BQ27" i="14" s="1"/>
  <c r="BQ15" i="14"/>
  <c r="J120" i="4"/>
  <c r="L120" i="4" s="1"/>
  <c r="B119" i="1"/>
  <c r="B118" i="1" s="1"/>
  <c r="D119" i="1"/>
  <c r="D118" i="1" s="1"/>
  <c r="F119" i="1"/>
  <c r="F118" i="1" s="1"/>
  <c r="H119" i="1"/>
  <c r="H118" i="1" s="1"/>
  <c r="J119" i="1"/>
  <c r="J118" i="1" s="1"/>
  <c r="L119" i="1"/>
  <c r="L118" i="1" s="1"/>
  <c r="N119" i="1"/>
  <c r="N118" i="1" s="1"/>
  <c r="P119" i="1"/>
  <c r="P118" i="1" s="1"/>
  <c r="R119" i="1"/>
  <c r="R118" i="1" s="1"/>
  <c r="T119" i="1"/>
  <c r="T118" i="1" s="1"/>
  <c r="V119" i="1"/>
  <c r="V118" i="1" s="1"/>
  <c r="B52" i="1"/>
  <c r="D52" i="1"/>
  <c r="F52" i="1"/>
  <c r="H52" i="1"/>
  <c r="J52" i="1"/>
  <c r="L52" i="1"/>
  <c r="N52" i="1"/>
  <c r="P52" i="1"/>
  <c r="R52" i="1"/>
  <c r="T52" i="1"/>
  <c r="V52" i="1"/>
  <c r="B24" i="1"/>
  <c r="D24" i="1"/>
  <c r="F24" i="1"/>
  <c r="H24" i="1"/>
  <c r="J24" i="1"/>
  <c r="L24" i="1"/>
  <c r="N24" i="1"/>
  <c r="P24" i="1"/>
  <c r="R24" i="1"/>
  <c r="T24" i="1"/>
  <c r="V24" i="1"/>
  <c r="B12" i="1"/>
  <c r="D12" i="1"/>
  <c r="F12" i="1"/>
  <c r="H12" i="1"/>
  <c r="J12" i="1"/>
  <c r="L12" i="1"/>
  <c r="N12" i="1"/>
  <c r="P12" i="1"/>
  <c r="R12" i="1"/>
  <c r="T12" i="1"/>
  <c r="E22" i="5"/>
  <c r="E21" i="5" s="1"/>
  <c r="V94" i="4" l="1"/>
  <c r="X94" i="4" s="1"/>
  <c r="X95" i="4"/>
  <c r="AP57" i="1"/>
  <c r="AP56" i="1" s="1"/>
  <c r="AP55" i="1" s="1"/>
  <c r="AP51" i="1" s="1"/>
  <c r="AN56" i="1"/>
  <c r="AN55" i="1" s="1"/>
  <c r="AN51" i="1" s="1"/>
  <c r="AN137" i="1" s="1"/>
  <c r="AN33" i="1"/>
  <c r="AP33" i="1" s="1"/>
  <c r="AN87" i="1"/>
  <c r="AL85" i="1"/>
  <c r="AL36" i="1"/>
  <c r="AL35" i="1" s="1"/>
  <c r="AN37" i="1"/>
  <c r="AJ264" i="1"/>
  <c r="AJ11" i="14" s="1"/>
  <c r="AD251" i="1"/>
  <c r="CB247" i="1"/>
  <c r="BZ253" i="1"/>
  <c r="CB188" i="1"/>
  <c r="CB186" i="1"/>
  <c r="BZ150" i="1"/>
  <c r="CB145" i="1"/>
  <c r="BZ148" i="1"/>
  <c r="CB240" i="1"/>
  <c r="CB238" i="1"/>
  <c r="BX270" i="1"/>
  <c r="BY270" i="1" s="1"/>
  <c r="BX268" i="1"/>
  <c r="BY268" i="1" s="1"/>
  <c r="CB226" i="1"/>
  <c r="CB224" i="1"/>
  <c r="BZ251" i="1"/>
  <c r="CB201" i="1"/>
  <c r="CB199" i="1"/>
  <c r="AL99" i="1"/>
  <c r="AL98" i="1" s="1"/>
  <c r="AJ98" i="1"/>
  <c r="AJ76" i="1"/>
  <c r="AJ75" i="1" s="1"/>
  <c r="AL77" i="1"/>
  <c r="AN77" i="1" s="1"/>
  <c r="AK6" i="14"/>
  <c r="AK273" i="1"/>
  <c r="CA276" i="1" s="1"/>
  <c r="AK271" i="1"/>
  <c r="CA275" i="1" s="1"/>
  <c r="AL120" i="1"/>
  <c r="AL119" i="1" s="1"/>
  <c r="AJ119" i="1"/>
  <c r="AJ118" i="1" s="1"/>
  <c r="AJ265" i="1" s="1"/>
  <c r="AJ12" i="14" s="1"/>
  <c r="AJ51" i="1"/>
  <c r="AL51" i="1"/>
  <c r="AL260" i="1" s="1"/>
  <c r="AL30" i="1"/>
  <c r="AL95" i="1"/>
  <c r="AL94" i="1" s="1"/>
  <c r="AJ94" i="1"/>
  <c r="AJ24" i="1"/>
  <c r="AL25" i="1"/>
  <c r="AL129" i="1"/>
  <c r="AL128" i="1" s="1"/>
  <c r="AJ128" i="1"/>
  <c r="BX253" i="1"/>
  <c r="BX251" i="1"/>
  <c r="AF248" i="1"/>
  <c r="AH250" i="1"/>
  <c r="BV253" i="1"/>
  <c r="BV251" i="1"/>
  <c r="AF244" i="1"/>
  <c r="AH244" i="1" s="1"/>
  <c r="AJ244" i="1" s="1"/>
  <c r="AD252" i="1"/>
  <c r="N120" i="4"/>
  <c r="P120" i="4" s="1"/>
  <c r="AF85" i="2"/>
  <c r="D79" i="19"/>
  <c r="Y81" i="19"/>
  <c r="Z81" i="19"/>
  <c r="AA81" i="19"/>
  <c r="AB81" i="19"/>
  <c r="AN260" i="1" l="1"/>
  <c r="AP87" i="1"/>
  <c r="AP85" i="1" s="1"/>
  <c r="AN85" i="1"/>
  <c r="AP37" i="1"/>
  <c r="AP36" i="1" s="1"/>
  <c r="AP35" i="1" s="1"/>
  <c r="AN36" i="1"/>
  <c r="AN35" i="1" s="1"/>
  <c r="AP77" i="1"/>
  <c r="AP76" i="1" s="1"/>
  <c r="AP75" i="1" s="1"/>
  <c r="AN76" i="1"/>
  <c r="AN75" i="1" s="1"/>
  <c r="AP260" i="1"/>
  <c r="AP137" i="1"/>
  <c r="AL118" i="1"/>
  <c r="AL265" i="1" s="1"/>
  <c r="AL12" i="14" s="1"/>
  <c r="AN274" i="1"/>
  <c r="AN22" i="14" s="1"/>
  <c r="AN7" i="14"/>
  <c r="AL24" i="1"/>
  <c r="AN25" i="1"/>
  <c r="AN30" i="1"/>
  <c r="AL29" i="1"/>
  <c r="AL76" i="1"/>
  <c r="AM259" i="1"/>
  <c r="AL244" i="1"/>
  <c r="BZ270" i="1"/>
  <c r="CA270" i="1" s="1"/>
  <c r="CB150" i="1"/>
  <c r="CB148" i="1"/>
  <c r="CD148" i="1" s="1"/>
  <c r="BZ268" i="1"/>
  <c r="CA268" i="1" s="1"/>
  <c r="AH248" i="1"/>
  <c r="AH251" i="1" s="1"/>
  <c r="AJ250" i="1"/>
  <c r="AJ260" i="1"/>
  <c r="CA24" i="14"/>
  <c r="AK21" i="14"/>
  <c r="AK14" i="14"/>
  <c r="CA16" i="14"/>
  <c r="R120" i="4"/>
  <c r="AF252" i="1"/>
  <c r="AF251" i="1"/>
  <c r="AC81" i="19"/>
  <c r="D81" i="19"/>
  <c r="F79" i="19"/>
  <c r="AV85" i="2"/>
  <c r="AX85" i="2" s="1"/>
  <c r="AH85" i="2"/>
  <c r="AJ85" i="2" s="1"/>
  <c r="AZ85" i="2" s="1"/>
  <c r="C21" i="23"/>
  <c r="AP274" i="1" l="1"/>
  <c r="AP22" i="14" s="1"/>
  <c r="AP7" i="14"/>
  <c r="AP30" i="1"/>
  <c r="AP29" i="1" s="1"/>
  <c r="AN29" i="1"/>
  <c r="AP25" i="1"/>
  <c r="AP24" i="1" s="1"/>
  <c r="AN24" i="1"/>
  <c r="AL264" i="1"/>
  <c r="AL11" i="14" s="1"/>
  <c r="AL75" i="1"/>
  <c r="AM6" i="14"/>
  <c r="AH252" i="1"/>
  <c r="CB268" i="1"/>
  <c r="CB270" i="1"/>
  <c r="AJ248" i="1"/>
  <c r="AL250" i="1"/>
  <c r="AL248" i="1" s="1"/>
  <c r="AL251" i="1" s="1"/>
  <c r="T120" i="4"/>
  <c r="AL7" i="14"/>
  <c r="AK20" i="14"/>
  <c r="AK26" i="14" s="1"/>
  <c r="CA27" i="14" s="1"/>
  <c r="CA15" i="14"/>
  <c r="AJ7" i="14"/>
  <c r="BB85" i="2"/>
  <c r="BD85" i="2" s="1"/>
  <c r="AL85" i="2"/>
  <c r="AN85" i="2" s="1"/>
  <c r="AP85" i="2" s="1"/>
  <c r="H79" i="19"/>
  <c r="F81" i="19"/>
  <c r="K9" i="23"/>
  <c r="V20" i="23"/>
  <c r="AN264" i="1" l="1"/>
  <c r="AN11" i="14" s="1"/>
  <c r="AM264" i="1"/>
  <c r="AM136" i="1"/>
  <c r="AM135" i="1"/>
  <c r="AM254" i="1" s="1"/>
  <c r="AM256" i="1" s="1"/>
  <c r="V120" i="4"/>
  <c r="AL252" i="1"/>
  <c r="AR85" i="2"/>
  <c r="BF85" i="2"/>
  <c r="BH85" i="2" s="1"/>
  <c r="BJ85" i="2" s="1"/>
  <c r="AJ252" i="1"/>
  <c r="AJ251" i="1"/>
  <c r="H81" i="19"/>
  <c r="J79" i="19"/>
  <c r="M18" i="23"/>
  <c r="H18" i="23"/>
  <c r="H19" i="23"/>
  <c r="CD16" i="14" l="1"/>
  <c r="V129" i="4"/>
  <c r="X120" i="4"/>
  <c r="X129" i="4" s="1"/>
  <c r="AM11" i="14"/>
  <c r="AM271" i="1"/>
  <c r="CC275" i="1" s="1"/>
  <c r="AM273" i="1"/>
  <c r="L79" i="19"/>
  <c r="J81" i="19"/>
  <c r="E30" i="23"/>
  <c r="Z29" i="23"/>
  <c r="U29" i="23"/>
  <c r="M29" i="23"/>
  <c r="Z28" i="23"/>
  <c r="U28" i="23"/>
  <c r="M28" i="23"/>
  <c r="Z27" i="23"/>
  <c r="U27" i="23"/>
  <c r="M27" i="23"/>
  <c r="Z26" i="23"/>
  <c r="U26" i="23"/>
  <c r="M26" i="23"/>
  <c r="Z25" i="23"/>
  <c r="U25" i="23"/>
  <c r="M25" i="23"/>
  <c r="Z24" i="23"/>
  <c r="U24" i="23"/>
  <c r="M24" i="23"/>
  <c r="Z23" i="23"/>
  <c r="U23" i="23"/>
  <c r="M23" i="23"/>
  <c r="Z22" i="23"/>
  <c r="S21" i="23"/>
  <c r="M22" i="23"/>
  <c r="Y21" i="23"/>
  <c r="X21" i="23"/>
  <c r="W21" i="23"/>
  <c r="V21" i="23"/>
  <c r="T21" i="23"/>
  <c r="R21" i="23"/>
  <c r="Q21" i="23"/>
  <c r="P21" i="23"/>
  <c r="O21" i="23"/>
  <c r="M21" i="23"/>
  <c r="H21" i="23"/>
  <c r="Z20" i="23"/>
  <c r="AA20" i="23" s="1"/>
  <c r="U20" i="23"/>
  <c r="Y19" i="23"/>
  <c r="X19" i="23"/>
  <c r="W19" i="23"/>
  <c r="T19" i="23"/>
  <c r="S19" i="23"/>
  <c r="R19" i="23"/>
  <c r="Q19" i="23"/>
  <c r="P19" i="23"/>
  <c r="O19" i="23"/>
  <c r="M19" i="23"/>
  <c r="Z18" i="23"/>
  <c r="AA18" i="23" s="1"/>
  <c r="U18" i="23"/>
  <c r="M17" i="23"/>
  <c r="AA17" i="23" s="1"/>
  <c r="H17" i="23"/>
  <c r="Z16" i="23"/>
  <c r="AA16" i="23" s="1"/>
  <c r="U16" i="23"/>
  <c r="Z15" i="23"/>
  <c r="AA15" i="23" s="1"/>
  <c r="U15" i="23"/>
  <c r="Z14" i="23"/>
  <c r="U14" i="23"/>
  <c r="M14" i="23"/>
  <c r="H14" i="23"/>
  <c r="Y13" i="23"/>
  <c r="X13" i="23"/>
  <c r="W13" i="23"/>
  <c r="V13" i="23"/>
  <c r="T13" i="23"/>
  <c r="S13" i="23"/>
  <c r="R13" i="23"/>
  <c r="Q13" i="23"/>
  <c r="P13" i="23"/>
  <c r="O13" i="23"/>
  <c r="M13" i="23"/>
  <c r="K30" i="23"/>
  <c r="G13" i="23"/>
  <c r="G30" i="23" s="1"/>
  <c r="D30" i="23"/>
  <c r="C30" i="23"/>
  <c r="Z11" i="23"/>
  <c r="AA11" i="23" s="1"/>
  <c r="U11" i="23"/>
  <c r="U10" i="23" s="1"/>
  <c r="Y10" i="23"/>
  <c r="X10" i="23"/>
  <c r="W10" i="23"/>
  <c r="V10" i="23"/>
  <c r="S10" i="23"/>
  <c r="R10" i="23"/>
  <c r="L30" i="23"/>
  <c r="M10" i="23"/>
  <c r="F30" i="23"/>
  <c r="H10" i="23"/>
  <c r="Z9" i="23"/>
  <c r="M9" i="23"/>
  <c r="H9" i="23"/>
  <c r="Z8" i="23"/>
  <c r="U8" i="23"/>
  <c r="M8" i="23"/>
  <c r="H8" i="23"/>
  <c r="Z7" i="23"/>
  <c r="U7" i="23"/>
  <c r="M7" i="23"/>
  <c r="U6" i="23"/>
  <c r="J30" i="23"/>
  <c r="I30" i="23"/>
  <c r="H6" i="23"/>
  <c r="AM21" i="14" l="1"/>
  <c r="CC276" i="1"/>
  <c r="CC24" i="14" s="1"/>
  <c r="AM14" i="14"/>
  <c r="CC16" i="14"/>
  <c r="Q30" i="23"/>
  <c r="D32" i="23" s="1"/>
  <c r="P30" i="23"/>
  <c r="C32" i="23" s="1"/>
  <c r="T30" i="23"/>
  <c r="G32" i="23" s="1"/>
  <c r="AA14" i="23"/>
  <c r="AA26" i="23"/>
  <c r="N79" i="19"/>
  <c r="L81" i="19"/>
  <c r="AA25" i="23"/>
  <c r="AA29" i="23"/>
  <c r="X30" i="23"/>
  <c r="K32" i="23" s="1"/>
  <c r="AA8" i="23"/>
  <c r="AA7" i="23"/>
  <c r="AA9" i="23"/>
  <c r="Y30" i="23"/>
  <c r="L32" i="23" s="1"/>
  <c r="AA24" i="23"/>
  <c r="AA28" i="23"/>
  <c r="R30" i="23"/>
  <c r="E32" i="23" s="1"/>
  <c r="AA23" i="23"/>
  <c r="AA27" i="23"/>
  <c r="W30" i="23"/>
  <c r="J32" i="23" s="1"/>
  <c r="Z10" i="23"/>
  <c r="AA10" i="23" s="1"/>
  <c r="U19" i="23"/>
  <c r="U13" i="23"/>
  <c r="S30" i="23"/>
  <c r="F32" i="23" s="1"/>
  <c r="AA22" i="23"/>
  <c r="Z21" i="23"/>
  <c r="AA21" i="23" s="1"/>
  <c r="H13" i="23"/>
  <c r="V19" i="23"/>
  <c r="Z19" i="23" s="1"/>
  <c r="AA19" i="23" s="1"/>
  <c r="U22" i="23"/>
  <c r="U21" i="23" s="1"/>
  <c r="B30" i="23"/>
  <c r="O30" i="23"/>
  <c r="Z13" i="23"/>
  <c r="AA13" i="23" s="1"/>
  <c r="M6" i="23"/>
  <c r="H7" i="23"/>
  <c r="CC15" i="14" l="1"/>
  <c r="AM20" i="14"/>
  <c r="AM26" i="14" s="1"/>
  <c r="CC27" i="14" s="1"/>
  <c r="P79" i="19"/>
  <c r="N81" i="19"/>
  <c r="U30" i="23"/>
  <c r="H30" i="23"/>
  <c r="B32" i="23"/>
  <c r="AA6" i="23"/>
  <c r="AA30" i="23" s="1"/>
  <c r="M30" i="23"/>
  <c r="V30" i="23"/>
  <c r="I32" i="23" s="1"/>
  <c r="Z30" i="23"/>
  <c r="D133" i="4"/>
  <c r="F133" i="4" s="1"/>
  <c r="R79" i="19" l="1"/>
  <c r="P81" i="19"/>
  <c r="H133" i="4"/>
  <c r="F138" i="4"/>
  <c r="M32" i="23"/>
  <c r="H32" i="23"/>
  <c r="T45" i="2"/>
  <c r="T38" i="2" s="1"/>
  <c r="S45" i="2"/>
  <c r="S38" i="2" s="1"/>
  <c r="V132" i="1"/>
  <c r="X132" i="1" s="1"/>
  <c r="X131" i="1" s="1"/>
  <c r="T79" i="19" l="1"/>
  <c r="R81" i="19"/>
  <c r="Z132" i="1"/>
  <c r="Z131" i="1" s="1"/>
  <c r="X127" i="1"/>
  <c r="H138" i="4"/>
  <c r="J133" i="4"/>
  <c r="AF26" i="2"/>
  <c r="T81" i="19" l="1"/>
  <c r="V79" i="19"/>
  <c r="V81" i="19" s="1"/>
  <c r="X267" i="1"/>
  <c r="X278" i="1" s="1"/>
  <c r="Z127" i="1"/>
  <c r="AB132" i="1"/>
  <c r="AB131" i="1" s="1"/>
  <c r="J138" i="4"/>
  <c r="L133" i="4"/>
  <c r="AV26" i="2"/>
  <c r="AX26" i="2" s="1"/>
  <c r="AH26" i="2"/>
  <c r="AJ26" i="2" s="1"/>
  <c r="H14" i="3"/>
  <c r="AF25" i="2"/>
  <c r="V197" i="1"/>
  <c r="X197" i="1" s="1"/>
  <c r="AB45" i="19"/>
  <c r="AB75" i="19" s="1"/>
  <c r="Y45" i="19"/>
  <c r="Y75" i="19" s="1"/>
  <c r="P14" i="3" l="1"/>
  <c r="R14" i="3" s="1"/>
  <c r="H42" i="3"/>
  <c r="X195" i="1"/>
  <c r="Z197" i="1"/>
  <c r="Z267" i="1"/>
  <c r="Z278" i="1" s="1"/>
  <c r="AD132" i="1"/>
  <c r="AD131" i="1" s="1"/>
  <c r="AB127" i="1"/>
  <c r="N133" i="4"/>
  <c r="L138" i="4"/>
  <c r="AZ26" i="2"/>
  <c r="BB26" i="2" s="1"/>
  <c r="BD26" i="2" s="1"/>
  <c r="AL26" i="2"/>
  <c r="AN26" i="2" s="1"/>
  <c r="AP26" i="2" s="1"/>
  <c r="AC45" i="19"/>
  <c r="AC75" i="19"/>
  <c r="AV25" i="2"/>
  <c r="AX25" i="2" s="1"/>
  <c r="AH25" i="2"/>
  <c r="AJ25" i="2" s="1"/>
  <c r="V236" i="1"/>
  <c r="X236" i="1" s="1"/>
  <c r="V222" i="1"/>
  <c r="X222" i="1" s="1"/>
  <c r="V184" i="1"/>
  <c r="X184" i="1" s="1"/>
  <c r="D9" i="4"/>
  <c r="F9" i="4" s="1"/>
  <c r="P17" i="2"/>
  <c r="P6" i="2" s="1"/>
  <c r="P91" i="2" s="1"/>
  <c r="V108" i="1"/>
  <c r="X108" i="1" s="1"/>
  <c r="X82" i="1"/>
  <c r="V79" i="1"/>
  <c r="X79" i="1" s="1"/>
  <c r="X78" i="1" s="1"/>
  <c r="Z82" i="1" l="1"/>
  <c r="X81" i="1"/>
  <c r="BF26" i="2"/>
  <c r="BH26" i="2" s="1"/>
  <c r="BJ26" i="2" s="1"/>
  <c r="BL26" i="2" s="1"/>
  <c r="AR26" i="2"/>
  <c r="AT26" i="2" s="1"/>
  <c r="N138" i="4"/>
  <c r="P133" i="4"/>
  <c r="X234" i="1"/>
  <c r="X239" i="1" s="1"/>
  <c r="Z236" i="1"/>
  <c r="Z79" i="1"/>
  <c r="Z78" i="1" s="1"/>
  <c r="AB267" i="1"/>
  <c r="AB278" i="1" s="1"/>
  <c r="AD278" i="1" s="1"/>
  <c r="AF278" i="1" s="1"/>
  <c r="AH278" i="1" s="1"/>
  <c r="AJ278" i="1" s="1"/>
  <c r="AL278" i="1" s="1"/>
  <c r="AN278" i="1" s="1"/>
  <c r="Z184" i="1"/>
  <c r="X182" i="1"/>
  <c r="X255" i="1"/>
  <c r="X268" i="1"/>
  <c r="AF132" i="1"/>
  <c r="AF131" i="1" s="1"/>
  <c r="AD127" i="1"/>
  <c r="AB197" i="1"/>
  <c r="Z195" i="1"/>
  <c r="Z108" i="1"/>
  <c r="X107" i="1"/>
  <c r="X106" i="1" s="1"/>
  <c r="Z222" i="1"/>
  <c r="X220" i="1"/>
  <c r="X200" i="1"/>
  <c r="X199" i="1"/>
  <c r="AZ25" i="2"/>
  <c r="BB25" i="2" s="1"/>
  <c r="BD25" i="2" s="1"/>
  <c r="AL25" i="2"/>
  <c r="AN25" i="2" s="1"/>
  <c r="AP25" i="2" s="1"/>
  <c r="H9" i="4"/>
  <c r="F129" i="4"/>
  <c r="R17" i="2"/>
  <c r="R6" i="2" s="1"/>
  <c r="R91" i="2" s="1"/>
  <c r="F28" i="19"/>
  <c r="H28" i="19" s="1"/>
  <c r="J28" i="19" s="1"/>
  <c r="L28" i="19" s="1"/>
  <c r="N28" i="19" s="1"/>
  <c r="AB82" i="1" l="1"/>
  <c r="Z81" i="1"/>
  <c r="BF25" i="2"/>
  <c r="BH25" i="2" s="1"/>
  <c r="BJ25" i="2" s="1"/>
  <c r="BL25" i="2" s="1"/>
  <c r="AR25" i="2"/>
  <c r="AT25" i="2" s="1"/>
  <c r="P138" i="4"/>
  <c r="R133" i="4"/>
  <c r="P28" i="19"/>
  <c r="R28" i="19" s="1"/>
  <c r="T28" i="19" s="1"/>
  <c r="V28" i="19" s="1"/>
  <c r="AH132" i="1"/>
  <c r="Z107" i="1"/>
  <c r="Z106" i="1" s="1"/>
  <c r="AB108" i="1"/>
  <c r="X187" i="1"/>
  <c r="X186" i="1"/>
  <c r="X266" i="1"/>
  <c r="X18" i="14" s="1"/>
  <c r="AB79" i="1"/>
  <c r="AB78" i="1" s="1"/>
  <c r="X224" i="1"/>
  <c r="X225" i="1"/>
  <c r="AB184" i="1"/>
  <c r="Z182" i="1"/>
  <c r="Z268" i="1"/>
  <c r="Z255" i="1"/>
  <c r="Z220" i="1"/>
  <c r="AB222" i="1"/>
  <c r="Z200" i="1"/>
  <c r="Z199" i="1"/>
  <c r="BN255" i="1"/>
  <c r="BN133" i="1"/>
  <c r="X19" i="14"/>
  <c r="BN19" i="14" s="1"/>
  <c r="AB236" i="1"/>
  <c r="Z234" i="1"/>
  <c r="Z239" i="1" s="1"/>
  <c r="AD267" i="1"/>
  <c r="X263" i="1"/>
  <c r="X137" i="1"/>
  <c r="AD197" i="1"/>
  <c r="AB195" i="1"/>
  <c r="X238" i="1"/>
  <c r="J9" i="4"/>
  <c r="H129" i="4"/>
  <c r="V17" i="2"/>
  <c r="V6" i="2" s="1"/>
  <c r="F57" i="19"/>
  <c r="H57" i="19" s="1"/>
  <c r="J57" i="19" s="1"/>
  <c r="L57" i="19" s="1"/>
  <c r="N57" i="19" s="1"/>
  <c r="AD82" i="1" l="1"/>
  <c r="AB81" i="1"/>
  <c r="R138" i="4"/>
  <c r="T133" i="4"/>
  <c r="AJ132" i="1"/>
  <c r="AH131" i="1"/>
  <c r="P57" i="19"/>
  <c r="R57" i="19" s="1"/>
  <c r="T57" i="19" s="1"/>
  <c r="V57" i="19" s="1"/>
  <c r="AF267" i="1"/>
  <c r="AF127" i="1"/>
  <c r="J129" i="4"/>
  <c r="K9" i="4"/>
  <c r="K129" i="4" s="1"/>
  <c r="BS15" i="1" s="1"/>
  <c r="BS12" i="1" s="1"/>
  <c r="AD222" i="1"/>
  <c r="AB220" i="1"/>
  <c r="Z187" i="1"/>
  <c r="Z186" i="1"/>
  <c r="Z266" i="1"/>
  <c r="Z18" i="14" s="1"/>
  <c r="AD79" i="1"/>
  <c r="AD78" i="1" s="1"/>
  <c r="Z238" i="1"/>
  <c r="Z225" i="1"/>
  <c r="Z224" i="1"/>
  <c r="AD184" i="1"/>
  <c r="AB255" i="1"/>
  <c r="AB268" i="1"/>
  <c r="AB182" i="1"/>
  <c r="AD108" i="1"/>
  <c r="AB107" i="1"/>
  <c r="AB106" i="1" s="1"/>
  <c r="AB200" i="1"/>
  <c r="AB199" i="1"/>
  <c r="BP133" i="1"/>
  <c r="BP128" i="1" s="1"/>
  <c r="BP127" i="1" s="1"/>
  <c r="BP267" i="1" s="1"/>
  <c r="BP18" i="14" s="1"/>
  <c r="BP255" i="1"/>
  <c r="Z19" i="14"/>
  <c r="BP19" i="14" s="1"/>
  <c r="AF197" i="1"/>
  <c r="AD195" i="1"/>
  <c r="X10" i="14"/>
  <c r="X274" i="1"/>
  <c r="X22" i="14" s="1"/>
  <c r="AB234" i="1"/>
  <c r="AB239" i="1" s="1"/>
  <c r="AD236" i="1"/>
  <c r="Z137" i="1"/>
  <c r="Z263" i="1"/>
  <c r="X17" i="2"/>
  <c r="X6" i="2" s="1"/>
  <c r="E6" i="16"/>
  <c r="AF82" i="1" l="1"/>
  <c r="AD81" i="1"/>
  <c r="T138" i="4"/>
  <c r="V133" i="4"/>
  <c r="AL132" i="1"/>
  <c r="AL131" i="1" s="1"/>
  <c r="AJ131" i="1"/>
  <c r="AF195" i="1"/>
  <c r="AF199" i="1" s="1"/>
  <c r="AH197" i="1"/>
  <c r="AH267" i="1"/>
  <c r="AH127" i="1"/>
  <c r="L9" i="4"/>
  <c r="L129" i="4" s="1"/>
  <c r="BS263" i="1"/>
  <c r="BS126" i="1"/>
  <c r="BS135" i="1" s="1"/>
  <c r="BS254" i="1" s="1"/>
  <c r="BS256" i="1" s="1"/>
  <c r="BS136" i="1"/>
  <c r="Z274" i="1"/>
  <c r="Z22" i="14" s="1"/>
  <c r="Z10" i="14"/>
  <c r="AF108" i="1"/>
  <c r="AD107" i="1"/>
  <c r="AD106" i="1" s="1"/>
  <c r="AD182" i="1"/>
  <c r="AF184" i="1"/>
  <c r="AH184" i="1" s="1"/>
  <c r="AJ184" i="1" s="1"/>
  <c r="AD255" i="1"/>
  <c r="AD268" i="1"/>
  <c r="AB186" i="1"/>
  <c r="AB187" i="1"/>
  <c r="AB266" i="1"/>
  <c r="AB18" i="14" s="1"/>
  <c r="AF79" i="1"/>
  <c r="AF78" i="1" s="1"/>
  <c r="AD234" i="1"/>
  <c r="AD239" i="1" s="1"/>
  <c r="AF236" i="1"/>
  <c r="AD199" i="1"/>
  <c r="AD200" i="1"/>
  <c r="BR133" i="1"/>
  <c r="BR128" i="1" s="1"/>
  <c r="BR127" i="1" s="1"/>
  <c r="BR267" i="1" s="1"/>
  <c r="BR18" i="14" s="1"/>
  <c r="AB19" i="14"/>
  <c r="BR19" i="14" s="1"/>
  <c r="BR255" i="1"/>
  <c r="AB225" i="1"/>
  <c r="AB224" i="1"/>
  <c r="AB238" i="1"/>
  <c r="AB263" i="1"/>
  <c r="AB137" i="1"/>
  <c r="AF222" i="1"/>
  <c r="AD220" i="1"/>
  <c r="Z17" i="2"/>
  <c r="Z6" i="2" s="1"/>
  <c r="B86" i="21"/>
  <c r="D129" i="4"/>
  <c r="T18" i="20"/>
  <c r="U18" i="20"/>
  <c r="V18" i="20"/>
  <c r="V52" i="20" s="1"/>
  <c r="W18" i="20"/>
  <c r="Y32" i="19"/>
  <c r="Z32" i="19"/>
  <c r="AB32" i="19"/>
  <c r="AF84" i="2"/>
  <c r="AV84" i="2" s="1"/>
  <c r="V138" i="4" l="1"/>
  <c r="X133" i="4"/>
  <c r="X138" i="4" s="1"/>
  <c r="AF81" i="1"/>
  <c r="AH82" i="1"/>
  <c r="BS273" i="1"/>
  <c r="BS10" i="14"/>
  <c r="AF200" i="1"/>
  <c r="N9" i="4"/>
  <c r="P9" i="4" s="1"/>
  <c r="P129" i="4" s="1"/>
  <c r="AL184" i="1"/>
  <c r="AJ182" i="1"/>
  <c r="AJ187" i="1" s="1"/>
  <c r="AH195" i="1"/>
  <c r="AH200" i="1" s="1"/>
  <c r="AJ197" i="1"/>
  <c r="AJ267" i="1"/>
  <c r="AJ127" i="1"/>
  <c r="AL267" i="1"/>
  <c r="AL127" i="1"/>
  <c r="AB17" i="2"/>
  <c r="AD17" i="2" s="1"/>
  <c r="AD6" i="2" s="1"/>
  <c r="AD91" i="2" s="1"/>
  <c r="AF234" i="1"/>
  <c r="AF239" i="1" s="1"/>
  <c r="AH236" i="1"/>
  <c r="AH182" i="1"/>
  <c r="AF220" i="1"/>
  <c r="AF224" i="1" s="1"/>
  <c r="AH222" i="1"/>
  <c r="AH199" i="1"/>
  <c r="AF107" i="1"/>
  <c r="AF106" i="1" s="1"/>
  <c r="AF137" i="1" s="1"/>
  <c r="AH108" i="1"/>
  <c r="AH79" i="1"/>
  <c r="AH78" i="1" s="1"/>
  <c r="BS271" i="1"/>
  <c r="BS275" i="1" s="1"/>
  <c r="AB10" i="14"/>
  <c r="AB274" i="1"/>
  <c r="AB22" i="14" s="1"/>
  <c r="AD19" i="14"/>
  <c r="BT19" i="14" s="1"/>
  <c r="BT133" i="1"/>
  <c r="BT128" i="1" s="1"/>
  <c r="BT127" i="1" s="1"/>
  <c r="BT267" i="1" s="1"/>
  <c r="BT18" i="14" s="1"/>
  <c r="BT255" i="1"/>
  <c r="AD263" i="1"/>
  <c r="AD137" i="1"/>
  <c r="AD224" i="1"/>
  <c r="AD225" i="1"/>
  <c r="AD238" i="1"/>
  <c r="AF182" i="1"/>
  <c r="AF268" i="1"/>
  <c r="AF255" i="1"/>
  <c r="AD187" i="1"/>
  <c r="AD186" i="1"/>
  <c r="AD266" i="1"/>
  <c r="AD18" i="14" s="1"/>
  <c r="AH84" i="2"/>
  <c r="AX84" i="2" s="1"/>
  <c r="W52" i="20"/>
  <c r="F18" i="19"/>
  <c r="AJ82" i="1" l="1"/>
  <c r="AH81" i="1"/>
  <c r="N129" i="4"/>
  <c r="AF225" i="1"/>
  <c r="AF238" i="1"/>
  <c r="AL197" i="1"/>
  <c r="AL195" i="1" s="1"/>
  <c r="AJ195" i="1"/>
  <c r="AJ186" i="1"/>
  <c r="AH234" i="1"/>
  <c r="AH239" i="1" s="1"/>
  <c r="AJ236" i="1"/>
  <c r="AL182" i="1"/>
  <c r="AL187" i="1" s="1"/>
  <c r="AF263" i="1"/>
  <c r="AF274" i="1" s="1"/>
  <c r="AF22" i="14" s="1"/>
  <c r="AH220" i="1"/>
  <c r="AH225" i="1" s="1"/>
  <c r="AJ222" i="1"/>
  <c r="AJ268" i="1" s="1"/>
  <c r="AH107" i="1"/>
  <c r="AH106" i="1" s="1"/>
  <c r="AH263" i="1" s="1"/>
  <c r="AJ108" i="1"/>
  <c r="AB6" i="2"/>
  <c r="AB91" i="2" s="1"/>
  <c r="R9" i="4"/>
  <c r="AJ79" i="1"/>
  <c r="AH268" i="1"/>
  <c r="BX133" i="1" s="1"/>
  <c r="AH186" i="1"/>
  <c r="AH187" i="1"/>
  <c r="AH255" i="1"/>
  <c r="BS276" i="1"/>
  <c r="BS24" i="14" s="1"/>
  <c r="BS21" i="14"/>
  <c r="BS16" i="14"/>
  <c r="BS14" i="14"/>
  <c r="BV133" i="1"/>
  <c r="BV128" i="1" s="1"/>
  <c r="BV127" i="1" s="1"/>
  <c r="BV267" i="1" s="1"/>
  <c r="BV18" i="14" s="1"/>
  <c r="AF19" i="14"/>
  <c r="BV19" i="14" s="1"/>
  <c r="BV255" i="1"/>
  <c r="AF186" i="1"/>
  <c r="AF187" i="1"/>
  <c r="AF266" i="1"/>
  <c r="AF18" i="14" s="1"/>
  <c r="AD10" i="14"/>
  <c r="AD274" i="1"/>
  <c r="AD22" i="14" s="1"/>
  <c r="AJ84" i="2"/>
  <c r="AZ84" i="2" s="1"/>
  <c r="H18" i="19"/>
  <c r="J18" i="19" s="1"/>
  <c r="L18" i="19" s="1"/>
  <c r="N18" i="19" s="1"/>
  <c r="V253" i="1"/>
  <c r="V248" i="1"/>
  <c r="V252" i="1" s="1"/>
  <c r="AL82" i="1" l="1"/>
  <c r="AJ81" i="1"/>
  <c r="AH266" i="1"/>
  <c r="AH18" i="14" s="1"/>
  <c r="AH238" i="1"/>
  <c r="AH224" i="1"/>
  <c r="AF10" i="14"/>
  <c r="AH137" i="1"/>
  <c r="AL186" i="1"/>
  <c r="BZ133" i="1"/>
  <c r="BZ255" i="1"/>
  <c r="AJ19" i="14"/>
  <c r="BZ19" i="14" s="1"/>
  <c r="AL236" i="1"/>
  <c r="AL234" i="1" s="1"/>
  <c r="AJ234" i="1"/>
  <c r="AJ199" i="1"/>
  <c r="AJ200" i="1"/>
  <c r="AL200" i="1"/>
  <c r="AL199" i="1"/>
  <c r="AL222" i="1"/>
  <c r="AJ220" i="1"/>
  <c r="AJ255" i="1"/>
  <c r="T9" i="4"/>
  <c r="T129" i="4" s="1"/>
  <c r="R129" i="4"/>
  <c r="AL108" i="1"/>
  <c r="AJ107" i="1"/>
  <c r="AJ106" i="1" s="1"/>
  <c r="AJ78" i="1"/>
  <c r="AL79" i="1"/>
  <c r="P18" i="19"/>
  <c r="R18" i="19" s="1"/>
  <c r="T18" i="19" s="1"/>
  <c r="V18" i="19" s="1"/>
  <c r="BX128" i="1"/>
  <c r="BX127" i="1" s="1"/>
  <c r="AH19" i="14"/>
  <c r="BX19" i="14" s="1"/>
  <c r="BX255" i="1"/>
  <c r="AH10" i="14"/>
  <c r="AH274" i="1"/>
  <c r="AH22" i="14" s="1"/>
  <c r="BS15" i="14"/>
  <c r="BS20" i="14"/>
  <c r="BS26" i="14" s="1"/>
  <c r="BS27" i="14" s="1"/>
  <c r="BB84" i="2"/>
  <c r="BD84" i="2" s="1"/>
  <c r="AL84" i="2"/>
  <c r="AN84" i="2" s="1"/>
  <c r="AP84" i="2" s="1"/>
  <c r="V251" i="1"/>
  <c r="AF80" i="2"/>
  <c r="T18" i="2"/>
  <c r="AL78" i="1" l="1"/>
  <c r="AN79" i="1"/>
  <c r="AN82" i="1"/>
  <c r="AP82" i="1" s="1"/>
  <c r="AL81" i="1"/>
  <c r="AN81" i="1" s="1"/>
  <c r="AL220" i="1"/>
  <c r="AL268" i="1"/>
  <c r="AL255" i="1"/>
  <c r="AJ238" i="1"/>
  <c r="AJ239" i="1"/>
  <c r="BZ128" i="1"/>
  <c r="BZ127" i="1" s="1"/>
  <c r="BZ267" i="1" s="1"/>
  <c r="BZ18" i="14" s="1"/>
  <c r="CB133" i="1"/>
  <c r="AR84" i="2"/>
  <c r="BF84" i="2"/>
  <c r="BH84" i="2" s="1"/>
  <c r="BJ84" i="2" s="1"/>
  <c r="AL238" i="1"/>
  <c r="AL239" i="1"/>
  <c r="AL107" i="1"/>
  <c r="AL106" i="1" s="1"/>
  <c r="AL263" i="1" s="1"/>
  <c r="AJ224" i="1"/>
  <c r="AJ225" i="1"/>
  <c r="AJ266" i="1"/>
  <c r="AJ18" i="14" s="1"/>
  <c r="AJ263" i="1"/>
  <c r="AJ137" i="1"/>
  <c r="BX267" i="1"/>
  <c r="BX18" i="14" s="1"/>
  <c r="AV80" i="2"/>
  <c r="AH80" i="2"/>
  <c r="AX80" i="2" s="1"/>
  <c r="AA10" i="19"/>
  <c r="AP81" i="1" l="1"/>
  <c r="AP80" i="1" s="1"/>
  <c r="AP79" i="1"/>
  <c r="AP78" i="1" s="1"/>
  <c r="AN78" i="1"/>
  <c r="AN74" i="1" s="1"/>
  <c r="CB128" i="1"/>
  <c r="CB127" i="1" s="1"/>
  <c r="CB267" i="1" s="1"/>
  <c r="CB18" i="14" s="1"/>
  <c r="CD133" i="1"/>
  <c r="CD128" i="1" s="1"/>
  <c r="CD127" i="1" s="1"/>
  <c r="CD267" i="1" s="1"/>
  <c r="CD18" i="14" s="1"/>
  <c r="AL10" i="14"/>
  <c r="AL137" i="1"/>
  <c r="AL19" i="14"/>
  <c r="CB19" i="14" s="1"/>
  <c r="CB255" i="1"/>
  <c r="AL224" i="1"/>
  <c r="AL225" i="1"/>
  <c r="AL266" i="1"/>
  <c r="AL18" i="14" s="1"/>
  <c r="AJ10" i="14"/>
  <c r="AJ274" i="1"/>
  <c r="AJ22" i="14" s="1"/>
  <c r="AA32" i="19"/>
  <c r="AC32" i="19" s="1"/>
  <c r="AC10" i="19"/>
  <c r="AJ80" i="2"/>
  <c r="AZ80" i="2" s="1"/>
  <c r="B89" i="21"/>
  <c r="B83" i="21"/>
  <c r="B77" i="21"/>
  <c r="B59" i="21"/>
  <c r="AP74" i="1" l="1"/>
  <c r="AP261" i="1" s="1"/>
  <c r="AP8" i="14" s="1"/>
  <c r="AN261" i="1"/>
  <c r="AN8" i="14" s="1"/>
  <c r="AL274" i="1"/>
  <c r="AL22" i="14" s="1"/>
  <c r="BB80" i="2"/>
  <c r="BD80" i="2" s="1"/>
  <c r="AL80" i="2"/>
  <c r="AN80" i="2" s="1"/>
  <c r="AP80" i="2" s="1"/>
  <c r="B72" i="21"/>
  <c r="B90" i="21" s="1"/>
  <c r="F45" i="20"/>
  <c r="H45" i="20" s="1"/>
  <c r="J45" i="20" s="1"/>
  <c r="L45" i="20" s="1"/>
  <c r="N45" i="20" s="1"/>
  <c r="P45" i="20" s="1"/>
  <c r="R45" i="20" s="1"/>
  <c r="F44" i="20"/>
  <c r="H44" i="20" s="1"/>
  <c r="J44" i="20" s="1"/>
  <c r="L44" i="20" s="1"/>
  <c r="N44" i="20" s="1"/>
  <c r="P44" i="20" s="1"/>
  <c r="R44" i="20" s="1"/>
  <c r="F43" i="20"/>
  <c r="H43" i="20" s="1"/>
  <c r="J43" i="20" s="1"/>
  <c r="L43" i="20" s="1"/>
  <c r="N43" i="20" s="1"/>
  <c r="P43" i="20" s="1"/>
  <c r="R43" i="20" s="1"/>
  <c r="F42" i="20"/>
  <c r="H42" i="20" s="1"/>
  <c r="J42" i="20" s="1"/>
  <c r="L42" i="20" s="1"/>
  <c r="N42" i="20" s="1"/>
  <c r="P42" i="20" s="1"/>
  <c r="R42" i="20" s="1"/>
  <c r="F41" i="20"/>
  <c r="H41" i="20" s="1"/>
  <c r="J41" i="20" s="1"/>
  <c r="L41" i="20" s="1"/>
  <c r="N41" i="20" s="1"/>
  <c r="P41" i="20" s="1"/>
  <c r="R41" i="20" s="1"/>
  <c r="F40" i="20"/>
  <c r="H40" i="20" s="1"/>
  <c r="J40" i="20" s="1"/>
  <c r="L40" i="20" s="1"/>
  <c r="N40" i="20" s="1"/>
  <c r="P40" i="20" s="1"/>
  <c r="R40" i="20" s="1"/>
  <c r="F39" i="20"/>
  <c r="H39" i="20" s="1"/>
  <c r="J39" i="20" s="1"/>
  <c r="L39" i="20" s="1"/>
  <c r="N39" i="20" s="1"/>
  <c r="P39" i="20" s="1"/>
  <c r="R39" i="20" s="1"/>
  <c r="F38" i="20"/>
  <c r="H38" i="20" s="1"/>
  <c r="J38" i="20" s="1"/>
  <c r="L38" i="20" s="1"/>
  <c r="N38" i="20" s="1"/>
  <c r="P38" i="20" s="1"/>
  <c r="R38" i="20" s="1"/>
  <c r="F37" i="20"/>
  <c r="H37" i="20" s="1"/>
  <c r="J37" i="20" s="1"/>
  <c r="L37" i="20" s="1"/>
  <c r="N37" i="20" s="1"/>
  <c r="P37" i="20" s="1"/>
  <c r="R37" i="20" s="1"/>
  <c r="F36" i="20"/>
  <c r="T35" i="20"/>
  <c r="T51" i="20" s="1"/>
  <c r="U34" i="20"/>
  <c r="U33" i="20"/>
  <c r="F29" i="20"/>
  <c r="H29" i="20" s="1"/>
  <c r="F16" i="20"/>
  <c r="H16" i="20" s="1"/>
  <c r="J16" i="20" s="1"/>
  <c r="L16" i="20" s="1"/>
  <c r="N16" i="20" s="1"/>
  <c r="P16" i="20" s="1"/>
  <c r="R16" i="20" s="1"/>
  <c r="F15" i="20"/>
  <c r="H15" i="20" s="1"/>
  <c r="J15" i="20" s="1"/>
  <c r="L15" i="20" s="1"/>
  <c r="N15" i="20" s="1"/>
  <c r="P15" i="20" s="1"/>
  <c r="R15" i="20" s="1"/>
  <c r="F14" i="20"/>
  <c r="H14" i="20" s="1"/>
  <c r="J14" i="20" s="1"/>
  <c r="L14" i="20" s="1"/>
  <c r="N14" i="20" s="1"/>
  <c r="P14" i="20" s="1"/>
  <c r="R14" i="20" s="1"/>
  <c r="F13" i="20"/>
  <c r="H13" i="20" s="1"/>
  <c r="J13" i="20" s="1"/>
  <c r="L13" i="20" s="1"/>
  <c r="N13" i="20" s="1"/>
  <c r="P13" i="20" s="1"/>
  <c r="R13" i="20" s="1"/>
  <c r="F12" i="20"/>
  <c r="H12" i="20" s="1"/>
  <c r="J12" i="20" s="1"/>
  <c r="L12" i="20" s="1"/>
  <c r="N12" i="20" s="1"/>
  <c r="P12" i="20" s="1"/>
  <c r="R12" i="20" s="1"/>
  <c r="F11" i="20"/>
  <c r="H11" i="20" s="1"/>
  <c r="J11" i="20" s="1"/>
  <c r="L11" i="20" s="1"/>
  <c r="F8" i="20"/>
  <c r="H8" i="20" s="1"/>
  <c r="J8" i="20" s="1"/>
  <c r="L8" i="20" s="1"/>
  <c r="N8" i="20" s="1"/>
  <c r="P8" i="20" s="1"/>
  <c r="R8" i="20" l="1"/>
  <c r="U51" i="20"/>
  <c r="U52" i="20" s="1"/>
  <c r="AR80" i="2"/>
  <c r="BF80" i="2"/>
  <c r="BH80" i="2" s="1"/>
  <c r="BJ80" i="2" s="1"/>
  <c r="N11" i="20"/>
  <c r="L18" i="20"/>
  <c r="H36" i="20"/>
  <c r="H35" i="20" s="1"/>
  <c r="F35" i="20"/>
  <c r="J29" i="20"/>
  <c r="L29" i="20" s="1"/>
  <c r="N29" i="20" s="1"/>
  <c r="P29" i="20" s="1"/>
  <c r="R29" i="20" s="1"/>
  <c r="J18" i="20"/>
  <c r="H18" i="20"/>
  <c r="F18" i="20"/>
  <c r="T52" i="20"/>
  <c r="F34" i="20"/>
  <c r="H34" i="20" s="1"/>
  <c r="J34" i="20" s="1"/>
  <c r="L34" i="20" s="1"/>
  <c r="N34" i="20" s="1"/>
  <c r="P34" i="20" s="1"/>
  <c r="R34" i="20" s="1"/>
  <c r="D18" i="20"/>
  <c r="N18" i="20" l="1"/>
  <c r="P11" i="20"/>
  <c r="J36" i="20"/>
  <c r="J35" i="20" s="1"/>
  <c r="D51" i="20"/>
  <c r="D52" i="20" s="1"/>
  <c r="BN52" i="1" s="1"/>
  <c r="F33" i="20"/>
  <c r="L36" i="20" l="1"/>
  <c r="N36" i="20" s="1"/>
  <c r="P36" i="20" s="1"/>
  <c r="R36" i="20" s="1"/>
  <c r="R11" i="20"/>
  <c r="R18" i="20" s="1"/>
  <c r="P18" i="20"/>
  <c r="H33" i="20"/>
  <c r="F51" i="20"/>
  <c r="F52" i="20" s="1"/>
  <c r="BN265" i="1"/>
  <c r="BP52" i="1"/>
  <c r="BR52" i="1" s="1"/>
  <c r="Z76" i="19"/>
  <c r="F61" i="19"/>
  <c r="H61" i="19" s="1"/>
  <c r="J61" i="19" s="1"/>
  <c r="L61" i="19" s="1"/>
  <c r="N61" i="19" s="1"/>
  <c r="F60" i="19"/>
  <c r="H60" i="19" s="1"/>
  <c r="J60" i="19" s="1"/>
  <c r="L60" i="19" s="1"/>
  <c r="N60" i="19" s="1"/>
  <c r="F59" i="19"/>
  <c r="H59" i="19" s="1"/>
  <c r="J59" i="19" s="1"/>
  <c r="L59" i="19" s="1"/>
  <c r="N59" i="19" s="1"/>
  <c r="F58" i="19"/>
  <c r="H58" i="19" s="1"/>
  <c r="J58" i="19" s="1"/>
  <c r="L58" i="19" s="1"/>
  <c r="N58" i="19" s="1"/>
  <c r="F56" i="19"/>
  <c r="H56" i="19" s="1"/>
  <c r="J56" i="19" s="1"/>
  <c r="L56" i="19" s="1"/>
  <c r="N56" i="19" s="1"/>
  <c r="F55" i="19"/>
  <c r="H55" i="19" s="1"/>
  <c r="J55" i="19" s="1"/>
  <c r="L55" i="19" s="1"/>
  <c r="N55" i="19" s="1"/>
  <c r="F45" i="19"/>
  <c r="H45" i="19" s="1"/>
  <c r="J45" i="19" s="1"/>
  <c r="L45" i="19" s="1"/>
  <c r="N45" i="19" s="1"/>
  <c r="F54" i="19"/>
  <c r="H54" i="19" s="1"/>
  <c r="J54" i="19" s="1"/>
  <c r="L54" i="19" s="1"/>
  <c r="N54" i="19" s="1"/>
  <c r="P54" i="19" s="1"/>
  <c r="R54" i="19" s="1"/>
  <c r="T54" i="19" s="1"/>
  <c r="V54" i="19" s="1"/>
  <c r="F53" i="19"/>
  <c r="H53" i="19" s="1"/>
  <c r="J53" i="19" s="1"/>
  <c r="L53" i="19" s="1"/>
  <c r="N53" i="19" s="1"/>
  <c r="F52" i="19"/>
  <c r="J52" i="19" s="1"/>
  <c r="L52" i="19" s="1"/>
  <c r="N52" i="19" s="1"/>
  <c r="F51" i="19"/>
  <c r="H51" i="19" s="1"/>
  <c r="J51" i="19" s="1"/>
  <c r="L51" i="19" s="1"/>
  <c r="N51" i="19" s="1"/>
  <c r="F50" i="19"/>
  <c r="J50" i="19" s="1"/>
  <c r="L50" i="19" s="1"/>
  <c r="N50" i="19" s="1"/>
  <c r="F44" i="19"/>
  <c r="H44" i="19" s="1"/>
  <c r="J44" i="19" s="1"/>
  <c r="L44" i="19" s="1"/>
  <c r="N44" i="19" s="1"/>
  <c r="F43" i="19"/>
  <c r="H43" i="19" s="1"/>
  <c r="J43" i="19" s="1"/>
  <c r="L43" i="19" s="1"/>
  <c r="N43" i="19" s="1"/>
  <c r="F42" i="19"/>
  <c r="H42" i="19" s="1"/>
  <c r="J42" i="19" s="1"/>
  <c r="L42" i="19" s="1"/>
  <c r="N42" i="19" s="1"/>
  <c r="F41" i="19"/>
  <c r="H41" i="19" s="1"/>
  <c r="J41" i="19" s="1"/>
  <c r="L41" i="19" s="1"/>
  <c r="N41" i="19" s="1"/>
  <c r="F40" i="19"/>
  <c r="H40" i="19" s="1"/>
  <c r="J40" i="19" s="1"/>
  <c r="L40" i="19" s="1"/>
  <c r="N40" i="19" s="1"/>
  <c r="F39" i="19"/>
  <c r="H39" i="19" s="1"/>
  <c r="J39" i="19" s="1"/>
  <c r="L39" i="19" s="1"/>
  <c r="N39" i="19" s="1"/>
  <c r="F38" i="19"/>
  <c r="H38" i="19" s="1"/>
  <c r="J38" i="19" s="1"/>
  <c r="L38" i="19" s="1"/>
  <c r="N38" i="19" s="1"/>
  <c r="F37" i="19"/>
  <c r="H37" i="19" s="1"/>
  <c r="J37" i="19" s="1"/>
  <c r="L37" i="19" s="1"/>
  <c r="N37" i="19" s="1"/>
  <c r="F36" i="19"/>
  <c r="H36" i="19" s="1"/>
  <c r="J36" i="19" s="1"/>
  <c r="L36" i="19" s="1"/>
  <c r="N36" i="19" s="1"/>
  <c r="F35" i="19"/>
  <c r="H35" i="19" s="1"/>
  <c r="J35" i="19" s="1"/>
  <c r="L35" i="19" s="1"/>
  <c r="N35" i="19" s="1"/>
  <c r="F34" i="19"/>
  <c r="H34" i="19" s="1"/>
  <c r="J34" i="19" s="1"/>
  <c r="L34" i="19" s="1"/>
  <c r="N34" i="19" s="1"/>
  <c r="P34" i="19" s="1"/>
  <c r="R34" i="19" s="1"/>
  <c r="T34" i="19" s="1"/>
  <c r="V34" i="19" s="1"/>
  <c r="F31" i="19"/>
  <c r="H31" i="19" s="1"/>
  <c r="J31" i="19" s="1"/>
  <c r="L31" i="19" s="1"/>
  <c r="N31" i="19" s="1"/>
  <c r="F30" i="19"/>
  <c r="H30" i="19" s="1"/>
  <c r="J30" i="19" s="1"/>
  <c r="L30" i="19" s="1"/>
  <c r="N30" i="19" s="1"/>
  <c r="F29" i="19"/>
  <c r="H29" i="19" s="1"/>
  <c r="J29" i="19" s="1"/>
  <c r="L29" i="19" s="1"/>
  <c r="N29" i="19" s="1"/>
  <c r="F27" i="19"/>
  <c r="H27" i="19" s="1"/>
  <c r="J27" i="19" s="1"/>
  <c r="L27" i="19" s="1"/>
  <c r="N27" i="19" s="1"/>
  <c r="F26" i="19"/>
  <c r="H26" i="19" s="1"/>
  <c r="J26" i="19" s="1"/>
  <c r="L26" i="19" s="1"/>
  <c r="N26" i="19" s="1"/>
  <c r="F25" i="19"/>
  <c r="H25" i="19" s="1"/>
  <c r="J25" i="19" s="1"/>
  <c r="L25" i="19" s="1"/>
  <c r="N25" i="19" s="1"/>
  <c r="F24" i="19"/>
  <c r="H24" i="19" s="1"/>
  <c r="J24" i="19" s="1"/>
  <c r="L24" i="19" s="1"/>
  <c r="N24" i="19" s="1"/>
  <c r="F23" i="19"/>
  <c r="H23" i="19" s="1"/>
  <c r="J23" i="19" s="1"/>
  <c r="L23" i="19" s="1"/>
  <c r="N23" i="19" s="1"/>
  <c r="F22" i="19"/>
  <c r="F17" i="19"/>
  <c r="H17" i="19" s="1"/>
  <c r="J17" i="19" s="1"/>
  <c r="L17" i="19" s="1"/>
  <c r="N17" i="19" s="1"/>
  <c r="P17" i="19" s="1"/>
  <c r="R17" i="19" s="1"/>
  <c r="T17" i="19" s="1"/>
  <c r="V17" i="19" s="1"/>
  <c r="F16" i="19"/>
  <c r="H16" i="19" s="1"/>
  <c r="J16" i="19" s="1"/>
  <c r="L16" i="19" s="1"/>
  <c r="N16" i="19" s="1"/>
  <c r="F15" i="19"/>
  <c r="H15" i="19" s="1"/>
  <c r="J15" i="19" s="1"/>
  <c r="L15" i="19" s="1"/>
  <c r="N15" i="19" s="1"/>
  <c r="F14" i="19"/>
  <c r="H14" i="19" s="1"/>
  <c r="J14" i="19" s="1"/>
  <c r="L14" i="19" s="1"/>
  <c r="N14" i="19" s="1"/>
  <c r="F13" i="19"/>
  <c r="H13" i="19" s="1"/>
  <c r="J13" i="19" s="1"/>
  <c r="L13" i="19" s="1"/>
  <c r="N13" i="19" s="1"/>
  <c r="D12" i="19"/>
  <c r="F12" i="19" s="1"/>
  <c r="H12" i="19" s="1"/>
  <c r="J12" i="19" s="1"/>
  <c r="L12" i="19" s="1"/>
  <c r="N12" i="19" s="1"/>
  <c r="F11" i="19"/>
  <c r="H11" i="19" s="1"/>
  <c r="J11" i="19" s="1"/>
  <c r="L11" i="19" s="1"/>
  <c r="N11" i="19" s="1"/>
  <c r="F10" i="19"/>
  <c r="H10" i="19" s="1"/>
  <c r="J10" i="19" s="1"/>
  <c r="L10" i="19" s="1"/>
  <c r="N10" i="19" s="1"/>
  <c r="F9" i="19"/>
  <c r="H9" i="19" s="1"/>
  <c r="J9" i="19" s="1"/>
  <c r="L9" i="19" s="1"/>
  <c r="N9" i="19" s="1"/>
  <c r="F8" i="19"/>
  <c r="H8" i="19" s="1"/>
  <c r="J8" i="19" s="1"/>
  <c r="L8" i="19" s="1"/>
  <c r="N8" i="19" s="1"/>
  <c r="P8" i="19" s="1"/>
  <c r="R8" i="19" s="1"/>
  <c r="T8" i="19" s="1"/>
  <c r="L35" i="20" l="1"/>
  <c r="N35" i="20" s="1"/>
  <c r="P35" i="20" s="1"/>
  <c r="P9" i="19"/>
  <c r="R9" i="19" s="1"/>
  <c r="P30" i="19"/>
  <c r="R30" i="19" s="1"/>
  <c r="T30" i="19" s="1"/>
  <c r="V30" i="19" s="1"/>
  <c r="P40" i="19"/>
  <c r="R40" i="19" s="1"/>
  <c r="T40" i="19" s="1"/>
  <c r="V40" i="19" s="1"/>
  <c r="P53" i="19"/>
  <c r="R53" i="19" s="1"/>
  <c r="T53" i="19" s="1"/>
  <c r="V53" i="19" s="1"/>
  <c r="P56" i="19"/>
  <c r="R56" i="19" s="1"/>
  <c r="T56" i="19" s="1"/>
  <c r="V56" i="19" s="1"/>
  <c r="P14" i="19"/>
  <c r="R14" i="19" s="1"/>
  <c r="T14" i="19" s="1"/>
  <c r="V14" i="19" s="1"/>
  <c r="P31" i="19"/>
  <c r="R31" i="19" s="1"/>
  <c r="T31" i="19" s="1"/>
  <c r="V31" i="19" s="1"/>
  <c r="P41" i="19"/>
  <c r="R41" i="19" s="1"/>
  <c r="T41" i="19" s="1"/>
  <c r="V41" i="19" s="1"/>
  <c r="P11" i="19"/>
  <c r="R11" i="19" s="1"/>
  <c r="T11" i="19" s="1"/>
  <c r="V11" i="19" s="1"/>
  <c r="P15" i="19"/>
  <c r="R15" i="19" s="1"/>
  <c r="T15" i="19" s="1"/>
  <c r="V15" i="19" s="1"/>
  <c r="P23" i="19"/>
  <c r="R23" i="19" s="1"/>
  <c r="T23" i="19" s="1"/>
  <c r="V23" i="19" s="1"/>
  <c r="P27" i="19"/>
  <c r="R27" i="19" s="1"/>
  <c r="T27" i="19" s="1"/>
  <c r="V27" i="19" s="1"/>
  <c r="P38" i="19"/>
  <c r="R38" i="19" s="1"/>
  <c r="T38" i="19" s="1"/>
  <c r="V38" i="19" s="1"/>
  <c r="P42" i="19"/>
  <c r="R42" i="19" s="1"/>
  <c r="T42" i="19" s="1"/>
  <c r="V42" i="19" s="1"/>
  <c r="P51" i="19"/>
  <c r="R51" i="19" s="1"/>
  <c r="T51" i="19" s="1"/>
  <c r="V51" i="19" s="1"/>
  <c r="P45" i="19"/>
  <c r="R45" i="19" s="1"/>
  <c r="T45" i="19" s="1"/>
  <c r="V45" i="19" s="1"/>
  <c r="P59" i="19"/>
  <c r="R59" i="19" s="1"/>
  <c r="T59" i="19" s="1"/>
  <c r="V59" i="19" s="1"/>
  <c r="P13" i="19"/>
  <c r="R13" i="19" s="1"/>
  <c r="T13" i="19" s="1"/>
  <c r="V13" i="19" s="1"/>
  <c r="P25" i="19"/>
  <c r="R25" i="19" s="1"/>
  <c r="T25" i="19" s="1"/>
  <c r="V25" i="19" s="1"/>
  <c r="P36" i="19"/>
  <c r="R36" i="19" s="1"/>
  <c r="T36" i="19" s="1"/>
  <c r="V36" i="19" s="1"/>
  <c r="P44" i="19"/>
  <c r="R44" i="19" s="1"/>
  <c r="T44" i="19" s="1"/>
  <c r="V44" i="19" s="1"/>
  <c r="P61" i="19"/>
  <c r="R61" i="19" s="1"/>
  <c r="T61" i="19" s="1"/>
  <c r="V61" i="19" s="1"/>
  <c r="P10" i="19"/>
  <c r="R10" i="19" s="1"/>
  <c r="T10" i="19" s="1"/>
  <c r="V10" i="19" s="1"/>
  <c r="P26" i="19"/>
  <c r="R26" i="19" s="1"/>
  <c r="T26" i="19" s="1"/>
  <c r="V26" i="19" s="1"/>
  <c r="P37" i="19"/>
  <c r="R37" i="19" s="1"/>
  <c r="T37" i="19" s="1"/>
  <c r="V37" i="19" s="1"/>
  <c r="P50" i="19"/>
  <c r="R50" i="19" s="1"/>
  <c r="T50" i="19" s="1"/>
  <c r="V50" i="19" s="1"/>
  <c r="P58" i="19"/>
  <c r="R58" i="19" s="1"/>
  <c r="T58" i="19" s="1"/>
  <c r="V58" i="19" s="1"/>
  <c r="P12" i="19"/>
  <c r="R12" i="19" s="1"/>
  <c r="T12" i="19" s="1"/>
  <c r="V12" i="19" s="1"/>
  <c r="P16" i="19"/>
  <c r="R16" i="19" s="1"/>
  <c r="T16" i="19" s="1"/>
  <c r="V16" i="19" s="1"/>
  <c r="P24" i="19"/>
  <c r="R24" i="19" s="1"/>
  <c r="T24" i="19" s="1"/>
  <c r="V24" i="19" s="1"/>
  <c r="P29" i="19"/>
  <c r="R29" i="19" s="1"/>
  <c r="T29" i="19" s="1"/>
  <c r="V29" i="19" s="1"/>
  <c r="P35" i="19"/>
  <c r="R35" i="19" s="1"/>
  <c r="P39" i="19"/>
  <c r="R39" i="19" s="1"/>
  <c r="T39" i="19" s="1"/>
  <c r="V39" i="19" s="1"/>
  <c r="P43" i="19"/>
  <c r="R43" i="19" s="1"/>
  <c r="T43" i="19" s="1"/>
  <c r="V43" i="19" s="1"/>
  <c r="P52" i="19"/>
  <c r="R52" i="19" s="1"/>
  <c r="T52" i="19" s="1"/>
  <c r="V52" i="19" s="1"/>
  <c r="P55" i="19"/>
  <c r="R55" i="19" s="1"/>
  <c r="T55" i="19" s="1"/>
  <c r="V55" i="19" s="1"/>
  <c r="P60" i="19"/>
  <c r="R60" i="19" s="1"/>
  <c r="T60" i="19" s="1"/>
  <c r="V60" i="19" s="1"/>
  <c r="BR265" i="1"/>
  <c r="BR12" i="14" s="1"/>
  <c r="BT52" i="1"/>
  <c r="J33" i="20"/>
  <c r="H51" i="20"/>
  <c r="H52" i="20" s="1"/>
  <c r="F46" i="19"/>
  <c r="H46" i="19" s="1"/>
  <c r="J46" i="19" s="1"/>
  <c r="L46" i="19" s="1"/>
  <c r="N46" i="19" s="1"/>
  <c r="F48" i="19"/>
  <c r="F49" i="19"/>
  <c r="H22" i="19"/>
  <c r="F32" i="19"/>
  <c r="BP265" i="1"/>
  <c r="BP12" i="14" s="1"/>
  <c r="D32" i="19"/>
  <c r="Z82" i="19"/>
  <c r="AB76" i="19"/>
  <c r="AB82" i="19" s="1"/>
  <c r="AA76" i="19"/>
  <c r="V75" i="19" l="1"/>
  <c r="R35" i="20"/>
  <c r="T35" i="19"/>
  <c r="V35" i="19" s="1"/>
  <c r="T9" i="19"/>
  <c r="V9" i="19" s="1"/>
  <c r="P46" i="19"/>
  <c r="R46" i="19" s="1"/>
  <c r="T46" i="19" s="1"/>
  <c r="V46" i="19" s="1"/>
  <c r="J51" i="20"/>
  <c r="J52" i="20" s="1"/>
  <c r="L33" i="20"/>
  <c r="F47" i="19"/>
  <c r="BT265" i="1"/>
  <c r="BT12" i="14" s="1"/>
  <c r="BV52" i="1"/>
  <c r="H32" i="19"/>
  <c r="J22" i="19"/>
  <c r="AA82" i="19"/>
  <c r="H48" i="19"/>
  <c r="H49" i="19"/>
  <c r="J49" i="19" s="1"/>
  <c r="L49" i="19" s="1"/>
  <c r="N49" i="19" s="1"/>
  <c r="D76" i="19"/>
  <c r="D82" i="19" s="1"/>
  <c r="BN51" i="1" s="1"/>
  <c r="P49" i="19" l="1"/>
  <c r="R49" i="19" s="1"/>
  <c r="T49" i="19" s="1"/>
  <c r="V49" i="19" s="1"/>
  <c r="N33" i="20"/>
  <c r="L51" i="20"/>
  <c r="L52" i="20" s="1"/>
  <c r="BV265" i="1"/>
  <c r="BV12" i="14" s="1"/>
  <c r="BX52" i="1"/>
  <c r="H47" i="19"/>
  <c r="J32" i="19"/>
  <c r="L22" i="19"/>
  <c r="J48" i="19"/>
  <c r="J47" i="19" s="1"/>
  <c r="H75" i="19"/>
  <c r="F75" i="19"/>
  <c r="F76" i="19" s="1"/>
  <c r="F82" i="19" s="1"/>
  <c r="BN264" i="1"/>
  <c r="Y76" i="19"/>
  <c r="BL264" i="1"/>
  <c r="BL186" i="1"/>
  <c r="BL253" i="1"/>
  <c r="BL252" i="1"/>
  <c r="BL251" i="1"/>
  <c r="N51" i="20" l="1"/>
  <c r="N52" i="20" s="1"/>
  <c r="P33" i="20"/>
  <c r="BX265" i="1"/>
  <c r="BX12" i="14" s="1"/>
  <c r="BZ52" i="1"/>
  <c r="L32" i="19"/>
  <c r="N22" i="19"/>
  <c r="L48" i="19"/>
  <c r="Y82" i="19"/>
  <c r="AC82" i="19" s="1"/>
  <c r="AC76" i="19"/>
  <c r="J75" i="19"/>
  <c r="J76" i="19" s="1"/>
  <c r="J82" i="19" s="1"/>
  <c r="BP11" i="14"/>
  <c r="BR51" i="1"/>
  <c r="BT51" i="1" s="1"/>
  <c r="BV51" i="1" s="1"/>
  <c r="BX51" i="1" s="1"/>
  <c r="BZ51" i="1" s="1"/>
  <c r="CB51" i="1" s="1"/>
  <c r="H76" i="19"/>
  <c r="H82" i="19" s="1"/>
  <c r="BN11" i="14"/>
  <c r="BL11" i="14"/>
  <c r="E7" i="16"/>
  <c r="D174" i="4"/>
  <c r="F174" i="4" s="1"/>
  <c r="CD264" i="1" l="1"/>
  <c r="CD11" i="14" s="1"/>
  <c r="CF51" i="1"/>
  <c r="CF264" i="1" s="1"/>
  <c r="R33" i="20"/>
  <c r="R51" i="20" s="1"/>
  <c r="R52" i="20" s="1"/>
  <c r="P51" i="20"/>
  <c r="P52" i="20" s="1"/>
  <c r="BZ265" i="1"/>
  <c r="BZ12" i="14" s="1"/>
  <c r="CB52" i="1"/>
  <c r="CB264" i="1"/>
  <c r="CB11" i="14" s="1"/>
  <c r="P22" i="19"/>
  <c r="N32" i="19"/>
  <c r="BZ264" i="1"/>
  <c r="BZ137" i="1"/>
  <c r="BX264" i="1"/>
  <c r="BX11" i="14" s="1"/>
  <c r="L47" i="19"/>
  <c r="L75" i="19" s="1"/>
  <c r="L76" i="19" s="1"/>
  <c r="N48" i="19"/>
  <c r="BV264" i="1"/>
  <c r="BT264" i="1"/>
  <c r="BR264" i="1"/>
  <c r="H174" i="4"/>
  <c r="F176" i="4"/>
  <c r="B21" i="17"/>
  <c r="AF24" i="2"/>
  <c r="CF11" i="14" l="1"/>
  <c r="CF17" i="14" s="1"/>
  <c r="CB265" i="1"/>
  <c r="CF52" i="1"/>
  <c r="P32" i="19"/>
  <c r="R22" i="19"/>
  <c r="CB137" i="1"/>
  <c r="N47" i="19"/>
  <c r="N75" i="19" s="1"/>
  <c r="P48" i="19"/>
  <c r="R48" i="19" s="1"/>
  <c r="T48" i="19" s="1"/>
  <c r="V48" i="19" s="1"/>
  <c r="BZ11" i="14"/>
  <c r="BZ274" i="1"/>
  <c r="L82" i="19"/>
  <c r="BV11" i="14"/>
  <c r="BT11" i="14"/>
  <c r="H176" i="4"/>
  <c r="J174" i="4"/>
  <c r="BR11" i="14"/>
  <c r="AV24" i="2"/>
  <c r="AX24" i="2" s="1"/>
  <c r="AH24" i="2"/>
  <c r="AJ24" i="2" s="1"/>
  <c r="CK108" i="1"/>
  <c r="CK103" i="1"/>
  <c r="V102" i="1" s="1"/>
  <c r="X102" i="1" s="1"/>
  <c r="Z102" i="1" s="1"/>
  <c r="AB102" i="1" s="1"/>
  <c r="AD102" i="1" s="1"/>
  <c r="CF265" i="1" l="1"/>
  <c r="CF137" i="1"/>
  <c r="CB12" i="14"/>
  <c r="CB17" i="14" s="1"/>
  <c r="CB274" i="1"/>
  <c r="CB277" i="1" s="1"/>
  <c r="CB25" i="14" s="1"/>
  <c r="CD265" i="1"/>
  <c r="CD137" i="1"/>
  <c r="T22" i="19"/>
  <c r="R32" i="19"/>
  <c r="N76" i="19"/>
  <c r="N82" i="19" s="1"/>
  <c r="P47" i="19"/>
  <c r="R47" i="19" s="1"/>
  <c r="R75" i="19" s="1"/>
  <c r="BZ22" i="14"/>
  <c r="BZ277" i="1"/>
  <c r="BZ25" i="14" s="1"/>
  <c r="BZ17" i="14"/>
  <c r="J176" i="4"/>
  <c r="L174" i="4"/>
  <c r="AF102" i="1"/>
  <c r="AH102" i="1" s="1"/>
  <c r="AJ102" i="1" s="1"/>
  <c r="AZ24" i="2"/>
  <c r="BB24" i="2" s="1"/>
  <c r="BD24" i="2" s="1"/>
  <c r="AL24" i="2"/>
  <c r="AN24" i="2" s="1"/>
  <c r="AP24" i="2" s="1"/>
  <c r="BS109" i="1"/>
  <c r="V103" i="1"/>
  <c r="X103" i="1" s="1"/>
  <c r="CF12" i="14" l="1"/>
  <c r="CF274" i="1"/>
  <c r="T32" i="19"/>
  <c r="V22" i="19"/>
  <c r="V32" i="19" s="1"/>
  <c r="CB22" i="14"/>
  <c r="CD12" i="14"/>
  <c r="CD274" i="1"/>
  <c r="BF24" i="2"/>
  <c r="BH24" i="2" s="1"/>
  <c r="BJ24" i="2" s="1"/>
  <c r="BL24" i="2" s="1"/>
  <c r="AR24" i="2"/>
  <c r="AT24" i="2" s="1"/>
  <c r="T47" i="19"/>
  <c r="V47" i="19" s="1"/>
  <c r="V76" i="19" s="1"/>
  <c r="V82" i="19" s="1"/>
  <c r="AL102" i="1"/>
  <c r="P75" i="19"/>
  <c r="P76" i="19" s="1"/>
  <c r="P82" i="19" s="1"/>
  <c r="N174" i="4"/>
  <c r="L176" i="4"/>
  <c r="Z103" i="1"/>
  <c r="X92" i="1"/>
  <c r="S8" i="2"/>
  <c r="CF277" i="1" l="1"/>
  <c r="CF25" i="14" s="1"/>
  <c r="CF22" i="14"/>
  <c r="CD17" i="14"/>
  <c r="CD22" i="14"/>
  <c r="CD277" i="1"/>
  <c r="CD25" i="14" s="1"/>
  <c r="T76" i="19"/>
  <c r="T82" i="19" s="1"/>
  <c r="N176" i="4"/>
  <c r="P174" i="4"/>
  <c r="Z92" i="1"/>
  <c r="Z262" i="1" s="1"/>
  <c r="AB103" i="1"/>
  <c r="X262" i="1"/>
  <c r="X9" i="14" s="1"/>
  <c r="AR23" i="14"/>
  <c r="AS23" i="14"/>
  <c r="AT23" i="14"/>
  <c r="AU23" i="14"/>
  <c r="AV23" i="14"/>
  <c r="AW23" i="14"/>
  <c r="AX23" i="14"/>
  <c r="AY23" i="14"/>
  <c r="AZ23" i="14"/>
  <c r="BA23" i="14"/>
  <c r="BB23" i="14"/>
  <c r="BC23" i="14"/>
  <c r="BD23" i="14"/>
  <c r="BE23" i="14"/>
  <c r="BF23" i="14"/>
  <c r="BG23" i="14"/>
  <c r="BH23" i="14"/>
  <c r="BI23" i="14"/>
  <c r="BJ23" i="14"/>
  <c r="B18" i="14"/>
  <c r="C18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B19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O25" i="17"/>
  <c r="L25" i="17"/>
  <c r="J25" i="17"/>
  <c r="G25" i="17"/>
  <c r="F25" i="17"/>
  <c r="E25" i="17"/>
  <c r="D25" i="17"/>
  <c r="P24" i="17"/>
  <c r="H23" i="17"/>
  <c r="P23" i="17" s="1"/>
  <c r="P22" i="17"/>
  <c r="P21" i="17"/>
  <c r="Q21" i="17" s="1"/>
  <c r="P19" i="17"/>
  <c r="N25" i="17"/>
  <c r="K25" i="17"/>
  <c r="P17" i="17"/>
  <c r="I25" i="17"/>
  <c r="O14" i="17"/>
  <c r="L14" i="17"/>
  <c r="J14" i="17"/>
  <c r="G14" i="17"/>
  <c r="E14" i="17"/>
  <c r="D14" i="17"/>
  <c r="M14" i="17"/>
  <c r="I14" i="17"/>
  <c r="P12" i="17"/>
  <c r="Q12" i="17" s="1"/>
  <c r="P10" i="17"/>
  <c r="Q10" i="17" s="1"/>
  <c r="P8" i="17"/>
  <c r="H14" i="17"/>
  <c r="P6" i="17"/>
  <c r="C16" i="16"/>
  <c r="B16" i="16"/>
  <c r="E10" i="16"/>
  <c r="D10" i="16"/>
  <c r="C10" i="16"/>
  <c r="B10" i="16"/>
  <c r="B25" i="15"/>
  <c r="B16" i="15"/>
  <c r="E26" i="17" l="1"/>
  <c r="H25" i="17"/>
  <c r="J26" i="17"/>
  <c r="P176" i="4"/>
  <c r="R174" i="4"/>
  <c r="AB92" i="1"/>
  <c r="AB262" i="1" s="1"/>
  <c r="AB9" i="14" s="1"/>
  <c r="AD103" i="1"/>
  <c r="G26" i="17"/>
  <c r="Z9" i="14"/>
  <c r="L26" i="17"/>
  <c r="I26" i="17"/>
  <c r="O26" i="17"/>
  <c r="N14" i="17"/>
  <c r="N26" i="17" s="1"/>
  <c r="P13" i="17"/>
  <c r="Q13" i="17" s="1"/>
  <c r="F14" i="17"/>
  <c r="F26" i="17" s="1"/>
  <c r="K14" i="17"/>
  <c r="K26" i="17" s="1"/>
  <c r="P18" i="17"/>
  <c r="P20" i="17"/>
  <c r="P11" i="17"/>
  <c r="Q11" i="17" s="1"/>
  <c r="P16" i="17"/>
  <c r="M25" i="17"/>
  <c r="M26" i="17" s="1"/>
  <c r="H26" i="17"/>
  <c r="P9" i="17"/>
  <c r="D26" i="17"/>
  <c r="P7" i="17"/>
  <c r="Q7" i="17" s="1"/>
  <c r="BL240" i="1"/>
  <c r="BL239" i="1"/>
  <c r="BL238" i="1"/>
  <c r="BL226" i="1"/>
  <c r="BL225" i="1"/>
  <c r="BL224" i="1"/>
  <c r="BL201" i="1"/>
  <c r="BL200" i="1"/>
  <c r="BL199" i="1"/>
  <c r="BL188" i="1"/>
  <c r="BL187" i="1"/>
  <c r="BL150" i="1"/>
  <c r="BL149" i="1"/>
  <c r="BL148" i="1"/>
  <c r="V255" i="1"/>
  <c r="V234" i="1"/>
  <c r="V239" i="1" s="1"/>
  <c r="V226" i="1"/>
  <c r="V220" i="1"/>
  <c r="V225" i="1" s="1"/>
  <c r="V201" i="1"/>
  <c r="V195" i="1"/>
  <c r="V200" i="1" s="1"/>
  <c r="V188" i="1"/>
  <c r="V182" i="1"/>
  <c r="V187" i="1" s="1"/>
  <c r="V150" i="1"/>
  <c r="V144" i="1"/>
  <c r="V149" i="1" s="1"/>
  <c r="BL269" i="1"/>
  <c r="BN269" i="1" s="1"/>
  <c r="BL265" i="1"/>
  <c r="V270" i="1"/>
  <c r="X270" i="1" s="1"/>
  <c r="Z270" i="1" s="1"/>
  <c r="AB270" i="1" s="1"/>
  <c r="AD270" i="1" s="1"/>
  <c r="AF270" i="1" s="1"/>
  <c r="AH270" i="1" s="1"/>
  <c r="AJ270" i="1" s="1"/>
  <c r="AL270" i="1" s="1"/>
  <c r="AN270" i="1" s="1"/>
  <c r="V269" i="1"/>
  <c r="X269" i="1" s="1"/>
  <c r="V268" i="1"/>
  <c r="BJ19" i="14"/>
  <c r="BI19" i="14"/>
  <c r="BH19" i="14"/>
  <c r="BG19" i="14"/>
  <c r="BF19" i="14"/>
  <c r="BE19" i="14"/>
  <c r="BD19" i="14"/>
  <c r="BC19" i="14"/>
  <c r="BB19" i="14"/>
  <c r="BA19" i="14"/>
  <c r="AZ19" i="14"/>
  <c r="AY19" i="14"/>
  <c r="AX19" i="14"/>
  <c r="AW19" i="14"/>
  <c r="AV19" i="14"/>
  <c r="AU19" i="14"/>
  <c r="AT19" i="14"/>
  <c r="AS19" i="14"/>
  <c r="AR19" i="14"/>
  <c r="BJ18" i="14"/>
  <c r="BI18" i="14"/>
  <c r="BH18" i="14"/>
  <c r="BG18" i="14"/>
  <c r="BF18" i="14"/>
  <c r="BE18" i="14"/>
  <c r="BD18" i="14"/>
  <c r="BC18" i="14"/>
  <c r="BB18" i="14"/>
  <c r="BA18" i="14"/>
  <c r="AZ18" i="14"/>
  <c r="AY18" i="14"/>
  <c r="AX18" i="14"/>
  <c r="AW18" i="14"/>
  <c r="AV18" i="14"/>
  <c r="AU18" i="14"/>
  <c r="AT18" i="14"/>
  <c r="AS18" i="14"/>
  <c r="AR18" i="14"/>
  <c r="BJ13" i="14"/>
  <c r="BI13" i="14"/>
  <c r="BH13" i="14"/>
  <c r="BG13" i="14"/>
  <c r="BF13" i="14"/>
  <c r="BE13" i="14"/>
  <c r="BD13" i="14"/>
  <c r="BC13" i="14"/>
  <c r="BB13" i="14"/>
  <c r="BA13" i="14"/>
  <c r="AZ13" i="14"/>
  <c r="AY13" i="14"/>
  <c r="AX13" i="14"/>
  <c r="AW13" i="14"/>
  <c r="AV13" i="14"/>
  <c r="AU13" i="14"/>
  <c r="AT13" i="14"/>
  <c r="AS13" i="14"/>
  <c r="AR13" i="14"/>
  <c r="BJ12" i="14"/>
  <c r="BI12" i="14"/>
  <c r="BH12" i="14"/>
  <c r="BG12" i="14"/>
  <c r="BF12" i="14"/>
  <c r="BE12" i="14"/>
  <c r="BD12" i="14"/>
  <c r="BC12" i="14"/>
  <c r="BB12" i="14"/>
  <c r="BA12" i="14"/>
  <c r="AZ12" i="14"/>
  <c r="AY12" i="14"/>
  <c r="AX12" i="14"/>
  <c r="AW12" i="14"/>
  <c r="AV12" i="14"/>
  <c r="AU12" i="14"/>
  <c r="AT12" i="14"/>
  <c r="AS12" i="14"/>
  <c r="AR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BJ11" i="14"/>
  <c r="BI11" i="14"/>
  <c r="BH11" i="14"/>
  <c r="BG11" i="14"/>
  <c r="BF11" i="14"/>
  <c r="BE11" i="14"/>
  <c r="BD11" i="14"/>
  <c r="BC11" i="14"/>
  <c r="BB11" i="14"/>
  <c r="BA11" i="14"/>
  <c r="AZ11" i="14"/>
  <c r="AY11" i="14"/>
  <c r="AX11" i="14"/>
  <c r="AW11" i="14"/>
  <c r="AV11" i="14"/>
  <c r="AU11" i="14"/>
  <c r="AT11" i="14"/>
  <c r="AS11" i="14"/>
  <c r="AR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BJ10" i="14"/>
  <c r="BI10" i="14"/>
  <c r="BH10" i="14"/>
  <c r="BG10" i="14"/>
  <c r="BF10" i="14"/>
  <c r="BE10" i="14"/>
  <c r="BD10" i="14"/>
  <c r="BC10" i="14"/>
  <c r="BB10" i="14"/>
  <c r="BA10" i="14"/>
  <c r="AZ10" i="14"/>
  <c r="AY10" i="14"/>
  <c r="AX10" i="14"/>
  <c r="AW10" i="14"/>
  <c r="AV10" i="14"/>
  <c r="AU10" i="14"/>
  <c r="AT10" i="14"/>
  <c r="AS10" i="14"/>
  <c r="AR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BJ9" i="14"/>
  <c r="BI9" i="14"/>
  <c r="BH9" i="14"/>
  <c r="BG9" i="14"/>
  <c r="BF9" i="14"/>
  <c r="BE9" i="14"/>
  <c r="BD9" i="14"/>
  <c r="BC9" i="14"/>
  <c r="BB9" i="14"/>
  <c r="BA9" i="14"/>
  <c r="AZ9" i="14"/>
  <c r="AY9" i="14"/>
  <c r="AX9" i="14"/>
  <c r="AW9" i="14"/>
  <c r="AV9" i="14"/>
  <c r="AU9" i="14"/>
  <c r="AT9" i="14"/>
  <c r="AS9" i="14"/>
  <c r="AR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J7" i="14"/>
  <c r="BI7" i="14"/>
  <c r="BH7" i="14"/>
  <c r="BG7" i="14"/>
  <c r="BF7" i="14"/>
  <c r="BE7" i="14"/>
  <c r="BD7" i="14"/>
  <c r="BC7" i="14"/>
  <c r="BB7" i="14"/>
  <c r="BA7" i="14"/>
  <c r="AZ7" i="14"/>
  <c r="AY7" i="14"/>
  <c r="AX7" i="14"/>
  <c r="AW7" i="14"/>
  <c r="AV7" i="14"/>
  <c r="AU7" i="14"/>
  <c r="AT7" i="14"/>
  <c r="AS7" i="14"/>
  <c r="AR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BJ6" i="14"/>
  <c r="BI6" i="14"/>
  <c r="BH6" i="14"/>
  <c r="BG6" i="14"/>
  <c r="BG14" i="14" s="1"/>
  <c r="BF6" i="14"/>
  <c r="BE6" i="14"/>
  <c r="BD6" i="14"/>
  <c r="BC6" i="14"/>
  <c r="BC14" i="14" s="1"/>
  <c r="BB6" i="14"/>
  <c r="BA6" i="14"/>
  <c r="AZ6" i="14"/>
  <c r="AY6" i="14"/>
  <c r="AY14" i="14" s="1"/>
  <c r="AX6" i="14"/>
  <c r="AW6" i="14"/>
  <c r="AV6" i="14"/>
  <c r="AU6" i="14"/>
  <c r="AU14" i="14" s="1"/>
  <c r="AT6" i="14"/>
  <c r="AS6" i="14"/>
  <c r="AR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W16" i="14" l="1"/>
  <c r="BA16" i="14"/>
  <c r="BI16" i="14"/>
  <c r="AU17" i="14"/>
  <c r="AY17" i="14"/>
  <c r="BC17" i="14"/>
  <c r="BG17" i="14"/>
  <c r="AS16" i="14"/>
  <c r="BE16" i="14"/>
  <c r="R176" i="4"/>
  <c r="T174" i="4"/>
  <c r="Y269" i="1"/>
  <c r="Z269" i="1" s="1"/>
  <c r="V238" i="1"/>
  <c r="BL255" i="1"/>
  <c r="V19" i="14"/>
  <c r="BL19" i="14" s="1"/>
  <c r="BO269" i="1"/>
  <c r="BP269" i="1" s="1"/>
  <c r="AF103" i="1"/>
  <c r="AD92" i="1"/>
  <c r="AD262" i="1" s="1"/>
  <c r="AD9" i="14" s="1"/>
  <c r="BN12" i="14"/>
  <c r="Q22" i="17" s="1"/>
  <c r="AX16" i="14"/>
  <c r="BJ16" i="14"/>
  <c r="AR17" i="14"/>
  <c r="AV17" i="14"/>
  <c r="AZ17" i="14"/>
  <c r="BD17" i="14"/>
  <c r="BH17" i="14"/>
  <c r="AT16" i="14"/>
  <c r="BB16" i="14"/>
  <c r="P14" i="14"/>
  <c r="P20" i="14" s="1"/>
  <c r="P26" i="14" s="1"/>
  <c r="BF16" i="14"/>
  <c r="E14" i="14"/>
  <c r="E20" i="14" s="1"/>
  <c r="E26" i="14" s="1"/>
  <c r="AU16" i="14"/>
  <c r="I14" i="14"/>
  <c r="I20" i="14" s="1"/>
  <c r="I26" i="14" s="1"/>
  <c r="AY16" i="14"/>
  <c r="M14" i="14"/>
  <c r="M20" i="14" s="1"/>
  <c r="M26" i="14" s="1"/>
  <c r="BC16" i="14"/>
  <c r="Q14" i="14"/>
  <c r="Q20" i="14" s="1"/>
  <c r="Q26" i="14" s="1"/>
  <c r="BG16" i="14"/>
  <c r="AS17" i="14"/>
  <c r="AW17" i="14"/>
  <c r="BA17" i="14"/>
  <c r="BE17" i="14"/>
  <c r="BI17" i="14"/>
  <c r="AR16" i="14"/>
  <c r="AV16" i="14"/>
  <c r="AZ16" i="14"/>
  <c r="BD16" i="14"/>
  <c r="BH16" i="14"/>
  <c r="AT17" i="14"/>
  <c r="AX17" i="14"/>
  <c r="BB17" i="14"/>
  <c r="BF17" i="14"/>
  <c r="BJ17" i="14"/>
  <c r="P25" i="17"/>
  <c r="P14" i="17"/>
  <c r="V148" i="1"/>
  <c r="BL12" i="14"/>
  <c r="BL133" i="1"/>
  <c r="P26" i="17"/>
  <c r="V224" i="1"/>
  <c r="V199" i="1"/>
  <c r="V186" i="1"/>
  <c r="AU20" i="14"/>
  <c r="AU26" i="14" s="1"/>
  <c r="AY20" i="14"/>
  <c r="AY26" i="14" s="1"/>
  <c r="BC20" i="14"/>
  <c r="BC26" i="14" s="1"/>
  <c r="BG20" i="14"/>
  <c r="BG26" i="14" s="1"/>
  <c r="L14" i="14"/>
  <c r="L20" i="14" s="1"/>
  <c r="L26" i="14" s="1"/>
  <c r="AW14" i="14"/>
  <c r="AW20" i="14" s="1"/>
  <c r="AW26" i="14" s="1"/>
  <c r="C14" i="14"/>
  <c r="C20" i="14" s="1"/>
  <c r="C26" i="14" s="1"/>
  <c r="G14" i="14"/>
  <c r="G20" i="14" s="1"/>
  <c r="G26" i="14" s="1"/>
  <c r="K14" i="14"/>
  <c r="O14" i="14"/>
  <c r="S14" i="14"/>
  <c r="S20" i="14" s="1"/>
  <c r="S26" i="14" s="1"/>
  <c r="AR14" i="14"/>
  <c r="AR20" i="14" s="1"/>
  <c r="AR26" i="14" s="1"/>
  <c r="AV14" i="14"/>
  <c r="AV20" i="14" s="1"/>
  <c r="AV26" i="14" s="1"/>
  <c r="AZ14" i="14"/>
  <c r="AZ20" i="14" s="1"/>
  <c r="AZ26" i="14" s="1"/>
  <c r="BD14" i="14"/>
  <c r="BD20" i="14" s="1"/>
  <c r="BD26" i="14" s="1"/>
  <c r="BH14" i="14"/>
  <c r="BH20" i="14" s="1"/>
  <c r="BH26" i="14" s="1"/>
  <c r="AS14" i="14"/>
  <c r="AS20" i="14" s="1"/>
  <c r="AS26" i="14" s="1"/>
  <c r="BA14" i="14"/>
  <c r="BA20" i="14" s="1"/>
  <c r="BA26" i="14" s="1"/>
  <c r="BE14" i="14"/>
  <c r="BE20" i="14" s="1"/>
  <c r="BE26" i="14" s="1"/>
  <c r="BI14" i="14"/>
  <c r="BI20" i="14" s="1"/>
  <c r="BI26" i="14" s="1"/>
  <c r="D14" i="14"/>
  <c r="D20" i="14" s="1"/>
  <c r="D26" i="14" s="1"/>
  <c r="T14" i="14"/>
  <c r="T20" i="14" s="1"/>
  <c r="T26" i="14" s="1"/>
  <c r="AT14" i="14"/>
  <c r="AT20" i="14" s="1"/>
  <c r="AT26" i="14" s="1"/>
  <c r="AX14" i="14"/>
  <c r="AX20" i="14" s="1"/>
  <c r="AX26" i="14" s="1"/>
  <c r="BB14" i="14"/>
  <c r="BB20" i="14" s="1"/>
  <c r="BB26" i="14" s="1"/>
  <c r="BF14" i="14"/>
  <c r="BF20" i="14" s="1"/>
  <c r="BF26" i="14" s="1"/>
  <c r="BJ14" i="14"/>
  <c r="BJ20" i="14" s="1"/>
  <c r="BJ26" i="14" s="1"/>
  <c r="H14" i="14"/>
  <c r="H20" i="14" s="1"/>
  <c r="H26" i="14" s="1"/>
  <c r="B14" i="14"/>
  <c r="B20" i="14" s="1"/>
  <c r="B26" i="14" s="1"/>
  <c r="F14" i="14"/>
  <c r="F20" i="14" s="1"/>
  <c r="F26" i="14" s="1"/>
  <c r="J14" i="14"/>
  <c r="J20" i="14" s="1"/>
  <c r="J26" i="14" s="1"/>
  <c r="N14" i="14"/>
  <c r="N20" i="14" s="1"/>
  <c r="N26" i="14" s="1"/>
  <c r="R14" i="14"/>
  <c r="R20" i="14" s="1"/>
  <c r="R26" i="14" s="1"/>
  <c r="F13" i="13"/>
  <c r="F12" i="13"/>
  <c r="F10" i="13"/>
  <c r="T176" i="4" l="1"/>
  <c r="V174" i="4"/>
  <c r="V176" i="4" s="1"/>
  <c r="AF92" i="1"/>
  <c r="AF262" i="1" s="1"/>
  <c r="AF9" i="14" s="1"/>
  <c r="AH103" i="1"/>
  <c r="AA269" i="1"/>
  <c r="AB269" i="1" s="1"/>
  <c r="BQ269" i="1"/>
  <c r="BR269" i="1" s="1"/>
  <c r="BG15" i="14"/>
  <c r="BB15" i="14"/>
  <c r="AY27" i="14"/>
  <c r="AY15" i="14"/>
  <c r="BG27" i="14"/>
  <c r="BC15" i="14"/>
  <c r="AU15" i="14"/>
  <c r="BJ27" i="14"/>
  <c r="AT27" i="14"/>
  <c r="AX27" i="14"/>
  <c r="BE15" i="14"/>
  <c r="O20" i="14"/>
  <c r="O26" i="14" s="1"/>
  <c r="BE27" i="14" s="1"/>
  <c r="BA15" i="14"/>
  <c r="K20" i="14"/>
  <c r="K26" i="14" s="1"/>
  <c r="BA27" i="14" s="1"/>
  <c r="B22" i="17"/>
  <c r="AW15" i="14"/>
  <c r="BC27" i="14"/>
  <c r="AS15" i="14"/>
  <c r="AW27" i="14"/>
  <c r="AU27" i="14"/>
  <c r="BI15" i="14"/>
  <c r="BF27" i="14"/>
  <c r="AX15" i="14"/>
  <c r="BB27" i="14"/>
  <c r="BJ15" i="14"/>
  <c r="AT15" i="14"/>
  <c r="BF15" i="14"/>
  <c r="BH27" i="14"/>
  <c r="BH15" i="14"/>
  <c r="BD27" i="14"/>
  <c r="BD15" i="14"/>
  <c r="BI27" i="14"/>
  <c r="AS27" i="14"/>
  <c r="AV27" i="14"/>
  <c r="AV15" i="14"/>
  <c r="AR27" i="14"/>
  <c r="AR15" i="14"/>
  <c r="AZ27" i="14"/>
  <c r="AZ15" i="14"/>
  <c r="D35" i="12"/>
  <c r="AH92" i="1" l="1"/>
  <c r="AH262" i="1" s="1"/>
  <c r="AH9" i="14" s="1"/>
  <c r="AJ103" i="1"/>
  <c r="BS269" i="1"/>
  <c r="BT269" i="1" s="1"/>
  <c r="AC269" i="1"/>
  <c r="B16" i="11"/>
  <c r="D13" i="11"/>
  <c r="D16" i="11" s="1"/>
  <c r="B15" i="10"/>
  <c r="B17" i="10" s="1"/>
  <c r="D12" i="10"/>
  <c r="D15" i="10" s="1"/>
  <c r="D17" i="10" s="1"/>
  <c r="AL103" i="1" l="1"/>
  <c r="AL92" i="1" s="1"/>
  <c r="AJ92" i="1"/>
  <c r="AJ262" i="1" s="1"/>
  <c r="AJ9" i="14" s="1"/>
  <c r="AD269" i="1"/>
  <c r="AE269" i="1" s="1"/>
  <c r="BU269" i="1"/>
  <c r="B16" i="9"/>
  <c r="B18" i="9" s="1"/>
  <c r="D13" i="9"/>
  <c r="D16" i="9" s="1"/>
  <c r="D18" i="9" s="1"/>
  <c r="B16" i="8"/>
  <c r="B18" i="8" s="1"/>
  <c r="D13" i="8"/>
  <c r="D16" i="8" s="1"/>
  <c r="D18" i="8" s="1"/>
  <c r="AL262" i="1" l="1"/>
  <c r="AL9" i="14" s="1"/>
  <c r="Q9" i="17" s="1"/>
  <c r="BV269" i="1"/>
  <c r="BW269" i="1" s="1"/>
  <c r="AF269" i="1"/>
  <c r="B16" i="7"/>
  <c r="D13" i="7"/>
  <c r="D16" i="7" s="1"/>
  <c r="BX269" i="1" l="1"/>
  <c r="AG269" i="1"/>
  <c r="D22" i="5"/>
  <c r="C22" i="5"/>
  <c r="D20" i="5"/>
  <c r="C10" i="5"/>
  <c r="C9" i="5"/>
  <c r="BY269" i="1" l="1"/>
  <c r="AH269" i="1"/>
  <c r="AI269" i="1" s="1"/>
  <c r="C20" i="5"/>
  <c r="C21" i="5" s="1"/>
  <c r="D21" i="5"/>
  <c r="BL17" i="1"/>
  <c r="BN17" i="1" s="1"/>
  <c r="BP17" i="1" s="1"/>
  <c r="BR17" i="1" s="1"/>
  <c r="BT17" i="1" s="1"/>
  <c r="BV17" i="1" s="1"/>
  <c r="BX17" i="1" s="1"/>
  <c r="BZ17" i="1" s="1"/>
  <c r="CB17" i="1" s="1"/>
  <c r="CD17" i="1" s="1"/>
  <c r="CF17" i="1" s="1"/>
  <c r="D176" i="4"/>
  <c r="BL56" i="1" s="1"/>
  <c r="BN56" i="1" s="1"/>
  <c r="BP56" i="1" s="1"/>
  <c r="BR56" i="1" s="1"/>
  <c r="BT56" i="1" s="1"/>
  <c r="BV56" i="1" s="1"/>
  <c r="C176" i="4"/>
  <c r="BL55" i="1"/>
  <c r="BL57" i="1"/>
  <c r="BN57" i="1" s="1"/>
  <c r="BP57" i="1" s="1"/>
  <c r="BR57" i="1" s="1"/>
  <c r="BT57" i="1" s="1"/>
  <c r="BV57" i="1" s="1"/>
  <c r="C164" i="4"/>
  <c r="D138" i="4"/>
  <c r="BL14" i="1" s="1"/>
  <c r="C138" i="4"/>
  <c r="BL15" i="1"/>
  <c r="BN15" i="1" s="1"/>
  <c r="BP15" i="1" s="1"/>
  <c r="BR15" i="1" s="1"/>
  <c r="BT15" i="1" s="1"/>
  <c r="BV15" i="1" s="1"/>
  <c r="BX15" i="1" s="1"/>
  <c r="BZ15" i="1" s="1"/>
  <c r="CB15" i="1" s="1"/>
  <c r="CF15" i="1" s="1"/>
  <c r="C94" i="4"/>
  <c r="C129" i="4" s="1"/>
  <c r="BZ269" i="1" l="1"/>
  <c r="AJ269" i="1"/>
  <c r="AK269" i="1" s="1"/>
  <c r="BL12" i="1"/>
  <c r="BN14" i="1"/>
  <c r="BN55" i="1"/>
  <c r="BL53" i="1"/>
  <c r="V40" i="3"/>
  <c r="V39" i="3"/>
  <c r="R39" i="3"/>
  <c r="V38" i="3"/>
  <c r="R38" i="3"/>
  <c r="V37" i="3"/>
  <c r="R37" i="3"/>
  <c r="V36" i="3"/>
  <c r="R36" i="3"/>
  <c r="V35" i="3"/>
  <c r="R35" i="3"/>
  <c r="V34" i="3"/>
  <c r="V33" i="3"/>
  <c r="V32" i="3"/>
  <c r="V31" i="3"/>
  <c r="V30" i="3"/>
  <c r="V29" i="3"/>
  <c r="V28" i="3"/>
  <c r="U27" i="3"/>
  <c r="U41" i="3" s="1"/>
  <c r="T27" i="3"/>
  <c r="T41" i="3" s="1"/>
  <c r="S27" i="3"/>
  <c r="S41" i="3" s="1"/>
  <c r="N27" i="3"/>
  <c r="J27" i="3"/>
  <c r="F27" i="3"/>
  <c r="D27" i="3"/>
  <c r="V26" i="3"/>
  <c r="R26" i="3"/>
  <c r="V25" i="3"/>
  <c r="U22" i="3"/>
  <c r="T22" i="3"/>
  <c r="S22" i="3"/>
  <c r="D22" i="3"/>
  <c r="V20" i="3"/>
  <c r="V19" i="3"/>
  <c r="V18" i="3"/>
  <c r="V17" i="3"/>
  <c r="V16" i="3"/>
  <c r="V15" i="3"/>
  <c r="V14" i="3"/>
  <c r="V13" i="3"/>
  <c r="V12" i="3"/>
  <c r="V11" i="3"/>
  <c r="V10" i="3"/>
  <c r="U8" i="3"/>
  <c r="T8" i="3"/>
  <c r="S8" i="3"/>
  <c r="D8" i="3"/>
  <c r="V7" i="3"/>
  <c r="P7" i="3"/>
  <c r="R7" i="3" s="1"/>
  <c r="V6" i="3"/>
  <c r="P6" i="3"/>
  <c r="R40" i="3" l="1"/>
  <c r="R25" i="3"/>
  <c r="P8" i="3"/>
  <c r="R6" i="3"/>
  <c r="R8" i="3" s="1"/>
  <c r="R27" i="3"/>
  <c r="R34" i="3"/>
  <c r="AL269" i="1"/>
  <c r="CA269" i="1"/>
  <c r="CB269" i="1" s="1"/>
  <c r="R10" i="3"/>
  <c r="R22" i="3" s="1"/>
  <c r="BN53" i="1"/>
  <c r="BN266" i="1" s="1"/>
  <c r="BP55" i="1"/>
  <c r="BN12" i="1"/>
  <c r="BN263" i="1" s="1"/>
  <c r="BN10" i="14" s="1"/>
  <c r="BP14" i="1"/>
  <c r="V8" i="3"/>
  <c r="BN11" i="1"/>
  <c r="V22" i="3"/>
  <c r="T42" i="3"/>
  <c r="D42" i="3"/>
  <c r="U42" i="3"/>
  <c r="S42" i="3"/>
  <c r="V27" i="3"/>
  <c r="V41" i="3" s="1"/>
  <c r="AF83" i="2"/>
  <c r="AF82" i="2"/>
  <c r="AF81" i="2"/>
  <c r="AF79" i="2"/>
  <c r="AF78" i="2"/>
  <c r="AF77" i="2"/>
  <c r="AF76" i="2"/>
  <c r="AF75" i="2"/>
  <c r="AF74" i="2"/>
  <c r="AF73" i="2"/>
  <c r="AH73" i="2" s="1"/>
  <c r="AX73" i="2" s="1"/>
  <c r="AF72" i="2"/>
  <c r="AF70" i="2"/>
  <c r="AF69" i="2"/>
  <c r="T68" i="2"/>
  <c r="AF68" i="2" s="1"/>
  <c r="T67" i="2"/>
  <c r="AF67" i="2" s="1"/>
  <c r="AF66" i="2"/>
  <c r="T65" i="2"/>
  <c r="AF65" i="2" s="1"/>
  <c r="T64" i="2"/>
  <c r="AF64" i="2" s="1"/>
  <c r="T63" i="2"/>
  <c r="AF63" i="2" s="1"/>
  <c r="T62" i="2"/>
  <c r="AF62" i="2" s="1"/>
  <c r="AF61" i="2"/>
  <c r="T60" i="2"/>
  <c r="T59" i="2"/>
  <c r="AF59" i="2" s="1"/>
  <c r="T58" i="2"/>
  <c r="AF57" i="2"/>
  <c r="T56" i="2"/>
  <c r="AF56" i="2" s="1"/>
  <c r="T55" i="2"/>
  <c r="AF53" i="2"/>
  <c r="AF52" i="2"/>
  <c r="AF51" i="2"/>
  <c r="AF50" i="2"/>
  <c r="AF49" i="2"/>
  <c r="B48" i="2"/>
  <c r="AF47" i="2"/>
  <c r="AF46" i="2"/>
  <c r="AH46" i="2" s="1"/>
  <c r="AJ46" i="2" s="1"/>
  <c r="AL46" i="2" s="1"/>
  <c r="AN46" i="2" s="1"/>
  <c r="AP46" i="2" s="1"/>
  <c r="AR46" i="2" s="1"/>
  <c r="AT46" i="2" s="1"/>
  <c r="B46" i="2"/>
  <c r="D46" i="2" s="1"/>
  <c r="D38" i="2" s="1"/>
  <c r="D91" i="2" s="1"/>
  <c r="AF45" i="2"/>
  <c r="AF44" i="2"/>
  <c r="AH44" i="2" s="1"/>
  <c r="AJ44" i="2" s="1"/>
  <c r="AF43" i="2"/>
  <c r="AF42" i="2"/>
  <c r="AF41" i="2"/>
  <c r="AF40" i="2"/>
  <c r="AF39" i="2"/>
  <c r="AF36" i="2"/>
  <c r="AV36" i="2" s="1"/>
  <c r="AF35" i="2"/>
  <c r="AF34" i="2"/>
  <c r="AH34" i="2" s="1"/>
  <c r="AJ34" i="2" s="1"/>
  <c r="AF33" i="2"/>
  <c r="AF32" i="2"/>
  <c r="AF27" i="2"/>
  <c r="AF23" i="2"/>
  <c r="AF22" i="2"/>
  <c r="AF21" i="2"/>
  <c r="AF20" i="2"/>
  <c r="AF19" i="2"/>
  <c r="AF18" i="2"/>
  <c r="AF17" i="2"/>
  <c r="AF16" i="2"/>
  <c r="AF15" i="2"/>
  <c r="T14" i="2"/>
  <c r="S14" i="2"/>
  <c r="S6" i="2" s="1"/>
  <c r="S91" i="2" s="1"/>
  <c r="AF13" i="2"/>
  <c r="AF10" i="2"/>
  <c r="T8" i="2"/>
  <c r="T6" i="2" s="1"/>
  <c r="AF7" i="2"/>
  <c r="P41" i="3" l="1"/>
  <c r="P42" i="3" s="1"/>
  <c r="R41" i="3"/>
  <c r="R42" i="3" s="1"/>
  <c r="AM269" i="1"/>
  <c r="AN269" i="1" s="1"/>
  <c r="AF31" i="2"/>
  <c r="AF38" i="2"/>
  <c r="T54" i="2"/>
  <c r="T91" i="2" s="1"/>
  <c r="AF48" i="2"/>
  <c r="AZ44" i="2"/>
  <c r="BB44" i="2" s="1"/>
  <c r="BD44" i="2" s="1"/>
  <c r="BF44" i="2" s="1"/>
  <c r="BH44" i="2" s="1"/>
  <c r="BJ44" i="2" s="1"/>
  <c r="BL44" i="2" s="1"/>
  <c r="AL44" i="2"/>
  <c r="AN44" i="2" s="1"/>
  <c r="AP44" i="2" s="1"/>
  <c r="AR44" i="2" s="1"/>
  <c r="AT44" i="2" s="1"/>
  <c r="AZ34" i="2"/>
  <c r="BB34" i="2" s="1"/>
  <c r="BD34" i="2" s="1"/>
  <c r="BF34" i="2" s="1"/>
  <c r="BH34" i="2" s="1"/>
  <c r="BJ34" i="2" s="1"/>
  <c r="BL34" i="2" s="1"/>
  <c r="AL34" i="2"/>
  <c r="AN34" i="2" s="1"/>
  <c r="AP34" i="2" s="1"/>
  <c r="AR34" i="2" s="1"/>
  <c r="AT34" i="2" s="1"/>
  <c r="BP53" i="1"/>
  <c r="BP137" i="1" s="1"/>
  <c r="BR55" i="1"/>
  <c r="BP12" i="1"/>
  <c r="BP263" i="1" s="1"/>
  <c r="BP10" i="14" s="1"/>
  <c r="BR14" i="1"/>
  <c r="AF55" i="2"/>
  <c r="AF60" i="2"/>
  <c r="AV60" i="2" s="1"/>
  <c r="AX60" i="2" s="1"/>
  <c r="V60" i="2"/>
  <c r="V54" i="2" s="1"/>
  <c r="V91" i="2" s="1"/>
  <c r="BN137" i="1"/>
  <c r="AJ73" i="2"/>
  <c r="AZ73" i="2" s="1"/>
  <c r="AV7" i="2"/>
  <c r="F46" i="2"/>
  <c r="F38" i="2" s="1"/>
  <c r="F91" i="2" s="1"/>
  <c r="BN262" i="1"/>
  <c r="AH7" i="2"/>
  <c r="V42" i="3"/>
  <c r="BL262" i="1"/>
  <c r="AV16" i="2"/>
  <c r="AX16" i="2" s="1"/>
  <c r="AH16" i="2"/>
  <c r="AJ16" i="2" s="1"/>
  <c r="AV39" i="2"/>
  <c r="AH39" i="2"/>
  <c r="AV50" i="2"/>
  <c r="AX50" i="2" s="1"/>
  <c r="AH50" i="2"/>
  <c r="AJ50" i="2" s="1"/>
  <c r="AV68" i="2"/>
  <c r="AX68" i="2" s="1"/>
  <c r="AH68" i="2"/>
  <c r="AJ68" i="2" s="1"/>
  <c r="AV77" i="2"/>
  <c r="AH77" i="2"/>
  <c r="AX77" i="2" s="1"/>
  <c r="AV21" i="2"/>
  <c r="AX21" i="2" s="1"/>
  <c r="AH21" i="2"/>
  <c r="AJ21" i="2" s="1"/>
  <c r="AV32" i="2"/>
  <c r="AH32" i="2"/>
  <c r="AX36" i="2"/>
  <c r="AH36" i="2"/>
  <c r="AJ36" i="2" s="1"/>
  <c r="AV40" i="2"/>
  <c r="AX40" i="2" s="1"/>
  <c r="AH40" i="2"/>
  <c r="AJ40" i="2" s="1"/>
  <c r="AV51" i="2"/>
  <c r="AX51" i="2" s="1"/>
  <c r="AH51" i="2"/>
  <c r="AJ51" i="2" s="1"/>
  <c r="AV57" i="2"/>
  <c r="AX57" i="2" s="1"/>
  <c r="AH57" i="2"/>
  <c r="AJ57" i="2" s="1"/>
  <c r="AV61" i="2"/>
  <c r="AX61" i="2" s="1"/>
  <c r="AH61" i="2"/>
  <c r="AJ61" i="2" s="1"/>
  <c r="AV65" i="2"/>
  <c r="AX65" i="2" s="1"/>
  <c r="AH65" i="2"/>
  <c r="AJ65" i="2" s="1"/>
  <c r="AV69" i="2"/>
  <c r="AX69" i="2" s="1"/>
  <c r="AH69" i="2"/>
  <c r="AJ69" i="2" s="1"/>
  <c r="AV74" i="2"/>
  <c r="AH74" i="2"/>
  <c r="AX74" i="2" s="1"/>
  <c r="AV78" i="2"/>
  <c r="AH78" i="2"/>
  <c r="AX78" i="2" s="1"/>
  <c r="AV83" i="2"/>
  <c r="AH83" i="2"/>
  <c r="AX83" i="2" s="1"/>
  <c r="AV13" i="2"/>
  <c r="AX13" i="2" s="1"/>
  <c r="AH13" i="2"/>
  <c r="AJ13" i="2" s="1"/>
  <c r="AV27" i="2"/>
  <c r="AX27" i="2" s="1"/>
  <c r="AH27" i="2"/>
  <c r="AJ27" i="2" s="1"/>
  <c r="AV35" i="2"/>
  <c r="AX35" i="2" s="1"/>
  <c r="AH35" i="2"/>
  <c r="AJ35" i="2" s="1"/>
  <c r="AV43" i="2"/>
  <c r="AX43" i="2" s="1"/>
  <c r="AH43" i="2"/>
  <c r="AJ43" i="2" s="1"/>
  <c r="AL43" i="2" s="1"/>
  <c r="AN43" i="2" s="1"/>
  <c r="AP43" i="2" s="1"/>
  <c r="AR43" i="2" s="1"/>
  <c r="AT43" i="2" s="1"/>
  <c r="AV56" i="2"/>
  <c r="AX56" i="2" s="1"/>
  <c r="AH56" i="2"/>
  <c r="AJ56" i="2" s="1"/>
  <c r="AV64" i="2"/>
  <c r="AX64" i="2" s="1"/>
  <c r="AH64" i="2"/>
  <c r="AJ64" i="2" s="1"/>
  <c r="AV82" i="2"/>
  <c r="AH82" i="2"/>
  <c r="AX82" i="2" s="1"/>
  <c r="AV17" i="2"/>
  <c r="AX17" i="2" s="1"/>
  <c r="AH17" i="2"/>
  <c r="AJ17" i="2" s="1"/>
  <c r="AV18" i="2"/>
  <c r="AX18" i="2" s="1"/>
  <c r="AH18" i="2"/>
  <c r="AJ18" i="2" s="1"/>
  <c r="AV22" i="2"/>
  <c r="AX22" i="2" s="1"/>
  <c r="AH22" i="2"/>
  <c r="AJ22" i="2" s="1"/>
  <c r="AV33" i="2"/>
  <c r="AX33" i="2" s="1"/>
  <c r="AH33" i="2"/>
  <c r="AJ33" i="2" s="1"/>
  <c r="AV41" i="2"/>
  <c r="AX41" i="2" s="1"/>
  <c r="AH41" i="2"/>
  <c r="AJ41" i="2" s="1"/>
  <c r="AV45" i="2"/>
  <c r="AX45" i="2" s="1"/>
  <c r="AH45" i="2"/>
  <c r="AJ45" i="2" s="1"/>
  <c r="AV47" i="2"/>
  <c r="AX47" i="2" s="1"/>
  <c r="AH47" i="2"/>
  <c r="AJ47" i="2" s="1"/>
  <c r="AV52" i="2"/>
  <c r="AX52" i="2" s="1"/>
  <c r="AH52" i="2"/>
  <c r="AJ52" i="2" s="1"/>
  <c r="AV62" i="2"/>
  <c r="AX62" i="2" s="1"/>
  <c r="AH62" i="2"/>
  <c r="AJ62" i="2" s="1"/>
  <c r="AV66" i="2"/>
  <c r="AX66" i="2" s="1"/>
  <c r="AH66" i="2"/>
  <c r="AJ66" i="2" s="1"/>
  <c r="AV70" i="2"/>
  <c r="AX70" i="2" s="1"/>
  <c r="AH70" i="2"/>
  <c r="AJ70" i="2" s="1"/>
  <c r="AV75" i="2"/>
  <c r="AH75" i="2"/>
  <c r="AX75" i="2" s="1"/>
  <c r="AV79" i="2"/>
  <c r="AH79" i="2"/>
  <c r="AX79" i="2" s="1"/>
  <c r="AV20" i="2"/>
  <c r="AX20" i="2" s="1"/>
  <c r="AH20" i="2"/>
  <c r="AJ20" i="2" s="1"/>
  <c r="AV10" i="2"/>
  <c r="AX10" i="2" s="1"/>
  <c r="AH10" i="2"/>
  <c r="AJ10" i="2" s="1"/>
  <c r="AV15" i="2"/>
  <c r="AX15" i="2" s="1"/>
  <c r="AH15" i="2"/>
  <c r="AJ15" i="2" s="1"/>
  <c r="AV19" i="2"/>
  <c r="AX19" i="2" s="1"/>
  <c r="AH19" i="2"/>
  <c r="AJ19" i="2" s="1"/>
  <c r="AV23" i="2"/>
  <c r="AX23" i="2" s="1"/>
  <c r="AH23" i="2"/>
  <c r="AJ23" i="2" s="1"/>
  <c r="AV42" i="2"/>
  <c r="AX42" i="2" s="1"/>
  <c r="AH42" i="2"/>
  <c r="AJ42" i="2" s="1"/>
  <c r="AV49" i="2"/>
  <c r="AH49" i="2"/>
  <c r="AV53" i="2"/>
  <c r="AX53" i="2" s="1"/>
  <c r="AH53" i="2"/>
  <c r="AJ53" i="2" s="1"/>
  <c r="AL53" i="2" s="1"/>
  <c r="AN53" i="2" s="1"/>
  <c r="AP53" i="2" s="1"/>
  <c r="AR53" i="2" s="1"/>
  <c r="AT53" i="2" s="1"/>
  <c r="AV59" i="2"/>
  <c r="AX59" i="2" s="1"/>
  <c r="AH59" i="2"/>
  <c r="AJ59" i="2" s="1"/>
  <c r="AV63" i="2"/>
  <c r="AX63" i="2" s="1"/>
  <c r="AH63" i="2"/>
  <c r="AJ63" i="2" s="1"/>
  <c r="AV67" i="2"/>
  <c r="AX67" i="2" s="1"/>
  <c r="AH67" i="2"/>
  <c r="AJ67" i="2" s="1"/>
  <c r="AV72" i="2"/>
  <c r="AH72" i="2"/>
  <c r="AX72" i="2" s="1"/>
  <c r="AV76" i="2"/>
  <c r="AH76" i="2"/>
  <c r="AX76" i="2" s="1"/>
  <c r="AV81" i="2"/>
  <c r="AH81" i="2"/>
  <c r="AX81" i="2" s="1"/>
  <c r="BL9" i="1"/>
  <c r="BN9" i="1" s="1"/>
  <c r="AV73" i="2"/>
  <c r="AH9" i="2"/>
  <c r="AJ9" i="2" s="1"/>
  <c r="AF14" i="2"/>
  <c r="AF12" i="2"/>
  <c r="AV34" i="2"/>
  <c r="AX34" i="2" s="1"/>
  <c r="AV44" i="2"/>
  <c r="AX44" i="2" s="1"/>
  <c r="AF58" i="2"/>
  <c r="AF8" i="2"/>
  <c r="AH8" i="2" s="1"/>
  <c r="AJ8" i="2" s="1"/>
  <c r="AV46" i="2"/>
  <c r="AX46" i="2" s="1"/>
  <c r="B38" i="2"/>
  <c r="B91" i="2" s="1"/>
  <c r="AH48" i="2" l="1"/>
  <c r="AV48" i="2"/>
  <c r="AV38" i="2"/>
  <c r="AH31" i="2"/>
  <c r="AF54" i="2"/>
  <c r="AV31" i="2"/>
  <c r="AH38" i="2"/>
  <c r="AF6" i="2"/>
  <c r="AV55" i="2"/>
  <c r="AX7" i="2"/>
  <c r="BB73" i="2"/>
  <c r="BD73" i="2" s="1"/>
  <c r="AL73" i="2"/>
  <c r="AN73" i="2" s="1"/>
  <c r="AP73" i="2" s="1"/>
  <c r="AZ67" i="2"/>
  <c r="BB67" i="2" s="1"/>
  <c r="BD67" i="2" s="1"/>
  <c r="AL67" i="2"/>
  <c r="AN67" i="2" s="1"/>
  <c r="AP67" i="2" s="1"/>
  <c r="AZ56" i="2"/>
  <c r="BB56" i="2" s="1"/>
  <c r="BD56" i="2" s="1"/>
  <c r="AL56" i="2"/>
  <c r="AN56" i="2" s="1"/>
  <c r="AP56" i="2" s="1"/>
  <c r="AZ61" i="2"/>
  <c r="BB61" i="2" s="1"/>
  <c r="BD61" i="2" s="1"/>
  <c r="AL61" i="2"/>
  <c r="AN61" i="2" s="1"/>
  <c r="AP61" i="2" s="1"/>
  <c r="X60" i="2"/>
  <c r="X54" i="2" s="1"/>
  <c r="X91" i="2" s="1"/>
  <c r="AZ66" i="2"/>
  <c r="BB66" i="2" s="1"/>
  <c r="BD66" i="2" s="1"/>
  <c r="AL66" i="2"/>
  <c r="AN66" i="2" s="1"/>
  <c r="AP66" i="2" s="1"/>
  <c r="AZ68" i="2"/>
  <c r="BB68" i="2" s="1"/>
  <c r="BD68" i="2" s="1"/>
  <c r="AL68" i="2"/>
  <c r="AN68" i="2" s="1"/>
  <c r="AP68" i="2" s="1"/>
  <c r="AZ63" i="2"/>
  <c r="BB63" i="2" s="1"/>
  <c r="BD63" i="2" s="1"/>
  <c r="AL63" i="2"/>
  <c r="AN63" i="2" s="1"/>
  <c r="AP63" i="2" s="1"/>
  <c r="AZ70" i="2"/>
  <c r="BB70" i="2" s="1"/>
  <c r="BD70" i="2" s="1"/>
  <c r="AL70" i="2"/>
  <c r="AN70" i="2" s="1"/>
  <c r="AP70" i="2" s="1"/>
  <c r="AZ62" i="2"/>
  <c r="BB62" i="2" s="1"/>
  <c r="BD62" i="2" s="1"/>
  <c r="AL62" i="2"/>
  <c r="AN62" i="2" s="1"/>
  <c r="AP62" i="2" s="1"/>
  <c r="AZ64" i="2"/>
  <c r="BB64" i="2" s="1"/>
  <c r="BD64" i="2" s="1"/>
  <c r="AL64" i="2"/>
  <c r="AN64" i="2" s="1"/>
  <c r="AP64" i="2" s="1"/>
  <c r="AZ65" i="2"/>
  <c r="BB65" i="2" s="1"/>
  <c r="BD65" i="2" s="1"/>
  <c r="AL65" i="2"/>
  <c r="AN65" i="2" s="1"/>
  <c r="AP65" i="2" s="1"/>
  <c r="AZ57" i="2"/>
  <c r="BB57" i="2" s="1"/>
  <c r="BD57" i="2" s="1"/>
  <c r="AL57" i="2"/>
  <c r="AN57" i="2" s="1"/>
  <c r="AP57" i="2" s="1"/>
  <c r="AZ59" i="2"/>
  <c r="BB59" i="2" s="1"/>
  <c r="BD59" i="2" s="1"/>
  <c r="AL59" i="2"/>
  <c r="AN59" i="2" s="1"/>
  <c r="AP59" i="2" s="1"/>
  <c r="AZ69" i="2"/>
  <c r="BB69" i="2" s="1"/>
  <c r="BD69" i="2" s="1"/>
  <c r="AL69" i="2"/>
  <c r="AN69" i="2" s="1"/>
  <c r="AP69" i="2" s="1"/>
  <c r="AZ51" i="2"/>
  <c r="BB51" i="2" s="1"/>
  <c r="BD51" i="2" s="1"/>
  <c r="BF51" i="2" s="1"/>
  <c r="BH51" i="2" s="1"/>
  <c r="BJ51" i="2" s="1"/>
  <c r="BL51" i="2" s="1"/>
  <c r="AL51" i="2"/>
  <c r="AN51" i="2" s="1"/>
  <c r="AP51" i="2" s="1"/>
  <c r="AR51" i="2" s="1"/>
  <c r="AT51" i="2" s="1"/>
  <c r="AZ52" i="2"/>
  <c r="BB52" i="2" s="1"/>
  <c r="BD52" i="2" s="1"/>
  <c r="BF52" i="2" s="1"/>
  <c r="BH52" i="2" s="1"/>
  <c r="BJ52" i="2" s="1"/>
  <c r="BL52" i="2" s="1"/>
  <c r="AL52" i="2"/>
  <c r="AN52" i="2" s="1"/>
  <c r="AP52" i="2" s="1"/>
  <c r="AR52" i="2" s="1"/>
  <c r="AT52" i="2" s="1"/>
  <c r="AZ50" i="2"/>
  <c r="BB50" i="2" s="1"/>
  <c r="BD50" i="2" s="1"/>
  <c r="BF50" i="2" s="1"/>
  <c r="BH50" i="2" s="1"/>
  <c r="BJ50" i="2" s="1"/>
  <c r="BL50" i="2" s="1"/>
  <c r="AL50" i="2"/>
  <c r="AN50" i="2" s="1"/>
  <c r="AP50" i="2" s="1"/>
  <c r="AR50" i="2" s="1"/>
  <c r="AT50" i="2" s="1"/>
  <c r="AZ42" i="2"/>
  <c r="BB42" i="2" s="1"/>
  <c r="BD42" i="2" s="1"/>
  <c r="BF42" i="2" s="1"/>
  <c r="BH42" i="2" s="1"/>
  <c r="BJ42" i="2" s="1"/>
  <c r="BL42" i="2" s="1"/>
  <c r="AL42" i="2"/>
  <c r="AN42" i="2" s="1"/>
  <c r="AP42" i="2" s="1"/>
  <c r="AR42" i="2" s="1"/>
  <c r="AT42" i="2" s="1"/>
  <c r="AZ41" i="2"/>
  <c r="BB41" i="2" s="1"/>
  <c r="BD41" i="2" s="1"/>
  <c r="BF41" i="2" s="1"/>
  <c r="BH41" i="2" s="1"/>
  <c r="BJ41" i="2" s="1"/>
  <c r="BL41" i="2" s="1"/>
  <c r="AL41" i="2"/>
  <c r="AN41" i="2" s="1"/>
  <c r="AP41" i="2" s="1"/>
  <c r="AR41" i="2" s="1"/>
  <c r="AT41" i="2" s="1"/>
  <c r="AZ45" i="2"/>
  <c r="BB45" i="2" s="1"/>
  <c r="BD45" i="2" s="1"/>
  <c r="BF45" i="2" s="1"/>
  <c r="BH45" i="2" s="1"/>
  <c r="BJ45" i="2" s="1"/>
  <c r="BL45" i="2" s="1"/>
  <c r="AL45" i="2"/>
  <c r="AN45" i="2" s="1"/>
  <c r="AP45" i="2" s="1"/>
  <c r="AR45" i="2" s="1"/>
  <c r="AT45" i="2" s="1"/>
  <c r="AZ47" i="2"/>
  <c r="BB47" i="2" s="1"/>
  <c r="BD47" i="2" s="1"/>
  <c r="BF47" i="2" s="1"/>
  <c r="BH47" i="2" s="1"/>
  <c r="BJ47" i="2" s="1"/>
  <c r="BL47" i="2" s="1"/>
  <c r="AL47" i="2"/>
  <c r="AN47" i="2" s="1"/>
  <c r="AP47" i="2" s="1"/>
  <c r="AR47" i="2" s="1"/>
  <c r="AT47" i="2" s="1"/>
  <c r="AZ40" i="2"/>
  <c r="BB40" i="2" s="1"/>
  <c r="BD40" i="2" s="1"/>
  <c r="BF40" i="2" s="1"/>
  <c r="BH40" i="2" s="1"/>
  <c r="BJ40" i="2" s="1"/>
  <c r="BL40" i="2" s="1"/>
  <c r="AL40" i="2"/>
  <c r="AN40" i="2" s="1"/>
  <c r="AP40" i="2" s="1"/>
  <c r="AR40" i="2" s="1"/>
  <c r="AT40" i="2" s="1"/>
  <c r="AZ33" i="2"/>
  <c r="BB33" i="2" s="1"/>
  <c r="BD33" i="2" s="1"/>
  <c r="BF33" i="2" s="1"/>
  <c r="BH33" i="2" s="1"/>
  <c r="BJ33" i="2" s="1"/>
  <c r="BL33" i="2" s="1"/>
  <c r="AL33" i="2"/>
  <c r="AN33" i="2" s="1"/>
  <c r="AP33" i="2" s="1"/>
  <c r="AR33" i="2" s="1"/>
  <c r="AT33" i="2" s="1"/>
  <c r="AZ35" i="2"/>
  <c r="BB35" i="2" s="1"/>
  <c r="BD35" i="2" s="1"/>
  <c r="BF35" i="2" s="1"/>
  <c r="BH35" i="2" s="1"/>
  <c r="BJ35" i="2" s="1"/>
  <c r="BL35" i="2" s="1"/>
  <c r="AL35" i="2"/>
  <c r="AN35" i="2" s="1"/>
  <c r="AP35" i="2" s="1"/>
  <c r="AR35" i="2" s="1"/>
  <c r="AT35" i="2" s="1"/>
  <c r="AZ36" i="2"/>
  <c r="BB36" i="2" s="1"/>
  <c r="BD36" i="2" s="1"/>
  <c r="BF36" i="2" s="1"/>
  <c r="BH36" i="2" s="1"/>
  <c r="BJ36" i="2" s="1"/>
  <c r="BL36" i="2" s="1"/>
  <c r="AL36" i="2"/>
  <c r="AN36" i="2" s="1"/>
  <c r="AP36" i="2" s="1"/>
  <c r="AR36" i="2" s="1"/>
  <c r="AT36" i="2" s="1"/>
  <c r="AZ15" i="2"/>
  <c r="BB15" i="2" s="1"/>
  <c r="BD15" i="2" s="1"/>
  <c r="AL15" i="2"/>
  <c r="AN15" i="2" s="1"/>
  <c r="AP15" i="2" s="1"/>
  <c r="AZ13" i="2"/>
  <c r="BB13" i="2" s="1"/>
  <c r="BD13" i="2" s="1"/>
  <c r="AL13" i="2"/>
  <c r="AN13" i="2" s="1"/>
  <c r="AP13" i="2" s="1"/>
  <c r="AZ19" i="2"/>
  <c r="BB19" i="2" s="1"/>
  <c r="BD19" i="2" s="1"/>
  <c r="AL19" i="2"/>
  <c r="AN19" i="2" s="1"/>
  <c r="AP19" i="2" s="1"/>
  <c r="AZ10" i="2"/>
  <c r="BB10" i="2" s="1"/>
  <c r="BD10" i="2" s="1"/>
  <c r="AL10" i="2"/>
  <c r="AN10" i="2" s="1"/>
  <c r="AP10" i="2" s="1"/>
  <c r="AZ22" i="2"/>
  <c r="BB22" i="2" s="1"/>
  <c r="BD22" i="2" s="1"/>
  <c r="AL22" i="2"/>
  <c r="AN22" i="2" s="1"/>
  <c r="AP22" i="2" s="1"/>
  <c r="AZ17" i="2"/>
  <c r="BB17" i="2" s="1"/>
  <c r="BD17" i="2" s="1"/>
  <c r="AL17" i="2"/>
  <c r="AN17" i="2" s="1"/>
  <c r="AP17" i="2" s="1"/>
  <c r="AZ27" i="2"/>
  <c r="BB27" i="2" s="1"/>
  <c r="BD27" i="2" s="1"/>
  <c r="AL27" i="2"/>
  <c r="AN27" i="2" s="1"/>
  <c r="AP27" i="2" s="1"/>
  <c r="AZ16" i="2"/>
  <c r="BB16" i="2" s="1"/>
  <c r="BD16" i="2" s="1"/>
  <c r="AL16" i="2"/>
  <c r="AN16" i="2" s="1"/>
  <c r="AP16" i="2" s="1"/>
  <c r="AZ23" i="2"/>
  <c r="BB23" i="2" s="1"/>
  <c r="BD23" i="2" s="1"/>
  <c r="AL23" i="2"/>
  <c r="AN23" i="2" s="1"/>
  <c r="AP23" i="2" s="1"/>
  <c r="AZ20" i="2"/>
  <c r="BB20" i="2" s="1"/>
  <c r="BD20" i="2" s="1"/>
  <c r="AL20" i="2"/>
  <c r="AN20" i="2" s="1"/>
  <c r="AP20" i="2" s="1"/>
  <c r="AZ18" i="2"/>
  <c r="BB18" i="2" s="1"/>
  <c r="BD18" i="2" s="1"/>
  <c r="AL18" i="2"/>
  <c r="AN18" i="2" s="1"/>
  <c r="AP18" i="2" s="1"/>
  <c r="AZ21" i="2"/>
  <c r="BB21" i="2" s="1"/>
  <c r="BD21" i="2" s="1"/>
  <c r="AL21" i="2"/>
  <c r="AN21" i="2" s="1"/>
  <c r="AP21" i="2" s="1"/>
  <c r="AZ8" i="2"/>
  <c r="BB8" i="2" s="1"/>
  <c r="BD8" i="2" s="1"/>
  <c r="AL8" i="2"/>
  <c r="AN8" i="2" s="1"/>
  <c r="AP8" i="2" s="1"/>
  <c r="AZ9" i="2"/>
  <c r="BB9" i="2" s="1"/>
  <c r="BD9" i="2" s="1"/>
  <c r="AL9" i="2"/>
  <c r="AN9" i="2" s="1"/>
  <c r="AP9" i="2" s="1"/>
  <c r="BR53" i="1"/>
  <c r="BR266" i="1" s="1"/>
  <c r="BT55" i="1"/>
  <c r="BR12" i="1"/>
  <c r="BR263" i="1" s="1"/>
  <c r="BR10" i="14" s="1"/>
  <c r="BT14" i="1"/>
  <c r="BP266" i="1"/>
  <c r="BP274" i="1" s="1"/>
  <c r="BP277" i="1" s="1"/>
  <c r="H46" i="2"/>
  <c r="H38" i="2" s="1"/>
  <c r="H91" i="2" s="1"/>
  <c r="AH55" i="2"/>
  <c r="BP262" i="1"/>
  <c r="BP9" i="14" s="1"/>
  <c r="AJ79" i="2"/>
  <c r="AZ79" i="2" s="1"/>
  <c r="AJ83" i="2"/>
  <c r="AZ83" i="2" s="1"/>
  <c r="AJ77" i="2"/>
  <c r="AZ77" i="2" s="1"/>
  <c r="AJ81" i="2"/>
  <c r="AZ81" i="2" s="1"/>
  <c r="AJ82" i="2"/>
  <c r="AZ82" i="2" s="1"/>
  <c r="AJ78" i="2"/>
  <c r="AZ78" i="2" s="1"/>
  <c r="AH60" i="2"/>
  <c r="AJ60" i="2" s="1"/>
  <c r="AX32" i="2"/>
  <c r="AX31" i="2" s="1"/>
  <c r="AJ7" i="2"/>
  <c r="AJ72" i="2"/>
  <c r="AZ72" i="2" s="1"/>
  <c r="AJ49" i="2"/>
  <c r="AJ48" i="2" s="1"/>
  <c r="AJ75" i="2"/>
  <c r="AZ75" i="2" s="1"/>
  <c r="AJ76" i="2"/>
  <c r="AZ76" i="2" s="1"/>
  <c r="AZ53" i="2"/>
  <c r="BB53" i="2" s="1"/>
  <c r="BD53" i="2" s="1"/>
  <c r="BF53" i="2" s="1"/>
  <c r="BH53" i="2" s="1"/>
  <c r="BJ53" i="2" s="1"/>
  <c r="BL53" i="2" s="1"/>
  <c r="AZ43" i="2"/>
  <c r="BB43" i="2" s="1"/>
  <c r="BD43" i="2" s="1"/>
  <c r="BF43" i="2" s="1"/>
  <c r="BH43" i="2" s="1"/>
  <c r="BJ43" i="2" s="1"/>
  <c r="BL43" i="2" s="1"/>
  <c r="AJ74" i="2"/>
  <c r="AZ74" i="2" s="1"/>
  <c r="AJ32" i="2"/>
  <c r="AJ31" i="2" s="1"/>
  <c r="AJ39" i="2"/>
  <c r="AJ38" i="2" s="1"/>
  <c r="AZ46" i="2"/>
  <c r="BB46" i="2" s="1"/>
  <c r="BD46" i="2" s="1"/>
  <c r="BF46" i="2" s="1"/>
  <c r="BH46" i="2" s="1"/>
  <c r="BJ46" i="2" s="1"/>
  <c r="BL46" i="2" s="1"/>
  <c r="BN260" i="1"/>
  <c r="BP9" i="1"/>
  <c r="AX49" i="2"/>
  <c r="AX48" i="2" s="1"/>
  <c r="AX39" i="2"/>
  <c r="AX38" i="2" s="1"/>
  <c r="BL9" i="14"/>
  <c r="B19" i="17" s="1"/>
  <c r="BN9" i="14"/>
  <c r="AV58" i="2"/>
  <c r="AH58" i="2"/>
  <c r="AJ58" i="2" s="1"/>
  <c r="AV12" i="2"/>
  <c r="AX12" i="2" s="1"/>
  <c r="AH12" i="2"/>
  <c r="AJ12" i="2" s="1"/>
  <c r="AV14" i="2"/>
  <c r="AX14" i="2" s="1"/>
  <c r="AH14" i="2"/>
  <c r="AJ14" i="2" s="1"/>
  <c r="BL260" i="1"/>
  <c r="BL8" i="1"/>
  <c r="BN8" i="1" s="1"/>
  <c r="AV9" i="2"/>
  <c r="AX9" i="2" s="1"/>
  <c r="AV8" i="2"/>
  <c r="AX8" i="2" s="1"/>
  <c r="V13" i="1"/>
  <c r="AF91" i="2" l="1"/>
  <c r="BF9" i="2"/>
  <c r="BH9" i="2" s="1"/>
  <c r="BJ9" i="2" s="1"/>
  <c r="BL9" i="2" s="1"/>
  <c r="AR9" i="2"/>
  <c r="AT9" i="2" s="1"/>
  <c r="BF21" i="2"/>
  <c r="BH21" i="2" s="1"/>
  <c r="BJ21" i="2" s="1"/>
  <c r="BL21" i="2" s="1"/>
  <c r="AR21" i="2"/>
  <c r="AT21" i="2" s="1"/>
  <c r="BF20" i="2"/>
  <c r="BH20" i="2" s="1"/>
  <c r="BJ20" i="2" s="1"/>
  <c r="BL20" i="2" s="1"/>
  <c r="AR20" i="2"/>
  <c r="AT20" i="2" s="1"/>
  <c r="BF16" i="2"/>
  <c r="BH16" i="2" s="1"/>
  <c r="BJ16" i="2" s="1"/>
  <c r="BL16" i="2" s="1"/>
  <c r="AR16" i="2"/>
  <c r="AT16" i="2" s="1"/>
  <c r="BF17" i="2"/>
  <c r="BH17" i="2" s="1"/>
  <c r="BJ17" i="2" s="1"/>
  <c r="BL17" i="2" s="1"/>
  <c r="AR17" i="2"/>
  <c r="AT17" i="2" s="1"/>
  <c r="BF10" i="2"/>
  <c r="BH10" i="2" s="1"/>
  <c r="BJ10" i="2" s="1"/>
  <c r="BL10" i="2" s="1"/>
  <c r="AR10" i="2"/>
  <c r="AT10" i="2" s="1"/>
  <c r="BF13" i="2"/>
  <c r="BH13" i="2" s="1"/>
  <c r="BJ13" i="2" s="1"/>
  <c r="BL13" i="2" s="1"/>
  <c r="AR13" i="2"/>
  <c r="AT13" i="2" s="1"/>
  <c r="BF59" i="2"/>
  <c r="BH59" i="2" s="1"/>
  <c r="BJ59" i="2" s="1"/>
  <c r="BL59" i="2" s="1"/>
  <c r="AR59" i="2"/>
  <c r="AT59" i="2" s="1"/>
  <c r="BF65" i="2"/>
  <c r="BH65" i="2" s="1"/>
  <c r="BJ65" i="2" s="1"/>
  <c r="BL65" i="2" s="1"/>
  <c r="AR65" i="2"/>
  <c r="AT65" i="2" s="1"/>
  <c r="BF62" i="2"/>
  <c r="BH62" i="2" s="1"/>
  <c r="BJ62" i="2" s="1"/>
  <c r="BL62" i="2" s="1"/>
  <c r="AR62" i="2"/>
  <c r="AT62" i="2" s="1"/>
  <c r="BF63" i="2"/>
  <c r="BH63" i="2" s="1"/>
  <c r="BJ63" i="2" s="1"/>
  <c r="BL63" i="2" s="1"/>
  <c r="AR63" i="2"/>
  <c r="AT63" i="2" s="1"/>
  <c r="BF66" i="2"/>
  <c r="BH66" i="2" s="1"/>
  <c r="BJ66" i="2" s="1"/>
  <c r="BL66" i="2" s="1"/>
  <c r="AR66" i="2"/>
  <c r="AT66" i="2" s="1"/>
  <c r="AX55" i="2"/>
  <c r="AV54" i="2"/>
  <c r="AH54" i="2"/>
  <c r="BF56" i="2"/>
  <c r="BH56" i="2" s="1"/>
  <c r="BJ56" i="2" s="1"/>
  <c r="BL56" i="2" s="1"/>
  <c r="AR56" i="2"/>
  <c r="AT56" i="2" s="1"/>
  <c r="BF73" i="2"/>
  <c r="BH73" i="2" s="1"/>
  <c r="BJ73" i="2" s="1"/>
  <c r="BL73" i="2" s="1"/>
  <c r="AR73" i="2"/>
  <c r="AT73" i="2" s="1"/>
  <c r="BF8" i="2"/>
  <c r="BH8" i="2" s="1"/>
  <c r="BJ8" i="2" s="1"/>
  <c r="BL8" i="2" s="1"/>
  <c r="AR8" i="2"/>
  <c r="AT8" i="2" s="1"/>
  <c r="BF18" i="2"/>
  <c r="BH18" i="2" s="1"/>
  <c r="BJ18" i="2" s="1"/>
  <c r="BL18" i="2" s="1"/>
  <c r="AR18" i="2"/>
  <c r="AT18" i="2" s="1"/>
  <c r="BF23" i="2"/>
  <c r="AR23" i="2"/>
  <c r="AT23" i="2" s="1"/>
  <c r="BF27" i="2"/>
  <c r="BH27" i="2" s="1"/>
  <c r="BJ27" i="2" s="1"/>
  <c r="BL27" i="2" s="1"/>
  <c r="AR27" i="2"/>
  <c r="AT27" i="2" s="1"/>
  <c r="BF22" i="2"/>
  <c r="BH22" i="2" s="1"/>
  <c r="BJ22" i="2" s="1"/>
  <c r="BL22" i="2" s="1"/>
  <c r="AR22" i="2"/>
  <c r="AT22" i="2" s="1"/>
  <c r="BF19" i="2"/>
  <c r="BH19" i="2" s="1"/>
  <c r="BJ19" i="2" s="1"/>
  <c r="BL19" i="2" s="1"/>
  <c r="AR19" i="2"/>
  <c r="AT19" i="2" s="1"/>
  <c r="BF15" i="2"/>
  <c r="BH15" i="2" s="1"/>
  <c r="BJ15" i="2" s="1"/>
  <c r="BL15" i="2" s="1"/>
  <c r="AR15" i="2"/>
  <c r="AT15" i="2" s="1"/>
  <c r="BF69" i="2"/>
  <c r="BH69" i="2" s="1"/>
  <c r="BJ69" i="2" s="1"/>
  <c r="BL69" i="2" s="1"/>
  <c r="AR69" i="2"/>
  <c r="AT69" i="2" s="1"/>
  <c r="BF57" i="2"/>
  <c r="BH57" i="2" s="1"/>
  <c r="BJ57" i="2" s="1"/>
  <c r="BL57" i="2" s="1"/>
  <c r="AR57" i="2"/>
  <c r="AT57" i="2" s="1"/>
  <c r="BF64" i="2"/>
  <c r="BH64" i="2" s="1"/>
  <c r="BJ64" i="2" s="1"/>
  <c r="BL64" i="2" s="1"/>
  <c r="AR64" i="2"/>
  <c r="AT64" i="2" s="1"/>
  <c r="BF70" i="2"/>
  <c r="BH70" i="2" s="1"/>
  <c r="BJ70" i="2" s="1"/>
  <c r="BL70" i="2" s="1"/>
  <c r="AR70" i="2"/>
  <c r="AT70" i="2" s="1"/>
  <c r="BF68" i="2"/>
  <c r="BH68" i="2" s="1"/>
  <c r="BJ68" i="2" s="1"/>
  <c r="BL68" i="2" s="1"/>
  <c r="AR68" i="2"/>
  <c r="AT68" i="2" s="1"/>
  <c r="BF61" i="2"/>
  <c r="BH61" i="2" s="1"/>
  <c r="BJ61" i="2" s="1"/>
  <c r="BL61" i="2" s="1"/>
  <c r="AR61" i="2"/>
  <c r="AT61" i="2" s="1"/>
  <c r="BF67" i="2"/>
  <c r="BH67" i="2" s="1"/>
  <c r="BJ67" i="2" s="1"/>
  <c r="BL67" i="2" s="1"/>
  <c r="AR67" i="2"/>
  <c r="AT67" i="2" s="1"/>
  <c r="BH23" i="2"/>
  <c r="BJ23" i="2" s="1"/>
  <c r="BL23" i="2" s="1"/>
  <c r="AJ6" i="2"/>
  <c r="AH6" i="2"/>
  <c r="AX6" i="2"/>
  <c r="AV6" i="2"/>
  <c r="AL39" i="2"/>
  <c r="AL38" i="2" s="1"/>
  <c r="AZ7" i="2"/>
  <c r="AL49" i="2"/>
  <c r="AL48" i="2" s="1"/>
  <c r="AJ55" i="2"/>
  <c r="AJ54" i="2" s="1"/>
  <c r="V12" i="1"/>
  <c r="X13" i="1"/>
  <c r="BR137" i="1"/>
  <c r="BT53" i="1"/>
  <c r="BT266" i="1" s="1"/>
  <c r="BT274" i="1" s="1"/>
  <c r="BT277" i="1" s="1"/>
  <c r="BV55" i="1"/>
  <c r="BT12" i="1"/>
  <c r="BT263" i="1" s="1"/>
  <c r="BT10" i="14" s="1"/>
  <c r="BV14" i="1"/>
  <c r="Z60" i="2"/>
  <c r="Z54" i="2" s="1"/>
  <c r="Z91" i="2" s="1"/>
  <c r="J46" i="2"/>
  <c r="BB82" i="2"/>
  <c r="BD82" i="2" s="1"/>
  <c r="AL82" i="2"/>
  <c r="AN82" i="2" s="1"/>
  <c r="AP82" i="2" s="1"/>
  <c r="BB78" i="2"/>
  <c r="BD78" i="2" s="1"/>
  <c r="AL78" i="2"/>
  <c r="AN78" i="2" s="1"/>
  <c r="AP78" i="2" s="1"/>
  <c r="BB81" i="2"/>
  <c r="BD81" i="2" s="1"/>
  <c r="AL81" i="2"/>
  <c r="AN81" i="2" s="1"/>
  <c r="AP81" i="2" s="1"/>
  <c r="BB83" i="2"/>
  <c r="BD83" i="2" s="1"/>
  <c r="AL83" i="2"/>
  <c r="AN83" i="2" s="1"/>
  <c r="AP83" i="2" s="1"/>
  <c r="BB77" i="2"/>
  <c r="BD77" i="2" s="1"/>
  <c r="AL77" i="2"/>
  <c r="AN77" i="2" s="1"/>
  <c r="AP77" i="2" s="1"/>
  <c r="BB79" i="2"/>
  <c r="BD79" i="2" s="1"/>
  <c r="AL79" i="2"/>
  <c r="AN79" i="2" s="1"/>
  <c r="BB76" i="2"/>
  <c r="BD76" i="2" s="1"/>
  <c r="AL76" i="2"/>
  <c r="AN76" i="2" s="1"/>
  <c r="BB74" i="2"/>
  <c r="BD74" i="2" s="1"/>
  <c r="AL74" i="2"/>
  <c r="AN74" i="2" s="1"/>
  <c r="AP74" i="2" s="1"/>
  <c r="BB75" i="2"/>
  <c r="BD75" i="2" s="1"/>
  <c r="AL75" i="2"/>
  <c r="AN75" i="2" s="1"/>
  <c r="AP75" i="2" s="1"/>
  <c r="BB72" i="2"/>
  <c r="BD72" i="2" s="1"/>
  <c r="AL72" i="2"/>
  <c r="AN72" i="2" s="1"/>
  <c r="AP72" i="2" s="1"/>
  <c r="AZ60" i="2"/>
  <c r="BB60" i="2" s="1"/>
  <c r="BD60" i="2" s="1"/>
  <c r="AL60" i="2"/>
  <c r="AN60" i="2" s="1"/>
  <c r="AP60" i="2" s="1"/>
  <c r="AZ58" i="2"/>
  <c r="BB58" i="2" s="1"/>
  <c r="BD58" i="2" s="1"/>
  <c r="AL58" i="2"/>
  <c r="AN58" i="2" s="1"/>
  <c r="AP58" i="2" s="1"/>
  <c r="AL32" i="2"/>
  <c r="AL31" i="2" s="1"/>
  <c r="AL7" i="2"/>
  <c r="AZ14" i="2"/>
  <c r="BB14" i="2" s="1"/>
  <c r="BD14" i="2" s="1"/>
  <c r="AL14" i="2"/>
  <c r="AN14" i="2" s="1"/>
  <c r="AP14" i="2" s="1"/>
  <c r="AZ12" i="2"/>
  <c r="BB12" i="2" s="1"/>
  <c r="BD12" i="2" s="1"/>
  <c r="AL12" i="2"/>
  <c r="AN12" i="2" s="1"/>
  <c r="AP12" i="2" s="1"/>
  <c r="BR262" i="1"/>
  <c r="BR9" i="14" s="1"/>
  <c r="BP13" i="14"/>
  <c r="BP17" i="14" s="1"/>
  <c r="BR13" i="14"/>
  <c r="BR17" i="14" s="1"/>
  <c r="BR274" i="1"/>
  <c r="BR277" i="1" s="1"/>
  <c r="BR25" i="14" s="1"/>
  <c r="AZ49" i="2"/>
  <c r="AZ48" i="2" s="1"/>
  <c r="AZ39" i="2"/>
  <c r="AZ38" i="2" s="1"/>
  <c r="BP260" i="1"/>
  <c r="BP7" i="14" s="1"/>
  <c r="BR9" i="1"/>
  <c r="AZ32" i="2"/>
  <c r="AZ31" i="2" s="1"/>
  <c r="BP25" i="14"/>
  <c r="BP22" i="14"/>
  <c r="BN7" i="14"/>
  <c r="BN259" i="1"/>
  <c r="BP8" i="1"/>
  <c r="BR8" i="1" s="1"/>
  <c r="BT8" i="1" s="1"/>
  <c r="AX58" i="2"/>
  <c r="BL259" i="1"/>
  <c r="BL7" i="14"/>
  <c r="B17" i="17" s="1"/>
  <c r="AV91" i="2" l="1"/>
  <c r="AH91" i="2"/>
  <c r="BF12" i="2"/>
  <c r="BH12" i="2" s="1"/>
  <c r="BJ12" i="2" s="1"/>
  <c r="BL12" i="2" s="1"/>
  <c r="AR12" i="2"/>
  <c r="AT12" i="2" s="1"/>
  <c r="BF60" i="2"/>
  <c r="AR60" i="2"/>
  <c r="AT60" i="2" s="1"/>
  <c r="BF75" i="2"/>
  <c r="BH75" i="2" s="1"/>
  <c r="BJ75" i="2" s="1"/>
  <c r="BL75" i="2" s="1"/>
  <c r="AR75" i="2"/>
  <c r="AT75" i="2" s="1"/>
  <c r="AR77" i="2"/>
  <c r="BF77" i="2"/>
  <c r="BH77" i="2" s="1"/>
  <c r="BJ77" i="2" s="1"/>
  <c r="AR81" i="2"/>
  <c r="BF81" i="2"/>
  <c r="BH81" i="2" s="1"/>
  <c r="BJ81" i="2" s="1"/>
  <c r="AR82" i="2"/>
  <c r="BF82" i="2"/>
  <c r="BH82" i="2" s="1"/>
  <c r="BJ82" i="2" s="1"/>
  <c r="BF14" i="2"/>
  <c r="AR14" i="2"/>
  <c r="AT14" i="2" s="1"/>
  <c r="BF58" i="2"/>
  <c r="BH58" i="2" s="1"/>
  <c r="BJ58" i="2" s="1"/>
  <c r="BL58" i="2" s="1"/>
  <c r="AR58" i="2"/>
  <c r="AT58" i="2" s="1"/>
  <c r="BF72" i="2"/>
  <c r="BH72" i="2" s="1"/>
  <c r="BJ72" i="2" s="1"/>
  <c r="BL72" i="2" s="1"/>
  <c r="AR72" i="2"/>
  <c r="AT72" i="2" s="1"/>
  <c r="BF74" i="2"/>
  <c r="BH74" i="2" s="1"/>
  <c r="BJ74" i="2" s="1"/>
  <c r="BL74" i="2" s="1"/>
  <c r="AR74" i="2"/>
  <c r="AT74" i="2" s="1"/>
  <c r="AR83" i="2"/>
  <c r="BF83" i="2"/>
  <c r="BH83" i="2" s="1"/>
  <c r="BJ83" i="2" s="1"/>
  <c r="AR78" i="2"/>
  <c r="BF78" i="2"/>
  <c r="BH78" i="2" s="1"/>
  <c r="BJ78" i="2" s="1"/>
  <c r="AJ91" i="2"/>
  <c r="AX54" i="2"/>
  <c r="AX91" i="2" s="1"/>
  <c r="BH60" i="2"/>
  <c r="BJ60" i="2" s="1"/>
  <c r="BL60" i="2" s="1"/>
  <c r="AZ55" i="2"/>
  <c r="AZ54" i="2" s="1"/>
  <c r="BH14" i="2"/>
  <c r="BJ14" i="2" s="1"/>
  <c r="BL14" i="2" s="1"/>
  <c r="AL6" i="2"/>
  <c r="AZ6" i="2"/>
  <c r="AN49" i="2"/>
  <c r="AN48" i="2" s="1"/>
  <c r="J38" i="2"/>
  <c r="J91" i="2" s="1"/>
  <c r="L46" i="2"/>
  <c r="BV12" i="1"/>
  <c r="BV263" i="1" s="1"/>
  <c r="BV10" i="14" s="1"/>
  <c r="BX14" i="1"/>
  <c r="BV53" i="1"/>
  <c r="BV266" i="1" s="1"/>
  <c r="BV274" i="1" s="1"/>
  <c r="BX53" i="1"/>
  <c r="AL55" i="2"/>
  <c r="AL54" i="2" s="1"/>
  <c r="AN39" i="2"/>
  <c r="AN38" i="2" s="1"/>
  <c r="AN7" i="2"/>
  <c r="AN6" i="2" s="1"/>
  <c r="BB7" i="2"/>
  <c r="BB6" i="2" s="1"/>
  <c r="Z13" i="1"/>
  <c r="X12" i="1"/>
  <c r="X9" i="1" s="1"/>
  <c r="X8" i="1" s="1"/>
  <c r="X259" i="1" s="1"/>
  <c r="BT137" i="1"/>
  <c r="BT262" i="1"/>
  <c r="BT9" i="14" s="1"/>
  <c r="AN32" i="2"/>
  <c r="AN31" i="2" s="1"/>
  <c r="BT259" i="1"/>
  <c r="BV8" i="1"/>
  <c r="BT13" i="14"/>
  <c r="BT17" i="14" s="1"/>
  <c r="BR260" i="1"/>
  <c r="BR7" i="14" s="1"/>
  <c r="BT9" i="1"/>
  <c r="BV9" i="1" s="1"/>
  <c r="BB49" i="2"/>
  <c r="BB48" i="2" s="1"/>
  <c r="BB39" i="2"/>
  <c r="BB38" i="2" s="1"/>
  <c r="BB32" i="2"/>
  <c r="BB31" i="2" s="1"/>
  <c r="BR22" i="14"/>
  <c r="BR259" i="1"/>
  <c r="BP259" i="1"/>
  <c r="BL6" i="14"/>
  <c r="B16" i="17" s="1"/>
  <c r="V88" i="1"/>
  <c r="BB55" i="2" l="1"/>
  <c r="BB54" i="2" s="1"/>
  <c r="BB91" i="2" s="1"/>
  <c r="AZ91" i="2"/>
  <c r="AL91" i="2"/>
  <c r="L38" i="2"/>
  <c r="L91" i="2" s="1"/>
  <c r="N46" i="2"/>
  <c r="N38" i="2" s="1"/>
  <c r="N91" i="2" s="1"/>
  <c r="BX12" i="1"/>
  <c r="BX263" i="1" s="1"/>
  <c r="BX10" i="14" s="1"/>
  <c r="BZ14" i="1"/>
  <c r="AP49" i="2"/>
  <c r="AP39" i="2"/>
  <c r="AP32" i="2"/>
  <c r="AP7" i="2"/>
  <c r="AR7" i="2" s="1"/>
  <c r="BX266" i="1"/>
  <c r="BX137" i="1"/>
  <c r="BV137" i="1"/>
  <c r="BV262" i="1"/>
  <c r="BV9" i="14" s="1"/>
  <c r="BX11" i="1"/>
  <c r="AN55" i="2"/>
  <c r="AN54" i="2" s="1"/>
  <c r="AN91" i="2" s="1"/>
  <c r="BD7" i="2"/>
  <c r="BD6" i="2" s="1"/>
  <c r="BV260" i="1"/>
  <c r="BV7" i="14" s="1"/>
  <c r="BX260" i="1"/>
  <c r="BX7" i="14" s="1"/>
  <c r="BT6" i="14"/>
  <c r="BX259" i="1"/>
  <c r="AB13" i="1"/>
  <c r="Z12" i="1"/>
  <c r="Z9" i="1" s="1"/>
  <c r="Z8" i="1" s="1"/>
  <c r="Z259" i="1" s="1"/>
  <c r="Z6" i="14" s="1"/>
  <c r="BV13" i="14"/>
  <c r="BV259" i="1"/>
  <c r="BD49" i="2"/>
  <c r="BD48" i="2" s="1"/>
  <c r="BD39" i="2"/>
  <c r="BD38" i="2" s="1"/>
  <c r="BD32" i="2"/>
  <c r="BD31" i="2" s="1"/>
  <c r="BT22" i="14"/>
  <c r="BT25" i="14"/>
  <c r="BT260" i="1"/>
  <c r="BR6" i="14"/>
  <c r="BP6" i="14"/>
  <c r="BL261" i="1"/>
  <c r="BL8" i="14" s="1"/>
  <c r="B18" i="17" s="1"/>
  <c r="BN6" i="14"/>
  <c r="B85" i="1"/>
  <c r="D85" i="1"/>
  <c r="F85" i="1"/>
  <c r="H85" i="1"/>
  <c r="J85" i="1"/>
  <c r="L85" i="1"/>
  <c r="N85" i="1"/>
  <c r="P85" i="1"/>
  <c r="R85" i="1"/>
  <c r="T85" i="1"/>
  <c r="V85" i="1"/>
  <c r="AR6" i="2" l="1"/>
  <c r="AT7" i="2"/>
  <c r="AT6" i="2" s="1"/>
  <c r="BD55" i="2"/>
  <c r="BD54" i="2" s="1"/>
  <c r="BD91" i="2" s="1"/>
  <c r="AP48" i="2"/>
  <c r="AR49" i="2"/>
  <c r="AP31" i="2"/>
  <c r="AR32" i="2"/>
  <c r="AP38" i="2"/>
  <c r="AR39" i="2"/>
  <c r="BZ12" i="1"/>
  <c r="BZ263" i="1" s="1"/>
  <c r="BZ10" i="14" s="1"/>
  <c r="CB14" i="1"/>
  <c r="AP6" i="2"/>
  <c r="BF7" i="2"/>
  <c r="BF6" i="2" s="1"/>
  <c r="BX262" i="1"/>
  <c r="BX9" i="14" s="1"/>
  <c r="BZ11" i="1"/>
  <c r="CB262" i="1" s="1"/>
  <c r="CB9" i="14" s="1"/>
  <c r="AP55" i="2"/>
  <c r="BX274" i="1"/>
  <c r="BX277" i="1" s="1"/>
  <c r="BX25" i="14" s="1"/>
  <c r="BX13" i="14"/>
  <c r="BX6" i="14"/>
  <c r="AD13" i="1"/>
  <c r="AB12" i="1"/>
  <c r="AB9" i="1" s="1"/>
  <c r="AB8" i="1" s="1"/>
  <c r="AB259" i="1" s="1"/>
  <c r="AB6" i="14" s="1"/>
  <c r="BF32" i="2"/>
  <c r="BF31" i="2" s="1"/>
  <c r="BF39" i="2"/>
  <c r="BF38" i="2" s="1"/>
  <c r="BF49" i="2"/>
  <c r="BF48" i="2" s="1"/>
  <c r="BV17" i="14"/>
  <c r="BV277" i="1"/>
  <c r="BV25" i="14" s="1"/>
  <c r="BV22" i="14"/>
  <c r="BV6" i="14"/>
  <c r="BT7" i="14"/>
  <c r="BN261" i="1"/>
  <c r="BP10" i="1"/>
  <c r="BR10" i="1" s="1"/>
  <c r="BT10" i="1" s="1"/>
  <c r="BV10" i="1" s="1"/>
  <c r="BN126" i="1"/>
  <c r="V98" i="1"/>
  <c r="BL129" i="1"/>
  <c r="BL137" i="1"/>
  <c r="V131" i="1"/>
  <c r="V267" i="1" s="1"/>
  <c r="V278" i="1" s="1"/>
  <c r="V128" i="1"/>
  <c r="V265" i="1"/>
  <c r="V113" i="1"/>
  <c r="V264" i="1" s="1"/>
  <c r="V11" i="14" s="1"/>
  <c r="B11" i="17" s="1"/>
  <c r="V107" i="1"/>
  <c r="V106" i="1" s="1"/>
  <c r="V263" i="1" s="1"/>
  <c r="V10" i="14" s="1"/>
  <c r="B10" i="17" s="1"/>
  <c r="V94" i="1"/>
  <c r="B81" i="1"/>
  <c r="B80" i="1" s="1"/>
  <c r="D81" i="1"/>
  <c r="D80" i="1" s="1"/>
  <c r="F81" i="1"/>
  <c r="F80" i="1" s="1"/>
  <c r="H81" i="1"/>
  <c r="H80" i="1" s="1"/>
  <c r="J81" i="1"/>
  <c r="J80" i="1" s="1"/>
  <c r="L81" i="1"/>
  <c r="L80" i="1" s="1"/>
  <c r="N81" i="1"/>
  <c r="N80" i="1" s="1"/>
  <c r="P81" i="1"/>
  <c r="P80" i="1" s="1"/>
  <c r="R81" i="1"/>
  <c r="R80" i="1" s="1"/>
  <c r="T81" i="1"/>
  <c r="T80" i="1" s="1"/>
  <c r="V81" i="1"/>
  <c r="B88" i="1"/>
  <c r="D88" i="1"/>
  <c r="F88" i="1"/>
  <c r="H88" i="1"/>
  <c r="J88" i="1"/>
  <c r="L88" i="1"/>
  <c r="N88" i="1"/>
  <c r="P88" i="1"/>
  <c r="R88" i="1"/>
  <c r="T88" i="1"/>
  <c r="B78" i="1"/>
  <c r="D78" i="1"/>
  <c r="F78" i="1"/>
  <c r="H78" i="1"/>
  <c r="J78" i="1"/>
  <c r="L78" i="1"/>
  <c r="N78" i="1"/>
  <c r="P78" i="1"/>
  <c r="R78" i="1"/>
  <c r="T78" i="1"/>
  <c r="V78" i="1"/>
  <c r="B76" i="1"/>
  <c r="B75" i="1" s="1"/>
  <c r="D76" i="1"/>
  <c r="D75" i="1" s="1"/>
  <c r="F76" i="1"/>
  <c r="F75" i="1" s="1"/>
  <c r="H76" i="1"/>
  <c r="H75" i="1" s="1"/>
  <c r="J76" i="1"/>
  <c r="J75" i="1" s="1"/>
  <c r="L76" i="1"/>
  <c r="L75" i="1" s="1"/>
  <c r="N76" i="1"/>
  <c r="N75" i="1" s="1"/>
  <c r="P76" i="1"/>
  <c r="P75" i="1" s="1"/>
  <c r="R76" i="1"/>
  <c r="R75" i="1" s="1"/>
  <c r="T76" i="1"/>
  <c r="T75" i="1" s="1"/>
  <c r="V76" i="1"/>
  <c r="V75" i="1" s="1"/>
  <c r="V33" i="1"/>
  <c r="V20" i="1"/>
  <c r="T270" i="1"/>
  <c r="R270" i="1"/>
  <c r="P270" i="1"/>
  <c r="N270" i="1"/>
  <c r="L270" i="1"/>
  <c r="J270" i="1"/>
  <c r="H270" i="1"/>
  <c r="F270" i="1"/>
  <c r="D270" i="1"/>
  <c r="B270" i="1"/>
  <c r="BK269" i="1"/>
  <c r="BJ269" i="1"/>
  <c r="BI269" i="1"/>
  <c r="BH269" i="1"/>
  <c r="BG269" i="1"/>
  <c r="BF269" i="1"/>
  <c r="BE269" i="1"/>
  <c r="BD269" i="1"/>
  <c r="BC269" i="1"/>
  <c r="BB269" i="1"/>
  <c r="BA269" i="1"/>
  <c r="AZ269" i="1"/>
  <c r="AY269" i="1"/>
  <c r="AX269" i="1"/>
  <c r="AW269" i="1"/>
  <c r="AV269" i="1"/>
  <c r="AU269" i="1"/>
  <c r="AT269" i="1"/>
  <c r="AS269" i="1"/>
  <c r="AR269" i="1"/>
  <c r="T269" i="1"/>
  <c r="R269" i="1"/>
  <c r="P269" i="1"/>
  <c r="N269" i="1"/>
  <c r="L269" i="1"/>
  <c r="J269" i="1"/>
  <c r="H269" i="1"/>
  <c r="F269" i="1"/>
  <c r="D269" i="1"/>
  <c r="B269" i="1"/>
  <c r="T268" i="1"/>
  <c r="BJ133" i="1" s="1"/>
  <c r="R268" i="1"/>
  <c r="BH255" i="1" s="1"/>
  <c r="P268" i="1"/>
  <c r="BF133" i="1" s="1"/>
  <c r="BF128" i="1" s="1"/>
  <c r="BF127" i="1" s="1"/>
  <c r="BF267" i="1" s="1"/>
  <c r="N268" i="1"/>
  <c r="BD255" i="1" s="1"/>
  <c r="J268" i="1"/>
  <c r="AZ255" i="1" s="1"/>
  <c r="F268" i="1"/>
  <c r="AV255" i="1" s="1"/>
  <c r="D268" i="1"/>
  <c r="AT133" i="1" s="1"/>
  <c r="AT128" i="1" s="1"/>
  <c r="AT127" i="1" s="1"/>
  <c r="AT267" i="1" s="1"/>
  <c r="B268" i="1"/>
  <c r="AR255" i="1" s="1"/>
  <c r="BD265" i="1"/>
  <c r="AV265" i="1"/>
  <c r="BJ262" i="1"/>
  <c r="BD262" i="1"/>
  <c r="AZ262" i="1"/>
  <c r="AV262" i="1"/>
  <c r="T255" i="1"/>
  <c r="R255" i="1"/>
  <c r="P255" i="1"/>
  <c r="N255" i="1"/>
  <c r="J255" i="1"/>
  <c r="F255" i="1"/>
  <c r="D255" i="1"/>
  <c r="B255" i="1"/>
  <c r="BJ253" i="1"/>
  <c r="BH253" i="1"/>
  <c r="BF253" i="1"/>
  <c r="BD253" i="1"/>
  <c r="BB253" i="1"/>
  <c r="AZ253" i="1"/>
  <c r="AV253" i="1"/>
  <c r="AT253" i="1"/>
  <c r="AR253" i="1"/>
  <c r="T253" i="1"/>
  <c r="R253" i="1"/>
  <c r="P253" i="1"/>
  <c r="N253" i="1"/>
  <c r="L253" i="1"/>
  <c r="K253" i="1"/>
  <c r="J253" i="1"/>
  <c r="I253" i="1"/>
  <c r="H253" i="1"/>
  <c r="G253" i="1"/>
  <c r="F253" i="1"/>
  <c r="E253" i="1"/>
  <c r="D253" i="1"/>
  <c r="C253" i="1"/>
  <c r="B253" i="1"/>
  <c r="BJ252" i="1"/>
  <c r="BH252" i="1"/>
  <c r="BF252" i="1"/>
  <c r="BD252" i="1"/>
  <c r="BB252" i="1"/>
  <c r="AZ252" i="1"/>
  <c r="AX252" i="1"/>
  <c r="AV252" i="1"/>
  <c r="AT252" i="1"/>
  <c r="AR252" i="1"/>
  <c r="BJ251" i="1"/>
  <c r="BH251" i="1"/>
  <c r="BF251" i="1"/>
  <c r="BD251" i="1"/>
  <c r="BB251" i="1"/>
  <c r="AZ251" i="1"/>
  <c r="AV251" i="1"/>
  <c r="AT251" i="1"/>
  <c r="AR251" i="1"/>
  <c r="BE250" i="1"/>
  <c r="BG250" i="1" s="1"/>
  <c r="AS250" i="1"/>
  <c r="AU250" i="1" s="1"/>
  <c r="C250" i="1"/>
  <c r="E250" i="1" s="1"/>
  <c r="G250" i="1" s="1"/>
  <c r="AS249" i="1"/>
  <c r="AU249" i="1" s="1"/>
  <c r="AW249" i="1" s="1"/>
  <c r="AY249" i="1" s="1"/>
  <c r="BA249" i="1" s="1"/>
  <c r="BC249" i="1" s="1"/>
  <c r="BE249" i="1" s="1"/>
  <c r="BG249" i="1" s="1"/>
  <c r="BI249" i="1" s="1"/>
  <c r="BK249" i="1" s="1"/>
  <c r="C249" i="1"/>
  <c r="AS248" i="1"/>
  <c r="AU248" i="1" s="1"/>
  <c r="AW248" i="1" s="1"/>
  <c r="AY248" i="1" s="1"/>
  <c r="BA248" i="1" s="1"/>
  <c r="BC248" i="1" s="1"/>
  <c r="BE248" i="1" s="1"/>
  <c r="BG248" i="1" s="1"/>
  <c r="BI248" i="1" s="1"/>
  <c r="BK248" i="1" s="1"/>
  <c r="T248" i="1"/>
  <c r="T251" i="1" s="1"/>
  <c r="R248" i="1"/>
  <c r="R252" i="1" s="1"/>
  <c r="P248" i="1"/>
  <c r="N248" i="1"/>
  <c r="N252" i="1" s="1"/>
  <c r="L248" i="1"/>
  <c r="L251" i="1" s="1"/>
  <c r="J248" i="1"/>
  <c r="J252" i="1" s="1"/>
  <c r="F248" i="1"/>
  <c r="F252" i="1" s="1"/>
  <c r="D248" i="1"/>
  <c r="D251" i="1" s="1"/>
  <c r="B248" i="1"/>
  <c r="B252" i="1" s="1"/>
  <c r="AX247" i="1"/>
  <c r="AX253" i="1" s="1"/>
  <c r="AS247" i="1"/>
  <c r="AS246" i="1"/>
  <c r="AU246" i="1" s="1"/>
  <c r="AW246" i="1" s="1"/>
  <c r="AY246" i="1" s="1"/>
  <c r="BA246" i="1" s="1"/>
  <c r="BC246" i="1" s="1"/>
  <c r="BE246" i="1" s="1"/>
  <c r="BG246" i="1" s="1"/>
  <c r="BI246" i="1" s="1"/>
  <c r="BK246" i="1" s="1"/>
  <c r="AS245" i="1"/>
  <c r="AU245" i="1" s="1"/>
  <c r="AW245" i="1" s="1"/>
  <c r="AY245" i="1" s="1"/>
  <c r="BA245" i="1" s="1"/>
  <c r="BC245" i="1" s="1"/>
  <c r="BE245" i="1" s="1"/>
  <c r="BG245" i="1" s="1"/>
  <c r="BI245" i="1" s="1"/>
  <c r="BK245" i="1" s="1"/>
  <c r="M245" i="1"/>
  <c r="O245" i="1" s="1"/>
  <c r="AS244" i="1"/>
  <c r="AU244" i="1" s="1"/>
  <c r="AW244" i="1" s="1"/>
  <c r="AY244" i="1" s="1"/>
  <c r="BA244" i="1" s="1"/>
  <c r="BC244" i="1" s="1"/>
  <c r="BE244" i="1" s="1"/>
  <c r="BG244" i="1" s="1"/>
  <c r="BI244" i="1" s="1"/>
  <c r="BK244" i="1" s="1"/>
  <c r="C244" i="1"/>
  <c r="AS243" i="1"/>
  <c r="AU243" i="1" s="1"/>
  <c r="AW243" i="1" s="1"/>
  <c r="AY243" i="1" s="1"/>
  <c r="BA243" i="1" s="1"/>
  <c r="BC243" i="1" s="1"/>
  <c r="BE243" i="1" s="1"/>
  <c r="BG243" i="1" s="1"/>
  <c r="BI243" i="1" s="1"/>
  <c r="BK243" i="1" s="1"/>
  <c r="AS242" i="1"/>
  <c r="BJ240" i="1"/>
  <c r="BH240" i="1"/>
  <c r="BF240" i="1"/>
  <c r="BD240" i="1"/>
  <c r="BB240" i="1"/>
  <c r="AZ240" i="1"/>
  <c r="AX240" i="1"/>
  <c r="AV240" i="1"/>
  <c r="AT240" i="1"/>
  <c r="AR240" i="1"/>
  <c r="U240" i="1"/>
  <c r="T240" i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C240" i="1"/>
  <c r="B240" i="1"/>
  <c r="BJ239" i="1"/>
  <c r="BH239" i="1"/>
  <c r="BF239" i="1"/>
  <c r="BD239" i="1"/>
  <c r="BB239" i="1"/>
  <c r="AZ239" i="1"/>
  <c r="AX239" i="1"/>
  <c r="AV239" i="1"/>
  <c r="AT239" i="1"/>
  <c r="AR239" i="1"/>
  <c r="BJ238" i="1"/>
  <c r="BH238" i="1"/>
  <c r="BF238" i="1"/>
  <c r="BD238" i="1"/>
  <c r="BB238" i="1"/>
  <c r="AZ238" i="1"/>
  <c r="AX238" i="1"/>
  <c r="AV238" i="1"/>
  <c r="AT238" i="1"/>
  <c r="AR238" i="1"/>
  <c r="AS237" i="1"/>
  <c r="AU237" i="1" s="1"/>
  <c r="AW237" i="1" s="1"/>
  <c r="AY237" i="1" s="1"/>
  <c r="BA237" i="1" s="1"/>
  <c r="BC237" i="1" s="1"/>
  <c r="BE237" i="1" s="1"/>
  <c r="BG237" i="1" s="1"/>
  <c r="BI237" i="1" s="1"/>
  <c r="BK237" i="1" s="1"/>
  <c r="C237" i="1"/>
  <c r="AS236" i="1"/>
  <c r="AU236" i="1" s="1"/>
  <c r="AW236" i="1" s="1"/>
  <c r="AY236" i="1" s="1"/>
  <c r="BA236" i="1" s="1"/>
  <c r="BC236" i="1" s="1"/>
  <c r="BE236" i="1" s="1"/>
  <c r="BG236" i="1" s="1"/>
  <c r="BI236" i="1" s="1"/>
  <c r="BK236" i="1" s="1"/>
  <c r="C236" i="1"/>
  <c r="E236" i="1" s="1"/>
  <c r="G236" i="1" s="1"/>
  <c r="I236" i="1" s="1"/>
  <c r="K236" i="1" s="1"/>
  <c r="M236" i="1" s="1"/>
  <c r="O236" i="1" s="1"/>
  <c r="Q236" i="1" s="1"/>
  <c r="S236" i="1" s="1"/>
  <c r="U236" i="1" s="1"/>
  <c r="AS235" i="1"/>
  <c r="AU235" i="1" s="1"/>
  <c r="C235" i="1"/>
  <c r="E235" i="1" s="1"/>
  <c r="AS234" i="1"/>
  <c r="AU234" i="1" s="1"/>
  <c r="AW234" i="1" s="1"/>
  <c r="AY234" i="1" s="1"/>
  <c r="BA234" i="1" s="1"/>
  <c r="BC234" i="1" s="1"/>
  <c r="BE234" i="1" s="1"/>
  <c r="BG234" i="1" s="1"/>
  <c r="BI234" i="1" s="1"/>
  <c r="BK234" i="1" s="1"/>
  <c r="T234" i="1"/>
  <c r="R234" i="1"/>
  <c r="R239" i="1" s="1"/>
  <c r="P234" i="1"/>
  <c r="N234" i="1"/>
  <c r="N239" i="1" s="1"/>
  <c r="L234" i="1"/>
  <c r="J234" i="1"/>
  <c r="J239" i="1" s="1"/>
  <c r="H234" i="1"/>
  <c r="F234" i="1"/>
  <c r="F239" i="1" s="1"/>
  <c r="D234" i="1"/>
  <c r="D238" i="1" s="1"/>
  <c r="B234" i="1"/>
  <c r="B239" i="1" s="1"/>
  <c r="AS233" i="1"/>
  <c r="AU233" i="1" s="1"/>
  <c r="AW233" i="1" s="1"/>
  <c r="AY233" i="1" s="1"/>
  <c r="BA233" i="1" s="1"/>
  <c r="BC233" i="1" s="1"/>
  <c r="BE233" i="1" s="1"/>
  <c r="BG233" i="1" s="1"/>
  <c r="BI233" i="1" s="1"/>
  <c r="BK233" i="1" s="1"/>
  <c r="AS232" i="1"/>
  <c r="AU232" i="1" s="1"/>
  <c r="AW232" i="1" s="1"/>
  <c r="AY232" i="1" s="1"/>
  <c r="BA232" i="1" s="1"/>
  <c r="BC232" i="1" s="1"/>
  <c r="BE232" i="1" s="1"/>
  <c r="BG232" i="1" s="1"/>
  <c r="BI232" i="1" s="1"/>
  <c r="BK232" i="1" s="1"/>
  <c r="M232" i="1"/>
  <c r="O232" i="1" s="1"/>
  <c r="Q232" i="1" s="1"/>
  <c r="S232" i="1" s="1"/>
  <c r="U232" i="1" s="1"/>
  <c r="AS231" i="1"/>
  <c r="AU231" i="1" s="1"/>
  <c r="AW231" i="1" s="1"/>
  <c r="AY231" i="1" s="1"/>
  <c r="BA231" i="1" s="1"/>
  <c r="BC231" i="1" s="1"/>
  <c r="BE231" i="1" s="1"/>
  <c r="BG231" i="1" s="1"/>
  <c r="BI231" i="1" s="1"/>
  <c r="BK231" i="1" s="1"/>
  <c r="AS230" i="1"/>
  <c r="C230" i="1"/>
  <c r="E230" i="1" s="1"/>
  <c r="G230" i="1" s="1"/>
  <c r="I230" i="1" s="1"/>
  <c r="BJ226" i="1"/>
  <c r="BH226" i="1"/>
  <c r="BF226" i="1"/>
  <c r="BD226" i="1"/>
  <c r="BB226" i="1"/>
  <c r="AZ226" i="1"/>
  <c r="AX226" i="1"/>
  <c r="AV226" i="1"/>
  <c r="AT226" i="1"/>
  <c r="AR226" i="1"/>
  <c r="U226" i="1"/>
  <c r="T226" i="1"/>
  <c r="S226" i="1"/>
  <c r="R226" i="1"/>
  <c r="Q226" i="1"/>
  <c r="P226" i="1"/>
  <c r="O226" i="1"/>
  <c r="N226" i="1"/>
  <c r="L226" i="1"/>
  <c r="K226" i="1"/>
  <c r="J226" i="1"/>
  <c r="I226" i="1"/>
  <c r="H226" i="1"/>
  <c r="G226" i="1"/>
  <c r="F226" i="1"/>
  <c r="E226" i="1"/>
  <c r="D226" i="1"/>
  <c r="C226" i="1"/>
  <c r="B226" i="1"/>
  <c r="BJ225" i="1"/>
  <c r="BH225" i="1"/>
  <c r="BF225" i="1"/>
  <c r="BD225" i="1"/>
  <c r="BB225" i="1"/>
  <c r="AZ225" i="1"/>
  <c r="AX225" i="1"/>
  <c r="AV225" i="1"/>
  <c r="AT225" i="1"/>
  <c r="AR225" i="1"/>
  <c r="BJ224" i="1"/>
  <c r="BH224" i="1"/>
  <c r="BF224" i="1"/>
  <c r="BD224" i="1"/>
  <c r="BB224" i="1"/>
  <c r="AZ224" i="1"/>
  <c r="AX224" i="1"/>
  <c r="AV224" i="1"/>
  <c r="AT224" i="1"/>
  <c r="AR224" i="1"/>
  <c r="AS223" i="1"/>
  <c r="AU223" i="1" s="1"/>
  <c r="AW223" i="1" s="1"/>
  <c r="AY223" i="1" s="1"/>
  <c r="BA223" i="1" s="1"/>
  <c r="BC223" i="1" s="1"/>
  <c r="BE223" i="1" s="1"/>
  <c r="BG223" i="1" s="1"/>
  <c r="BI223" i="1" s="1"/>
  <c r="BK223" i="1" s="1"/>
  <c r="C223" i="1"/>
  <c r="AS222" i="1"/>
  <c r="AU222" i="1" s="1"/>
  <c r="AW222" i="1" s="1"/>
  <c r="AY222" i="1" s="1"/>
  <c r="BA222" i="1" s="1"/>
  <c r="BC222" i="1" s="1"/>
  <c r="BE222" i="1" s="1"/>
  <c r="BG222" i="1" s="1"/>
  <c r="BI222" i="1" s="1"/>
  <c r="BK222" i="1" s="1"/>
  <c r="C222" i="1"/>
  <c r="E222" i="1" s="1"/>
  <c r="G222" i="1" s="1"/>
  <c r="I222" i="1" s="1"/>
  <c r="K222" i="1" s="1"/>
  <c r="M222" i="1" s="1"/>
  <c r="O222" i="1" s="1"/>
  <c r="Q222" i="1" s="1"/>
  <c r="S222" i="1" s="1"/>
  <c r="U222" i="1" s="1"/>
  <c r="AS221" i="1"/>
  <c r="C221" i="1"/>
  <c r="E221" i="1" s="1"/>
  <c r="AS220" i="1"/>
  <c r="AU220" i="1" s="1"/>
  <c r="AW220" i="1" s="1"/>
  <c r="AY220" i="1" s="1"/>
  <c r="BA220" i="1" s="1"/>
  <c r="BC220" i="1" s="1"/>
  <c r="BE220" i="1" s="1"/>
  <c r="BG220" i="1" s="1"/>
  <c r="BI220" i="1" s="1"/>
  <c r="BK220" i="1" s="1"/>
  <c r="T220" i="1"/>
  <c r="T224" i="1" s="1"/>
  <c r="R220" i="1"/>
  <c r="R225" i="1" s="1"/>
  <c r="P220" i="1"/>
  <c r="P224" i="1" s="1"/>
  <c r="N220" i="1"/>
  <c r="N225" i="1" s="1"/>
  <c r="L220" i="1"/>
  <c r="L224" i="1" s="1"/>
  <c r="J220" i="1"/>
  <c r="J225" i="1" s="1"/>
  <c r="H220" i="1"/>
  <c r="H224" i="1" s="1"/>
  <c r="F220" i="1"/>
  <c r="F225" i="1" s="1"/>
  <c r="D220" i="1"/>
  <c r="D224" i="1" s="1"/>
  <c r="B220" i="1"/>
  <c r="B225" i="1" s="1"/>
  <c r="AS219" i="1"/>
  <c r="AU219" i="1" s="1"/>
  <c r="AW219" i="1" s="1"/>
  <c r="AY219" i="1" s="1"/>
  <c r="BA219" i="1" s="1"/>
  <c r="BC219" i="1" s="1"/>
  <c r="BE219" i="1" s="1"/>
  <c r="BG219" i="1" s="1"/>
  <c r="BI219" i="1" s="1"/>
  <c r="BK219" i="1" s="1"/>
  <c r="AS218" i="1"/>
  <c r="AU218" i="1" s="1"/>
  <c r="AW218" i="1" s="1"/>
  <c r="AY218" i="1" s="1"/>
  <c r="BA218" i="1" s="1"/>
  <c r="BC218" i="1" s="1"/>
  <c r="BE218" i="1" s="1"/>
  <c r="BG218" i="1" s="1"/>
  <c r="BI218" i="1" s="1"/>
  <c r="BK218" i="1" s="1"/>
  <c r="AS217" i="1"/>
  <c r="AU217" i="1" s="1"/>
  <c r="AW217" i="1" s="1"/>
  <c r="AY217" i="1" s="1"/>
  <c r="BA217" i="1" s="1"/>
  <c r="BC217" i="1" s="1"/>
  <c r="BE217" i="1" s="1"/>
  <c r="BG217" i="1" s="1"/>
  <c r="BI217" i="1" s="1"/>
  <c r="BK217" i="1" s="1"/>
  <c r="M217" i="1"/>
  <c r="M226" i="1" s="1"/>
  <c r="AS216" i="1"/>
  <c r="AU216" i="1" s="1"/>
  <c r="C216" i="1"/>
  <c r="BJ201" i="1"/>
  <c r="BH201" i="1"/>
  <c r="BF201" i="1"/>
  <c r="BD201" i="1"/>
  <c r="BB201" i="1"/>
  <c r="AZ201" i="1"/>
  <c r="AX201" i="1"/>
  <c r="AV201" i="1"/>
  <c r="AT201" i="1"/>
  <c r="AR201" i="1"/>
  <c r="U201" i="1"/>
  <c r="T201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C201" i="1"/>
  <c r="B201" i="1"/>
  <c r="BJ200" i="1"/>
  <c r="BH200" i="1"/>
  <c r="BF200" i="1"/>
  <c r="BD200" i="1"/>
  <c r="BB200" i="1"/>
  <c r="AZ200" i="1"/>
  <c r="AX200" i="1"/>
  <c r="AV200" i="1"/>
  <c r="AT200" i="1"/>
  <c r="AR200" i="1"/>
  <c r="BJ199" i="1"/>
  <c r="BH199" i="1"/>
  <c r="BF199" i="1"/>
  <c r="BD199" i="1"/>
  <c r="BB199" i="1"/>
  <c r="AZ199" i="1"/>
  <c r="AX199" i="1"/>
  <c r="AV199" i="1"/>
  <c r="AT199" i="1"/>
  <c r="AR199" i="1"/>
  <c r="AS198" i="1"/>
  <c r="AU198" i="1" s="1"/>
  <c r="AW198" i="1" s="1"/>
  <c r="AY198" i="1" s="1"/>
  <c r="BA198" i="1" s="1"/>
  <c r="BC198" i="1" s="1"/>
  <c r="BE198" i="1" s="1"/>
  <c r="BG198" i="1" s="1"/>
  <c r="BI198" i="1" s="1"/>
  <c r="BK198" i="1" s="1"/>
  <c r="C198" i="1"/>
  <c r="AS197" i="1"/>
  <c r="AU197" i="1" s="1"/>
  <c r="AW197" i="1" s="1"/>
  <c r="AY197" i="1" s="1"/>
  <c r="BA197" i="1" s="1"/>
  <c r="BC197" i="1" s="1"/>
  <c r="BE197" i="1" s="1"/>
  <c r="BG197" i="1" s="1"/>
  <c r="BI197" i="1" s="1"/>
  <c r="BK197" i="1" s="1"/>
  <c r="C197" i="1"/>
  <c r="E197" i="1" s="1"/>
  <c r="G197" i="1" s="1"/>
  <c r="I197" i="1" s="1"/>
  <c r="K197" i="1" s="1"/>
  <c r="M197" i="1" s="1"/>
  <c r="O197" i="1" s="1"/>
  <c r="Q197" i="1" s="1"/>
  <c r="S197" i="1" s="1"/>
  <c r="U197" i="1" s="1"/>
  <c r="AS196" i="1"/>
  <c r="AU196" i="1" s="1"/>
  <c r="C196" i="1"/>
  <c r="E196" i="1" s="1"/>
  <c r="AS195" i="1"/>
  <c r="AU195" i="1" s="1"/>
  <c r="AW195" i="1" s="1"/>
  <c r="AY195" i="1" s="1"/>
  <c r="BA195" i="1" s="1"/>
  <c r="BC195" i="1" s="1"/>
  <c r="BE195" i="1" s="1"/>
  <c r="BG195" i="1" s="1"/>
  <c r="BI195" i="1" s="1"/>
  <c r="BK195" i="1" s="1"/>
  <c r="T195" i="1"/>
  <c r="T200" i="1" s="1"/>
  <c r="R195" i="1"/>
  <c r="P195" i="1"/>
  <c r="P200" i="1" s="1"/>
  <c r="N195" i="1"/>
  <c r="L195" i="1"/>
  <c r="L200" i="1" s="1"/>
  <c r="J195" i="1"/>
  <c r="H195" i="1"/>
  <c r="H200" i="1" s="1"/>
  <c r="F195" i="1"/>
  <c r="D195" i="1"/>
  <c r="D200" i="1" s="1"/>
  <c r="B195" i="1"/>
  <c r="AS194" i="1"/>
  <c r="AU194" i="1" s="1"/>
  <c r="AW194" i="1" s="1"/>
  <c r="AY194" i="1" s="1"/>
  <c r="BA194" i="1" s="1"/>
  <c r="BC194" i="1" s="1"/>
  <c r="BE194" i="1" s="1"/>
  <c r="BG194" i="1" s="1"/>
  <c r="BI194" i="1" s="1"/>
  <c r="BK194" i="1" s="1"/>
  <c r="AS193" i="1"/>
  <c r="AU193" i="1" s="1"/>
  <c r="AW193" i="1" s="1"/>
  <c r="AY193" i="1" s="1"/>
  <c r="BA193" i="1" s="1"/>
  <c r="BC193" i="1" s="1"/>
  <c r="BE193" i="1" s="1"/>
  <c r="BG193" i="1" s="1"/>
  <c r="BI193" i="1" s="1"/>
  <c r="BK193" i="1" s="1"/>
  <c r="AS192" i="1"/>
  <c r="AS191" i="1"/>
  <c r="C191" i="1"/>
  <c r="BJ188" i="1"/>
  <c r="BH188" i="1"/>
  <c r="BF188" i="1"/>
  <c r="BD188" i="1"/>
  <c r="BB188" i="1"/>
  <c r="AZ188" i="1"/>
  <c r="AX188" i="1"/>
  <c r="AV188" i="1"/>
  <c r="AT188" i="1"/>
  <c r="AR188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BJ187" i="1"/>
  <c r="BH187" i="1"/>
  <c r="BF187" i="1"/>
  <c r="BD187" i="1"/>
  <c r="BB187" i="1"/>
  <c r="AZ187" i="1"/>
  <c r="AX187" i="1"/>
  <c r="AV187" i="1"/>
  <c r="AT187" i="1"/>
  <c r="AR187" i="1"/>
  <c r="BJ186" i="1"/>
  <c r="BH186" i="1"/>
  <c r="BF186" i="1"/>
  <c r="BD186" i="1"/>
  <c r="BB186" i="1"/>
  <c r="AZ186" i="1"/>
  <c r="AX186" i="1"/>
  <c r="AV186" i="1"/>
  <c r="AT186" i="1"/>
  <c r="AR186" i="1"/>
  <c r="AY185" i="1"/>
  <c r="BA185" i="1" s="1"/>
  <c r="BC185" i="1" s="1"/>
  <c r="BE185" i="1" s="1"/>
  <c r="BG185" i="1" s="1"/>
  <c r="BI185" i="1" s="1"/>
  <c r="BK185" i="1" s="1"/>
  <c r="AS184" i="1"/>
  <c r="AU184" i="1" s="1"/>
  <c r="AW184" i="1" s="1"/>
  <c r="AY184" i="1" s="1"/>
  <c r="BA184" i="1" s="1"/>
  <c r="BC184" i="1" s="1"/>
  <c r="BE184" i="1" s="1"/>
  <c r="BG184" i="1" s="1"/>
  <c r="BI184" i="1" s="1"/>
  <c r="BK184" i="1" s="1"/>
  <c r="C184" i="1"/>
  <c r="E184" i="1" s="1"/>
  <c r="G184" i="1" s="1"/>
  <c r="I184" i="1" s="1"/>
  <c r="K184" i="1" s="1"/>
  <c r="M184" i="1" s="1"/>
  <c r="O184" i="1" s="1"/>
  <c r="Q184" i="1" s="1"/>
  <c r="S184" i="1" s="1"/>
  <c r="U184" i="1" s="1"/>
  <c r="AS183" i="1"/>
  <c r="C183" i="1"/>
  <c r="E183" i="1" s="1"/>
  <c r="AS182" i="1"/>
  <c r="AU182" i="1" s="1"/>
  <c r="AW182" i="1" s="1"/>
  <c r="AY182" i="1" s="1"/>
  <c r="BA182" i="1" s="1"/>
  <c r="BC182" i="1" s="1"/>
  <c r="BE182" i="1" s="1"/>
  <c r="BG182" i="1" s="1"/>
  <c r="BI182" i="1" s="1"/>
  <c r="BK182" i="1" s="1"/>
  <c r="T182" i="1"/>
  <c r="T186" i="1" s="1"/>
  <c r="R182" i="1"/>
  <c r="R187" i="1" s="1"/>
  <c r="P182" i="1"/>
  <c r="N182" i="1"/>
  <c r="N187" i="1" s="1"/>
  <c r="L182" i="1"/>
  <c r="L186" i="1" s="1"/>
  <c r="J182" i="1"/>
  <c r="J187" i="1" s="1"/>
  <c r="H182" i="1"/>
  <c r="H187" i="1" s="1"/>
  <c r="F182" i="1"/>
  <c r="F187" i="1" s="1"/>
  <c r="D182" i="1"/>
  <c r="D186" i="1" s="1"/>
  <c r="B182" i="1"/>
  <c r="B187" i="1" s="1"/>
  <c r="AS181" i="1"/>
  <c r="AU181" i="1" s="1"/>
  <c r="AW181" i="1" s="1"/>
  <c r="AY181" i="1" s="1"/>
  <c r="BA181" i="1" s="1"/>
  <c r="BC181" i="1" s="1"/>
  <c r="BE181" i="1" s="1"/>
  <c r="BG181" i="1" s="1"/>
  <c r="BI181" i="1" s="1"/>
  <c r="BK181" i="1" s="1"/>
  <c r="C181" i="1"/>
  <c r="AS180" i="1"/>
  <c r="AU180" i="1" s="1"/>
  <c r="AW180" i="1" s="1"/>
  <c r="AY180" i="1" s="1"/>
  <c r="BA180" i="1" s="1"/>
  <c r="BC180" i="1" s="1"/>
  <c r="BE180" i="1" s="1"/>
  <c r="BG180" i="1" s="1"/>
  <c r="BI180" i="1" s="1"/>
  <c r="BK180" i="1" s="1"/>
  <c r="S180" i="1"/>
  <c r="U180" i="1" s="1"/>
  <c r="C180" i="1"/>
  <c r="AS179" i="1"/>
  <c r="AU179" i="1" s="1"/>
  <c r="AW179" i="1" s="1"/>
  <c r="AY179" i="1" s="1"/>
  <c r="BA179" i="1" s="1"/>
  <c r="BC179" i="1" s="1"/>
  <c r="BE179" i="1" s="1"/>
  <c r="BG179" i="1" s="1"/>
  <c r="BI179" i="1" s="1"/>
  <c r="BK179" i="1" s="1"/>
  <c r="C179" i="1"/>
  <c r="AS178" i="1"/>
  <c r="C178" i="1"/>
  <c r="I177" i="1"/>
  <c r="K177" i="1" s="1"/>
  <c r="M177" i="1" s="1"/>
  <c r="O177" i="1" s="1"/>
  <c r="Q177" i="1" s="1"/>
  <c r="S177" i="1" s="1"/>
  <c r="U177" i="1" s="1"/>
  <c r="IM150" i="1"/>
  <c r="IL150" i="1"/>
  <c r="IK150" i="1"/>
  <c r="IJ150" i="1"/>
  <c r="II150" i="1"/>
  <c r="IH150" i="1"/>
  <c r="IG150" i="1"/>
  <c r="IF150" i="1"/>
  <c r="IE150" i="1"/>
  <c r="ID150" i="1"/>
  <c r="IC150" i="1"/>
  <c r="IB150" i="1"/>
  <c r="IA150" i="1"/>
  <c r="HZ150" i="1"/>
  <c r="HY150" i="1"/>
  <c r="HX150" i="1"/>
  <c r="HW150" i="1"/>
  <c r="HV150" i="1"/>
  <c r="HU150" i="1"/>
  <c r="HT150" i="1"/>
  <c r="HS150" i="1"/>
  <c r="HR150" i="1"/>
  <c r="HQ150" i="1"/>
  <c r="HP150" i="1"/>
  <c r="HO150" i="1"/>
  <c r="HN150" i="1"/>
  <c r="HM150" i="1"/>
  <c r="HL150" i="1"/>
  <c r="HK150" i="1"/>
  <c r="HJ150" i="1"/>
  <c r="HI150" i="1"/>
  <c r="HH150" i="1"/>
  <c r="HG150" i="1"/>
  <c r="HF150" i="1"/>
  <c r="HE150" i="1"/>
  <c r="HD150" i="1"/>
  <c r="HC150" i="1"/>
  <c r="HB150" i="1"/>
  <c r="HA150" i="1"/>
  <c r="GZ150" i="1"/>
  <c r="GY150" i="1"/>
  <c r="GX150" i="1"/>
  <c r="GW150" i="1"/>
  <c r="GV150" i="1"/>
  <c r="GU150" i="1"/>
  <c r="GT150" i="1"/>
  <c r="GS150" i="1"/>
  <c r="GR150" i="1"/>
  <c r="GQ150" i="1"/>
  <c r="GP150" i="1"/>
  <c r="GO150" i="1"/>
  <c r="GN150" i="1"/>
  <c r="GM150" i="1"/>
  <c r="GL150" i="1"/>
  <c r="GK150" i="1"/>
  <c r="GJ150" i="1"/>
  <c r="GI150" i="1"/>
  <c r="GH150" i="1"/>
  <c r="GG150" i="1"/>
  <c r="GF150" i="1"/>
  <c r="GE150" i="1"/>
  <c r="GD150" i="1"/>
  <c r="GC150" i="1"/>
  <c r="GB150" i="1"/>
  <c r="GA150" i="1"/>
  <c r="FZ150" i="1"/>
  <c r="FY150" i="1"/>
  <c r="FX150" i="1"/>
  <c r="FW150" i="1"/>
  <c r="FV150" i="1"/>
  <c r="FU150" i="1"/>
  <c r="FT150" i="1"/>
  <c r="FS150" i="1"/>
  <c r="FR150" i="1"/>
  <c r="FQ150" i="1"/>
  <c r="FP150" i="1"/>
  <c r="FO150" i="1"/>
  <c r="FN150" i="1"/>
  <c r="FM150" i="1"/>
  <c r="FL150" i="1"/>
  <c r="FK150" i="1"/>
  <c r="FJ150" i="1"/>
  <c r="FI150" i="1"/>
  <c r="FH150" i="1"/>
  <c r="FG150" i="1"/>
  <c r="FF150" i="1"/>
  <c r="FE150" i="1"/>
  <c r="FD150" i="1"/>
  <c r="FC150" i="1"/>
  <c r="FB150" i="1"/>
  <c r="FA150" i="1"/>
  <c r="EZ150" i="1"/>
  <c r="EY150" i="1"/>
  <c r="EX150" i="1"/>
  <c r="EW150" i="1"/>
  <c r="EV150" i="1"/>
  <c r="EU150" i="1"/>
  <c r="ET150" i="1"/>
  <c r="ES150" i="1"/>
  <c r="ER150" i="1"/>
  <c r="EQ150" i="1"/>
  <c r="EP150" i="1"/>
  <c r="EO150" i="1"/>
  <c r="EN150" i="1"/>
  <c r="EM150" i="1"/>
  <c r="EL150" i="1"/>
  <c r="EK150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DW150" i="1"/>
  <c r="DV150" i="1"/>
  <c r="DU150" i="1"/>
  <c r="DT150" i="1"/>
  <c r="DS150" i="1"/>
  <c r="DR150" i="1"/>
  <c r="DQ150" i="1"/>
  <c r="DP150" i="1"/>
  <c r="DO150" i="1"/>
  <c r="DN150" i="1"/>
  <c r="DM150" i="1"/>
  <c r="DL150" i="1"/>
  <c r="DK150" i="1"/>
  <c r="DJ150" i="1"/>
  <c r="DI150" i="1"/>
  <c r="DH150" i="1"/>
  <c r="DG150" i="1"/>
  <c r="BJ150" i="1"/>
  <c r="BH150" i="1"/>
  <c r="BF150" i="1"/>
  <c r="BD150" i="1"/>
  <c r="BB150" i="1"/>
  <c r="AZ150" i="1"/>
  <c r="AX150" i="1"/>
  <c r="AV150" i="1"/>
  <c r="AT150" i="1"/>
  <c r="AR150" i="1"/>
  <c r="U150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C150" i="1"/>
  <c r="B150" i="1"/>
  <c r="IM149" i="1"/>
  <c r="IL149" i="1"/>
  <c r="IK149" i="1"/>
  <c r="IJ149" i="1"/>
  <c r="II149" i="1"/>
  <c r="IH149" i="1"/>
  <c r="IG149" i="1"/>
  <c r="IF149" i="1"/>
  <c r="IE149" i="1"/>
  <c r="ID149" i="1"/>
  <c r="IC149" i="1"/>
  <c r="IB149" i="1"/>
  <c r="IA149" i="1"/>
  <c r="HZ149" i="1"/>
  <c r="HY149" i="1"/>
  <c r="HX149" i="1"/>
  <c r="HW149" i="1"/>
  <c r="HV149" i="1"/>
  <c r="HU149" i="1"/>
  <c r="HT149" i="1"/>
  <c r="HS149" i="1"/>
  <c r="HR149" i="1"/>
  <c r="HQ149" i="1"/>
  <c r="HP149" i="1"/>
  <c r="HO149" i="1"/>
  <c r="HN149" i="1"/>
  <c r="HM149" i="1"/>
  <c r="HL149" i="1"/>
  <c r="HK149" i="1"/>
  <c r="HJ149" i="1"/>
  <c r="HI149" i="1"/>
  <c r="HH149" i="1"/>
  <c r="HG149" i="1"/>
  <c r="HF149" i="1"/>
  <c r="HE149" i="1"/>
  <c r="HD149" i="1"/>
  <c r="HC149" i="1"/>
  <c r="HB149" i="1"/>
  <c r="HA149" i="1"/>
  <c r="GZ149" i="1"/>
  <c r="GY149" i="1"/>
  <c r="GX149" i="1"/>
  <c r="GW149" i="1"/>
  <c r="GV149" i="1"/>
  <c r="GU149" i="1"/>
  <c r="GT149" i="1"/>
  <c r="GS149" i="1"/>
  <c r="GR149" i="1"/>
  <c r="GQ149" i="1"/>
  <c r="GP149" i="1"/>
  <c r="GO149" i="1"/>
  <c r="GN149" i="1"/>
  <c r="GM149" i="1"/>
  <c r="GL149" i="1"/>
  <c r="GK149" i="1"/>
  <c r="GJ149" i="1"/>
  <c r="GI149" i="1"/>
  <c r="GH149" i="1"/>
  <c r="GG149" i="1"/>
  <c r="GF149" i="1"/>
  <c r="GE149" i="1"/>
  <c r="GD149" i="1"/>
  <c r="GC149" i="1"/>
  <c r="GB149" i="1"/>
  <c r="GA149" i="1"/>
  <c r="FZ149" i="1"/>
  <c r="FY149" i="1"/>
  <c r="FX149" i="1"/>
  <c r="FW149" i="1"/>
  <c r="FV149" i="1"/>
  <c r="FU149" i="1"/>
  <c r="FT149" i="1"/>
  <c r="FS149" i="1"/>
  <c r="FR149" i="1"/>
  <c r="FQ149" i="1"/>
  <c r="FP149" i="1"/>
  <c r="FO149" i="1"/>
  <c r="FN149" i="1"/>
  <c r="FM149" i="1"/>
  <c r="FL149" i="1"/>
  <c r="FK149" i="1"/>
  <c r="FJ149" i="1"/>
  <c r="FI149" i="1"/>
  <c r="FH149" i="1"/>
  <c r="FG149" i="1"/>
  <c r="FF149" i="1"/>
  <c r="FE149" i="1"/>
  <c r="FD149" i="1"/>
  <c r="FC149" i="1"/>
  <c r="FB149" i="1"/>
  <c r="FA149" i="1"/>
  <c r="EZ149" i="1"/>
  <c r="EY149" i="1"/>
  <c r="EX149" i="1"/>
  <c r="EW149" i="1"/>
  <c r="EV149" i="1"/>
  <c r="EU149" i="1"/>
  <c r="ET149" i="1"/>
  <c r="ES149" i="1"/>
  <c r="ER149" i="1"/>
  <c r="EQ149" i="1"/>
  <c r="EP149" i="1"/>
  <c r="EO149" i="1"/>
  <c r="EN149" i="1"/>
  <c r="EM149" i="1"/>
  <c r="EL149" i="1"/>
  <c r="EK149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DW149" i="1"/>
  <c r="DV149" i="1"/>
  <c r="DU149" i="1"/>
  <c r="DT149" i="1"/>
  <c r="DS149" i="1"/>
  <c r="DR149" i="1"/>
  <c r="DQ149" i="1"/>
  <c r="DP149" i="1"/>
  <c r="DO149" i="1"/>
  <c r="DN149" i="1"/>
  <c r="DM149" i="1"/>
  <c r="DL149" i="1"/>
  <c r="DK149" i="1"/>
  <c r="DJ149" i="1"/>
  <c r="DI149" i="1"/>
  <c r="DH149" i="1"/>
  <c r="DG149" i="1"/>
  <c r="BJ149" i="1"/>
  <c r="BH149" i="1"/>
  <c r="BF149" i="1"/>
  <c r="BD149" i="1"/>
  <c r="BB149" i="1"/>
  <c r="AZ149" i="1"/>
  <c r="AX149" i="1"/>
  <c r="AV149" i="1"/>
  <c r="AT149" i="1"/>
  <c r="AR149" i="1"/>
  <c r="BJ148" i="1"/>
  <c r="BH148" i="1"/>
  <c r="BF148" i="1"/>
  <c r="BD148" i="1"/>
  <c r="BB148" i="1"/>
  <c r="AZ148" i="1"/>
  <c r="AX148" i="1"/>
  <c r="AV148" i="1"/>
  <c r="AT148" i="1"/>
  <c r="AR148" i="1"/>
  <c r="AS147" i="1"/>
  <c r="AU147" i="1" s="1"/>
  <c r="AW147" i="1" s="1"/>
  <c r="AY147" i="1" s="1"/>
  <c r="BA147" i="1" s="1"/>
  <c r="BC147" i="1" s="1"/>
  <c r="BE147" i="1" s="1"/>
  <c r="BG147" i="1" s="1"/>
  <c r="BI147" i="1" s="1"/>
  <c r="BK147" i="1" s="1"/>
  <c r="AS146" i="1"/>
  <c r="AU146" i="1" s="1"/>
  <c r="AW146" i="1" s="1"/>
  <c r="AY146" i="1" s="1"/>
  <c r="BA146" i="1" s="1"/>
  <c r="BC146" i="1" s="1"/>
  <c r="BE146" i="1" s="1"/>
  <c r="BG146" i="1" s="1"/>
  <c r="BI146" i="1" s="1"/>
  <c r="BK146" i="1" s="1"/>
  <c r="L146" i="1"/>
  <c r="L144" i="1" s="1"/>
  <c r="L149" i="1" s="1"/>
  <c r="C146" i="1"/>
  <c r="E146" i="1" s="1"/>
  <c r="G146" i="1" s="1"/>
  <c r="AS145" i="1"/>
  <c r="C145" i="1"/>
  <c r="E145" i="1" s="1"/>
  <c r="AS144" i="1"/>
  <c r="AU144" i="1" s="1"/>
  <c r="AW144" i="1" s="1"/>
  <c r="AY144" i="1" s="1"/>
  <c r="BA144" i="1" s="1"/>
  <c r="BC144" i="1" s="1"/>
  <c r="BE144" i="1" s="1"/>
  <c r="BG144" i="1" s="1"/>
  <c r="BI144" i="1" s="1"/>
  <c r="BK144" i="1" s="1"/>
  <c r="T144" i="1"/>
  <c r="T149" i="1" s="1"/>
  <c r="R144" i="1"/>
  <c r="P144" i="1"/>
  <c r="P149" i="1" s="1"/>
  <c r="N144" i="1"/>
  <c r="N148" i="1" s="1"/>
  <c r="J144" i="1"/>
  <c r="J148" i="1" s="1"/>
  <c r="H144" i="1"/>
  <c r="H149" i="1" s="1"/>
  <c r="F144" i="1"/>
  <c r="D144" i="1"/>
  <c r="D149" i="1" s="1"/>
  <c r="B144" i="1"/>
  <c r="AS143" i="1"/>
  <c r="AS142" i="1"/>
  <c r="AU142" i="1" s="1"/>
  <c r="AW142" i="1" s="1"/>
  <c r="AY142" i="1" s="1"/>
  <c r="BA142" i="1" s="1"/>
  <c r="BC142" i="1" s="1"/>
  <c r="BE142" i="1" s="1"/>
  <c r="BG142" i="1" s="1"/>
  <c r="AS141" i="1"/>
  <c r="AU141" i="1" s="1"/>
  <c r="AW141" i="1" s="1"/>
  <c r="AY141" i="1" s="1"/>
  <c r="BA141" i="1" s="1"/>
  <c r="BC141" i="1" s="1"/>
  <c r="BE141" i="1" s="1"/>
  <c r="BG141" i="1" s="1"/>
  <c r="BI141" i="1" s="1"/>
  <c r="BK141" i="1" s="1"/>
  <c r="AS140" i="1"/>
  <c r="AU140" i="1" s="1"/>
  <c r="C140" i="1"/>
  <c r="E134" i="1"/>
  <c r="C133" i="1"/>
  <c r="C269" i="1" s="1"/>
  <c r="AS132" i="1"/>
  <c r="C132" i="1"/>
  <c r="C131" i="1" s="1"/>
  <c r="BA131" i="1"/>
  <c r="BC131" i="1" s="1"/>
  <c r="BE131" i="1" s="1"/>
  <c r="BG131" i="1" s="1"/>
  <c r="BI131" i="1" s="1"/>
  <c r="BK131" i="1" s="1"/>
  <c r="T131" i="1"/>
  <c r="T267" i="1" s="1"/>
  <c r="R131" i="1"/>
  <c r="P131" i="1"/>
  <c r="P267" i="1" s="1"/>
  <c r="N131" i="1"/>
  <c r="L131" i="1"/>
  <c r="L267" i="1" s="1"/>
  <c r="J131" i="1"/>
  <c r="H131" i="1"/>
  <c r="H267" i="1" s="1"/>
  <c r="F131" i="1"/>
  <c r="D131" i="1"/>
  <c r="D267" i="1" s="1"/>
  <c r="B131" i="1"/>
  <c r="AY130" i="1"/>
  <c r="BA130" i="1" s="1"/>
  <c r="C130" i="1"/>
  <c r="C270" i="1" s="1"/>
  <c r="BJ129" i="1"/>
  <c r="BH129" i="1"/>
  <c r="BD129" i="1"/>
  <c r="AZ129" i="1"/>
  <c r="AX129" i="1"/>
  <c r="C129" i="1"/>
  <c r="E129" i="1" s="1"/>
  <c r="T128" i="1"/>
  <c r="R128" i="1"/>
  <c r="P128" i="1"/>
  <c r="N128" i="1"/>
  <c r="L128" i="1"/>
  <c r="J128" i="1"/>
  <c r="H128" i="1"/>
  <c r="F128" i="1"/>
  <c r="D128" i="1"/>
  <c r="B128" i="1"/>
  <c r="C123" i="1"/>
  <c r="E123" i="1" s="1"/>
  <c r="G123" i="1" s="1"/>
  <c r="I123" i="1" s="1"/>
  <c r="K123" i="1" s="1"/>
  <c r="M123" i="1" s="1"/>
  <c r="O123" i="1" s="1"/>
  <c r="Q123" i="1" s="1"/>
  <c r="S123" i="1" s="1"/>
  <c r="U123" i="1" s="1"/>
  <c r="C122" i="1"/>
  <c r="E122" i="1" s="1"/>
  <c r="G122" i="1" s="1"/>
  <c r="I122" i="1" s="1"/>
  <c r="K122" i="1" s="1"/>
  <c r="M122" i="1" s="1"/>
  <c r="O122" i="1" s="1"/>
  <c r="Q122" i="1" s="1"/>
  <c r="S122" i="1" s="1"/>
  <c r="U122" i="1" s="1"/>
  <c r="C121" i="1"/>
  <c r="E121" i="1" s="1"/>
  <c r="G121" i="1" s="1"/>
  <c r="I121" i="1" s="1"/>
  <c r="K121" i="1" s="1"/>
  <c r="M121" i="1" s="1"/>
  <c r="O121" i="1" s="1"/>
  <c r="Q121" i="1" s="1"/>
  <c r="S121" i="1" s="1"/>
  <c r="U121" i="1" s="1"/>
  <c r="C120" i="1"/>
  <c r="T265" i="1"/>
  <c r="R265" i="1"/>
  <c r="P265" i="1"/>
  <c r="N265" i="1"/>
  <c r="L265" i="1"/>
  <c r="J265" i="1"/>
  <c r="H265" i="1"/>
  <c r="F265" i="1"/>
  <c r="D265" i="1"/>
  <c r="B265" i="1"/>
  <c r="C117" i="1"/>
  <c r="E117" i="1" s="1"/>
  <c r="G117" i="1" s="1"/>
  <c r="I117" i="1" s="1"/>
  <c r="K117" i="1" s="1"/>
  <c r="M117" i="1" s="1"/>
  <c r="O117" i="1" s="1"/>
  <c r="Q117" i="1" s="1"/>
  <c r="S117" i="1" s="1"/>
  <c r="U117" i="1" s="1"/>
  <c r="C116" i="1"/>
  <c r="E116" i="1" s="1"/>
  <c r="G116" i="1" s="1"/>
  <c r="I116" i="1" s="1"/>
  <c r="K116" i="1" s="1"/>
  <c r="M116" i="1" s="1"/>
  <c r="O116" i="1" s="1"/>
  <c r="Q116" i="1" s="1"/>
  <c r="S116" i="1" s="1"/>
  <c r="U116" i="1" s="1"/>
  <c r="C115" i="1"/>
  <c r="E115" i="1" s="1"/>
  <c r="G115" i="1" s="1"/>
  <c r="I115" i="1" s="1"/>
  <c r="K115" i="1" s="1"/>
  <c r="M115" i="1" s="1"/>
  <c r="O115" i="1" s="1"/>
  <c r="Q115" i="1" s="1"/>
  <c r="S115" i="1" s="1"/>
  <c r="U115" i="1" s="1"/>
  <c r="N114" i="1"/>
  <c r="N113" i="1" s="1"/>
  <c r="N264" i="1" s="1"/>
  <c r="C114" i="1"/>
  <c r="E114" i="1" s="1"/>
  <c r="T113" i="1"/>
  <c r="T264" i="1" s="1"/>
  <c r="R113" i="1"/>
  <c r="R264" i="1" s="1"/>
  <c r="P113" i="1"/>
  <c r="P264" i="1" s="1"/>
  <c r="L113" i="1"/>
  <c r="L264" i="1" s="1"/>
  <c r="J113" i="1"/>
  <c r="J264" i="1" s="1"/>
  <c r="H113" i="1"/>
  <c r="H264" i="1" s="1"/>
  <c r="F113" i="1"/>
  <c r="F264" i="1" s="1"/>
  <c r="D113" i="1"/>
  <c r="D264" i="1" s="1"/>
  <c r="B113" i="1"/>
  <c r="B264" i="1" s="1"/>
  <c r="C111" i="1"/>
  <c r="E111" i="1" s="1"/>
  <c r="G111" i="1" s="1"/>
  <c r="I111" i="1" s="1"/>
  <c r="K111" i="1" s="1"/>
  <c r="M111" i="1" s="1"/>
  <c r="O111" i="1" s="1"/>
  <c r="Q111" i="1" s="1"/>
  <c r="S111" i="1" s="1"/>
  <c r="U111" i="1" s="1"/>
  <c r="C110" i="1"/>
  <c r="E110" i="1" s="1"/>
  <c r="G110" i="1" s="1"/>
  <c r="I110" i="1" s="1"/>
  <c r="K110" i="1" s="1"/>
  <c r="M110" i="1" s="1"/>
  <c r="O110" i="1" s="1"/>
  <c r="Q110" i="1" s="1"/>
  <c r="S110" i="1" s="1"/>
  <c r="U110" i="1" s="1"/>
  <c r="C109" i="1"/>
  <c r="E109" i="1" s="1"/>
  <c r="G109" i="1" s="1"/>
  <c r="I109" i="1" s="1"/>
  <c r="K109" i="1" s="1"/>
  <c r="M109" i="1" s="1"/>
  <c r="O109" i="1" s="1"/>
  <c r="Q109" i="1" s="1"/>
  <c r="S109" i="1" s="1"/>
  <c r="U109" i="1" s="1"/>
  <c r="C108" i="1"/>
  <c r="R107" i="1"/>
  <c r="R106" i="1" s="1"/>
  <c r="R263" i="1" s="1"/>
  <c r="P107" i="1"/>
  <c r="P106" i="1" s="1"/>
  <c r="P263" i="1" s="1"/>
  <c r="N107" i="1"/>
  <c r="N106" i="1" s="1"/>
  <c r="N263" i="1" s="1"/>
  <c r="L107" i="1"/>
  <c r="L106" i="1" s="1"/>
  <c r="L263" i="1" s="1"/>
  <c r="J107" i="1"/>
  <c r="J106" i="1" s="1"/>
  <c r="J263" i="1" s="1"/>
  <c r="H107" i="1"/>
  <c r="H106" i="1" s="1"/>
  <c r="H263" i="1" s="1"/>
  <c r="F107" i="1"/>
  <c r="F106" i="1" s="1"/>
  <c r="F263" i="1" s="1"/>
  <c r="D107" i="1"/>
  <c r="D106" i="1" s="1"/>
  <c r="D263" i="1" s="1"/>
  <c r="B107" i="1"/>
  <c r="B106" i="1" s="1"/>
  <c r="B263" i="1" s="1"/>
  <c r="T106" i="1"/>
  <c r="T263" i="1" s="1"/>
  <c r="N105" i="1"/>
  <c r="O105" i="1" s="1"/>
  <c r="Q105" i="1" s="1"/>
  <c r="S105" i="1" s="1"/>
  <c r="U105" i="1" s="1"/>
  <c r="C104" i="1"/>
  <c r="E104" i="1" s="1"/>
  <c r="G104" i="1" s="1"/>
  <c r="I104" i="1" s="1"/>
  <c r="K104" i="1" s="1"/>
  <c r="M104" i="1" s="1"/>
  <c r="O104" i="1" s="1"/>
  <c r="Q104" i="1" s="1"/>
  <c r="S104" i="1" s="1"/>
  <c r="U104" i="1" s="1"/>
  <c r="L103" i="1"/>
  <c r="D103" i="1"/>
  <c r="B103" i="1"/>
  <c r="C103" i="1" s="1"/>
  <c r="C102" i="1"/>
  <c r="E102" i="1" s="1"/>
  <c r="G102" i="1" s="1"/>
  <c r="I102" i="1" s="1"/>
  <c r="K102" i="1" s="1"/>
  <c r="M102" i="1" s="1"/>
  <c r="O102" i="1" s="1"/>
  <c r="Q102" i="1" s="1"/>
  <c r="S102" i="1" s="1"/>
  <c r="U102" i="1" s="1"/>
  <c r="C99" i="1"/>
  <c r="E99" i="1" s="1"/>
  <c r="R98" i="1"/>
  <c r="P98" i="1"/>
  <c r="N98" i="1"/>
  <c r="L98" i="1"/>
  <c r="J98" i="1"/>
  <c r="H98" i="1"/>
  <c r="F98" i="1"/>
  <c r="D98" i="1"/>
  <c r="B98" i="1"/>
  <c r="C97" i="1"/>
  <c r="E97" i="1" s="1"/>
  <c r="G97" i="1" s="1"/>
  <c r="I97" i="1" s="1"/>
  <c r="K97" i="1" s="1"/>
  <c r="M97" i="1" s="1"/>
  <c r="O97" i="1" s="1"/>
  <c r="Q97" i="1" s="1"/>
  <c r="S97" i="1" s="1"/>
  <c r="U97" i="1" s="1"/>
  <c r="M96" i="1"/>
  <c r="O96" i="1" s="1"/>
  <c r="Q96" i="1" s="1"/>
  <c r="S96" i="1" s="1"/>
  <c r="U96" i="1" s="1"/>
  <c r="C95" i="1"/>
  <c r="T94" i="1"/>
  <c r="T92" i="1" s="1"/>
  <c r="T262" i="1" s="1"/>
  <c r="R94" i="1"/>
  <c r="P94" i="1"/>
  <c r="N94" i="1"/>
  <c r="L94" i="1"/>
  <c r="J94" i="1"/>
  <c r="H94" i="1"/>
  <c r="F94" i="1"/>
  <c r="D94" i="1"/>
  <c r="B94" i="1"/>
  <c r="C93" i="1"/>
  <c r="E93" i="1" s="1"/>
  <c r="G93" i="1" s="1"/>
  <c r="I93" i="1" s="1"/>
  <c r="K91" i="1"/>
  <c r="M91" i="1" s="1"/>
  <c r="O91" i="1" s="1"/>
  <c r="Q91" i="1" s="1"/>
  <c r="S91" i="1" s="1"/>
  <c r="U91" i="1" s="1"/>
  <c r="C90" i="1"/>
  <c r="E90" i="1" s="1"/>
  <c r="C89" i="1"/>
  <c r="E89" i="1" s="1"/>
  <c r="C87" i="1"/>
  <c r="E87" i="1" s="1"/>
  <c r="G87" i="1" s="1"/>
  <c r="I87" i="1" s="1"/>
  <c r="K87" i="1" s="1"/>
  <c r="M87" i="1" s="1"/>
  <c r="O87" i="1" s="1"/>
  <c r="Q87" i="1" s="1"/>
  <c r="S87" i="1" s="1"/>
  <c r="U87" i="1" s="1"/>
  <c r="C84" i="1"/>
  <c r="E84" i="1" s="1"/>
  <c r="G84" i="1" s="1"/>
  <c r="I84" i="1" s="1"/>
  <c r="K84" i="1" s="1"/>
  <c r="M84" i="1" s="1"/>
  <c r="O84" i="1" s="1"/>
  <c r="Q84" i="1" s="1"/>
  <c r="S84" i="1" s="1"/>
  <c r="U84" i="1" s="1"/>
  <c r="C83" i="1"/>
  <c r="E83" i="1" s="1"/>
  <c r="G83" i="1" s="1"/>
  <c r="I83" i="1" s="1"/>
  <c r="K83" i="1" s="1"/>
  <c r="M83" i="1" s="1"/>
  <c r="O83" i="1" s="1"/>
  <c r="Q83" i="1" s="1"/>
  <c r="S83" i="1" s="1"/>
  <c r="U83" i="1" s="1"/>
  <c r="C82" i="1"/>
  <c r="C79" i="1"/>
  <c r="E79" i="1" s="1"/>
  <c r="E78" i="1" s="1"/>
  <c r="C77" i="1"/>
  <c r="E77" i="1" s="1"/>
  <c r="E76" i="1" s="1"/>
  <c r="S68" i="1"/>
  <c r="U68" i="1" s="1"/>
  <c r="S67" i="1"/>
  <c r="U67" i="1" s="1"/>
  <c r="S66" i="1"/>
  <c r="U66" i="1" s="1"/>
  <c r="O62" i="1"/>
  <c r="Q62" i="1" s="1"/>
  <c r="S62" i="1" s="1"/>
  <c r="U62" i="1" s="1"/>
  <c r="M61" i="1"/>
  <c r="O61" i="1" s="1"/>
  <c r="Q61" i="1" s="1"/>
  <c r="S61" i="1" s="1"/>
  <c r="U61" i="1" s="1"/>
  <c r="K60" i="1"/>
  <c r="M60" i="1" s="1"/>
  <c r="O60" i="1" s="1"/>
  <c r="Q60" i="1" s="1"/>
  <c r="S60" i="1" s="1"/>
  <c r="U60" i="1" s="1"/>
  <c r="K59" i="1"/>
  <c r="M59" i="1" s="1"/>
  <c r="O59" i="1" s="1"/>
  <c r="Q59" i="1" s="1"/>
  <c r="S59" i="1" s="1"/>
  <c r="U59" i="1" s="1"/>
  <c r="I58" i="1"/>
  <c r="K58" i="1" s="1"/>
  <c r="M58" i="1" s="1"/>
  <c r="O58" i="1" s="1"/>
  <c r="Q58" i="1" s="1"/>
  <c r="S58" i="1" s="1"/>
  <c r="U58" i="1" s="1"/>
  <c r="I57" i="1"/>
  <c r="K57" i="1" s="1"/>
  <c r="M57" i="1" s="1"/>
  <c r="O57" i="1" s="1"/>
  <c r="Q57" i="1" s="1"/>
  <c r="S57" i="1" s="1"/>
  <c r="U57" i="1" s="1"/>
  <c r="T56" i="1"/>
  <c r="T55" i="1" s="1"/>
  <c r="R56" i="1"/>
  <c r="R55" i="1" s="1"/>
  <c r="P56" i="1"/>
  <c r="P55" i="1" s="1"/>
  <c r="N56" i="1"/>
  <c r="N55" i="1" s="1"/>
  <c r="L56" i="1"/>
  <c r="L55" i="1" s="1"/>
  <c r="J56" i="1"/>
  <c r="J55" i="1" s="1"/>
  <c r="H56" i="1"/>
  <c r="H55" i="1" s="1"/>
  <c r="F56" i="1"/>
  <c r="F55" i="1" s="1"/>
  <c r="D56" i="1"/>
  <c r="D55" i="1" s="1"/>
  <c r="B56" i="1"/>
  <c r="B55" i="1" s="1"/>
  <c r="BJ57" i="1"/>
  <c r="BH57" i="1"/>
  <c r="BF57" i="1"/>
  <c r="BD57" i="1"/>
  <c r="BB57" i="1"/>
  <c r="AZ57" i="1"/>
  <c r="AX57" i="1"/>
  <c r="AV57" i="1"/>
  <c r="AU57" i="1"/>
  <c r="AT57" i="1"/>
  <c r="AR57" i="1"/>
  <c r="BJ56" i="1"/>
  <c r="BH56" i="1"/>
  <c r="BF56" i="1"/>
  <c r="BD56" i="1"/>
  <c r="BB56" i="1"/>
  <c r="AZ56" i="1"/>
  <c r="AX56" i="1"/>
  <c r="AV56" i="1"/>
  <c r="AU56" i="1"/>
  <c r="AT56" i="1"/>
  <c r="AR56" i="1"/>
  <c r="BJ55" i="1"/>
  <c r="BH55" i="1"/>
  <c r="BF55" i="1"/>
  <c r="BD55" i="1"/>
  <c r="BB55" i="1"/>
  <c r="AZ55" i="1"/>
  <c r="AX55" i="1"/>
  <c r="AV55" i="1"/>
  <c r="AU55" i="1"/>
  <c r="AT55" i="1"/>
  <c r="AR55" i="1"/>
  <c r="C53" i="1"/>
  <c r="C52" i="1" s="1"/>
  <c r="BJ52" i="1"/>
  <c r="BJ265" i="1" s="1"/>
  <c r="BH52" i="1"/>
  <c r="BH265" i="1" s="1"/>
  <c r="BF52" i="1"/>
  <c r="BF265" i="1" s="1"/>
  <c r="BB52" i="1"/>
  <c r="BB265" i="1" s="1"/>
  <c r="AZ52" i="1"/>
  <c r="AZ265" i="1" s="1"/>
  <c r="AX52" i="1"/>
  <c r="AX265" i="1" s="1"/>
  <c r="AU52" i="1"/>
  <c r="AT52" i="1"/>
  <c r="AT265" i="1" s="1"/>
  <c r="AR52" i="1"/>
  <c r="AR265" i="1" s="1"/>
  <c r="BJ51" i="1"/>
  <c r="BH51" i="1"/>
  <c r="BF51" i="1"/>
  <c r="BD51" i="1"/>
  <c r="BD264" i="1" s="1"/>
  <c r="BB51" i="1"/>
  <c r="AZ51" i="1"/>
  <c r="AX51" i="1"/>
  <c r="AW51" i="1"/>
  <c r="AV51" i="1"/>
  <c r="AV264" i="1" s="1"/>
  <c r="AU51" i="1"/>
  <c r="AT51" i="1"/>
  <c r="AR51" i="1"/>
  <c r="M49" i="1"/>
  <c r="O49" i="1" s="1"/>
  <c r="Q49" i="1" s="1"/>
  <c r="S49" i="1" s="1"/>
  <c r="U49" i="1" s="1"/>
  <c r="G48" i="1"/>
  <c r="I48" i="1" s="1"/>
  <c r="K48" i="1" s="1"/>
  <c r="M48" i="1" s="1"/>
  <c r="O48" i="1" s="1"/>
  <c r="Q48" i="1" s="1"/>
  <c r="S48" i="1" s="1"/>
  <c r="U48" i="1" s="1"/>
  <c r="O44" i="1"/>
  <c r="Q44" i="1" s="1"/>
  <c r="S44" i="1" s="1"/>
  <c r="U44" i="1" s="1"/>
  <c r="M43" i="1"/>
  <c r="O43" i="1" s="1"/>
  <c r="Q43" i="1" s="1"/>
  <c r="S43" i="1" s="1"/>
  <c r="U43" i="1" s="1"/>
  <c r="C42" i="1"/>
  <c r="E42" i="1" s="1"/>
  <c r="G42" i="1" s="1"/>
  <c r="I42" i="1" s="1"/>
  <c r="K42" i="1" s="1"/>
  <c r="M42" i="1" s="1"/>
  <c r="O42" i="1" s="1"/>
  <c r="Q42" i="1" s="1"/>
  <c r="S42" i="1" s="1"/>
  <c r="U42" i="1" s="1"/>
  <c r="C41" i="1"/>
  <c r="E41" i="1" s="1"/>
  <c r="G41" i="1" s="1"/>
  <c r="I41" i="1" s="1"/>
  <c r="K41" i="1" s="1"/>
  <c r="M41" i="1" s="1"/>
  <c r="O41" i="1" s="1"/>
  <c r="Q41" i="1" s="1"/>
  <c r="S41" i="1" s="1"/>
  <c r="U41" i="1" s="1"/>
  <c r="C40" i="1"/>
  <c r="E40" i="1" s="1"/>
  <c r="G40" i="1" s="1"/>
  <c r="I40" i="1" s="1"/>
  <c r="K40" i="1" s="1"/>
  <c r="M40" i="1" s="1"/>
  <c r="O40" i="1" s="1"/>
  <c r="Q40" i="1" s="1"/>
  <c r="S40" i="1" s="1"/>
  <c r="U40" i="1" s="1"/>
  <c r="C39" i="1"/>
  <c r="E39" i="1" s="1"/>
  <c r="G39" i="1" s="1"/>
  <c r="I39" i="1" s="1"/>
  <c r="K39" i="1" s="1"/>
  <c r="M39" i="1" s="1"/>
  <c r="O39" i="1" s="1"/>
  <c r="Q39" i="1" s="1"/>
  <c r="S39" i="1" s="1"/>
  <c r="U39" i="1" s="1"/>
  <c r="C38" i="1"/>
  <c r="E38" i="1" s="1"/>
  <c r="G38" i="1" s="1"/>
  <c r="I38" i="1" s="1"/>
  <c r="K38" i="1" s="1"/>
  <c r="M38" i="1" s="1"/>
  <c r="O38" i="1" s="1"/>
  <c r="Q38" i="1" s="1"/>
  <c r="S38" i="1" s="1"/>
  <c r="U38" i="1" s="1"/>
  <c r="C37" i="1"/>
  <c r="E37" i="1" s="1"/>
  <c r="T36" i="1"/>
  <c r="T35" i="1" s="1"/>
  <c r="R36" i="1"/>
  <c r="R35" i="1" s="1"/>
  <c r="P36" i="1"/>
  <c r="P35" i="1" s="1"/>
  <c r="N36" i="1"/>
  <c r="N35" i="1" s="1"/>
  <c r="L36" i="1"/>
  <c r="L35" i="1" s="1"/>
  <c r="J36" i="1"/>
  <c r="J35" i="1" s="1"/>
  <c r="H36" i="1"/>
  <c r="H35" i="1" s="1"/>
  <c r="F36" i="1"/>
  <c r="F35" i="1" s="1"/>
  <c r="D36" i="1"/>
  <c r="D35" i="1" s="1"/>
  <c r="B36" i="1"/>
  <c r="B35" i="1" s="1"/>
  <c r="M34" i="1"/>
  <c r="O34" i="1" s="1"/>
  <c r="T33" i="1"/>
  <c r="R33" i="1"/>
  <c r="P33" i="1"/>
  <c r="N33" i="1"/>
  <c r="L33" i="1"/>
  <c r="K32" i="1"/>
  <c r="M32" i="1" s="1"/>
  <c r="O32" i="1" s="1"/>
  <c r="Q32" i="1" s="1"/>
  <c r="S32" i="1" s="1"/>
  <c r="U32" i="1" s="1"/>
  <c r="C30" i="1"/>
  <c r="E30" i="1" s="1"/>
  <c r="E29" i="1" s="1"/>
  <c r="T29" i="1"/>
  <c r="R29" i="1"/>
  <c r="P29" i="1"/>
  <c r="N29" i="1"/>
  <c r="L29" i="1"/>
  <c r="J29" i="1"/>
  <c r="H29" i="1"/>
  <c r="F29" i="1"/>
  <c r="D29" i="1"/>
  <c r="B29" i="1"/>
  <c r="C25" i="1"/>
  <c r="C24" i="1" s="1"/>
  <c r="M23" i="1"/>
  <c r="O23" i="1" s="1"/>
  <c r="Q23" i="1" s="1"/>
  <c r="S23" i="1" s="1"/>
  <c r="U23" i="1" s="1"/>
  <c r="C22" i="1"/>
  <c r="E22" i="1" s="1"/>
  <c r="G22" i="1" s="1"/>
  <c r="I22" i="1" s="1"/>
  <c r="K22" i="1" s="1"/>
  <c r="M22" i="1" s="1"/>
  <c r="O22" i="1" s="1"/>
  <c r="Q22" i="1" s="1"/>
  <c r="S22" i="1" s="1"/>
  <c r="U22" i="1" s="1"/>
  <c r="C21" i="1"/>
  <c r="E21" i="1" s="1"/>
  <c r="T20" i="1"/>
  <c r="R20" i="1"/>
  <c r="P20" i="1"/>
  <c r="N20" i="1"/>
  <c r="L20" i="1"/>
  <c r="J20" i="1"/>
  <c r="H20" i="1"/>
  <c r="F20" i="1"/>
  <c r="D20" i="1"/>
  <c r="B20" i="1"/>
  <c r="C16" i="1"/>
  <c r="E16" i="1" s="1"/>
  <c r="G16" i="1" s="1"/>
  <c r="I16" i="1" s="1"/>
  <c r="K16" i="1" s="1"/>
  <c r="M16" i="1" s="1"/>
  <c r="O16" i="1" s="1"/>
  <c r="Q16" i="1" s="1"/>
  <c r="S16" i="1" s="1"/>
  <c r="U16" i="1" s="1"/>
  <c r="BJ17" i="1"/>
  <c r="BH17" i="1"/>
  <c r="BF17" i="1"/>
  <c r="BD17" i="1"/>
  <c r="BB17" i="1"/>
  <c r="AZ17" i="1"/>
  <c r="AX17" i="1"/>
  <c r="AV17" i="1"/>
  <c r="AW17" i="1" s="1"/>
  <c r="AT17" i="1"/>
  <c r="AR17" i="1"/>
  <c r="C15" i="1"/>
  <c r="E15" i="1" s="1"/>
  <c r="G15" i="1" s="1"/>
  <c r="I15" i="1" s="1"/>
  <c r="K15" i="1" s="1"/>
  <c r="M15" i="1" s="1"/>
  <c r="O15" i="1" s="1"/>
  <c r="Q15" i="1" s="1"/>
  <c r="S15" i="1" s="1"/>
  <c r="U15" i="1" s="1"/>
  <c r="BJ16" i="1"/>
  <c r="BH16" i="1"/>
  <c r="BF16" i="1"/>
  <c r="BD16" i="1"/>
  <c r="BB16" i="1"/>
  <c r="AZ16" i="1"/>
  <c r="AX16" i="1"/>
  <c r="AV16" i="1"/>
  <c r="AT16" i="1"/>
  <c r="AR16" i="1"/>
  <c r="AS16" i="1" s="1"/>
  <c r="C14" i="1"/>
  <c r="E14" i="1" s="1"/>
  <c r="G14" i="1" s="1"/>
  <c r="I14" i="1" s="1"/>
  <c r="K14" i="1" s="1"/>
  <c r="M14" i="1" s="1"/>
  <c r="O14" i="1" s="1"/>
  <c r="Q14" i="1" s="1"/>
  <c r="S14" i="1" s="1"/>
  <c r="U14" i="1" s="1"/>
  <c r="BJ15" i="1"/>
  <c r="BH15" i="1"/>
  <c r="BF15" i="1"/>
  <c r="BD15" i="1"/>
  <c r="BB15" i="1"/>
  <c r="AZ15" i="1"/>
  <c r="AX15" i="1"/>
  <c r="AV15" i="1"/>
  <c r="AU15" i="1"/>
  <c r="AT15" i="1"/>
  <c r="AR15" i="1"/>
  <c r="C13" i="1"/>
  <c r="BJ14" i="1"/>
  <c r="BH14" i="1"/>
  <c r="BF14" i="1"/>
  <c r="BD14" i="1"/>
  <c r="BB14" i="1"/>
  <c r="AZ14" i="1"/>
  <c r="AX14" i="1"/>
  <c r="AV14" i="1"/>
  <c r="AU14" i="1"/>
  <c r="AT14" i="1"/>
  <c r="AR14" i="1"/>
  <c r="AW13" i="1"/>
  <c r="AS13" i="1"/>
  <c r="BH11" i="1"/>
  <c r="BH262" i="1" s="1"/>
  <c r="BF11" i="1"/>
  <c r="BF262" i="1" s="1"/>
  <c r="BE11" i="1"/>
  <c r="BB11" i="1"/>
  <c r="BB262" i="1" s="1"/>
  <c r="AX11" i="1"/>
  <c r="AX262" i="1" s="1"/>
  <c r="AW11" i="1"/>
  <c r="AT11" i="1"/>
  <c r="AT262" i="1" s="1"/>
  <c r="AR11" i="1"/>
  <c r="AR262" i="1" s="1"/>
  <c r="N11" i="1"/>
  <c r="C11" i="1"/>
  <c r="BJ10" i="1"/>
  <c r="BJ261" i="1" s="1"/>
  <c r="BH10" i="1"/>
  <c r="BH261" i="1" s="1"/>
  <c r="BF10" i="1"/>
  <c r="BF261" i="1" s="1"/>
  <c r="BE10" i="1"/>
  <c r="BD10" i="1"/>
  <c r="BD261" i="1" s="1"/>
  <c r="BC10" i="1"/>
  <c r="BB10" i="1"/>
  <c r="BB261" i="1" s="1"/>
  <c r="BA10" i="1"/>
  <c r="AZ10" i="1"/>
  <c r="AZ261" i="1" s="1"/>
  <c r="AY10" i="1"/>
  <c r="AX10" i="1"/>
  <c r="AX261" i="1" s="1"/>
  <c r="AW10" i="1"/>
  <c r="AV10" i="1"/>
  <c r="AV261" i="1" s="1"/>
  <c r="AU10" i="1"/>
  <c r="AT10" i="1"/>
  <c r="AT261" i="1" s="1"/>
  <c r="AS10" i="1"/>
  <c r="AR10" i="1"/>
  <c r="AR261" i="1" s="1"/>
  <c r="C10" i="1"/>
  <c r="E10" i="1" s="1"/>
  <c r="G10" i="1" s="1"/>
  <c r="BJ9" i="1"/>
  <c r="BJ260" i="1" s="1"/>
  <c r="BH9" i="1"/>
  <c r="BH260" i="1" s="1"/>
  <c r="BF9" i="1"/>
  <c r="BF260" i="1" s="1"/>
  <c r="BD9" i="1"/>
  <c r="BD260" i="1" s="1"/>
  <c r="BC9" i="1"/>
  <c r="BB9" i="1"/>
  <c r="BB260" i="1" s="1"/>
  <c r="BA9" i="1"/>
  <c r="AZ9" i="1"/>
  <c r="AZ260" i="1" s="1"/>
  <c r="AY9" i="1"/>
  <c r="AX9" i="1"/>
  <c r="AX260" i="1" s="1"/>
  <c r="AW9" i="1"/>
  <c r="AV9" i="1"/>
  <c r="AV260" i="1" s="1"/>
  <c r="AU9" i="1"/>
  <c r="AT9" i="1"/>
  <c r="AT260" i="1" s="1"/>
  <c r="AS9" i="1"/>
  <c r="AR9" i="1"/>
  <c r="AR260" i="1" s="1"/>
  <c r="BJ8" i="1"/>
  <c r="BH8" i="1"/>
  <c r="BF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R48" i="2" l="1"/>
  <c r="AT48" i="2" s="1"/>
  <c r="AT49" i="2"/>
  <c r="AR38" i="2"/>
  <c r="AT38" i="2" s="1"/>
  <c r="AT39" i="2"/>
  <c r="AR31" i="2"/>
  <c r="AT31" i="2" s="1"/>
  <c r="AT32" i="2"/>
  <c r="CB12" i="1"/>
  <c r="CB263" i="1" s="1"/>
  <c r="CB10" i="14" s="1"/>
  <c r="CF14" i="1"/>
  <c r="CF12" i="1" s="1"/>
  <c r="AR55" i="2"/>
  <c r="AP54" i="2"/>
  <c r="AP91" i="2" s="1"/>
  <c r="CB136" i="1"/>
  <c r="BF55" i="2"/>
  <c r="BF54" i="2" s="1"/>
  <c r="BF91" i="2" s="1"/>
  <c r="BH49" i="2"/>
  <c r="BH39" i="2"/>
  <c r="BH32" i="2"/>
  <c r="BZ262" i="1"/>
  <c r="BZ136" i="1"/>
  <c r="BZ126" i="1"/>
  <c r="BZ135" i="1" s="1"/>
  <c r="BZ254" i="1" s="1"/>
  <c r="BZ256" i="1" s="1"/>
  <c r="BH7" i="2"/>
  <c r="Q16" i="17"/>
  <c r="BX17" i="14"/>
  <c r="BN8" i="14"/>
  <c r="BX22" i="14"/>
  <c r="BX261" i="1"/>
  <c r="BX136" i="1"/>
  <c r="BX126" i="1"/>
  <c r="BX135" i="1" s="1"/>
  <c r="BX254" i="1" s="1"/>
  <c r="BX256" i="1" s="1"/>
  <c r="AF13" i="1"/>
  <c r="AD12" i="1"/>
  <c r="AD9" i="1" s="1"/>
  <c r="AD8" i="1" s="1"/>
  <c r="AD259" i="1" s="1"/>
  <c r="AD6" i="14" s="1"/>
  <c r="BV261" i="1"/>
  <c r="BV273" i="1" s="1"/>
  <c r="BV136" i="1"/>
  <c r="BV126" i="1"/>
  <c r="BV135" i="1" s="1"/>
  <c r="BV254" i="1" s="1"/>
  <c r="BV256" i="1" s="1"/>
  <c r="BT261" i="1"/>
  <c r="BT273" i="1" s="1"/>
  <c r="BT126" i="1"/>
  <c r="BT135" i="1" s="1"/>
  <c r="BT254" i="1" s="1"/>
  <c r="BT256" i="1" s="1"/>
  <c r="BT136" i="1"/>
  <c r="Q17" i="17"/>
  <c r="BR261" i="1"/>
  <c r="BR273" i="1" s="1"/>
  <c r="BR126" i="1"/>
  <c r="BR135" i="1" s="1"/>
  <c r="BR254" i="1" s="1"/>
  <c r="BR256" i="1" s="1"/>
  <c r="BR136" i="1"/>
  <c r="BP261" i="1"/>
  <c r="BP273" i="1" s="1"/>
  <c r="BP126" i="1"/>
  <c r="BP135" i="1" s="1"/>
  <c r="BP254" i="1" s="1"/>
  <c r="BP256" i="1" s="1"/>
  <c r="BP136" i="1"/>
  <c r="BL128" i="1"/>
  <c r="BL127" i="1" s="1"/>
  <c r="BL267" i="1" s="1"/>
  <c r="BN128" i="1"/>
  <c r="BN127" i="1" s="1"/>
  <c r="V80" i="1"/>
  <c r="V74" i="1" s="1"/>
  <c r="V261" i="1" s="1"/>
  <c r="V8" i="14" s="1"/>
  <c r="B8" i="17" s="1"/>
  <c r="X80" i="1"/>
  <c r="C119" i="1"/>
  <c r="C118" i="1" s="1"/>
  <c r="C265" i="1" s="1"/>
  <c r="AV133" i="1"/>
  <c r="AV128" i="1" s="1"/>
  <c r="AV127" i="1" s="1"/>
  <c r="AV267" i="1" s="1"/>
  <c r="BH133" i="1"/>
  <c r="BH128" i="1" s="1"/>
  <c r="BH127" i="1" s="1"/>
  <c r="BH267" i="1" s="1"/>
  <c r="C188" i="1"/>
  <c r="C81" i="1"/>
  <c r="C12" i="1"/>
  <c r="C86" i="1"/>
  <c r="C85" i="1" s="1"/>
  <c r="BD133" i="1"/>
  <c r="BD128" i="1" s="1"/>
  <c r="BD127" i="1" s="1"/>
  <c r="BD267" i="1" s="1"/>
  <c r="AS150" i="1"/>
  <c r="AT255" i="1"/>
  <c r="J92" i="1"/>
  <c r="J262" i="1" s="1"/>
  <c r="E25" i="1"/>
  <c r="E24" i="1" s="1"/>
  <c r="AT12" i="1"/>
  <c r="AT263" i="1" s="1"/>
  <c r="AS188" i="1"/>
  <c r="AS253" i="1"/>
  <c r="BF255" i="1"/>
  <c r="V9" i="1"/>
  <c r="V8" i="1" s="1"/>
  <c r="E144" i="1"/>
  <c r="E13" i="1"/>
  <c r="E12" i="1" s="1"/>
  <c r="C29" i="1"/>
  <c r="V12" i="14"/>
  <c r="B12" i="17" s="1"/>
  <c r="BL266" i="1"/>
  <c r="V127" i="1"/>
  <c r="V266" i="1" s="1"/>
  <c r="J51" i="1"/>
  <c r="J137" i="1" s="1"/>
  <c r="C234" i="1"/>
  <c r="C239" i="1" s="1"/>
  <c r="AU16" i="1"/>
  <c r="AW16" i="1" s="1"/>
  <c r="AY16" i="1" s="1"/>
  <c r="BA16" i="1" s="1"/>
  <c r="BC16" i="1" s="1"/>
  <c r="BE16" i="1" s="1"/>
  <c r="BG16" i="1" s="1"/>
  <c r="BI16" i="1" s="1"/>
  <c r="BK16" i="1" s="1"/>
  <c r="F92" i="1"/>
  <c r="F262" i="1" s="1"/>
  <c r="E133" i="1"/>
  <c r="E269" i="1" s="1"/>
  <c r="C144" i="1"/>
  <c r="C149" i="1" s="1"/>
  <c r="H9" i="1"/>
  <c r="H8" i="1" s="1"/>
  <c r="H259" i="1" s="1"/>
  <c r="P92" i="1"/>
  <c r="P262" i="1" s="1"/>
  <c r="H92" i="1"/>
  <c r="H262" i="1" s="1"/>
  <c r="C98" i="1"/>
  <c r="AR133" i="1"/>
  <c r="AR128" i="1" s="1"/>
  <c r="AR127" i="1" s="1"/>
  <c r="AR267" i="1" s="1"/>
  <c r="AU145" i="1"/>
  <c r="AW145" i="1" s="1"/>
  <c r="C220" i="1"/>
  <c r="C224" i="1" s="1"/>
  <c r="AS239" i="1"/>
  <c r="C76" i="1"/>
  <c r="C75" i="1" s="1"/>
  <c r="B92" i="1"/>
  <c r="B262" i="1" s="1"/>
  <c r="V92" i="1"/>
  <c r="V262" i="1" s="1"/>
  <c r="AY129" i="1"/>
  <c r="AU149" i="1"/>
  <c r="AS200" i="1"/>
  <c r="BE9" i="1"/>
  <c r="BG9" i="1" s="1"/>
  <c r="F9" i="1"/>
  <c r="F8" i="1" s="1"/>
  <c r="F259" i="1" s="1"/>
  <c r="BB12" i="1"/>
  <c r="BB263" i="1" s="1"/>
  <c r="BJ12" i="1"/>
  <c r="BJ263" i="1" s="1"/>
  <c r="P127" i="1"/>
  <c r="P266" i="1" s="1"/>
  <c r="AW140" i="1"/>
  <c r="AY140" i="1" s="1"/>
  <c r="G145" i="1"/>
  <c r="I145" i="1" s="1"/>
  <c r="AU191" i="1"/>
  <c r="AW191" i="1" s="1"/>
  <c r="AS226" i="1"/>
  <c r="V51" i="1"/>
  <c r="V137" i="1" s="1"/>
  <c r="G90" i="1"/>
  <c r="I90" i="1" s="1"/>
  <c r="K90" i="1" s="1"/>
  <c r="M90" i="1" s="1"/>
  <c r="O90" i="1" s="1"/>
  <c r="Q90" i="1" s="1"/>
  <c r="S90" i="1" s="1"/>
  <c r="U90" i="1" s="1"/>
  <c r="E88" i="1"/>
  <c r="E132" i="1"/>
  <c r="E131" i="1" s="1"/>
  <c r="C78" i="1"/>
  <c r="AS55" i="1"/>
  <c r="AS57" i="1"/>
  <c r="R74" i="1"/>
  <c r="R261" i="1" s="1"/>
  <c r="C88" i="1"/>
  <c r="AS56" i="1"/>
  <c r="C113" i="1"/>
  <c r="C264" i="1" s="1"/>
  <c r="B74" i="1"/>
  <c r="B261" i="1" s="1"/>
  <c r="P74" i="1"/>
  <c r="P261" i="1" s="1"/>
  <c r="E98" i="1"/>
  <c r="G99" i="1"/>
  <c r="E113" i="1"/>
  <c r="E264" i="1" s="1"/>
  <c r="G114" i="1"/>
  <c r="I114" i="1" s="1"/>
  <c r="I113" i="1" s="1"/>
  <c r="I264" i="1" s="1"/>
  <c r="G235" i="1"/>
  <c r="E234" i="1"/>
  <c r="E239" i="1" s="1"/>
  <c r="G183" i="1"/>
  <c r="I183" i="1" s="1"/>
  <c r="E182" i="1"/>
  <c r="I146" i="1"/>
  <c r="K146" i="1" s="1"/>
  <c r="AU240" i="1"/>
  <c r="AW235" i="1"/>
  <c r="AW240" i="1" s="1"/>
  <c r="F51" i="1"/>
  <c r="F260" i="1" s="1"/>
  <c r="F274" i="1" s="1"/>
  <c r="F22" i="14" s="1"/>
  <c r="C56" i="1"/>
  <c r="C55" i="1" s="1"/>
  <c r="F74" i="1"/>
  <c r="F261" i="1" s="1"/>
  <c r="E103" i="1"/>
  <c r="G103" i="1" s="1"/>
  <c r="I103" i="1" s="1"/>
  <c r="K103" i="1" s="1"/>
  <c r="M103" i="1" s="1"/>
  <c r="O103" i="1" s="1"/>
  <c r="Q103" i="1" s="1"/>
  <c r="S103" i="1" s="1"/>
  <c r="U103" i="1" s="1"/>
  <c r="C128" i="1"/>
  <c r="C127" i="1" s="1"/>
  <c r="E130" i="1"/>
  <c r="G130" i="1" s="1"/>
  <c r="C195" i="1"/>
  <c r="C200" i="1" s="1"/>
  <c r="C248" i="1"/>
  <c r="C251" i="1" s="1"/>
  <c r="T252" i="1"/>
  <c r="BJ255" i="1"/>
  <c r="AS261" i="1"/>
  <c r="M33" i="1"/>
  <c r="B51" i="1"/>
  <c r="B137" i="1" s="1"/>
  <c r="R51" i="1"/>
  <c r="R260" i="1" s="1"/>
  <c r="R274" i="1" s="1"/>
  <c r="R22" i="14" s="1"/>
  <c r="T74" i="1"/>
  <c r="T261" i="1" s="1"/>
  <c r="N92" i="1"/>
  <c r="N262" i="1" s="1"/>
  <c r="AS149" i="1"/>
  <c r="AS201" i="1"/>
  <c r="E249" i="1"/>
  <c r="AX251" i="1"/>
  <c r="H199" i="1"/>
  <c r="AS260" i="1"/>
  <c r="AV12" i="1"/>
  <c r="AV263" i="1" s="1"/>
  <c r="BD12" i="1"/>
  <c r="BD263" i="1" s="1"/>
  <c r="P9" i="1"/>
  <c r="P8" i="1" s="1"/>
  <c r="P259" i="1" s="1"/>
  <c r="AU265" i="1"/>
  <c r="AW56" i="1"/>
  <c r="AY56" i="1" s="1"/>
  <c r="BA56" i="1" s="1"/>
  <c r="BC56" i="1" s="1"/>
  <c r="BE56" i="1" s="1"/>
  <c r="BG56" i="1" s="1"/>
  <c r="BI56" i="1" s="1"/>
  <c r="N74" i="1"/>
  <c r="N261" i="1" s="1"/>
  <c r="BJ128" i="1"/>
  <c r="BJ127" i="1" s="1"/>
  <c r="BJ267" i="1" s="1"/>
  <c r="AS224" i="1"/>
  <c r="J224" i="1"/>
  <c r="J238" i="1"/>
  <c r="AZ53" i="1"/>
  <c r="AZ266" i="1" s="1"/>
  <c r="AS17" i="1"/>
  <c r="D92" i="1"/>
  <c r="D262" i="1" s="1"/>
  <c r="D127" i="1"/>
  <c r="D266" i="1" s="1"/>
  <c r="L127" i="1"/>
  <c r="L266" i="1" s="1"/>
  <c r="T127" i="1"/>
  <c r="T266" i="1" s="1"/>
  <c r="D51" i="1"/>
  <c r="D260" i="1" s="1"/>
  <c r="D274" i="1" s="1"/>
  <c r="D22" i="14" s="1"/>
  <c r="L51" i="1"/>
  <c r="L260" i="1" s="1"/>
  <c r="L274" i="1" s="1"/>
  <c r="L22" i="14" s="1"/>
  <c r="T9" i="1"/>
  <c r="T8" i="1" s="1"/>
  <c r="T259" i="1" s="1"/>
  <c r="AW15" i="1"/>
  <c r="AY15" i="1" s="1"/>
  <c r="BA15" i="1" s="1"/>
  <c r="BC15" i="1" s="1"/>
  <c r="BE15" i="1" s="1"/>
  <c r="BG15" i="1" s="1"/>
  <c r="BI15" i="1" s="1"/>
  <c r="AS51" i="1"/>
  <c r="AS264" i="1" s="1"/>
  <c r="J74" i="1"/>
  <c r="J261" i="1" s="1"/>
  <c r="D74" i="1"/>
  <c r="D261" i="1" s="1"/>
  <c r="L74" i="1"/>
  <c r="L261" i="1" s="1"/>
  <c r="BH53" i="1"/>
  <c r="BH266" i="1" s="1"/>
  <c r="T51" i="1"/>
  <c r="T260" i="1" s="1"/>
  <c r="T274" i="1" s="1"/>
  <c r="T22" i="14" s="1"/>
  <c r="D148" i="1"/>
  <c r="AY11" i="1"/>
  <c r="BG11" i="1"/>
  <c r="BI11" i="1" s="1"/>
  <c r="B9" i="1"/>
  <c r="B8" i="1" s="1"/>
  <c r="B259" i="1" s="1"/>
  <c r="AR12" i="1"/>
  <c r="AR263" i="1" s="1"/>
  <c r="AX12" i="1"/>
  <c r="AX263" i="1" s="1"/>
  <c r="BF12" i="1"/>
  <c r="BF263" i="1" s="1"/>
  <c r="AS15" i="1"/>
  <c r="AY17" i="1"/>
  <c r="BA17" i="1" s="1"/>
  <c r="BC17" i="1" s="1"/>
  <c r="BE17" i="1" s="1"/>
  <c r="BG17" i="1" s="1"/>
  <c r="BI17" i="1" s="1"/>
  <c r="L92" i="1"/>
  <c r="L262" i="1" s="1"/>
  <c r="J9" i="1"/>
  <c r="J8" i="1" s="1"/>
  <c r="J259" i="1" s="1"/>
  <c r="AZ12" i="1"/>
  <c r="AZ263" i="1" s="1"/>
  <c r="BH12" i="1"/>
  <c r="AX53" i="1"/>
  <c r="AX266" i="1" s="1"/>
  <c r="BF53" i="1"/>
  <c r="BF266" i="1" s="1"/>
  <c r="AW57" i="1"/>
  <c r="AY57" i="1" s="1"/>
  <c r="BA57" i="1" s="1"/>
  <c r="BC57" i="1" s="1"/>
  <c r="BE57" i="1" s="1"/>
  <c r="BG57" i="1" s="1"/>
  <c r="BI57" i="1" s="1"/>
  <c r="AZ133" i="1"/>
  <c r="AZ128" i="1" s="1"/>
  <c r="AZ127" i="1" s="1"/>
  <c r="AZ267" i="1" s="1"/>
  <c r="H148" i="1"/>
  <c r="B186" i="1"/>
  <c r="L199" i="1"/>
  <c r="N224" i="1"/>
  <c r="P225" i="1"/>
  <c r="N238" i="1"/>
  <c r="N251" i="1"/>
  <c r="J251" i="1"/>
  <c r="D9" i="1"/>
  <c r="D8" i="1" s="1"/>
  <c r="D259" i="1" s="1"/>
  <c r="L9" i="1"/>
  <c r="L8" i="1" s="1"/>
  <c r="L259" i="1" s="1"/>
  <c r="AT53" i="1"/>
  <c r="AT266" i="1" s="1"/>
  <c r="AV53" i="1"/>
  <c r="AV266" i="1" s="1"/>
  <c r="AV274" i="1" s="1"/>
  <c r="AV22" i="14" s="1"/>
  <c r="BD53" i="1"/>
  <c r="BD266" i="1" s="1"/>
  <c r="BD274" i="1" s="1"/>
  <c r="BD22" i="14" s="1"/>
  <c r="H51" i="1"/>
  <c r="H137" i="1" s="1"/>
  <c r="P51" i="1"/>
  <c r="P260" i="1" s="1"/>
  <c r="P274" i="1" s="1"/>
  <c r="P22" i="14" s="1"/>
  <c r="H74" i="1"/>
  <c r="H261" i="1" s="1"/>
  <c r="H127" i="1"/>
  <c r="P148" i="1"/>
  <c r="N186" i="1"/>
  <c r="P199" i="1"/>
  <c r="B224" i="1"/>
  <c r="R224" i="1"/>
  <c r="D225" i="1"/>
  <c r="T225" i="1"/>
  <c r="R238" i="1"/>
  <c r="B251" i="1"/>
  <c r="R251" i="1"/>
  <c r="D252" i="1"/>
  <c r="L225" i="1"/>
  <c r="N9" i="1"/>
  <c r="N8" i="1" s="1"/>
  <c r="N259" i="1" s="1"/>
  <c r="R9" i="1"/>
  <c r="R8" i="1" s="1"/>
  <c r="R259" i="1" s="1"/>
  <c r="N51" i="1"/>
  <c r="N260" i="1" s="1"/>
  <c r="N274" i="1" s="1"/>
  <c r="N22" i="14" s="1"/>
  <c r="AW55" i="1"/>
  <c r="AY55" i="1" s="1"/>
  <c r="BB53" i="1"/>
  <c r="BB266" i="1" s="1"/>
  <c r="BJ53" i="1"/>
  <c r="BJ266" i="1" s="1"/>
  <c r="AR53" i="1"/>
  <c r="AR266" i="1" s="1"/>
  <c r="T148" i="1"/>
  <c r="D199" i="1"/>
  <c r="T199" i="1"/>
  <c r="F224" i="1"/>
  <c r="H225" i="1"/>
  <c r="F251" i="1"/>
  <c r="L252" i="1"/>
  <c r="E75" i="1"/>
  <c r="G77" i="1"/>
  <c r="G76" i="1" s="1"/>
  <c r="G79" i="1"/>
  <c r="G78" i="1" s="1"/>
  <c r="G89" i="1"/>
  <c r="K93" i="1"/>
  <c r="G21" i="1"/>
  <c r="E20" i="1"/>
  <c r="Q34" i="1"/>
  <c r="O33" i="1"/>
  <c r="E82" i="1"/>
  <c r="E81" i="1" s="1"/>
  <c r="BI142" i="1"/>
  <c r="BK142" i="1" s="1"/>
  <c r="I10" i="1"/>
  <c r="E36" i="1"/>
  <c r="E35" i="1" s="1"/>
  <c r="G37" i="1"/>
  <c r="AZ264" i="1"/>
  <c r="BH264" i="1"/>
  <c r="R148" i="1"/>
  <c r="R149" i="1"/>
  <c r="AR259" i="1"/>
  <c r="AV259" i="1"/>
  <c r="AZ259" i="1"/>
  <c r="BD259" i="1"/>
  <c r="BH259" i="1"/>
  <c r="AS14" i="1"/>
  <c r="AW14" i="1"/>
  <c r="AY14" i="1" s="1"/>
  <c r="BA14" i="1" s="1"/>
  <c r="BC14" i="1" s="1"/>
  <c r="BE14" i="1" s="1"/>
  <c r="BG14" i="1" s="1"/>
  <c r="BI14" i="1" s="1"/>
  <c r="G30" i="1"/>
  <c r="C36" i="1"/>
  <c r="C35" i="1" s="1"/>
  <c r="E53" i="1"/>
  <c r="E52" i="1" s="1"/>
  <c r="B148" i="1"/>
  <c r="B149" i="1"/>
  <c r="F148" i="1"/>
  <c r="F149" i="1"/>
  <c r="AR264" i="1"/>
  <c r="AS259" i="1"/>
  <c r="BE8" i="1"/>
  <c r="BI10" i="1"/>
  <c r="E11" i="1"/>
  <c r="G11" i="1" s="1"/>
  <c r="I11" i="1" s="1"/>
  <c r="K11" i="1" s="1"/>
  <c r="M11" i="1" s="1"/>
  <c r="O11" i="1" s="1"/>
  <c r="Q11" i="1" s="1"/>
  <c r="S11" i="1" s="1"/>
  <c r="U11" i="1" s="1"/>
  <c r="AY13" i="1"/>
  <c r="C20" i="1"/>
  <c r="AT264" i="1"/>
  <c r="AX264" i="1"/>
  <c r="BB264" i="1"/>
  <c r="BF264" i="1"/>
  <c r="BJ264" i="1"/>
  <c r="AW52" i="1"/>
  <c r="AU53" i="1"/>
  <c r="AU266" i="1" s="1"/>
  <c r="E95" i="1"/>
  <c r="C94" i="1"/>
  <c r="E108" i="1"/>
  <c r="C107" i="1"/>
  <c r="C106" i="1" s="1"/>
  <c r="C263" i="1" s="1"/>
  <c r="F267" i="1"/>
  <c r="F127" i="1"/>
  <c r="F266" i="1" s="1"/>
  <c r="P186" i="1"/>
  <c r="P187" i="1"/>
  <c r="AT259" i="1"/>
  <c r="AX259" i="1"/>
  <c r="BB259" i="1"/>
  <c r="BF259" i="1"/>
  <c r="BJ259" i="1"/>
  <c r="AY51" i="1"/>
  <c r="AS52" i="1"/>
  <c r="AS265" i="1" s="1"/>
  <c r="R92" i="1"/>
  <c r="R262" i="1" s="1"/>
  <c r="E140" i="1"/>
  <c r="E191" i="1"/>
  <c r="R200" i="1"/>
  <c r="R199" i="1"/>
  <c r="E120" i="1"/>
  <c r="E119" i="1" s="1"/>
  <c r="E118" i="1" s="1"/>
  <c r="BC130" i="1"/>
  <c r="BA129" i="1"/>
  <c r="B267" i="1"/>
  <c r="B127" i="1"/>
  <c r="B266" i="1" s="1"/>
  <c r="R267" i="1"/>
  <c r="R127" i="1"/>
  <c r="R266" i="1" s="1"/>
  <c r="AU132" i="1"/>
  <c r="L148" i="1"/>
  <c r="AS148" i="1"/>
  <c r="N149" i="1"/>
  <c r="AS186" i="1"/>
  <c r="L187" i="1"/>
  <c r="G129" i="1"/>
  <c r="N267" i="1"/>
  <c r="N127" i="1"/>
  <c r="N266" i="1" s="1"/>
  <c r="AS262" i="1"/>
  <c r="AU143" i="1"/>
  <c r="AU178" i="1"/>
  <c r="C182" i="1"/>
  <c r="C186" i="1" s="1"/>
  <c r="H186" i="1"/>
  <c r="AS187" i="1"/>
  <c r="B200" i="1"/>
  <c r="B199" i="1"/>
  <c r="N200" i="1"/>
  <c r="N199" i="1"/>
  <c r="J267" i="1"/>
  <c r="J127" i="1"/>
  <c r="J266" i="1" s="1"/>
  <c r="C267" i="1"/>
  <c r="J149" i="1"/>
  <c r="D187" i="1"/>
  <c r="T187" i="1"/>
  <c r="E195" i="1"/>
  <c r="G196" i="1"/>
  <c r="G221" i="1"/>
  <c r="E220" i="1"/>
  <c r="J186" i="1"/>
  <c r="R186" i="1"/>
  <c r="J200" i="1"/>
  <c r="J199" i="1"/>
  <c r="AU225" i="1"/>
  <c r="AW216" i="1"/>
  <c r="T238" i="1"/>
  <c r="T239" i="1"/>
  <c r="L268" i="1"/>
  <c r="L255" i="1"/>
  <c r="E178" i="1"/>
  <c r="AU183" i="1"/>
  <c r="F186" i="1"/>
  <c r="AS199" i="1"/>
  <c r="AU192" i="1"/>
  <c r="AW192" i="1" s="1"/>
  <c r="AY192" i="1" s="1"/>
  <c r="BA192" i="1" s="1"/>
  <c r="BC192" i="1" s="1"/>
  <c r="BE192" i="1" s="1"/>
  <c r="BG192" i="1" s="1"/>
  <c r="BI192" i="1" s="1"/>
  <c r="BK192" i="1" s="1"/>
  <c r="F200" i="1"/>
  <c r="F199" i="1"/>
  <c r="AU201" i="1"/>
  <c r="AW196" i="1"/>
  <c r="AS225" i="1"/>
  <c r="K230" i="1"/>
  <c r="AS238" i="1"/>
  <c r="P238" i="1"/>
  <c r="P239" i="1"/>
  <c r="E216" i="1"/>
  <c r="AU221" i="1"/>
  <c r="AU230" i="1"/>
  <c r="L238" i="1"/>
  <c r="L239" i="1"/>
  <c r="D239" i="1"/>
  <c r="H238" i="1"/>
  <c r="H239" i="1"/>
  <c r="P251" i="1"/>
  <c r="P252" i="1"/>
  <c r="H268" i="1"/>
  <c r="H255" i="1"/>
  <c r="H248" i="1"/>
  <c r="I250" i="1"/>
  <c r="K250" i="1" s="1"/>
  <c r="M250" i="1" s="1"/>
  <c r="O250" i="1" s="1"/>
  <c r="Q250" i="1" s="1"/>
  <c r="S250" i="1" s="1"/>
  <c r="U250" i="1" s="1"/>
  <c r="Q245" i="1"/>
  <c r="O253" i="1"/>
  <c r="M253" i="1"/>
  <c r="AS240" i="1"/>
  <c r="F238" i="1"/>
  <c r="E244" i="1"/>
  <c r="B238" i="1"/>
  <c r="AS251" i="1"/>
  <c r="AU242" i="1"/>
  <c r="AS252" i="1"/>
  <c r="AU247" i="1"/>
  <c r="AR54" i="2" l="1"/>
  <c r="AT55" i="2"/>
  <c r="CD12" i="1"/>
  <c r="CD263" i="1" s="1"/>
  <c r="CB126" i="1"/>
  <c r="CB135" i="1" s="1"/>
  <c r="CB254" i="1" s="1"/>
  <c r="CB273" i="1"/>
  <c r="E86" i="1"/>
  <c r="E85" i="1" s="1"/>
  <c r="E80" i="1" s="1"/>
  <c r="G113" i="1"/>
  <c r="G264" i="1" s="1"/>
  <c r="BJ49" i="2"/>
  <c r="BH48" i="2"/>
  <c r="BJ39" i="2"/>
  <c r="BJ38" i="2" s="1"/>
  <c r="BH38" i="2"/>
  <c r="BH6" i="2"/>
  <c r="BJ7" i="2"/>
  <c r="BH31" i="2"/>
  <c r="BJ32" i="2"/>
  <c r="CB14" i="14"/>
  <c r="CB20" i="14" s="1"/>
  <c r="CB26" i="14" s="1"/>
  <c r="CB271" i="1"/>
  <c r="BH55" i="2"/>
  <c r="BZ9" i="14"/>
  <c r="BZ273" i="1"/>
  <c r="BZ271" i="1"/>
  <c r="BJ274" i="1"/>
  <c r="BJ22" i="14" s="1"/>
  <c r="AH13" i="1"/>
  <c r="AJ13" i="1" s="1"/>
  <c r="AF12" i="1"/>
  <c r="AF9" i="1" s="1"/>
  <c r="AF8" i="1" s="1"/>
  <c r="AF259" i="1" s="1"/>
  <c r="AF6" i="14" s="1"/>
  <c r="BX8" i="14"/>
  <c r="BX273" i="1"/>
  <c r="BX21" i="14" s="1"/>
  <c r="BX271" i="1"/>
  <c r="BV8" i="14"/>
  <c r="BV271" i="1"/>
  <c r="BT8" i="14"/>
  <c r="BT271" i="1"/>
  <c r="BR8" i="14"/>
  <c r="BR271" i="1"/>
  <c r="AR137" i="1"/>
  <c r="J260" i="1"/>
  <c r="J274" i="1" s="1"/>
  <c r="J22" i="14" s="1"/>
  <c r="BP8" i="14"/>
  <c r="X74" i="1"/>
  <c r="X136" i="1" s="1"/>
  <c r="Z80" i="1"/>
  <c r="BN136" i="1"/>
  <c r="BN267" i="1"/>
  <c r="BP271" i="1"/>
  <c r="BN135" i="1"/>
  <c r="BN254" i="1" s="1"/>
  <c r="BN256" i="1" s="1"/>
  <c r="C148" i="1"/>
  <c r="BH136" i="1"/>
  <c r="AW149" i="1"/>
  <c r="V136" i="1"/>
  <c r="BN13" i="14"/>
  <c r="BN274" i="1"/>
  <c r="BN277" i="1" s="1"/>
  <c r="F137" i="1"/>
  <c r="C199" i="1"/>
  <c r="AU150" i="1"/>
  <c r="AZ137" i="1"/>
  <c r="E270" i="1"/>
  <c r="B260" i="1"/>
  <c r="B274" i="1" s="1"/>
  <c r="B22" i="14" s="1"/>
  <c r="BD137" i="1"/>
  <c r="BL274" i="1"/>
  <c r="BL22" i="14" s="1"/>
  <c r="BL13" i="14"/>
  <c r="C80" i="1"/>
  <c r="C74" i="1" s="1"/>
  <c r="C261" i="1" s="1"/>
  <c r="R137" i="1"/>
  <c r="T137" i="1"/>
  <c r="H260" i="1"/>
  <c r="H274" i="1" s="1"/>
  <c r="H22" i="14" s="1"/>
  <c r="C252" i="1"/>
  <c r="E238" i="1"/>
  <c r="G25" i="1"/>
  <c r="G24" i="1" s="1"/>
  <c r="G88" i="1"/>
  <c r="C238" i="1"/>
  <c r="AR136" i="1"/>
  <c r="G133" i="1"/>
  <c r="G269" i="1" s="1"/>
  <c r="H266" i="1"/>
  <c r="H271" i="1" s="1"/>
  <c r="AY235" i="1"/>
  <c r="BA235" i="1" s="1"/>
  <c r="AT136" i="1"/>
  <c r="AX137" i="1"/>
  <c r="L137" i="1"/>
  <c r="BJ137" i="1"/>
  <c r="C255" i="1"/>
  <c r="I144" i="1"/>
  <c r="V259" i="1"/>
  <c r="E128" i="1"/>
  <c r="E127" i="1" s="1"/>
  <c r="AR274" i="1"/>
  <c r="AR22" i="14" s="1"/>
  <c r="K145" i="1"/>
  <c r="M145" i="1" s="1"/>
  <c r="N137" i="1"/>
  <c r="AU12" i="1"/>
  <c r="AU263" i="1" s="1"/>
  <c r="G144" i="1"/>
  <c r="AX274" i="1"/>
  <c r="AX22" i="14" s="1"/>
  <c r="V18" i="14"/>
  <c r="B13" i="17" s="1"/>
  <c r="G13" i="1"/>
  <c r="G12" i="1" s="1"/>
  <c r="E9" i="1"/>
  <c r="E8" i="1" s="1"/>
  <c r="V260" i="1"/>
  <c r="BL18" i="14"/>
  <c r="V9" i="14"/>
  <c r="AV136" i="1"/>
  <c r="AS53" i="1"/>
  <c r="AS266" i="1" s="1"/>
  <c r="AS274" i="1" s="1"/>
  <c r="AS22" i="14" s="1"/>
  <c r="BJ126" i="1"/>
  <c r="BJ135" i="1" s="1"/>
  <c r="BJ254" i="1" s="1"/>
  <c r="BJ256" i="1" s="1"/>
  <c r="BB137" i="1"/>
  <c r="AU264" i="1"/>
  <c r="AU274" i="1" s="1"/>
  <c r="AU22" i="14" s="1"/>
  <c r="C225" i="1"/>
  <c r="C187" i="1"/>
  <c r="C268" i="1"/>
  <c r="AS255" i="1" s="1"/>
  <c r="C92" i="1"/>
  <c r="C262" i="1" s="1"/>
  <c r="AT137" i="1"/>
  <c r="G182" i="1"/>
  <c r="BA261" i="1"/>
  <c r="BF126" i="1"/>
  <c r="BF135" i="1" s="1"/>
  <c r="BF254" i="1" s="1"/>
  <c r="BF256" i="1" s="1"/>
  <c r="AT274" i="1"/>
  <c r="AT22" i="14" s="1"/>
  <c r="P137" i="1"/>
  <c r="BJ136" i="1"/>
  <c r="BC261" i="1"/>
  <c r="D137" i="1"/>
  <c r="AZ274" i="1"/>
  <c r="BF137" i="1"/>
  <c r="C9" i="1"/>
  <c r="C8" i="1" s="1"/>
  <c r="C259" i="1" s="1"/>
  <c r="G132" i="1"/>
  <c r="I132" i="1" s="1"/>
  <c r="BH137" i="1"/>
  <c r="B126" i="1"/>
  <c r="B135" i="1" s="1"/>
  <c r="B254" i="1" s="1"/>
  <c r="B256" i="1" s="1"/>
  <c r="BF136" i="1"/>
  <c r="C51" i="1"/>
  <c r="C260" i="1" s="1"/>
  <c r="C274" i="1" s="1"/>
  <c r="C22" i="14" s="1"/>
  <c r="BB274" i="1"/>
  <c r="BB126" i="1"/>
  <c r="AT126" i="1"/>
  <c r="AT135" i="1" s="1"/>
  <c r="AT254" i="1" s="1"/>
  <c r="AT256" i="1" s="1"/>
  <c r="K114" i="1"/>
  <c r="K113" i="1" s="1"/>
  <c r="K264" i="1" s="1"/>
  <c r="BF274" i="1"/>
  <c r="AS12" i="1"/>
  <c r="AS263" i="1" s="1"/>
  <c r="BH274" i="1"/>
  <c r="V126" i="1"/>
  <c r="V135" i="1" s="1"/>
  <c r="V254" i="1" s="1"/>
  <c r="V256" i="1" s="1"/>
  <c r="T136" i="1"/>
  <c r="P136" i="1"/>
  <c r="P126" i="1"/>
  <c r="P135" i="1" s="1"/>
  <c r="P254" i="1" s="1"/>
  <c r="P256" i="1" s="1"/>
  <c r="J126" i="1"/>
  <c r="J135" i="1" s="1"/>
  <c r="J254" i="1" s="1"/>
  <c r="J256" i="1" s="1"/>
  <c r="T126" i="1"/>
  <c r="AZ126" i="1"/>
  <c r="AZ135" i="1" s="1"/>
  <c r="AZ254" i="1" s="1"/>
  <c r="AZ256" i="1" s="1"/>
  <c r="AW261" i="1"/>
  <c r="BC260" i="1"/>
  <c r="AW53" i="1"/>
  <c r="AW266" i="1" s="1"/>
  <c r="BE260" i="1"/>
  <c r="BD126" i="1"/>
  <c r="BD135" i="1" s="1"/>
  <c r="BD254" i="1" s="1"/>
  <c r="BD256" i="1" s="1"/>
  <c r="G249" i="1"/>
  <c r="E248" i="1"/>
  <c r="E251" i="1" s="1"/>
  <c r="I99" i="1"/>
  <c r="G98" i="1"/>
  <c r="AU259" i="1"/>
  <c r="AR126" i="1"/>
  <c r="AR135" i="1" s="1"/>
  <c r="AR254" i="1" s="1"/>
  <c r="AR256" i="1" s="1"/>
  <c r="BD136" i="1"/>
  <c r="N126" i="1"/>
  <c r="E56" i="1"/>
  <c r="E55" i="1" s="1"/>
  <c r="F126" i="1"/>
  <c r="I235" i="1"/>
  <c r="G234" i="1"/>
  <c r="D136" i="1"/>
  <c r="H126" i="1"/>
  <c r="H135" i="1" s="1"/>
  <c r="AX126" i="1"/>
  <c r="BH126" i="1"/>
  <c r="BH135" i="1" s="1"/>
  <c r="BH254" i="1" s="1"/>
  <c r="BH256" i="1" s="1"/>
  <c r="AV137" i="1"/>
  <c r="AV126" i="1"/>
  <c r="AV135" i="1" s="1"/>
  <c r="AV254" i="1" s="1"/>
  <c r="AV256" i="1" s="1"/>
  <c r="B136" i="1"/>
  <c r="L136" i="1"/>
  <c r="D126" i="1"/>
  <c r="D135" i="1" s="1"/>
  <c r="D254" i="1" s="1"/>
  <c r="D256" i="1" s="1"/>
  <c r="BH263" i="1"/>
  <c r="BH273" i="1" s="1"/>
  <c r="BH21" i="14" s="1"/>
  <c r="L126" i="1"/>
  <c r="AZ136" i="1"/>
  <c r="H136" i="1"/>
  <c r="F136" i="1"/>
  <c r="M230" i="1"/>
  <c r="BC129" i="1"/>
  <c r="BE130" i="1"/>
  <c r="E200" i="1"/>
  <c r="G191" i="1"/>
  <c r="E199" i="1"/>
  <c r="I30" i="1"/>
  <c r="G29" i="1"/>
  <c r="BD273" i="1"/>
  <c r="BD21" i="14" s="1"/>
  <c r="BD271" i="1"/>
  <c r="R126" i="1"/>
  <c r="N273" i="1"/>
  <c r="N21" i="14" s="1"/>
  <c r="N271" i="1"/>
  <c r="P271" i="1"/>
  <c r="P273" i="1"/>
  <c r="P21" i="14" s="1"/>
  <c r="M93" i="1"/>
  <c r="AX255" i="1"/>
  <c r="AX133" i="1"/>
  <c r="AX128" i="1" s="1"/>
  <c r="AX127" i="1" s="1"/>
  <c r="AU188" i="1"/>
  <c r="AW183" i="1"/>
  <c r="I182" i="1"/>
  <c r="K183" i="1"/>
  <c r="E149" i="1"/>
  <c r="G140" i="1"/>
  <c r="E148" i="1"/>
  <c r="G95" i="1"/>
  <c r="E94" i="1"/>
  <c r="E92" i="1" s="1"/>
  <c r="E262" i="1" s="1"/>
  <c r="AY260" i="1"/>
  <c r="AY261" i="1"/>
  <c r="AV273" i="1"/>
  <c r="AV21" i="14" s="1"/>
  <c r="AV271" i="1"/>
  <c r="BA260" i="1"/>
  <c r="AV277" i="1"/>
  <c r="AV25" i="14" s="1"/>
  <c r="R136" i="1"/>
  <c r="B273" i="1"/>
  <c r="B21" i="14" s="1"/>
  <c r="K10" i="1"/>
  <c r="T271" i="1"/>
  <c r="T273" i="1"/>
  <c r="T21" i="14" s="1"/>
  <c r="G82" i="1"/>
  <c r="G81" i="1" s="1"/>
  <c r="G20" i="1"/>
  <c r="I21" i="1"/>
  <c r="L271" i="1"/>
  <c r="L273" i="1"/>
  <c r="L21" i="14" s="1"/>
  <c r="G75" i="1"/>
  <c r="I77" i="1"/>
  <c r="I76" i="1" s="1"/>
  <c r="J136" i="1"/>
  <c r="F273" i="1"/>
  <c r="F21" i="14" s="1"/>
  <c r="F271" i="1"/>
  <c r="I196" i="1"/>
  <c r="G195" i="1"/>
  <c r="G120" i="1"/>
  <c r="G119" i="1" s="1"/>
  <c r="G118" i="1" s="1"/>
  <c r="E265" i="1"/>
  <c r="E267" i="1"/>
  <c r="G53" i="1"/>
  <c r="G52" i="1" s="1"/>
  <c r="BA55" i="1"/>
  <c r="AY53" i="1"/>
  <c r="AY266" i="1" s="1"/>
  <c r="S245" i="1"/>
  <c r="Q253" i="1"/>
  <c r="AW201" i="1"/>
  <c r="AY196" i="1"/>
  <c r="AY216" i="1"/>
  <c r="AW225" i="1"/>
  <c r="BA140" i="1"/>
  <c r="AY149" i="1"/>
  <c r="AU262" i="1"/>
  <c r="AW143" i="1"/>
  <c r="E186" i="1"/>
  <c r="E187" i="1"/>
  <c r="G178" i="1"/>
  <c r="AU199" i="1"/>
  <c r="C266" i="1"/>
  <c r="AW132" i="1"/>
  <c r="M146" i="1"/>
  <c r="BA51" i="1"/>
  <c r="BF271" i="1"/>
  <c r="BF273" i="1"/>
  <c r="BF21" i="14" s="1"/>
  <c r="AT271" i="1"/>
  <c r="AT273" i="1"/>
  <c r="AT21" i="14" s="1"/>
  <c r="AY145" i="1"/>
  <c r="AW150" i="1"/>
  <c r="AW265" i="1"/>
  <c r="AY52" i="1"/>
  <c r="BA13" i="1"/>
  <c r="AY12" i="1"/>
  <c r="BI261" i="1"/>
  <c r="BK261" i="1"/>
  <c r="BK8" i="14" s="1"/>
  <c r="AU260" i="1"/>
  <c r="AU261" i="1"/>
  <c r="AZ273" i="1"/>
  <c r="AZ21" i="14" s="1"/>
  <c r="AZ271" i="1"/>
  <c r="I37" i="1"/>
  <c r="G36" i="1"/>
  <c r="G35" i="1" s="1"/>
  <c r="R273" i="1"/>
  <c r="R21" i="14" s="1"/>
  <c r="R271" i="1"/>
  <c r="I89" i="1"/>
  <c r="I88" i="1" s="1"/>
  <c r="J273" i="1"/>
  <c r="J21" i="14" s="1"/>
  <c r="AU252" i="1"/>
  <c r="AW242" i="1"/>
  <c r="AU251" i="1"/>
  <c r="BB255" i="1"/>
  <c r="BB133" i="1"/>
  <c r="BB128" i="1" s="1"/>
  <c r="BB127" i="1" s="1"/>
  <c r="BJ271" i="1"/>
  <c r="BJ273" i="1"/>
  <c r="BJ21" i="14" s="1"/>
  <c r="D271" i="1"/>
  <c r="D273" i="1"/>
  <c r="D21" i="14" s="1"/>
  <c r="I79" i="1"/>
  <c r="I78" i="1" s="1"/>
  <c r="AW221" i="1"/>
  <c r="AW224" i="1" s="1"/>
  <c r="AU226" i="1"/>
  <c r="AU224" i="1"/>
  <c r="AU253" i="1"/>
  <c r="AW247" i="1"/>
  <c r="G244" i="1"/>
  <c r="H251" i="1"/>
  <c r="H252" i="1"/>
  <c r="AU239" i="1"/>
  <c r="AW230" i="1"/>
  <c r="AU238" i="1"/>
  <c r="E224" i="1"/>
  <c r="G216" i="1"/>
  <c r="E225" i="1"/>
  <c r="AW199" i="1"/>
  <c r="AW200" i="1"/>
  <c r="AY191" i="1"/>
  <c r="AU200" i="1"/>
  <c r="I221" i="1"/>
  <c r="G220" i="1"/>
  <c r="AU187" i="1"/>
  <c r="AU186" i="1"/>
  <c r="AW178" i="1"/>
  <c r="AU148" i="1"/>
  <c r="I129" i="1"/>
  <c r="G128" i="1"/>
  <c r="AU137" i="1"/>
  <c r="BE261" i="1"/>
  <c r="G270" i="1"/>
  <c r="I130" i="1"/>
  <c r="AW260" i="1"/>
  <c r="G108" i="1"/>
  <c r="E107" i="1"/>
  <c r="E106" i="1" s="1"/>
  <c r="E263" i="1" s="1"/>
  <c r="BG260" i="1"/>
  <c r="BI9" i="1"/>
  <c r="BG8" i="1"/>
  <c r="AR273" i="1"/>
  <c r="AR21" i="14" s="1"/>
  <c r="AR271" i="1"/>
  <c r="BD277" i="1"/>
  <c r="BD25" i="14" s="1"/>
  <c r="N136" i="1"/>
  <c r="BG261" i="1"/>
  <c r="S34" i="1"/>
  <c r="Q33" i="1"/>
  <c r="G56" i="1"/>
  <c r="G55" i="1" s="1"/>
  <c r="AW12" i="1"/>
  <c r="BJ6" i="2" l="1"/>
  <c r="BL6" i="2" s="1"/>
  <c r="BL7" i="2"/>
  <c r="BJ48" i="2"/>
  <c r="BL49" i="2"/>
  <c r="BL48" i="2" s="1"/>
  <c r="AR91" i="2"/>
  <c r="AT54" i="2"/>
  <c r="AT91" i="2" s="1"/>
  <c r="BL38" i="2"/>
  <c r="BL39" i="2"/>
  <c r="BJ31" i="2"/>
  <c r="BL31" i="2" s="1"/>
  <c r="BL32" i="2"/>
  <c r="CD126" i="1"/>
  <c r="CD135" i="1" s="1"/>
  <c r="CD136" i="1"/>
  <c r="CF263" i="1"/>
  <c r="CF126" i="1"/>
  <c r="CF135" i="1" s="1"/>
  <c r="CF136" i="1"/>
  <c r="CD10" i="14"/>
  <c r="CD273" i="1"/>
  <c r="CD271" i="1"/>
  <c r="CB256" i="1"/>
  <c r="CF254" i="1"/>
  <c r="CF256" i="1" s="1"/>
  <c r="BZ21" i="14"/>
  <c r="AY240" i="1"/>
  <c r="E252" i="1"/>
  <c r="G86" i="1"/>
  <c r="G85" i="1" s="1"/>
  <c r="G80" i="1" s="1"/>
  <c r="G74" i="1" s="1"/>
  <c r="K144" i="1"/>
  <c r="BJ55" i="2"/>
  <c r="BH54" i="2"/>
  <c r="BH91" i="2" s="1"/>
  <c r="CB21" i="14"/>
  <c r="AJ12" i="1"/>
  <c r="AJ9" i="1" s="1"/>
  <c r="AJ8" i="1" s="1"/>
  <c r="AJ259" i="1" s="1"/>
  <c r="AJ6" i="14" s="1"/>
  <c r="AL13" i="1"/>
  <c r="BJ277" i="1"/>
  <c r="BJ25" i="14" s="1"/>
  <c r="Q19" i="17"/>
  <c r="BZ14" i="14"/>
  <c r="BZ20" i="14" s="1"/>
  <c r="BZ26" i="14" s="1"/>
  <c r="AH12" i="1"/>
  <c r="AH9" i="1" s="1"/>
  <c r="AH8" i="1" s="1"/>
  <c r="AH259" i="1" s="1"/>
  <c r="BN18" i="14"/>
  <c r="Q24" i="17" s="1"/>
  <c r="BN273" i="1"/>
  <c r="BX14" i="14"/>
  <c r="J271" i="1"/>
  <c r="BV21" i="14"/>
  <c r="BV14" i="14"/>
  <c r="BT21" i="14"/>
  <c r="Q18" i="17"/>
  <c r="BT14" i="14"/>
  <c r="Z74" i="1"/>
  <c r="Z136" i="1" s="1"/>
  <c r="AB80" i="1"/>
  <c r="BR21" i="14"/>
  <c r="BR14" i="14"/>
  <c r="X126" i="1"/>
  <c r="X135" i="1" s="1"/>
  <c r="X254" i="1" s="1"/>
  <c r="X256" i="1" s="1"/>
  <c r="X261" i="1"/>
  <c r="X8" i="14" s="1"/>
  <c r="BP14" i="14"/>
  <c r="BP20" i="14" s="1"/>
  <c r="BP26" i="14" s="1"/>
  <c r="BP21" i="14"/>
  <c r="BN17" i="14"/>
  <c r="Q23" i="17"/>
  <c r="M114" i="1"/>
  <c r="M113" i="1" s="1"/>
  <c r="M264" i="1" s="1"/>
  <c r="B271" i="1"/>
  <c r="AR275" i="1" s="1"/>
  <c r="V6" i="14"/>
  <c r="B6" i="17" s="1"/>
  <c r="V273" i="1"/>
  <c r="V21" i="14" s="1"/>
  <c r="BN22" i="14"/>
  <c r="BN25" i="14"/>
  <c r="AT277" i="1"/>
  <c r="AT25" i="14" s="1"/>
  <c r="H273" i="1"/>
  <c r="H21" i="14" s="1"/>
  <c r="AX277" i="1"/>
  <c r="AX25" i="14" s="1"/>
  <c r="B23" i="17"/>
  <c r="I25" i="1"/>
  <c r="I24" i="1" s="1"/>
  <c r="I133" i="1"/>
  <c r="I269" i="1" s="1"/>
  <c r="G131" i="1"/>
  <c r="G127" i="1" s="1"/>
  <c r="AR277" i="1"/>
  <c r="AR25" i="14" s="1"/>
  <c r="BF277" i="1"/>
  <c r="BF25" i="14" s="1"/>
  <c r="BF22" i="14"/>
  <c r="BB277" i="1"/>
  <c r="BB25" i="14" s="1"/>
  <c r="BB22" i="14"/>
  <c r="AZ277" i="1"/>
  <c r="AZ25" i="14" s="1"/>
  <c r="AZ22" i="14"/>
  <c r="BH277" i="1"/>
  <c r="BH25" i="14" s="1"/>
  <c r="BH22" i="14"/>
  <c r="AU126" i="1"/>
  <c r="V271" i="1"/>
  <c r="V274" i="1"/>
  <c r="V22" i="14" s="1"/>
  <c r="I13" i="1"/>
  <c r="I12" i="1" s="1"/>
  <c r="B24" i="17"/>
  <c r="V7" i="14"/>
  <c r="B7" i="17" s="1"/>
  <c r="B9" i="17"/>
  <c r="AS137" i="1"/>
  <c r="AS126" i="1"/>
  <c r="E51" i="1"/>
  <c r="E260" i="1" s="1"/>
  <c r="E274" i="1" s="1"/>
  <c r="AS133" i="1"/>
  <c r="AS128" i="1" s="1"/>
  <c r="AS127" i="1" s="1"/>
  <c r="AS267" i="1" s="1"/>
  <c r="G9" i="1"/>
  <c r="G8" i="1" s="1"/>
  <c r="G259" i="1" s="1"/>
  <c r="R135" i="1"/>
  <c r="R254" i="1" s="1"/>
  <c r="R256" i="1" s="1"/>
  <c r="F135" i="1"/>
  <c r="F254" i="1" s="1"/>
  <c r="F256" i="1" s="1"/>
  <c r="C137" i="1"/>
  <c r="L135" i="1"/>
  <c r="L254" i="1" s="1"/>
  <c r="L256" i="1" s="1"/>
  <c r="AY137" i="1"/>
  <c r="N135" i="1"/>
  <c r="N254" i="1" s="1"/>
  <c r="N256" i="1" s="1"/>
  <c r="T135" i="1"/>
  <c r="T254" i="1" s="1"/>
  <c r="T256" i="1" s="1"/>
  <c r="H254" i="1"/>
  <c r="H256" i="1" s="1"/>
  <c r="AW137" i="1"/>
  <c r="K99" i="1"/>
  <c r="I98" i="1"/>
  <c r="G238" i="1"/>
  <c r="G239" i="1"/>
  <c r="I249" i="1"/>
  <c r="G248" i="1"/>
  <c r="G252" i="1" s="1"/>
  <c r="AS277" i="1"/>
  <c r="AS25" i="14" s="1"/>
  <c r="AV275" i="1"/>
  <c r="K235" i="1"/>
  <c r="I234" i="1"/>
  <c r="AT275" i="1"/>
  <c r="BH271" i="1"/>
  <c r="BH275" i="1" s="1"/>
  <c r="C136" i="1"/>
  <c r="AV276" i="1"/>
  <c r="AV24" i="14" s="1"/>
  <c r="BJ276" i="1"/>
  <c r="BJ24" i="14" s="1"/>
  <c r="AR276" i="1"/>
  <c r="AR24" i="14" s="1"/>
  <c r="BD276" i="1"/>
  <c r="BD24" i="14" s="1"/>
  <c r="BH276" i="1"/>
  <c r="BH24" i="14" s="1"/>
  <c r="AY200" i="1"/>
  <c r="BA191" i="1"/>
  <c r="AY199" i="1"/>
  <c r="BB267" i="1"/>
  <c r="BB136" i="1"/>
  <c r="BB135" i="1"/>
  <c r="BB254" i="1" s="1"/>
  <c r="BB256" i="1" s="1"/>
  <c r="G94" i="1"/>
  <c r="G92" i="1" s="1"/>
  <c r="G262" i="1" s="1"/>
  <c r="I95" i="1"/>
  <c r="AX267" i="1"/>
  <c r="AX136" i="1"/>
  <c r="O93" i="1"/>
  <c r="AW263" i="1"/>
  <c r="AW126" i="1"/>
  <c r="I270" i="1"/>
  <c r="K130" i="1"/>
  <c r="AW186" i="1"/>
  <c r="AY178" i="1"/>
  <c r="AW187" i="1"/>
  <c r="AY263" i="1"/>
  <c r="AY126" i="1"/>
  <c r="BJ275" i="1"/>
  <c r="AW259" i="1"/>
  <c r="BG130" i="1"/>
  <c r="BE129" i="1"/>
  <c r="O230" i="1"/>
  <c r="C273" i="1"/>
  <c r="C21" i="14" s="1"/>
  <c r="C271" i="1"/>
  <c r="I56" i="1"/>
  <c r="I55" i="1" s="1"/>
  <c r="K221" i="1"/>
  <c r="I220" i="1"/>
  <c r="AW238" i="1"/>
  <c r="AW239" i="1"/>
  <c r="AY230" i="1"/>
  <c r="I244" i="1"/>
  <c r="K79" i="1"/>
  <c r="K78" i="1" s="1"/>
  <c r="AZ275" i="1"/>
  <c r="K89" i="1"/>
  <c r="K88" i="1" s="1"/>
  <c r="BA12" i="1"/>
  <c r="BC13" i="1"/>
  <c r="AY150" i="1"/>
  <c r="BA145" i="1"/>
  <c r="O146" i="1"/>
  <c r="AY132" i="1"/>
  <c r="G187" i="1"/>
  <c r="I178" i="1"/>
  <c r="G186" i="1"/>
  <c r="BA240" i="1"/>
  <c r="BC235" i="1"/>
  <c r="I53" i="1"/>
  <c r="I52" i="1" s="1"/>
  <c r="G51" i="1"/>
  <c r="G265" i="1"/>
  <c r="I120" i="1"/>
  <c r="I119" i="1" s="1"/>
  <c r="I118" i="1" s="1"/>
  <c r="I195" i="1"/>
  <c r="K196" i="1"/>
  <c r="E74" i="1"/>
  <c r="E261" i="1" s="1"/>
  <c r="G148" i="1"/>
  <c r="G149" i="1"/>
  <c r="I140" i="1"/>
  <c r="K182" i="1"/>
  <c r="M183" i="1"/>
  <c r="AW188" i="1"/>
  <c r="AY183" i="1"/>
  <c r="BF275" i="1"/>
  <c r="M144" i="1"/>
  <c r="O145" i="1"/>
  <c r="E268" i="1"/>
  <c r="E255" i="1"/>
  <c r="S253" i="1"/>
  <c r="U245" i="1"/>
  <c r="U253" i="1" s="1"/>
  <c r="BC55" i="1"/>
  <c r="BA53" i="1"/>
  <c r="BA266" i="1" s="1"/>
  <c r="K77" i="1"/>
  <c r="K76" i="1" s="1"/>
  <c r="I75" i="1"/>
  <c r="K132" i="1"/>
  <c r="I131" i="1"/>
  <c r="AW253" i="1"/>
  <c r="AY247" i="1"/>
  <c r="I86" i="1"/>
  <c r="I85" i="1" s="1"/>
  <c r="AY143" i="1"/>
  <c r="AW262" i="1"/>
  <c r="AW148" i="1"/>
  <c r="BA196" i="1"/>
  <c r="AY201" i="1"/>
  <c r="BF276" i="1"/>
  <c r="BF24" i="14" s="1"/>
  <c r="K30" i="1"/>
  <c r="I29" i="1"/>
  <c r="S33" i="1"/>
  <c r="U34" i="1"/>
  <c r="U33" i="1" s="1"/>
  <c r="E259" i="1"/>
  <c r="BI8" i="1"/>
  <c r="BI260" i="1"/>
  <c r="BK260" i="1"/>
  <c r="BK7" i="14" s="1"/>
  <c r="I108" i="1"/>
  <c r="G107" i="1"/>
  <c r="G106" i="1" s="1"/>
  <c r="G263" i="1" s="1"/>
  <c r="I128" i="1"/>
  <c r="K129" i="1"/>
  <c r="G225" i="1"/>
  <c r="G224" i="1"/>
  <c r="I216" i="1"/>
  <c r="AW226" i="1"/>
  <c r="AY221" i="1"/>
  <c r="AY224" i="1" s="1"/>
  <c r="AT276" i="1"/>
  <c r="AT24" i="14" s="1"/>
  <c r="AW251" i="1"/>
  <c r="AW252" i="1"/>
  <c r="AY242" i="1"/>
  <c r="AZ276" i="1"/>
  <c r="AZ24" i="14" s="1"/>
  <c r="I36" i="1"/>
  <c r="I35" i="1" s="1"/>
  <c r="K37" i="1"/>
  <c r="AW264" i="1"/>
  <c r="AW274" i="1" s="1"/>
  <c r="AW22" i="14" s="1"/>
  <c r="AY265" i="1"/>
  <c r="BA52" i="1"/>
  <c r="AX135" i="1"/>
  <c r="AX254" i="1" s="1"/>
  <c r="AX256" i="1" s="1"/>
  <c r="BC51" i="1"/>
  <c r="BA149" i="1"/>
  <c r="BC140" i="1"/>
  <c r="BA216" i="1"/>
  <c r="AY225" i="1"/>
  <c r="I20" i="1"/>
  <c r="K21" i="1"/>
  <c r="I82" i="1"/>
  <c r="I81" i="1" s="1"/>
  <c r="M10" i="1"/>
  <c r="BD275" i="1"/>
  <c r="G199" i="1"/>
  <c r="G200" i="1"/>
  <c r="I191" i="1"/>
  <c r="C126" i="1"/>
  <c r="C135" i="1" s="1"/>
  <c r="BJ54" i="2" l="1"/>
  <c r="BL55" i="2"/>
  <c r="BL54" i="2" s="1"/>
  <c r="CF271" i="1"/>
  <c r="CF10" i="14"/>
  <c r="C20" i="17" s="1"/>
  <c r="CF273" i="1"/>
  <c r="CF21" i="14" s="1"/>
  <c r="BJ91" i="2"/>
  <c r="AL12" i="1"/>
  <c r="AL9" i="1" s="1"/>
  <c r="AL8" i="1" s="1"/>
  <c r="AL259" i="1" s="1"/>
  <c r="AN13" i="1"/>
  <c r="AP13" i="1" s="1"/>
  <c r="CD21" i="14"/>
  <c r="CD14" i="14"/>
  <c r="G267" i="1"/>
  <c r="AH6" i="14"/>
  <c r="BX20" i="14"/>
  <c r="BX26" i="14" s="1"/>
  <c r="K25" i="1"/>
  <c r="K24" i="1" s="1"/>
  <c r="BV20" i="14"/>
  <c r="BV26" i="14" s="1"/>
  <c r="Z126" i="1"/>
  <c r="Z135" i="1" s="1"/>
  <c r="AB74" i="1"/>
  <c r="AB136" i="1" s="1"/>
  <c r="AD80" i="1"/>
  <c r="O114" i="1"/>
  <c r="Q114" i="1" s="1"/>
  <c r="Z261" i="1"/>
  <c r="Z271" i="1" s="1"/>
  <c r="BT20" i="14"/>
  <c r="BT26" i="14" s="1"/>
  <c r="BR20" i="14"/>
  <c r="BR26" i="14" s="1"/>
  <c r="E137" i="1"/>
  <c r="X6" i="14"/>
  <c r="X271" i="1"/>
  <c r="X273" i="1"/>
  <c r="X21" i="14" s="1"/>
  <c r="K133" i="1"/>
  <c r="BL17" i="14"/>
  <c r="E266" i="1"/>
  <c r="E273" i="1" s="1"/>
  <c r="E21" i="14" s="1"/>
  <c r="V14" i="14"/>
  <c r="V20" i="14" s="1"/>
  <c r="V26" i="14" s="1"/>
  <c r="AU277" i="1"/>
  <c r="AU25" i="14" s="1"/>
  <c r="E22" i="14"/>
  <c r="K13" i="1"/>
  <c r="K12" i="1" s="1"/>
  <c r="BL277" i="1"/>
  <c r="B14" i="17"/>
  <c r="AS136" i="1"/>
  <c r="AS135" i="1"/>
  <c r="AS254" i="1" s="1"/>
  <c r="AS256" i="1" s="1"/>
  <c r="AS271" i="1"/>
  <c r="AS275" i="1" s="1"/>
  <c r="AS273" i="1"/>
  <c r="G251" i="1"/>
  <c r="K234" i="1"/>
  <c r="M235" i="1"/>
  <c r="I248" i="1"/>
  <c r="I252" i="1" s="1"/>
  <c r="K249" i="1"/>
  <c r="M99" i="1"/>
  <c r="K98" i="1"/>
  <c r="I239" i="1"/>
  <c r="I238" i="1"/>
  <c r="G261" i="1"/>
  <c r="G136" i="1"/>
  <c r="I200" i="1"/>
  <c r="I199" i="1"/>
  <c r="K191" i="1"/>
  <c r="O10" i="1"/>
  <c r="BE51" i="1"/>
  <c r="BA265" i="1"/>
  <c r="BC52" i="1"/>
  <c r="E271" i="1"/>
  <c r="BA247" i="1"/>
  <c r="AY253" i="1"/>
  <c r="I267" i="1"/>
  <c r="I127" i="1"/>
  <c r="Q145" i="1"/>
  <c r="O144" i="1"/>
  <c r="I265" i="1"/>
  <c r="K120" i="1"/>
  <c r="K119" i="1" s="1"/>
  <c r="K118" i="1" s="1"/>
  <c r="G260" i="1"/>
  <c r="G274" i="1" s="1"/>
  <c r="G137" i="1"/>
  <c r="BE13" i="1"/>
  <c r="BC12" i="1"/>
  <c r="K244" i="1"/>
  <c r="AX273" i="1"/>
  <c r="AX271" i="1"/>
  <c r="AX275" i="1" s="1"/>
  <c r="K95" i="1"/>
  <c r="I94" i="1"/>
  <c r="I92" i="1" s="1"/>
  <c r="I262" i="1" s="1"/>
  <c r="BA199" i="1"/>
  <c r="BA200" i="1"/>
  <c r="BC191" i="1"/>
  <c r="G126" i="1"/>
  <c r="G135" i="1" s="1"/>
  <c r="BC149" i="1"/>
  <c r="BE140" i="1"/>
  <c r="BA137" i="1"/>
  <c r="K131" i="1"/>
  <c r="M132" i="1"/>
  <c r="BE55" i="1"/>
  <c r="BC53" i="1"/>
  <c r="BC266" i="1" s="1"/>
  <c r="AY188" i="1"/>
  <c r="BA183" i="1"/>
  <c r="I149" i="1"/>
  <c r="K140" i="1"/>
  <c r="I148" i="1"/>
  <c r="K53" i="1"/>
  <c r="K52" i="1" s="1"/>
  <c r="I51" i="1"/>
  <c r="BA263" i="1"/>
  <c r="BA126" i="1"/>
  <c r="K56" i="1"/>
  <c r="K55" i="1" s="1"/>
  <c r="BI130" i="1"/>
  <c r="BG129" i="1"/>
  <c r="K82" i="1"/>
  <c r="K81" i="1" s="1"/>
  <c r="M129" i="1"/>
  <c r="K128" i="1"/>
  <c r="E136" i="1"/>
  <c r="BA201" i="1"/>
  <c r="BC196" i="1"/>
  <c r="G255" i="1"/>
  <c r="G268" i="1"/>
  <c r="M196" i="1"/>
  <c r="K195" i="1"/>
  <c r="BE235" i="1"/>
  <c r="BC240" i="1"/>
  <c r="BA150" i="1"/>
  <c r="BC145" i="1"/>
  <c r="M79" i="1"/>
  <c r="M78" i="1" s="1"/>
  <c r="AY239" i="1"/>
  <c r="AY238" i="1"/>
  <c r="BA230" i="1"/>
  <c r="K220" i="1"/>
  <c r="M221" i="1"/>
  <c r="AY264" i="1"/>
  <c r="AY274" i="1" s="1"/>
  <c r="AY22" i="14" s="1"/>
  <c r="Q93" i="1"/>
  <c r="M21" i="1"/>
  <c r="K20" i="1"/>
  <c r="K29" i="1"/>
  <c r="M30" i="1"/>
  <c r="BA143" i="1"/>
  <c r="AY262" i="1"/>
  <c r="AY148" i="1"/>
  <c r="AU255" i="1"/>
  <c r="AU133" i="1"/>
  <c r="AU128" i="1" s="1"/>
  <c r="AU127" i="1" s="1"/>
  <c r="I186" i="1"/>
  <c r="K178" i="1"/>
  <c r="I187" i="1"/>
  <c r="BA132" i="1"/>
  <c r="Q230" i="1"/>
  <c r="K270" i="1"/>
  <c r="M130" i="1"/>
  <c r="BB273" i="1"/>
  <c r="BB271" i="1"/>
  <c r="BB275" i="1" s="1"/>
  <c r="C254" i="1"/>
  <c r="C256" i="1" s="1"/>
  <c r="BC216" i="1"/>
  <c r="BA225" i="1"/>
  <c r="M37" i="1"/>
  <c r="K36" i="1"/>
  <c r="K35" i="1" s="1"/>
  <c r="AY252" i="1"/>
  <c r="AY251" i="1"/>
  <c r="BA242" i="1"/>
  <c r="BA221" i="1"/>
  <c r="BA224" i="1" s="1"/>
  <c r="AY226" i="1"/>
  <c r="I224" i="1"/>
  <c r="I225" i="1"/>
  <c r="K216" i="1"/>
  <c r="K108" i="1"/>
  <c r="I107" i="1"/>
  <c r="I106" i="1" s="1"/>
  <c r="I263" i="1" s="1"/>
  <c r="E126" i="1"/>
  <c r="I80" i="1"/>
  <c r="K86" i="1"/>
  <c r="K85" i="1" s="1"/>
  <c r="M77" i="1"/>
  <c r="M76" i="1" s="1"/>
  <c r="K75" i="1"/>
  <c r="O183" i="1"/>
  <c r="M182" i="1"/>
  <c r="Q146" i="1"/>
  <c r="M89" i="1"/>
  <c r="M88" i="1" s="1"/>
  <c r="AY259" i="1"/>
  <c r="AY187" i="1"/>
  <c r="AY186" i="1"/>
  <c r="BA178" i="1"/>
  <c r="I9" i="1"/>
  <c r="I8" i="1" s="1"/>
  <c r="BL91" i="2" l="1"/>
  <c r="CF14" i="14"/>
  <c r="CF20" i="14" s="1"/>
  <c r="CF26" i="14" s="1"/>
  <c r="AP12" i="1"/>
  <c r="AP9" i="1" s="1"/>
  <c r="AP8" i="1" s="1"/>
  <c r="AN12" i="1"/>
  <c r="AN9" i="1" s="1"/>
  <c r="AN8" i="1" s="1"/>
  <c r="AN126" i="1" s="1"/>
  <c r="AN135" i="1" s="1"/>
  <c r="AN256" i="1" s="1"/>
  <c r="CD20" i="14"/>
  <c r="CD26" i="14" s="1"/>
  <c r="M25" i="1"/>
  <c r="M24" i="1" s="1"/>
  <c r="AL6" i="14"/>
  <c r="Z273" i="1"/>
  <c r="BP276" i="1" s="1"/>
  <c r="BP24" i="14" s="1"/>
  <c r="Z8" i="14"/>
  <c r="Z14" i="14" s="1"/>
  <c r="O113" i="1"/>
  <c r="O264" i="1" s="1"/>
  <c r="AD74" i="1"/>
  <c r="AD136" i="1" s="1"/>
  <c r="AB261" i="1"/>
  <c r="AB8" i="14" s="1"/>
  <c r="AB126" i="1"/>
  <c r="AB135" i="1" s="1"/>
  <c r="Z254" i="1"/>
  <c r="Z256" i="1" s="1"/>
  <c r="Z275" i="1"/>
  <c r="BP23" i="14" s="1"/>
  <c r="BP275" i="1"/>
  <c r="X14" i="14"/>
  <c r="X20" i="14" s="1"/>
  <c r="X26" i="14" s="1"/>
  <c r="M133" i="1"/>
  <c r="K269" i="1"/>
  <c r="AW277" i="1"/>
  <c r="AW25" i="14" s="1"/>
  <c r="G22" i="14"/>
  <c r="BB276" i="1"/>
  <c r="BB24" i="14" s="1"/>
  <c r="BB21" i="14"/>
  <c r="AS276" i="1"/>
  <c r="AS24" i="14" s="1"/>
  <c r="AS21" i="14"/>
  <c r="AX276" i="1"/>
  <c r="AX24" i="14" s="1"/>
  <c r="AX21" i="14"/>
  <c r="BL25" i="14"/>
  <c r="M13" i="1"/>
  <c r="M12" i="1" s="1"/>
  <c r="G266" i="1"/>
  <c r="G271" i="1" s="1"/>
  <c r="E135" i="1"/>
  <c r="E254" i="1" s="1"/>
  <c r="E256" i="1" s="1"/>
  <c r="I251" i="1"/>
  <c r="O235" i="1"/>
  <c r="M234" i="1"/>
  <c r="M98" i="1"/>
  <c r="O99" i="1"/>
  <c r="K239" i="1"/>
  <c r="K238" i="1"/>
  <c r="M249" i="1"/>
  <c r="K248" i="1"/>
  <c r="K252" i="1" s="1"/>
  <c r="BA186" i="1"/>
  <c r="BA187" i="1"/>
  <c r="BC178" i="1"/>
  <c r="BA259" i="1"/>
  <c r="S146" i="1"/>
  <c r="S230" i="1"/>
  <c r="I260" i="1"/>
  <c r="I274" i="1" s="1"/>
  <c r="I137" i="1"/>
  <c r="BC263" i="1"/>
  <c r="BC126" i="1"/>
  <c r="BC265" i="1"/>
  <c r="BE52" i="1"/>
  <c r="BE240" i="1"/>
  <c r="BG235" i="1"/>
  <c r="M195" i="1"/>
  <c r="O196" i="1"/>
  <c r="AW255" i="1"/>
  <c r="AW133" i="1"/>
  <c r="AW128" i="1" s="1"/>
  <c r="AW127" i="1" s="1"/>
  <c r="BC201" i="1"/>
  <c r="BE196" i="1"/>
  <c r="O129" i="1"/>
  <c r="M128" i="1"/>
  <c r="K51" i="1"/>
  <c r="M53" i="1"/>
  <c r="M52" i="1" s="1"/>
  <c r="BA188" i="1"/>
  <c r="BC183" i="1"/>
  <c r="BE149" i="1"/>
  <c r="BG140" i="1"/>
  <c r="BC200" i="1"/>
  <c r="BC199" i="1"/>
  <c r="BE191" i="1"/>
  <c r="S114" i="1"/>
  <c r="Q113" i="1"/>
  <c r="Q264" i="1" s="1"/>
  <c r="M95" i="1"/>
  <c r="K94" i="1"/>
  <c r="K92" i="1" s="1"/>
  <c r="K262" i="1" s="1"/>
  <c r="K251" i="1"/>
  <c r="M244" i="1"/>
  <c r="BE12" i="1"/>
  <c r="BG13" i="1"/>
  <c r="I259" i="1"/>
  <c r="O77" i="1"/>
  <c r="O76" i="1" s="1"/>
  <c r="M75" i="1"/>
  <c r="K225" i="1"/>
  <c r="M216" i="1"/>
  <c r="K224" i="1"/>
  <c r="M29" i="1"/>
  <c r="O30" i="1"/>
  <c r="I74" i="1"/>
  <c r="I261" i="1" s="1"/>
  <c r="K267" i="1"/>
  <c r="K127" i="1"/>
  <c r="K187" i="1"/>
  <c r="K186" i="1"/>
  <c r="M178" i="1"/>
  <c r="Q183" i="1"/>
  <c r="O182" i="1"/>
  <c r="O21" i="1"/>
  <c r="M20" i="1"/>
  <c r="BA238" i="1"/>
  <c r="BA239" i="1"/>
  <c r="BC230" i="1"/>
  <c r="O79" i="1"/>
  <c r="O78" i="1" s="1"/>
  <c r="BC150" i="1"/>
  <c r="BE145" i="1"/>
  <c r="BA264" i="1"/>
  <c r="BA274" i="1" s="1"/>
  <c r="BA22" i="14" s="1"/>
  <c r="BK130" i="1"/>
  <c r="BK129" i="1" s="1"/>
  <c r="BI129" i="1"/>
  <c r="BE53" i="1"/>
  <c r="BE266" i="1" s="1"/>
  <c r="BG55" i="1"/>
  <c r="BG51" i="1"/>
  <c r="Q10" i="1"/>
  <c r="BA226" i="1"/>
  <c r="BC221" i="1"/>
  <c r="BC224" i="1" s="1"/>
  <c r="O221" i="1"/>
  <c r="M220" i="1"/>
  <c r="M56" i="1"/>
  <c r="M55" i="1" s="1"/>
  <c r="M120" i="1"/>
  <c r="M119" i="1" s="1"/>
  <c r="M118" i="1" s="1"/>
  <c r="K265" i="1"/>
  <c r="BA251" i="1"/>
  <c r="BC242" i="1"/>
  <c r="BA252" i="1"/>
  <c r="M36" i="1"/>
  <c r="M35" i="1" s="1"/>
  <c r="O37" i="1"/>
  <c r="M270" i="1"/>
  <c r="O130" i="1"/>
  <c r="O25" i="1"/>
  <c r="O24" i="1" s="1"/>
  <c r="O89" i="1"/>
  <c r="O88" i="1" s="1"/>
  <c r="K80" i="1"/>
  <c r="K74" i="1" s="1"/>
  <c r="K261" i="1" s="1"/>
  <c r="M86" i="1"/>
  <c r="M85" i="1" s="1"/>
  <c r="M108" i="1"/>
  <c r="K107" i="1"/>
  <c r="K106" i="1" s="1"/>
  <c r="K263" i="1" s="1"/>
  <c r="BC225" i="1"/>
  <c r="BE216" i="1"/>
  <c r="BC132" i="1"/>
  <c r="AU267" i="1"/>
  <c r="AU136" i="1"/>
  <c r="AU135" i="1"/>
  <c r="AU254" i="1" s="1"/>
  <c r="AU256" i="1" s="1"/>
  <c r="BA262" i="1"/>
  <c r="BC143" i="1"/>
  <c r="BA148" i="1"/>
  <c r="K9" i="1"/>
  <c r="K8" i="1" s="1"/>
  <c r="S93" i="1"/>
  <c r="I255" i="1"/>
  <c r="I268" i="1"/>
  <c r="M82" i="1"/>
  <c r="M81" i="1" s="1"/>
  <c r="K148" i="1"/>
  <c r="M140" i="1"/>
  <c r="K149" i="1"/>
  <c r="O132" i="1"/>
  <c r="M131" i="1"/>
  <c r="Q144" i="1"/>
  <c r="S145" i="1"/>
  <c r="BA253" i="1"/>
  <c r="BC247" i="1"/>
  <c r="BC137" i="1"/>
  <c r="K199" i="1"/>
  <c r="M191" i="1"/>
  <c r="K200" i="1"/>
  <c r="AN136" i="1" l="1"/>
  <c r="AN259" i="1"/>
  <c r="AN273" i="1" s="1"/>
  <c r="AP126" i="1"/>
  <c r="AP135" i="1" s="1"/>
  <c r="AP254" i="1" s="1"/>
  <c r="AP256" i="1" s="1"/>
  <c r="AP259" i="1"/>
  <c r="AP6" i="14" s="1"/>
  <c r="AP136" i="1"/>
  <c r="AN6" i="14"/>
  <c r="AN271" i="1"/>
  <c r="CD275" i="1" s="1"/>
  <c r="AF80" i="1"/>
  <c r="AF74" i="1" s="1"/>
  <c r="AF126" i="1" s="1"/>
  <c r="BP16" i="14"/>
  <c r="Z21" i="14"/>
  <c r="AB273" i="1"/>
  <c r="BR276" i="1" s="1"/>
  <c r="BR24" i="14" s="1"/>
  <c r="AB271" i="1"/>
  <c r="BR275" i="1" s="1"/>
  <c r="AD261" i="1"/>
  <c r="AD273" i="1" s="1"/>
  <c r="BT276" i="1" s="1"/>
  <c r="BT24" i="14" s="1"/>
  <c r="AD126" i="1"/>
  <c r="AD135" i="1" s="1"/>
  <c r="AD254" i="1" s="1"/>
  <c r="AD256" i="1" s="1"/>
  <c r="AB254" i="1"/>
  <c r="AB256" i="1" s="1"/>
  <c r="AB14" i="14"/>
  <c r="BR16" i="14"/>
  <c r="Z20" i="14"/>
  <c r="Z26" i="14" s="1"/>
  <c r="BP27" i="14" s="1"/>
  <c r="BP15" i="14"/>
  <c r="O133" i="1"/>
  <c r="M269" i="1"/>
  <c r="G273" i="1"/>
  <c r="G21" i="14" s="1"/>
  <c r="AY277" i="1"/>
  <c r="AY25" i="14" s="1"/>
  <c r="I22" i="14"/>
  <c r="O13" i="1"/>
  <c r="O12" i="1" s="1"/>
  <c r="BE137" i="1"/>
  <c r="BC259" i="1"/>
  <c r="M248" i="1"/>
  <c r="M251" i="1" s="1"/>
  <c r="O249" i="1"/>
  <c r="M239" i="1"/>
  <c r="M238" i="1"/>
  <c r="O234" i="1"/>
  <c r="Q235" i="1"/>
  <c r="O98" i="1"/>
  <c r="Q99" i="1"/>
  <c r="G254" i="1"/>
  <c r="G256" i="1" s="1"/>
  <c r="I126" i="1"/>
  <c r="I135" i="1" s="1"/>
  <c r="M267" i="1"/>
  <c r="M127" i="1"/>
  <c r="O29" i="1"/>
  <c r="Q30" i="1"/>
  <c r="K137" i="1"/>
  <c r="K260" i="1"/>
  <c r="K274" i="1" s="1"/>
  <c r="O108" i="1"/>
  <c r="M107" i="1"/>
  <c r="M106" i="1" s="1"/>
  <c r="M263" i="1" s="1"/>
  <c r="Q37" i="1"/>
  <c r="O36" i="1"/>
  <c r="O35" i="1" s="1"/>
  <c r="Q221" i="1"/>
  <c r="O220" i="1"/>
  <c r="BE221" i="1"/>
  <c r="BC226" i="1"/>
  <c r="BI55" i="1"/>
  <c r="BG53" i="1"/>
  <c r="BG266" i="1" s="1"/>
  <c r="Q79" i="1"/>
  <c r="Q78" i="1" s="1"/>
  <c r="O20" i="1"/>
  <c r="Q21" i="1"/>
  <c r="M186" i="1"/>
  <c r="M187" i="1"/>
  <c r="O178" i="1"/>
  <c r="BI13" i="1"/>
  <c r="BG12" i="1"/>
  <c r="S113" i="1"/>
  <c r="S264" i="1" s="1"/>
  <c r="U114" i="1"/>
  <c r="U113" i="1" s="1"/>
  <c r="U264" i="1" s="1"/>
  <c r="U11" i="14" s="1"/>
  <c r="BE183" i="1"/>
  <c r="BC188" i="1"/>
  <c r="BC264" i="1"/>
  <c r="BC274" i="1" s="1"/>
  <c r="BC22" i="14" s="1"/>
  <c r="BE201" i="1"/>
  <c r="BG196" i="1"/>
  <c r="O195" i="1"/>
  <c r="Q196" i="1"/>
  <c r="BE265" i="1"/>
  <c r="BG52" i="1"/>
  <c r="M9" i="1"/>
  <c r="M8" i="1" s="1"/>
  <c r="K255" i="1"/>
  <c r="K268" i="1"/>
  <c r="K259" i="1"/>
  <c r="K136" i="1"/>
  <c r="K126" i="1"/>
  <c r="K135" i="1" s="1"/>
  <c r="BC252" i="1"/>
  <c r="BE242" i="1"/>
  <c r="BC251" i="1"/>
  <c r="S183" i="1"/>
  <c r="Q182" i="1"/>
  <c r="M200" i="1"/>
  <c r="O191" i="1"/>
  <c r="M199" i="1"/>
  <c r="Q132" i="1"/>
  <c r="O131" i="1"/>
  <c r="BC262" i="1"/>
  <c r="BE143" i="1"/>
  <c r="BC148" i="1"/>
  <c r="BG216" i="1"/>
  <c r="BE225" i="1"/>
  <c r="M80" i="1"/>
  <c r="O86" i="1"/>
  <c r="O85" i="1" s="1"/>
  <c r="S10" i="1"/>
  <c r="BG145" i="1"/>
  <c r="BE150" i="1"/>
  <c r="BC239" i="1"/>
  <c r="BC238" i="1"/>
  <c r="BE230" i="1"/>
  <c r="O75" i="1"/>
  <c r="Q77" i="1"/>
  <c r="Q76" i="1" s="1"/>
  <c r="BE263" i="1"/>
  <c r="BE126" i="1"/>
  <c r="BE199" i="1"/>
  <c r="BE200" i="1"/>
  <c r="BG191" i="1"/>
  <c r="U146" i="1"/>
  <c r="BC187" i="1"/>
  <c r="BE178" i="1"/>
  <c r="BC186" i="1"/>
  <c r="BE247" i="1"/>
  <c r="BC253" i="1"/>
  <c r="O82" i="1"/>
  <c r="O81" i="1" s="1"/>
  <c r="BE132" i="1"/>
  <c r="Q89" i="1"/>
  <c r="Q88" i="1" s="1"/>
  <c r="BI51" i="1"/>
  <c r="O244" i="1"/>
  <c r="M252" i="1"/>
  <c r="O128" i="1"/>
  <c r="Q129" i="1"/>
  <c r="M149" i="1"/>
  <c r="O140" i="1"/>
  <c r="M148" i="1"/>
  <c r="Q25" i="1"/>
  <c r="Q24" i="1" s="1"/>
  <c r="U145" i="1"/>
  <c r="S144" i="1"/>
  <c r="AY255" i="1"/>
  <c r="AY133" i="1"/>
  <c r="AY128" i="1" s="1"/>
  <c r="AY127" i="1" s="1"/>
  <c r="AU273" i="1"/>
  <c r="AU271" i="1"/>
  <c r="AU275" i="1" s="1"/>
  <c r="U93" i="1"/>
  <c r="O270" i="1"/>
  <c r="Q130" i="1"/>
  <c r="M265" i="1"/>
  <c r="O120" i="1"/>
  <c r="O119" i="1" s="1"/>
  <c r="O118" i="1" s="1"/>
  <c r="O56" i="1"/>
  <c r="O55" i="1" s="1"/>
  <c r="M224" i="1"/>
  <c r="O216" i="1"/>
  <c r="M225" i="1"/>
  <c r="I136" i="1"/>
  <c r="M94" i="1"/>
  <c r="M92" i="1" s="1"/>
  <c r="M262" i="1" s="1"/>
  <c r="O95" i="1"/>
  <c r="BI140" i="1"/>
  <c r="BG149" i="1"/>
  <c r="O53" i="1"/>
  <c r="O52" i="1" s="1"/>
  <c r="M51" i="1"/>
  <c r="AW267" i="1"/>
  <c r="AW136" i="1"/>
  <c r="AW135" i="1"/>
  <c r="AW254" i="1" s="1"/>
  <c r="AW256" i="1" s="1"/>
  <c r="BI235" i="1"/>
  <c r="BG240" i="1"/>
  <c r="I266" i="1"/>
  <c r="I273" i="1" s="1"/>
  <c r="I21" i="14" s="1"/>
  <c r="U230" i="1"/>
  <c r="AP14" i="14" l="1"/>
  <c r="CF16" i="14"/>
  <c r="AP20" i="14"/>
  <c r="AP26" i="14" s="1"/>
  <c r="CF27" i="14" s="1"/>
  <c r="CF15" i="14"/>
  <c r="AP273" i="1"/>
  <c r="AP271" i="1"/>
  <c r="AN21" i="14"/>
  <c r="CD276" i="1"/>
  <c r="CD24" i="14" s="1"/>
  <c r="Q6" i="17"/>
  <c r="AN14" i="14"/>
  <c r="AF136" i="1"/>
  <c r="AF261" i="1"/>
  <c r="AF8" i="14" s="1"/>
  <c r="AH80" i="1"/>
  <c r="AH74" i="1" s="1"/>
  <c r="AF135" i="1"/>
  <c r="AB21" i="14"/>
  <c r="AD271" i="1"/>
  <c r="BT275" i="1" s="1"/>
  <c r="AD8" i="14"/>
  <c r="BT16" i="14" s="1"/>
  <c r="AD21" i="14"/>
  <c r="AB20" i="14"/>
  <c r="AB26" i="14" s="1"/>
  <c r="BR27" i="14" s="1"/>
  <c r="BR15" i="14"/>
  <c r="O269" i="1"/>
  <c r="Q133" i="1"/>
  <c r="K266" i="1"/>
  <c r="K273" i="1" s="1"/>
  <c r="K21" i="14" s="1"/>
  <c r="BE264" i="1"/>
  <c r="BE274" i="1" s="1"/>
  <c r="BE22" i="14" s="1"/>
  <c r="AU276" i="1"/>
  <c r="AU24" i="14" s="1"/>
  <c r="AU21" i="14"/>
  <c r="BA277" i="1"/>
  <c r="BA25" i="14" s="1"/>
  <c r="K22" i="14"/>
  <c r="Q13" i="1"/>
  <c r="Q12" i="1" s="1"/>
  <c r="U144" i="1"/>
  <c r="S99" i="1"/>
  <c r="Q98" i="1"/>
  <c r="M74" i="1"/>
  <c r="M261" i="1" s="1"/>
  <c r="S235" i="1"/>
  <c r="Q234" i="1"/>
  <c r="Q249" i="1"/>
  <c r="O248" i="1"/>
  <c r="O251" i="1" s="1"/>
  <c r="O239" i="1"/>
  <c r="O238" i="1"/>
  <c r="I271" i="1"/>
  <c r="I254" i="1"/>
  <c r="I256" i="1" s="1"/>
  <c r="BI240" i="1"/>
  <c r="BK235" i="1"/>
  <c r="BK240" i="1" s="1"/>
  <c r="M260" i="1"/>
  <c r="M274" i="1" s="1"/>
  <c r="M137" i="1"/>
  <c r="Q56" i="1"/>
  <c r="Q55" i="1" s="1"/>
  <c r="Q270" i="1"/>
  <c r="S130" i="1"/>
  <c r="Q128" i="1"/>
  <c r="S129" i="1"/>
  <c r="Q244" i="1"/>
  <c r="S89" i="1"/>
  <c r="S88" i="1" s="1"/>
  <c r="Q82" i="1"/>
  <c r="Q81" i="1" s="1"/>
  <c r="BG200" i="1"/>
  <c r="BI191" i="1"/>
  <c r="BG199" i="1"/>
  <c r="BG143" i="1"/>
  <c r="BE262" i="1"/>
  <c r="BE148" i="1"/>
  <c r="BE251" i="1"/>
  <c r="BG242" i="1"/>
  <c r="BE252" i="1"/>
  <c r="M268" i="1"/>
  <c r="M255" i="1"/>
  <c r="BG265" i="1"/>
  <c r="BI52" i="1"/>
  <c r="Q195" i="1"/>
  <c r="S196" i="1"/>
  <c r="BK53" i="1"/>
  <c r="BK266" i="1" s="1"/>
  <c r="BK13" i="14" s="1"/>
  <c r="BI53" i="1"/>
  <c r="BI266" i="1" s="1"/>
  <c r="BE226" i="1"/>
  <c r="BG221" i="1"/>
  <c r="BG224" i="1" s="1"/>
  <c r="O107" i="1"/>
  <c r="O106" i="1" s="1"/>
  <c r="O263" i="1" s="1"/>
  <c r="Q108" i="1"/>
  <c r="BI149" i="1"/>
  <c r="BK140" i="1"/>
  <c r="BE186" i="1"/>
  <c r="BG178" i="1"/>
  <c r="BE187" i="1"/>
  <c r="O199" i="1"/>
  <c r="O200" i="1"/>
  <c r="Q191" i="1"/>
  <c r="S79" i="1"/>
  <c r="S78" i="1" s="1"/>
  <c r="BE259" i="1"/>
  <c r="O94" i="1"/>
  <c r="O92" i="1" s="1"/>
  <c r="O262" i="1" s="1"/>
  <c r="Q95" i="1"/>
  <c r="O225" i="1"/>
  <c r="O224" i="1"/>
  <c r="Q216" i="1"/>
  <c r="O265" i="1"/>
  <c r="Q120" i="1"/>
  <c r="Q119" i="1" s="1"/>
  <c r="Q118" i="1" s="1"/>
  <c r="S25" i="1"/>
  <c r="S24" i="1" s="1"/>
  <c r="O148" i="1"/>
  <c r="Q140" i="1"/>
  <c r="O149" i="1"/>
  <c r="BG132" i="1"/>
  <c r="BE253" i="1"/>
  <c r="BG247" i="1"/>
  <c r="O9" i="1"/>
  <c r="O8" i="1" s="1"/>
  <c r="S77" i="1"/>
  <c r="U10" i="1"/>
  <c r="Q86" i="1"/>
  <c r="Q85" i="1" s="1"/>
  <c r="O80" i="1"/>
  <c r="BE224" i="1"/>
  <c r="O267" i="1"/>
  <c r="O127" i="1"/>
  <c r="BA255" i="1"/>
  <c r="BA133" i="1"/>
  <c r="BA128" i="1" s="1"/>
  <c r="BA127" i="1" s="1"/>
  <c r="BI196" i="1"/>
  <c r="BG201" i="1"/>
  <c r="BE188" i="1"/>
  <c r="BG183" i="1"/>
  <c r="BI12" i="1"/>
  <c r="BK12" i="1"/>
  <c r="O187" i="1"/>
  <c r="Q178" i="1"/>
  <c r="O186" i="1"/>
  <c r="S221" i="1"/>
  <c r="Q220" i="1"/>
  <c r="Q36" i="1"/>
  <c r="Q35" i="1" s="1"/>
  <c r="S37" i="1"/>
  <c r="Q53" i="1"/>
  <c r="Q52" i="1" s="1"/>
  <c r="O51" i="1"/>
  <c r="AY267" i="1"/>
  <c r="AY136" i="1"/>
  <c r="AY135" i="1"/>
  <c r="AY254" i="1" s="1"/>
  <c r="AY256" i="1" s="1"/>
  <c r="BI216" i="1"/>
  <c r="BG225" i="1"/>
  <c r="S182" i="1"/>
  <c r="U183" i="1"/>
  <c r="U182" i="1" s="1"/>
  <c r="BG263" i="1"/>
  <c r="BG126" i="1"/>
  <c r="AW271" i="1"/>
  <c r="AW275" i="1" s="1"/>
  <c r="AW273" i="1"/>
  <c r="BG137" i="1"/>
  <c r="BE238" i="1"/>
  <c r="BE239" i="1"/>
  <c r="BG230" i="1"/>
  <c r="BG150" i="1"/>
  <c r="BI145" i="1"/>
  <c r="S132" i="1"/>
  <c r="Q131" i="1"/>
  <c r="M259" i="1"/>
  <c r="Q20" i="1"/>
  <c r="S21" i="1"/>
  <c r="S30" i="1"/>
  <c r="Q29" i="1"/>
  <c r="AP21" i="14" l="1"/>
  <c r="CF276" i="1"/>
  <c r="CF24" i="14" s="1"/>
  <c r="AN20" i="14"/>
  <c r="AN26" i="14" s="1"/>
  <c r="CD27" i="14" s="1"/>
  <c r="CD15" i="14"/>
  <c r="AF271" i="1"/>
  <c r="BV275" i="1" s="1"/>
  <c r="AF273" i="1"/>
  <c r="BV276" i="1" s="1"/>
  <c r="BV24" i="14" s="1"/>
  <c r="AJ80" i="1"/>
  <c r="AJ74" i="1" s="1"/>
  <c r="AJ261" i="1" s="1"/>
  <c r="AJ273" i="1" s="1"/>
  <c r="BZ276" i="1" s="1"/>
  <c r="AL80" i="1"/>
  <c r="AL74" i="1" s="1"/>
  <c r="AL261" i="1" s="1"/>
  <c r="AH136" i="1"/>
  <c r="AH261" i="1"/>
  <c r="AH8" i="14" s="1"/>
  <c r="AH126" i="1"/>
  <c r="AH135" i="1" s="1"/>
  <c r="AH254" i="1" s="1"/>
  <c r="AH256" i="1" s="1"/>
  <c r="AF254" i="1"/>
  <c r="AF256" i="1" s="1"/>
  <c r="AD14" i="14"/>
  <c r="AD20" i="14" s="1"/>
  <c r="AD26" i="14" s="1"/>
  <c r="BT27" i="14" s="1"/>
  <c r="AF14" i="14"/>
  <c r="BV16" i="14"/>
  <c r="K271" i="1"/>
  <c r="S133" i="1"/>
  <c r="Q269" i="1"/>
  <c r="O252" i="1"/>
  <c r="AW276" i="1"/>
  <c r="AW24" i="14" s="1"/>
  <c r="AW21" i="14"/>
  <c r="BC277" i="1"/>
  <c r="BC25" i="14" s="1"/>
  <c r="M22" i="14"/>
  <c r="S13" i="1"/>
  <c r="S12" i="1" s="1"/>
  <c r="U77" i="1"/>
  <c r="U76" i="1" s="1"/>
  <c r="S76" i="1"/>
  <c r="M136" i="1"/>
  <c r="M126" i="1"/>
  <c r="M135" i="1" s="1"/>
  <c r="S234" i="1"/>
  <c r="U235" i="1"/>
  <c r="U234" i="1" s="1"/>
  <c r="K254" i="1"/>
  <c r="K256" i="1" s="1"/>
  <c r="M266" i="1"/>
  <c r="M271" i="1" s="1"/>
  <c r="S249" i="1"/>
  <c r="Q248" i="1"/>
  <c r="Q251" i="1" s="1"/>
  <c r="Q239" i="1"/>
  <c r="Q238" i="1"/>
  <c r="U99" i="1"/>
  <c r="U98" i="1" s="1"/>
  <c r="S98" i="1"/>
  <c r="Q9" i="1"/>
  <c r="Q8" i="1" s="1"/>
  <c r="BI183" i="1"/>
  <c r="BG188" i="1"/>
  <c r="BG264" i="1"/>
  <c r="BG274" i="1" s="1"/>
  <c r="BG22" i="14" s="1"/>
  <c r="O259" i="1"/>
  <c r="S120" i="1"/>
  <c r="S119" i="1" s="1"/>
  <c r="S118" i="1" s="1"/>
  <c r="Q265" i="1"/>
  <c r="S108" i="1"/>
  <c r="Q107" i="1"/>
  <c r="Q106" i="1" s="1"/>
  <c r="Q263" i="1" s="1"/>
  <c r="U89" i="1"/>
  <c r="U88" i="1" s="1"/>
  <c r="Q267" i="1"/>
  <c r="Q127" i="1"/>
  <c r="BI150" i="1"/>
  <c r="BK145" i="1"/>
  <c r="BK150" i="1" s="1"/>
  <c r="BK216" i="1"/>
  <c r="BI225" i="1"/>
  <c r="O260" i="1"/>
  <c r="O274" i="1" s="1"/>
  <c r="O137" i="1"/>
  <c r="BI247" i="1"/>
  <c r="BG253" i="1"/>
  <c r="S95" i="1"/>
  <c r="Q94" i="1"/>
  <c r="Q92" i="1" s="1"/>
  <c r="Q262" i="1" s="1"/>
  <c r="U79" i="1"/>
  <c r="U78" i="1" s="1"/>
  <c r="BI265" i="1"/>
  <c r="BK265" i="1"/>
  <c r="BK12" i="14" s="1"/>
  <c r="BC255" i="1"/>
  <c r="BC133" i="1"/>
  <c r="BC128" i="1" s="1"/>
  <c r="BC127" i="1" s="1"/>
  <c r="O74" i="1"/>
  <c r="O261" i="1" s="1"/>
  <c r="S244" i="1"/>
  <c r="S56" i="1"/>
  <c r="S55" i="1" s="1"/>
  <c r="Q186" i="1"/>
  <c r="S178" i="1"/>
  <c r="Q187" i="1"/>
  <c r="U129" i="1"/>
  <c r="S128" i="1"/>
  <c r="U21" i="1"/>
  <c r="U20" i="1" s="1"/>
  <c r="S20" i="1"/>
  <c r="S53" i="1"/>
  <c r="S52" i="1" s="1"/>
  <c r="Q51" i="1"/>
  <c r="S220" i="1"/>
  <c r="U221" i="1"/>
  <c r="U220" i="1" s="1"/>
  <c r="BK263" i="1"/>
  <c r="BK10" i="14" s="1"/>
  <c r="BI137" i="1"/>
  <c r="U25" i="1"/>
  <c r="U24" i="1" s="1"/>
  <c r="Q224" i="1"/>
  <c r="Q225" i="1"/>
  <c r="S216" i="1"/>
  <c r="BG187" i="1"/>
  <c r="BG186" i="1"/>
  <c r="BI178" i="1"/>
  <c r="BK149" i="1"/>
  <c r="BI221" i="1"/>
  <c r="BI224" i="1" s="1"/>
  <c r="BG226" i="1"/>
  <c r="O255" i="1"/>
  <c r="O268" i="1"/>
  <c r="BG252" i="1"/>
  <c r="BG251" i="1"/>
  <c r="BI242" i="1"/>
  <c r="BI143" i="1"/>
  <c r="BG262" i="1"/>
  <c r="BG148" i="1"/>
  <c r="S82" i="1"/>
  <c r="S81" i="1" s="1"/>
  <c r="S270" i="1"/>
  <c r="U130" i="1"/>
  <c r="U270" i="1" s="1"/>
  <c r="AY271" i="1"/>
  <c r="AY275" i="1" s="1"/>
  <c r="AY273" i="1"/>
  <c r="BA267" i="1"/>
  <c r="BA136" i="1"/>
  <c r="BA135" i="1"/>
  <c r="BA254" i="1" s="1"/>
  <c r="BA256" i="1" s="1"/>
  <c r="BI132" i="1"/>
  <c r="S131" i="1"/>
  <c r="U132" i="1"/>
  <c r="U131" i="1" s="1"/>
  <c r="U30" i="1"/>
  <c r="U29" i="1" s="1"/>
  <c r="S29" i="1"/>
  <c r="BG239" i="1"/>
  <c r="BG238" i="1"/>
  <c r="BI230" i="1"/>
  <c r="U37" i="1"/>
  <c r="U36" i="1" s="1"/>
  <c r="U35" i="1" s="1"/>
  <c r="S36" i="1"/>
  <c r="S35" i="1" s="1"/>
  <c r="BI263" i="1"/>
  <c r="BI126" i="1"/>
  <c r="BI201" i="1"/>
  <c r="BK196" i="1"/>
  <c r="BK201" i="1" s="1"/>
  <c r="Q80" i="1"/>
  <c r="S86" i="1"/>
  <c r="S85" i="1" s="1"/>
  <c r="Q75" i="1"/>
  <c r="Q149" i="1"/>
  <c r="Q148" i="1"/>
  <c r="S140" i="1"/>
  <c r="BG259" i="1"/>
  <c r="Q200" i="1"/>
  <c r="Q199" i="1"/>
  <c r="S191" i="1"/>
  <c r="U196" i="1"/>
  <c r="U195" i="1" s="1"/>
  <c r="S195" i="1"/>
  <c r="BI199" i="1"/>
  <c r="BI200" i="1"/>
  <c r="BK191" i="1"/>
  <c r="AH273" i="1" l="1"/>
  <c r="BX276" i="1" s="1"/>
  <c r="BX24" i="14" s="1"/>
  <c r="AJ8" i="14"/>
  <c r="AJ14" i="14" s="1"/>
  <c r="AJ136" i="1"/>
  <c r="AJ271" i="1"/>
  <c r="BZ275" i="1" s="1"/>
  <c r="AF21" i="14"/>
  <c r="AJ126" i="1"/>
  <c r="AJ135" i="1" s="1"/>
  <c r="AL126" i="1"/>
  <c r="AL136" i="1"/>
  <c r="AH271" i="1"/>
  <c r="BX275" i="1" s="1"/>
  <c r="AJ21" i="14"/>
  <c r="BZ24" i="14"/>
  <c r="BX16" i="14"/>
  <c r="AH14" i="14"/>
  <c r="BT15" i="14"/>
  <c r="AF20" i="14"/>
  <c r="AF26" i="14" s="1"/>
  <c r="BV27" i="14" s="1"/>
  <c r="BV15" i="14"/>
  <c r="U133" i="1"/>
  <c r="U269" i="1" s="1"/>
  <c r="S269" i="1"/>
  <c r="BI264" i="1"/>
  <c r="BI274" i="1" s="1"/>
  <c r="BI22" i="14" s="1"/>
  <c r="Q252" i="1"/>
  <c r="AY276" i="1"/>
  <c r="AY24" i="14" s="1"/>
  <c r="AY21" i="14"/>
  <c r="BE277" i="1"/>
  <c r="BE25" i="14" s="1"/>
  <c r="O22" i="14"/>
  <c r="U13" i="1"/>
  <c r="U12" i="1" s="1"/>
  <c r="U9" i="1" s="1"/>
  <c r="U8" i="1" s="1"/>
  <c r="M273" i="1"/>
  <c r="M21" i="14" s="1"/>
  <c r="O266" i="1"/>
  <c r="O273" i="1" s="1"/>
  <c r="O21" i="14" s="1"/>
  <c r="U56" i="1"/>
  <c r="U55" i="1" s="1"/>
  <c r="M254" i="1"/>
  <c r="M256" i="1" s="1"/>
  <c r="U239" i="1"/>
  <c r="U238" i="1"/>
  <c r="S248" i="1"/>
  <c r="S252" i="1" s="1"/>
  <c r="U249" i="1"/>
  <c r="U248" i="1" s="1"/>
  <c r="S239" i="1"/>
  <c r="S238" i="1"/>
  <c r="BK126" i="1"/>
  <c r="BK137" i="1"/>
  <c r="BK132" i="1"/>
  <c r="BK143" i="1"/>
  <c r="BI262" i="1"/>
  <c r="BI148" i="1"/>
  <c r="U82" i="1"/>
  <c r="U81" i="1" s="1"/>
  <c r="BI251" i="1"/>
  <c r="BK242" i="1"/>
  <c r="BI252" i="1"/>
  <c r="BI226" i="1"/>
  <c r="BK221" i="1"/>
  <c r="BK226" i="1" s="1"/>
  <c r="S187" i="1"/>
  <c r="S186" i="1"/>
  <c r="U178" i="1"/>
  <c r="S148" i="1"/>
  <c r="U140" i="1"/>
  <c r="S149" i="1"/>
  <c r="Q260" i="1"/>
  <c r="Q274" i="1" s="1"/>
  <c r="Q137" i="1"/>
  <c r="O126" i="1"/>
  <c r="O135" i="1" s="1"/>
  <c r="U86" i="1"/>
  <c r="U85" i="1" s="1"/>
  <c r="S80" i="1"/>
  <c r="S267" i="1"/>
  <c r="S127" i="1"/>
  <c r="BA273" i="1"/>
  <c r="BA271" i="1"/>
  <c r="BA275" i="1" s="1"/>
  <c r="BI186" i="1"/>
  <c r="BK178" i="1"/>
  <c r="BI187" i="1"/>
  <c r="BI259" i="1"/>
  <c r="BC267" i="1"/>
  <c r="BC136" i="1"/>
  <c r="BC135" i="1"/>
  <c r="BC254" i="1" s="1"/>
  <c r="BC256" i="1" s="1"/>
  <c r="U108" i="1"/>
  <c r="U107" i="1" s="1"/>
  <c r="U106" i="1" s="1"/>
  <c r="U263" i="1" s="1"/>
  <c r="U10" i="14" s="1"/>
  <c r="S107" i="1"/>
  <c r="S106" i="1" s="1"/>
  <c r="S263" i="1" s="1"/>
  <c r="Q259" i="1"/>
  <c r="BI238" i="1"/>
  <c r="BI239" i="1"/>
  <c r="BK230" i="1"/>
  <c r="BE255" i="1"/>
  <c r="BE133" i="1"/>
  <c r="BE128" i="1" s="1"/>
  <c r="BE127" i="1" s="1"/>
  <c r="U244" i="1"/>
  <c r="U120" i="1"/>
  <c r="S265" i="1"/>
  <c r="S9" i="1"/>
  <c r="S8" i="1" s="1"/>
  <c r="S199" i="1"/>
  <c r="U191" i="1"/>
  <c r="S200" i="1"/>
  <c r="Q74" i="1"/>
  <c r="Q261" i="1" s="1"/>
  <c r="BK200" i="1"/>
  <c r="BK199" i="1"/>
  <c r="S75" i="1"/>
  <c r="U75" i="1"/>
  <c r="Q255" i="1"/>
  <c r="Q268" i="1"/>
  <c r="S225" i="1"/>
  <c r="U216" i="1"/>
  <c r="S224" i="1"/>
  <c r="S51" i="1"/>
  <c r="U53" i="1"/>
  <c r="U52" i="1" s="1"/>
  <c r="U128" i="1"/>
  <c r="U127" i="1" s="1"/>
  <c r="U95" i="1"/>
  <c r="U94" i="1" s="1"/>
  <c r="U92" i="1" s="1"/>
  <c r="S94" i="1"/>
  <c r="S92" i="1" s="1"/>
  <c r="S262" i="1" s="1"/>
  <c r="BI253" i="1"/>
  <c r="BK247" i="1"/>
  <c r="BK253" i="1" s="1"/>
  <c r="BK225" i="1"/>
  <c r="O136" i="1"/>
  <c r="BI188" i="1"/>
  <c r="BK183" i="1"/>
  <c r="AL135" i="1" l="1"/>
  <c r="BZ16" i="14"/>
  <c r="AH21" i="14"/>
  <c r="AL8" i="14"/>
  <c r="AL273" i="1"/>
  <c r="CB276" i="1" s="1"/>
  <c r="AL271" i="1"/>
  <c r="CB275" i="1" s="1"/>
  <c r="AJ254" i="1"/>
  <c r="AJ256" i="1" s="1"/>
  <c r="AJ20" i="14"/>
  <c r="AJ26" i="14" s="1"/>
  <c r="BZ27" i="14" s="1"/>
  <c r="BZ15" i="14"/>
  <c r="AH20" i="14"/>
  <c r="AH26" i="14" s="1"/>
  <c r="BX27" i="14" s="1"/>
  <c r="BX15" i="14"/>
  <c r="BK224" i="1"/>
  <c r="O271" i="1"/>
  <c r="U119" i="1"/>
  <c r="U118" i="1" s="1"/>
  <c r="U265" i="1" s="1"/>
  <c r="U12" i="14" s="1"/>
  <c r="BA276" i="1"/>
  <c r="BA24" i="14" s="1"/>
  <c r="BA21" i="14"/>
  <c r="BG277" i="1"/>
  <c r="BG25" i="14" s="1"/>
  <c r="Q22" i="14"/>
  <c r="S251" i="1"/>
  <c r="U80" i="1"/>
  <c r="U74" i="1" s="1"/>
  <c r="U51" i="1"/>
  <c r="U260" i="1" s="1"/>
  <c r="U267" i="1"/>
  <c r="Q136" i="1"/>
  <c r="O254" i="1"/>
  <c r="O256" i="1" s="1"/>
  <c r="U200" i="1"/>
  <c r="U199" i="1"/>
  <c r="BK262" i="1"/>
  <c r="BK9" i="14" s="1"/>
  <c r="BK148" i="1"/>
  <c r="Q266" i="1"/>
  <c r="Q271" i="1" s="1"/>
  <c r="BG255" i="1"/>
  <c r="BG133" i="1"/>
  <c r="BG128" i="1" s="1"/>
  <c r="BG127" i="1" s="1"/>
  <c r="Q126" i="1"/>
  <c r="Q135" i="1" s="1"/>
  <c r="BK187" i="1"/>
  <c r="BK186" i="1"/>
  <c r="U186" i="1"/>
  <c r="U187" i="1"/>
  <c r="S260" i="1"/>
  <c r="S274" i="1" s="1"/>
  <c r="S137" i="1"/>
  <c r="BK188" i="1"/>
  <c r="BK264" i="1"/>
  <c r="U224" i="1"/>
  <c r="U225" i="1"/>
  <c r="S259" i="1"/>
  <c r="U252" i="1"/>
  <c r="U251" i="1"/>
  <c r="BC273" i="1"/>
  <c r="BC271" i="1"/>
  <c r="BC275" i="1" s="1"/>
  <c r="BK252" i="1"/>
  <c r="BK251" i="1"/>
  <c r="U262" i="1"/>
  <c r="U9" i="14" s="1"/>
  <c r="S268" i="1"/>
  <c r="S255" i="1"/>
  <c r="S74" i="1"/>
  <c r="S261" i="1" s="1"/>
  <c r="U259" i="1"/>
  <c r="U6" i="14" s="1"/>
  <c r="BE267" i="1"/>
  <c r="BE136" i="1"/>
  <c r="BE135" i="1"/>
  <c r="BE254" i="1" s="1"/>
  <c r="BE256" i="1" s="1"/>
  <c r="BK239" i="1"/>
  <c r="BK238" i="1"/>
  <c r="U149" i="1"/>
  <c r="U148" i="1"/>
  <c r="BK259" i="1"/>
  <c r="BK6" i="14" s="1"/>
  <c r="AL254" i="1" l="1"/>
  <c r="AL256" i="1" s="1"/>
  <c r="AL21" i="14"/>
  <c r="CB24" i="14"/>
  <c r="CB16" i="14"/>
  <c r="AL14" i="14"/>
  <c r="U137" i="1"/>
  <c r="BK274" i="1"/>
  <c r="BK22" i="14" s="1"/>
  <c r="BK11" i="14"/>
  <c r="BK14" i="14" s="1"/>
  <c r="BC276" i="1"/>
  <c r="BC24" i="14" s="1"/>
  <c r="BC21" i="14"/>
  <c r="BI277" i="1"/>
  <c r="BI25" i="14" s="1"/>
  <c r="S22" i="14"/>
  <c r="U274" i="1"/>
  <c r="U22" i="14" s="1"/>
  <c r="U7" i="14"/>
  <c r="Q273" i="1"/>
  <c r="Q21" i="14" s="1"/>
  <c r="S266" i="1"/>
  <c r="S273" i="1" s="1"/>
  <c r="S21" i="14" s="1"/>
  <c r="S126" i="1"/>
  <c r="S135" i="1" s="1"/>
  <c r="U261" i="1"/>
  <c r="U8" i="14" s="1"/>
  <c r="BK16" i="14" s="1"/>
  <c r="U126" i="1"/>
  <c r="U135" i="1" s="1"/>
  <c r="U136" i="1"/>
  <c r="BI255" i="1"/>
  <c r="BI133" i="1"/>
  <c r="BI128" i="1" s="1"/>
  <c r="BI127" i="1" s="1"/>
  <c r="U268" i="1"/>
  <c r="U19" i="14" s="1"/>
  <c r="BK19" i="14" s="1"/>
  <c r="U255" i="1"/>
  <c r="S136" i="1"/>
  <c r="BG267" i="1"/>
  <c r="BG136" i="1"/>
  <c r="BG135" i="1"/>
  <c r="BG254" i="1" s="1"/>
  <c r="BG256" i="1" s="1"/>
  <c r="BE271" i="1"/>
  <c r="BE275" i="1" s="1"/>
  <c r="BE273" i="1"/>
  <c r="Q254" i="1"/>
  <c r="Q256" i="1" s="1"/>
  <c r="Q8" i="17" l="1"/>
  <c r="C14" i="17"/>
  <c r="Q14" i="17" s="1"/>
  <c r="AL20" i="14"/>
  <c r="AL26" i="14" s="1"/>
  <c r="CB27" i="14" s="1"/>
  <c r="CB15" i="14"/>
  <c r="S271" i="1"/>
  <c r="BK17" i="14"/>
  <c r="BE276" i="1"/>
  <c r="BE24" i="14" s="1"/>
  <c r="BE21" i="14"/>
  <c r="BK277" i="1"/>
  <c r="BK25" i="14" s="1"/>
  <c r="U14" i="14"/>
  <c r="S254" i="1"/>
  <c r="S256" i="1" s="1"/>
  <c r="BG273" i="1"/>
  <c r="BG271" i="1"/>
  <c r="BG275" i="1" s="1"/>
  <c r="BK255" i="1"/>
  <c r="BK133" i="1"/>
  <c r="BK128" i="1" s="1"/>
  <c r="BK127" i="1" s="1"/>
  <c r="BI267" i="1"/>
  <c r="BI136" i="1"/>
  <c r="BI135" i="1"/>
  <c r="BI254" i="1" s="1"/>
  <c r="BI256" i="1" s="1"/>
  <c r="U254" i="1"/>
  <c r="U256" i="1" s="1"/>
  <c r="U266" i="1"/>
  <c r="U18" i="14" s="1"/>
  <c r="BG276" i="1" l="1"/>
  <c r="BG24" i="14" s="1"/>
  <c r="BG21" i="14"/>
  <c r="U20" i="14"/>
  <c r="U26" i="14" s="1"/>
  <c r="BK15" i="14"/>
  <c r="BK267" i="1"/>
  <c r="BK18" i="14" s="1"/>
  <c r="BK20" i="14" s="1"/>
  <c r="BK26" i="14" s="1"/>
  <c r="BK136" i="1"/>
  <c r="BK135" i="1"/>
  <c r="BK254" i="1" s="1"/>
  <c r="BK256" i="1" s="1"/>
  <c r="BI271" i="1"/>
  <c r="BI275" i="1" s="1"/>
  <c r="BI273" i="1"/>
  <c r="U273" i="1"/>
  <c r="U21" i="14" s="1"/>
  <c r="U271" i="1"/>
  <c r="BK27" i="14" l="1"/>
  <c r="BI276" i="1"/>
  <c r="BI24" i="14" s="1"/>
  <c r="BI21" i="14"/>
  <c r="BK271" i="1"/>
  <c r="BK275" i="1" s="1"/>
  <c r="BK273" i="1"/>
  <c r="BL136" i="1"/>
  <c r="BK276" i="1" l="1"/>
  <c r="BK24" i="14" s="1"/>
  <c r="BK21" i="14"/>
  <c r="U275" i="1"/>
  <c r="BK23" i="14" s="1"/>
  <c r="BL126" i="1"/>
  <c r="BL135" i="1" s="1"/>
  <c r="BL263" i="1"/>
  <c r="BN276" i="1" l="1"/>
  <c r="BN271" i="1"/>
  <c r="X275" i="1" s="1"/>
  <c r="BL254" i="1"/>
  <c r="BL256" i="1" s="1"/>
  <c r="BL273" i="1"/>
  <c r="BL276" i="1" s="1"/>
  <c r="BL24" i="14" s="1"/>
  <c r="BL10" i="14"/>
  <c r="BL16" i="14" s="1"/>
  <c r="BL271" i="1"/>
  <c r="V275" i="1" s="1"/>
  <c r="Q20" i="17" l="1"/>
  <c r="C25" i="17"/>
  <c r="Q25" i="17" s="1"/>
  <c r="BN275" i="1"/>
  <c r="BN23" i="14"/>
  <c r="BN24" i="14"/>
  <c r="BN21" i="14"/>
  <c r="BN14" i="14"/>
  <c r="BN16" i="14"/>
  <c r="BL21" i="14"/>
  <c r="B20" i="17"/>
  <c r="BL14" i="14"/>
  <c r="BL275" i="1"/>
  <c r="BL23" i="14"/>
  <c r="BN20" i="14" l="1"/>
  <c r="BN26" i="14" s="1"/>
  <c r="BN27" i="14" s="1"/>
  <c r="BN15" i="14"/>
  <c r="BL20" i="14"/>
  <c r="BL15" i="14"/>
  <c r="B25" i="17"/>
  <c r="B26" i="17" l="1"/>
  <c r="Q26" i="17" s="1"/>
  <c r="BL26" i="14"/>
  <c r="BL27" i="14" l="1"/>
  <c r="R76" i="19"/>
  <c r="R82" i="19" s="1"/>
</calcChain>
</file>

<file path=xl/sharedStrings.xml><?xml version="1.0" encoding="utf-8"?>
<sst xmlns="http://schemas.openxmlformats.org/spreadsheetml/2006/main" count="2440" uniqueCount="1201">
  <si>
    <t>2. melléklet</t>
  </si>
  <si>
    <t xml:space="preserve">Kiskunfélegyháza Város Önkormányzata  </t>
  </si>
  <si>
    <t>BEVÉTELEK</t>
  </si>
  <si>
    <t>Válto-</t>
  </si>
  <si>
    <t>Mód.</t>
  </si>
  <si>
    <t>Módos.</t>
  </si>
  <si>
    <t>KIADÁSOK</t>
  </si>
  <si>
    <t>rovatszám szerint</t>
  </si>
  <si>
    <t>eredeti ei.</t>
  </si>
  <si>
    <t>zás</t>
  </si>
  <si>
    <t xml:space="preserve">ei. </t>
  </si>
  <si>
    <t>ei.</t>
  </si>
  <si>
    <t xml:space="preserve">KISKUNFÉLEGYHÁZA VÁROS ÖNKORMÁNYZATA   </t>
  </si>
  <si>
    <t>1. Működési célú támogatások államháztartáson belülről</t>
  </si>
  <si>
    <t>1. Személyi juttatások</t>
  </si>
  <si>
    <t xml:space="preserve">    11. Önkormányzatok működési támogatásai</t>
  </si>
  <si>
    <t>2. Munkaadókat terhelő járulékok</t>
  </si>
  <si>
    <t xml:space="preserve">          111. Helyi önkormányzatok működésének általános támogatása</t>
  </si>
  <si>
    <t>3. Dologi kiadások</t>
  </si>
  <si>
    <t xml:space="preserve">          112. Települési önkormányzatok egyes köznevelési feladatainak tám.</t>
  </si>
  <si>
    <t>4. Ellátottak pénzbeli juttatásai</t>
  </si>
  <si>
    <t xml:space="preserve">          113. Települési önkormányzatok szoc.és gyermekjóléti felad. tám.</t>
  </si>
  <si>
    <t>5. Egyéb működési célú kiadások</t>
  </si>
  <si>
    <t xml:space="preserve">    502. Előző évi elszámolásból származó kiad.</t>
  </si>
  <si>
    <t xml:space="preserve">    506. Egyéb működési célú támogatások államháztartáson belülre</t>
  </si>
  <si>
    <t xml:space="preserve">    512. Egyéb működési célú támogatások államháztartáson kívülre</t>
  </si>
  <si>
    <t xml:space="preserve">          114. Települési önkormányzatok kulturális feladatainak támogatása </t>
  </si>
  <si>
    <t xml:space="preserve">                  1141. Települési önkormányzatok kulturális feladatainak támogatása </t>
  </si>
  <si>
    <t xml:space="preserve">                  1142. Kulturális illetmény pótlék</t>
  </si>
  <si>
    <t xml:space="preserve">                  1143. Könyvtári érdekeltségnövelő támogatás</t>
  </si>
  <si>
    <t xml:space="preserve">          115. Működési célú költségvetési támogatások és kiegészítő tám.</t>
  </si>
  <si>
    <t xml:space="preserve">          116. Elszámolásból származó bevételek</t>
  </si>
  <si>
    <t xml:space="preserve">          117. Minimálbér és bérminimum emelés miatt</t>
  </si>
  <si>
    <t xml:space="preserve">    12. Elvonások és befizetések bevételei</t>
  </si>
  <si>
    <t xml:space="preserve">          121. KVI-től vállalkozási tevékenységét terhelő befizetési köt.</t>
  </si>
  <si>
    <t xml:space="preserve">    16. Egyéb működési célú tám. bevétele áht-n belülről</t>
  </si>
  <si>
    <t xml:space="preserve">          161. Egyéb fejezeti kezelésű előirányzatból</t>
  </si>
  <si>
    <t xml:space="preserve">              16101. Természetbeli támogatások (Erzsébet utalvány)</t>
  </si>
  <si>
    <t xml:space="preserve">              16102. Egyes rendszeres gyermekvéd.kedvezm.jogosult gyerm.utáni pbeli ell.</t>
  </si>
  <si>
    <t xml:space="preserve">              16103. Nemzeti Foglalkoztatási Alap (közfoglalkoztatásra)</t>
  </si>
  <si>
    <t xml:space="preserve">              16104. Mezei Őrszolgálat működéséhez</t>
  </si>
  <si>
    <t xml:space="preserve">              16105. Nyári diákmunka (100 %)</t>
  </si>
  <si>
    <t xml:space="preserve">              16106. EMI - Kábítószer-prevenciós programok</t>
  </si>
  <si>
    <t xml:space="preserve">          162. Tám. ért. mc. bev. önkormányzaton belül (intézményektől)</t>
  </si>
  <si>
    <t xml:space="preserve">          163. Köztemetésre önkormányzatoktól térítés</t>
  </si>
  <si>
    <t>2. Felhalmozási célú támogatások áht-n belülről</t>
  </si>
  <si>
    <t>6. Beruházási kiadások</t>
  </si>
  <si>
    <t xml:space="preserve">    21. Felhalmozási célú önkormányzati támogatások</t>
  </si>
  <si>
    <t>7. Felújítási kiadások</t>
  </si>
  <si>
    <t>8. Egyéb felhalmozási célú kiadások</t>
  </si>
  <si>
    <t xml:space="preserve">   84. Egyéb felhalmozási célú támogatások államháztartáson belülre</t>
  </si>
  <si>
    <t xml:space="preserve">   86. Felhalmozási célú visszatérítendő tám. kölcsönök áht-n kívülre</t>
  </si>
  <si>
    <t xml:space="preserve">    25. Egyéb felhalm. célú tám. bevételei áht-n belülről</t>
  </si>
  <si>
    <t xml:space="preserve">          251. Egyéb fejezeti kezelésű előirányzatoktól</t>
  </si>
  <si>
    <t xml:space="preserve">                  2518.KÖFOP-1.2.1-VEKOP-16 ASP csatlakozás</t>
  </si>
  <si>
    <t xml:space="preserve">                  2519. TOP-2.1.2-15. kódszámú, Zöld város kialakítása projekt</t>
  </si>
  <si>
    <t xml:space="preserve">                  2520. TOP-5.2.1-15 számú, „A társadalmi együttműködés erősítését szolgáló helyi szintű komplex programok” Új csillag születik</t>
  </si>
  <si>
    <t xml:space="preserve">                 2521. Sportcsarnok ingatlan vételár támogatás</t>
  </si>
  <si>
    <t xml:space="preserve">                 2523. Nemzeti Foglalk. Alap - közfogl. Felhalmozási célú tám.</t>
  </si>
  <si>
    <t>3. Közhatalmi bevételek</t>
  </si>
  <si>
    <t xml:space="preserve">    31. Jövedelemadó</t>
  </si>
  <si>
    <t xml:space="preserve">          311. Magánszemélyek jövedelemadói</t>
  </si>
  <si>
    <t xml:space="preserve">                  3111. Termőföld bérbeadásából származó jöv.utáni SZJA</t>
  </si>
  <si>
    <t xml:space="preserve">     34. Vagyon típusú adók</t>
  </si>
  <si>
    <t xml:space="preserve">            341. Építményadó</t>
  </si>
  <si>
    <t xml:space="preserve">      35. Termékek és szolgáltatások adója</t>
  </si>
  <si>
    <t xml:space="preserve">            351. Értékesítési és forgalmi adók </t>
  </si>
  <si>
    <t xml:space="preserve">            3511. Állandó jelleggel végzett iparűzési tevékenység után fizetett adó</t>
  </si>
  <si>
    <t xml:space="preserve">                    3512. Ideiglenes jelleggel végzett iparűzési tevékenység után fizetett adó</t>
  </si>
  <si>
    <t xml:space="preserve">            354. Gépjárműadó önkormányzatot megillető része</t>
  </si>
  <si>
    <t xml:space="preserve">            355. Egyéb áruhasználati és szolgáltatási adók</t>
  </si>
  <si>
    <t xml:space="preserve">                   3551. Talajterhelési díj</t>
  </si>
  <si>
    <t xml:space="preserve">                   3552. Idegenforgalmi adó tartózkodás után</t>
  </si>
  <si>
    <t xml:space="preserve">        36. Egyéb közhatalmi bevételek</t>
  </si>
  <si>
    <t xml:space="preserve">             361. Szabálysértési, egyéb bírság</t>
  </si>
  <si>
    <t xml:space="preserve">             362. Késedelmi, önellenőrzési pótlék</t>
  </si>
  <si>
    <t xml:space="preserve">             363. Talajterhelési díj</t>
  </si>
  <si>
    <t>4. Működési bevételek</t>
  </si>
  <si>
    <t xml:space="preserve">    401. Áru és készletértékesítés </t>
  </si>
  <si>
    <t xml:space="preserve">    402. Szolgáltatások ellenértéke</t>
  </si>
  <si>
    <t xml:space="preserve">           4022. Egyéb szolgáltatás (rendezvények)</t>
  </si>
  <si>
    <t xml:space="preserve">    403. Közvetített szolgáltatások áht-n kívül (bérlakások közös ktg, Ipari park)</t>
  </si>
  <si>
    <t xml:space="preserve">    404. Tulajdonosi bevételek </t>
  </si>
  <si>
    <t xml:space="preserve">            4041. Önkormányzati vagyon üzemeltetésbe adásából származó bev.</t>
  </si>
  <si>
    <t xml:space="preserve">    406. Kiszámlázott termékek ÁFA-ja</t>
  </si>
  <si>
    <t xml:space="preserve">    408. Kamatbevételek</t>
  </si>
  <si>
    <t>5. Felhalmozási bevételek</t>
  </si>
  <si>
    <t xml:space="preserve">    51. Ingatlanok értékesítése</t>
  </si>
  <si>
    <t xml:space="preserve">          511. Ingatlanértékesítés</t>
  </si>
  <si>
    <t xml:space="preserve">          522. Termőföld eladás bevétele</t>
  </si>
  <si>
    <t xml:space="preserve">    53. Egyéb tárgyi eszközök értékesítése (gépek, berendezések, járművek)</t>
  </si>
  <si>
    <t xml:space="preserve">    54. Részesedések értékesítése</t>
  </si>
  <si>
    <t>6. Működési célú átvett pénzeszközök</t>
  </si>
  <si>
    <t xml:space="preserve">          651. Egyéb vállalkozásoktól</t>
  </si>
  <si>
    <t xml:space="preserve">          652. Európai Uniótól (külkapcsolat)</t>
  </si>
  <si>
    <t xml:space="preserve">          652. Egyéb szervezetektől, külföldiektől</t>
  </si>
  <si>
    <t>7. Felhalmozási célú átvett pénzeszközök</t>
  </si>
  <si>
    <t xml:space="preserve">    74. Felhalmozási visszatér. kölcsönök áht-n kívülről</t>
  </si>
  <si>
    <t xml:space="preserve">          741. Munkáltatói kölcsönök</t>
  </si>
  <si>
    <t xml:space="preserve">          742. Önkormányzati lakástám.</t>
  </si>
  <si>
    <t xml:space="preserve">          743. Lakásértékesítés törlesztés</t>
  </si>
  <si>
    <t xml:space="preserve">          744. Félegyh.Fejl.Nonprofit Kft - CLLD fejlesztési program támogatás visszafizetése</t>
  </si>
  <si>
    <t>KÖLTSÉGVETÉSI BEVÉTELEK</t>
  </si>
  <si>
    <t>KÖLTSÉGVETÉSI KIADÁSOK</t>
  </si>
  <si>
    <t>8. Finanszírozási bevételek</t>
  </si>
  <si>
    <t>9. Finanszírozási kiadások</t>
  </si>
  <si>
    <t xml:space="preserve">   812. Belföldi értékpapírok bevételei</t>
  </si>
  <si>
    <t xml:space="preserve">    91. Belföldi finanszírozás kiadásai </t>
  </si>
  <si>
    <t xml:space="preserve">         912. Belföldi értékpapírok kiadásai</t>
  </si>
  <si>
    <t xml:space="preserve">           8124. Éven túli lejáratú kincstárjegyek beváltása</t>
  </si>
  <si>
    <t xml:space="preserve">    813. Maradvány igénybevétele</t>
  </si>
  <si>
    <t xml:space="preserve">           8131. Maradvány igénybevétele </t>
  </si>
  <si>
    <t xml:space="preserve">          914. Áht-n belüli megelőlegezések visszafizetése</t>
  </si>
  <si>
    <t xml:space="preserve">    817. Betétek megszüntetése</t>
  </si>
  <si>
    <t xml:space="preserve">          915. Központi irányító szervi támogatás folyósítása</t>
  </si>
  <si>
    <t xml:space="preserve">          916. Pénzeszközök betétként elhelyezése</t>
  </si>
  <si>
    <t xml:space="preserve">BEVÉTELEK ÖSSZESEN </t>
  </si>
  <si>
    <t xml:space="preserve">KIADÁSOK ÖSSZESEN </t>
  </si>
  <si>
    <t>ebből: működési bevétel</t>
  </si>
  <si>
    <t>ebből: működési kiadás</t>
  </si>
  <si>
    <t xml:space="preserve">           felhalmozási bevétel</t>
  </si>
  <si>
    <t xml:space="preserve">           felhalmozási kiadás</t>
  </si>
  <si>
    <t>KISKUNFÉLEGYHÁZI POLGÁRMESTERI HIVATAL</t>
  </si>
  <si>
    <t xml:space="preserve">    8131.Maradvány igénybevétele</t>
  </si>
  <si>
    <t xml:space="preserve">6. Beruházási kiadások </t>
  </si>
  <si>
    <t xml:space="preserve">    816. Központi irányítószervi támogatás </t>
  </si>
  <si>
    <t>BEVÉTELEK ÖSSZESEN</t>
  </si>
  <si>
    <t>KIADÁSOK ÖSSZESEN</t>
  </si>
  <si>
    <t>KISKUNFÉLEGYHÁZI NAPKÖZIOTTHONOS ÓVODA</t>
  </si>
  <si>
    <t>KAPOCS SZOCIÁLIS ÉS GYERMEKVÉDELMI INTÉZMÉNY</t>
  </si>
  <si>
    <t xml:space="preserve">KISKUNFÉLEGYHÁZI PETŐFI SÁNDOR VÁROSI KÖNYVTÁR </t>
  </si>
  <si>
    <t>MÓRA FERENC MŰVELŐDÉSI KÖZPONT</t>
  </si>
  <si>
    <t>KISKUNFÉLEGYHÁZI VÉDŐNŐI SZOLGÁLAT</t>
  </si>
  <si>
    <t>SZIVÁRVÁNY SZEMÉLYES GONDOSKODÁST NYÚJTÓ INTÉZMÉNY</t>
  </si>
  <si>
    <t>KISKUNFÉLEGYHÁZA VÁROS ÖNKORMÁNYZATÁNAK KISKUN MÚZEUMA</t>
  </si>
  <si>
    <t>KISKUNFÉLEGYHÁZI VÁROSGAZDÁLKODÁSI INTÉZMÉNY</t>
  </si>
  <si>
    <t>INTÉZMÉNYEK ÖSSZESEN</t>
  </si>
  <si>
    <t>LE: IRÁNYÍTÓ SZERVI TÁMOGATÁS</t>
  </si>
  <si>
    <t>Le: Központi irányító szervi támogatás</t>
  </si>
  <si>
    <t>Bevételek összesen</t>
  </si>
  <si>
    <t>Kiadások összesen</t>
  </si>
  <si>
    <t>ebből: működési bevételek</t>
  </si>
  <si>
    <t>ebből: működési kiadások</t>
  </si>
  <si>
    <t xml:space="preserve">          felhalmozási bevételek</t>
  </si>
  <si>
    <t xml:space="preserve">         felhalmozási kiadások</t>
  </si>
  <si>
    <t>Tárgyévi költségvetési bevételek és kiadások egyenlege (hiány, többlet)</t>
  </si>
  <si>
    <t>Működési költségvetés egyenlege</t>
  </si>
  <si>
    <t>Felhalmozási költségvetés egyenlege</t>
  </si>
  <si>
    <t>pénzmaradványból: működés</t>
  </si>
  <si>
    <t>pénzmaradványból: felhalmozás</t>
  </si>
  <si>
    <t>2018.</t>
  </si>
  <si>
    <t>2018. ÉVI KÖLTSÉGVETÉSI BEVÉTELEK ÉS KIADÁSOK RÉSZLETEZÉSE</t>
  </si>
  <si>
    <t xml:space="preserve">              16107. Sportcsarnok szolgáltatási díj megvásárlásához</t>
  </si>
  <si>
    <t>me: ezer Ft</t>
  </si>
  <si>
    <t>MEGNEVEZÉS</t>
  </si>
  <si>
    <t>Szem.jutt.</t>
  </si>
  <si>
    <t>M.adó jár.</t>
  </si>
  <si>
    <t>Dologi kiadás</t>
  </si>
  <si>
    <t>Összesen</t>
  </si>
  <si>
    <t>nettó</t>
  </si>
  <si>
    <t>áfa</t>
  </si>
  <si>
    <t>Önkormányzati igazgatás</t>
  </si>
  <si>
    <t>Közbeszerzési kiadások</t>
  </si>
  <si>
    <t>Pénzügyi műveletek kiadásai</t>
  </si>
  <si>
    <t>Önkormányzati jogalkotói tevékenység (polgármester, alpolgármester, képviselők, biz.tagok)</t>
  </si>
  <si>
    <t>Városi Sportcsarnok üzemeltetési díja (Térségi SI Kft 2017. nov. dec. és 2018. IV. 30-ig) - 6 havi díjjal számolva + ügyvédi költség</t>
  </si>
  <si>
    <t>Külkapcsolatok kiadásai</t>
  </si>
  <si>
    <t>Szemünk fénye program</t>
  </si>
  <si>
    <t>Könyvvizsgálói megbízás</t>
  </si>
  <si>
    <t>SOS Gyermekfalu 291/2015. önk.hat. (2016-ban pe. átadáson tervezve)</t>
  </si>
  <si>
    <t xml:space="preserve">Kültéri Wifi hálózat szolgáltatás - Polgármesteri Hivatal épületétől a Kossuth utca Dózsa György utcáig terjedő szakaszán </t>
  </si>
  <si>
    <t>Felhalmozási kiadásokkal összefüggő dologi és egyéb kiadások</t>
  </si>
  <si>
    <t>Start munkaprogram</t>
  </si>
  <si>
    <t>Hosszabb időtartamú közfoglalkoztatás</t>
  </si>
  <si>
    <t>Közfoglalkoztatás - Országos program</t>
  </si>
  <si>
    <t>Diákmunka</t>
  </si>
  <si>
    <t>Városüzemeltetési feladat kiadásai</t>
  </si>
  <si>
    <t>Városgazdálkodás kiadásai</t>
  </si>
  <si>
    <t>Út, járda, kerékpárutak üzemeltetés feladatai</t>
  </si>
  <si>
    <t>Csapadékvíz elvezetés, csatornák üzemeltetése</t>
  </si>
  <si>
    <t>Parkfenntárs, zöldfelület kezelés</t>
  </si>
  <si>
    <t>Települési vízellátás, közkifolyók</t>
  </si>
  <si>
    <t>Termőföld bérbeadás</t>
  </si>
  <si>
    <t>Közvilágítás</t>
  </si>
  <si>
    <t>Parkolóőrök</t>
  </si>
  <si>
    <t>Városgazdálkodás tartaléka, előre nem látható feladatok</t>
  </si>
  <si>
    <t>Intézménygazdálkodás - részjogkörrel összefüggő kiadásai</t>
  </si>
  <si>
    <t>KÖNYVTÁRI szolgáltatások</t>
  </si>
  <si>
    <t>MÚZEUM gyűjteményi tevékenységek</t>
  </si>
  <si>
    <t>MŰVELŐDÉSI KÖZPONT szolgáltatásai</t>
  </si>
  <si>
    <t>Óvodai nevelés, ellátás működtetési feladatai</t>
  </si>
  <si>
    <t>2016-ról áthúzódó kiadások</t>
  </si>
  <si>
    <t>Ingatlan vagyongazdálkodás</t>
  </si>
  <si>
    <t>volt Kommendáns Hivatal üzemeltetési kiadásai, Aranyhegyi iskola karb.anyag</t>
  </si>
  <si>
    <t>volt honvédségi ingatlanok közüzemi díjak, közvetített szolg. - Izsáki 1/c, Kossuth 12, Kossuth 35.</t>
  </si>
  <si>
    <t xml:space="preserve">Közvetített szolgáltatás: önkorm.bérlakások közös ktg.  </t>
  </si>
  <si>
    <t>Közvetített szolgáltatás nem lakás célú helyiségek</t>
  </si>
  <si>
    <t xml:space="preserve">Asztalitenisz SI üzemeltetési kiadásai </t>
  </si>
  <si>
    <t xml:space="preserve">Takarító bére és járulékai </t>
  </si>
  <si>
    <t>Karbantartási kiadások: nem lakás célú helyiségek</t>
  </si>
  <si>
    <t>Karbantartási kiadások: bérlakások</t>
  </si>
  <si>
    <t>Karbantartási kiadások: 2*23 bérlakás</t>
  </si>
  <si>
    <t>Önkormányzati ingatlanok hibaelhárítás, ingatlankezelés, karbantartás</t>
  </si>
  <si>
    <t>Üres önkormányzati ingatlanokhoz kapcsolódó dologi kiadások</t>
  </si>
  <si>
    <t>Közzétételi díjak, árverési hirdetmények, pályázati felhívások</t>
  </si>
  <si>
    <t>Szakértői díjak, értékbecslések</t>
  </si>
  <si>
    <t>Tulajdoni lapok, vázrajzok, telekmegosztás, főépítész településrend.tervek, térkép éves haszn. díj</t>
  </si>
  <si>
    <t>Repülőtér földterület bérlet (MNV Zrt)</t>
  </si>
  <si>
    <t>Biztosítás (vagyon kötelező biztosítás)</t>
  </si>
  <si>
    <t>Tiszaalpári és Kemencei üdülők</t>
  </si>
  <si>
    <t>Ipari Park</t>
  </si>
  <si>
    <t>Csillag Szolg.pont üzemeltetése - 225/2017. önk.hat.</t>
  </si>
  <si>
    <t>Haleszi orvosi rendelő üzemeltetése</t>
  </si>
  <si>
    <t>Tourinform Iroda működtetése</t>
  </si>
  <si>
    <t xml:space="preserve">GYIÖK működtetési költségei </t>
  </si>
  <si>
    <t>KEF pályázat - szakmai rendezvények, továbbképz. páyázati saját erő 2017-ről</t>
  </si>
  <si>
    <t>Kiemelt városi rendezvények</t>
  </si>
  <si>
    <t>TOP 5.2.1-15-BK1-2016-00002. Új csillag születik prg.</t>
  </si>
  <si>
    <t>TOP 1.4.1-15-BK1-2016-0011 - Kapocs bölcsőde eszk.f.</t>
  </si>
  <si>
    <t>ÖSSZESEN</t>
  </si>
  <si>
    <t>Szociális rászorultságtól függő ellátások</t>
  </si>
  <si>
    <t>Megnevezés</t>
  </si>
  <si>
    <t>Személyi juttatás</t>
  </si>
  <si>
    <t>M.adót terh.jár.</t>
  </si>
  <si>
    <t>Ellátottak pénzbeli juttatásai</t>
  </si>
  <si>
    <t>Kis értékű eszközök</t>
  </si>
  <si>
    <t>Nagy értékű eszközök</t>
  </si>
  <si>
    <t>Maradvány</t>
  </si>
  <si>
    <t>Állami forrás</t>
  </si>
  <si>
    <t>Önkorm. saját erő</t>
  </si>
  <si>
    <t>Családi támogatások</t>
  </si>
  <si>
    <t>Rendszeres gyermekvédelmi kedvezményre jogosult gyermekek természetbeni támogatása (Erzsébet utalvány)</t>
  </si>
  <si>
    <t>Egyes rendszeres gyermekvédelmi kedvezményre jogosult gyermekek utáni pénzbeli ellátás</t>
  </si>
  <si>
    <t>Családi támogatások összesen</t>
  </si>
  <si>
    <t>Egyéb, nem intézményi ellátások</t>
  </si>
  <si>
    <t>Köztemetés (Szoctv. 48. §)</t>
  </si>
  <si>
    <t>Települési támogatások: (Szoctv. 45.§)</t>
  </si>
  <si>
    <t>Élelmiszer utalvány</t>
  </si>
  <si>
    <t>Nagycsaládosok támogatása</t>
  </si>
  <si>
    <t>Újszülöttek támogatása</t>
  </si>
  <si>
    <t>Lakásfenntartási támogatás</t>
  </si>
  <si>
    <t>Kedvezményes belépőjegy</t>
  </si>
  <si>
    <t>Hátrányos helyzetű gyermekek reggeli étkeztetése</t>
  </si>
  <si>
    <t>Pénzbeli önkormányzati segélyek: Kórházi ellátásra, temetésre, elemi kárra, várandós anya megsegítésére, gyermek fogadásának előkészítéséhez, nevelésbe vett gyermek kapcsolattartásához, gyermek családba való visszakerülésének elősegítéséhez stb.</t>
  </si>
  <si>
    <t>Szociális tűzifa támogatás</t>
  </si>
  <si>
    <t>Nem intézményi ellátások összesen</t>
  </si>
  <si>
    <t>Közfoglalkoztatás (országos hajléktalan)</t>
  </si>
  <si>
    <t>Közfoglalkoztatás (hosszú idejű)</t>
  </si>
  <si>
    <t>70-100%</t>
  </si>
  <si>
    <t>Közfoglalkoztatás (Startmunka)</t>
  </si>
  <si>
    <t>Belvízelvezetés</t>
  </si>
  <si>
    <t>Bio- és megújuló energia felhasználása</t>
  </si>
  <si>
    <t>Mezőgazdasági földutak karbantartása</t>
  </si>
  <si>
    <t>Helyi sajátosságokra épülő közfoglalkoztatás</t>
  </si>
  <si>
    <t>Illegális hulladéklerakó helyek  felszámolása</t>
  </si>
  <si>
    <t>Belterületi közutak karbantartása</t>
  </si>
  <si>
    <t>** Bio és megújuló energia</t>
  </si>
  <si>
    <t>**Mezőgazdasági földutak</t>
  </si>
  <si>
    <t>** Helyi sajátosságok</t>
  </si>
  <si>
    <t>** Illegális hulladéklerakó helyek felszámolása</t>
  </si>
  <si>
    <t>** Belterületi közutak</t>
  </si>
  <si>
    <t>** Belvíz</t>
  </si>
  <si>
    <t>Nyári diákmunka</t>
  </si>
  <si>
    <t>MINDÖSSZESEN:</t>
  </si>
  <si>
    <t>Egyéb működési kiadások</t>
  </si>
  <si>
    <t>2. sz. melléklet 5. sor részletezése</t>
  </si>
  <si>
    <t>Kiemelt előirányzat-csoport</t>
  </si>
  <si>
    <t xml:space="preserve">       n e v e   -   s z á m a</t>
  </si>
  <si>
    <t>Verseny és tömegsport támogatása - MSZB hatáskör</t>
  </si>
  <si>
    <t>Sport rendezvények</t>
  </si>
  <si>
    <t>Civil szervezetek támogatása  - MSZB hatáskör</t>
  </si>
  <si>
    <t xml:space="preserve">Egyéb szervezetek támogatása </t>
  </si>
  <si>
    <t>Alapítványok támogatása</t>
  </si>
  <si>
    <t>1. Fidó Bácsi Közh. Alapítvány működtetési támogatása 263/2016.önk.hat.</t>
  </si>
  <si>
    <t>Félegyházi Közlöny működtetéséhez</t>
  </si>
  <si>
    <t>Dr. Földeáki és társa Kft - gyermekfogászati szakellátás</t>
  </si>
  <si>
    <t>12.</t>
  </si>
  <si>
    <t>506. Egyéb működési célú támogatások államháztartáson belülre</t>
  </si>
  <si>
    <t>BKM Kórház Kfházi Telephely támogatása 256/2017. önk.hat.</t>
  </si>
  <si>
    <t xml:space="preserve"> ÖSSZESEN</t>
  </si>
  <si>
    <t>Egyéb felhalmozási kiadások</t>
  </si>
  <si>
    <t>2. sz. melléklet 8. sor részletezése</t>
  </si>
  <si>
    <t xml:space="preserve">   88. Egyéb felhalmozási célú támogatások áht-n kívülre</t>
  </si>
  <si>
    <t>Félegyházi Térségi Sportiskola Nonprofit Kft. (Göllesz V.Á.I.-tornaterem felújítás, Platán Utcai Á.I.-szabadtéri kosárlabda pálya)-TAO forrás saját erő - 92/2017. (IV.27.) öh.</t>
  </si>
  <si>
    <t xml:space="preserve">    84. Egyéb felhalmozási célú támogatások államháztartáson belülre</t>
  </si>
  <si>
    <t>Szociális lakástámogatás</t>
  </si>
  <si>
    <t xml:space="preserve">Kiemelt előirányzat-csoport </t>
  </si>
  <si>
    <t>n e v e  -  s z á m a</t>
  </si>
  <si>
    <t>eredeti ei</t>
  </si>
  <si>
    <t xml:space="preserve">Polgármesteri keret </t>
  </si>
  <si>
    <t>Hóeltakarítás (külterület)</t>
  </si>
  <si>
    <t>Háztartási szennyvíz ártalmatlanítása - kötött felh. áll. tám.</t>
  </si>
  <si>
    <t>Viziközművek visszapótlási kötelezettsége ivóvíz+szennyvíz rendszerek</t>
  </si>
  <si>
    <t>Kiskun Múzeum pályázat IPA 4 pályázathoz önerő</t>
  </si>
  <si>
    <t>Ebből: működés</t>
  </si>
  <si>
    <t xml:space="preserve">           felhalmozás</t>
  </si>
  <si>
    <t>Európai Uniós támogatással megvalósítani kívánt és  megvalósított projektek*</t>
  </si>
  <si>
    <t>Benyújtott, elbírálás alatt lévő projektek</t>
  </si>
  <si>
    <t>Támogatásban részesülő projektek</t>
  </si>
  <si>
    <t>"Kiskunfélegyháza Város Önkormányzata ASP Központhoz való csatlakozása" - KÖFOP-1.2.1-VEKOP-16-2017-00888</t>
  </si>
  <si>
    <t>"Félegyháza újjáépül" - Zöldváros kialakítása - TOP-2.1.2-15-BK1-2016-00004</t>
  </si>
  <si>
    <t>"A foglalkoztatás és az életminőség javítása családbarát, munkába állást segítő intézmények, közszolgáltatások fejlesztésével" - Kiskunfélegyházi Napköziotthonos Óvoda fejlesztése - TOP-1.4.1-15-BK1-2016-00010</t>
  </si>
  <si>
    <t>"A foglalkoztatás és az életminőség javítása családbarát, munkába állást segítő intézmények, közszolgáltatások fejlesztésével" - KAPOCS Szociális és Gyermekvédelmi Intézmény bölcsödéinek eszközfejlesztése - TOP-1.4.1-15-BK1-2016-00011</t>
  </si>
  <si>
    <t>"A társadalmi együttműködés erősítését szolgáló helyi szintű komplex programok" - Új csillag születik - Komplex környezet- és egészségfejlesztési program Kiskunfélegyházán. - TOP-5.2.1-15-BK1-2016-00002</t>
  </si>
  <si>
    <t>Befejezett, fenntartási időszak alatt álló projektek</t>
  </si>
  <si>
    <r>
      <rPr>
        <b/>
        <sz val="11"/>
        <rFont val="Times New Roman"/>
        <family val="1"/>
        <charset val="238"/>
      </rPr>
      <t>Petőfi S. Városi Könyvtár -</t>
    </r>
    <r>
      <rPr>
        <sz val="11"/>
        <rFont val="Times New Roman"/>
        <family val="1"/>
        <charset val="238"/>
      </rPr>
      <t xml:space="preserve"> Félegyházi Hangya- 2010 Termelőiskola - a Vidék Iskolája" - TÁMOP-1.4.3-12/1-2012-0121</t>
    </r>
    <r>
      <rPr>
        <b/>
        <sz val="11"/>
        <rFont val="Times New Roman"/>
        <family val="1"/>
        <charset val="238"/>
      </rPr>
      <t xml:space="preserve"> - </t>
    </r>
    <r>
      <rPr>
        <sz val="11"/>
        <rFont val="Times New Roman"/>
        <family val="1"/>
        <charset val="238"/>
      </rPr>
      <t>záró elszámolási csomag elfogadása: 2016.07.11</t>
    </r>
  </si>
  <si>
    <r>
      <rPr>
        <b/>
        <sz val="11"/>
        <rFont val="Times New Roman"/>
        <family val="1"/>
        <charset val="238"/>
      </rPr>
      <t xml:space="preserve">Kiskunfélegyháza Város Önkormányzata </t>
    </r>
    <r>
      <rPr>
        <sz val="11"/>
        <rFont val="Times New Roman"/>
        <family val="1"/>
        <charset val="238"/>
      </rPr>
      <t xml:space="preserve"> - "Komplex -telep program Kiskunfélegyháza város Alpári út 1. - Délibáb utca szegregátumában." - TÁMOP-5.3.6-11/1-2012-0076 - Záró elszámolási csomag elfogadása: 2016.07.11</t>
    </r>
  </si>
  <si>
    <r>
      <rPr>
        <b/>
        <sz val="11"/>
        <rFont val="Times New Roman"/>
        <family val="1"/>
        <charset val="238"/>
      </rPr>
      <t xml:space="preserve">Kiskunfélegyháza Város Önkormányzata </t>
    </r>
    <r>
      <rPr>
        <sz val="11"/>
        <rFont val="Times New Roman"/>
        <family val="1"/>
        <charset val="238"/>
      </rPr>
      <t>- "A roma emberek képzésbe ágyazott foglalkoztatása a Kapocs Szociális és Gyermekvédelmi Intézményben, amely a családok átmeneti otthonában elhelyezettek ellátásában, Kiskunfélegyházán valósul meg." - TÁMOP-5.3.1.B-2-12/2-2014-0058 - Záró elszámolási csomag elfogadása: 2016.08.26</t>
    </r>
  </si>
  <si>
    <r>
      <rPr>
        <b/>
        <sz val="11"/>
        <rFont val="Times New Roman"/>
        <family val="1"/>
        <charset val="238"/>
      </rPr>
      <t xml:space="preserve">Kiskunfélegyháza Város Önkormányzata </t>
    </r>
    <r>
      <rPr>
        <sz val="11"/>
        <rFont val="Times New Roman"/>
        <family val="1"/>
        <charset val="238"/>
      </rPr>
      <t>- "A roma emberek képzésbe ágyazott foglalkoztatása a Kapocs Szociális és Gyermekvédelmi Intézményben, amely a hajléktalanok ellátásában valósul meg, átmeneti szállásán és éjjeli menedékhelyen Kiskunfélegyházán." - TÁMOP-5.3.1.B-2-12/2-2014-0060 - Záró elszámolási csomag elfogadása: 2016.08.26.</t>
    </r>
  </si>
  <si>
    <r>
      <rPr>
        <b/>
        <sz val="11"/>
        <rFont val="Times New Roman"/>
        <family val="1"/>
        <charset val="238"/>
      </rPr>
      <t xml:space="preserve">Kiskunfélegyháza Város Önkormányzata </t>
    </r>
    <r>
      <rPr>
        <sz val="11"/>
        <rFont val="Times New Roman"/>
        <family val="1"/>
        <charset val="238"/>
      </rPr>
      <t xml:space="preserve"> - "Kiskunfélegyháza város közvilágításának energiatakarékos korszerűsítése" - KEOP-5.5.0/K/14-2014-0040 - Záró elszámolási csomag elfogadása: 2016.03.24</t>
    </r>
  </si>
  <si>
    <r>
      <rPr>
        <b/>
        <sz val="11"/>
        <rFont val="Times New Roman"/>
        <family val="1"/>
        <charset val="238"/>
      </rPr>
      <t>Kiskunfélegyháza Város Önkormányzata</t>
    </r>
    <r>
      <rPr>
        <sz val="11"/>
        <rFont val="Times New Roman"/>
        <family val="1"/>
        <charset val="238"/>
      </rPr>
      <t xml:space="preserve">  - "Kiskunfélegyháza, 5-ös számú főúton történő biztonságos kerékpározás megteremtése" - KÖZOP-3.5.0-09-11-2015-0003 - Záró elszámolási csomag elfogadása: 2016.</t>
    </r>
  </si>
  <si>
    <r>
      <rPr>
        <b/>
        <sz val="11"/>
        <rFont val="Times New Roman"/>
        <family val="1"/>
        <charset val="238"/>
      </rPr>
      <t>Kiskunfélegyháza Város Önkormányzata</t>
    </r>
    <r>
      <rPr>
        <sz val="11"/>
        <rFont val="Times New Roman"/>
        <family val="1"/>
        <charset val="238"/>
      </rPr>
      <t xml:space="preserve"> - "A természettudományos oktatás módszertanának és eszközrendszerének megújítása a Móra Ferenc Gimnáziumban Kiskunfélegyházán" - TÁMOP-3.1.3-11/2-2012-0018 </t>
    </r>
  </si>
  <si>
    <r>
      <rPr>
        <b/>
        <sz val="11"/>
        <rFont val="Times New Roman"/>
        <family val="1"/>
        <charset val="238"/>
      </rPr>
      <t>Kiskunfélegyháza Város Önkormányzata</t>
    </r>
    <r>
      <rPr>
        <sz val="11"/>
        <rFont val="Times New Roman"/>
        <family val="1"/>
        <charset val="238"/>
      </rPr>
      <t xml:space="preserve">  - "Kiskunfélegyháza Város Önkormányzatának szervezetfejlesztése" - ÁROP-1.A.5-2013-2013-0013 -záró elszámolási csomag elfogadása: 2015.12.02</t>
    </r>
  </si>
  <si>
    <r>
      <rPr>
        <b/>
        <sz val="11"/>
        <rFont val="Times New Roman"/>
        <family val="1"/>
        <charset val="238"/>
      </rPr>
      <t>Kiskunfélegyháza Város Önkormányzata -</t>
    </r>
    <r>
      <rPr>
        <sz val="11"/>
        <rFont val="Times New Roman"/>
        <family val="1"/>
        <charset val="238"/>
      </rPr>
      <t xml:space="preserve"> "Ne légy Jeti! - Fenntarthatósági rendezvénysorozat a Kiskunfélegyházi kistérségben" - KEOP-6.1.0/B/11-2011-0129 - -záró elszámolási csomag elfogadása: 2015.03.26.</t>
    </r>
  </si>
  <si>
    <r>
      <rPr>
        <b/>
        <sz val="11"/>
        <rFont val="Times New Roman"/>
        <family val="1"/>
        <charset val="238"/>
      </rPr>
      <t xml:space="preserve">Kiskunfélegyháza Város Önkormányzata  - </t>
    </r>
    <r>
      <rPr>
        <sz val="11"/>
        <rFont val="Times New Roman"/>
        <family val="1"/>
        <charset val="238"/>
      </rPr>
      <t>"Kiskunfélegyháza Város szennyvízcsatornázása befejező ütemeinek megvalósítása a NTSZMP-ról szóló hatályos 25/2002. (II.27.) Korm. rendeletben foglaltak szerint" - KEOP-1.2.0./2F/09-2010-0063 -záró elszámolási csomag elfogadása: 2015.10.17</t>
    </r>
  </si>
  <si>
    <r>
      <rPr>
        <b/>
        <sz val="11"/>
        <rFont val="Times New Roman"/>
        <family val="1"/>
        <charset val="238"/>
      </rPr>
      <t xml:space="preserve">Városfenntartó és Szolgáltató Költségvetési Szervezet </t>
    </r>
    <r>
      <rPr>
        <sz val="11"/>
        <rFont val="Times New Roman"/>
        <family val="1"/>
        <charset val="238"/>
      </rPr>
      <t>- "Háztartási méretű napelemes kiserőmű létesítése a Kiskunfélegyházi Városi Strand és Uszoda épületén" - KEOP-4.10.0/N/14-2014-0250 - záró elszámolási csomag elfogadása: 2016.01.13</t>
    </r>
  </si>
  <si>
    <r>
      <rPr>
        <b/>
        <sz val="11"/>
        <rFont val="Times New Roman"/>
        <family val="1"/>
        <charset val="238"/>
      </rPr>
      <t xml:space="preserve">Petőfi S. Városi Könyvtár és Művelődési Kp. </t>
    </r>
    <r>
      <rPr>
        <sz val="11"/>
        <rFont val="Times New Roman"/>
        <family val="1"/>
        <charset val="238"/>
      </rPr>
      <t>- Élményközpontú Móra és Petőfi tanítás Kiskunfélegyházán - TÁMOP-3.2.13-12/1-2012-0131 - záró beszámoló elfogadása: 2014.02.24</t>
    </r>
  </si>
  <si>
    <r>
      <t xml:space="preserve">Petőfi S. Városi Könyvtár és Művelődési Kp. - </t>
    </r>
    <r>
      <rPr>
        <sz val="11"/>
        <rFont val="Times New Roman"/>
        <family val="1"/>
        <charset val="238"/>
      </rPr>
      <t>"Tudástár-építés Kiskunfélegyházán A könyv-társ, avagy aki olvas, soha nincs egyedül" - TÁMOP-3.2.4/A-11/1-2012-0061- záró beszámoló elfogadása: 2014.10.17.</t>
    </r>
  </si>
  <si>
    <r>
      <rPr>
        <b/>
        <sz val="11"/>
        <rFont val="Times New Roman"/>
        <family val="1"/>
        <charset val="238"/>
      </rPr>
      <t>Kiskunfélegyháza Város Önkormányzata - "</t>
    </r>
    <r>
      <rPr>
        <sz val="11"/>
        <rFont val="Times New Roman"/>
        <family val="1"/>
        <charset val="238"/>
      </rPr>
      <t>Kapocs Szociális, Gyermekvédelmi és Egészségügyi Intézmény bölcsödéjének infrastrukturális fejlesztése" - DAOP-4.1.3/B-11-2012-0005-záró beszámoló elfogadása: 2014.12.10.</t>
    </r>
  </si>
  <si>
    <r>
      <rPr>
        <b/>
        <sz val="11"/>
        <rFont val="Times New Roman"/>
        <family val="1"/>
        <charset val="238"/>
      </rPr>
      <t xml:space="preserve">Kiskunfélegyháza Város Önkormányzata </t>
    </r>
    <r>
      <rPr>
        <sz val="11"/>
        <rFont val="Times New Roman"/>
        <family val="1"/>
        <charset val="238"/>
      </rPr>
      <t>- "Szivárvány Személyes Gondoskodást Nyújtó Intézmény szociális alapszolgáltatásainak infrastrukturális fejlesztése" DAOP-4.1.3/A-11-2012-0018 - záró beszámoló elfogadása: 2014.12.10.</t>
    </r>
  </si>
  <si>
    <t xml:space="preserve">*részletező táblázat az aláírt támogatási szerződéssel rendelkező  projektekhez készült </t>
  </si>
  <si>
    <t>Európai uniós támogatással megvalósuló projektek</t>
  </si>
  <si>
    <t>Kedvezményezett: Kiskunfélegyháza Város Önkormányzata</t>
  </si>
  <si>
    <t xml:space="preserve">Projekt megvalósítás helyszínei: </t>
  </si>
  <si>
    <t xml:space="preserve">6100 Kiskunfélegyháza, Dankó Pista utca 4-6. hrsz:141.  </t>
  </si>
  <si>
    <t>6100 Kiskunfélegyháza, Darvas J. tér 12. hrsz:2097/27</t>
  </si>
  <si>
    <t>Projekt fizikai megvalósítás kezdési és befejezési időpontja: 2017.05.01.-2018.08.31.</t>
  </si>
  <si>
    <t>Támogatói okirat dátuma: 2017. május 29.</t>
  </si>
  <si>
    <t>Támogatás intenzitása: 100%:</t>
  </si>
  <si>
    <r>
      <t xml:space="preserve">Támogatási szerződés szerinti összegek </t>
    </r>
    <r>
      <rPr>
        <b/>
        <sz val="12"/>
        <rFont val="Times New Roman"/>
        <family val="1"/>
        <charset val="238"/>
      </rPr>
      <t>eFt-ban</t>
    </r>
  </si>
  <si>
    <t>"A foglalkoztatás és az életminőség javítása családbarát, munkába állást segítő intézmények, közszolgáltatások fejlesztésével. - KAPOCS Szociális és Gyermekvédelmi Intézmény bölcsődéinek eszközfejlesztése" - TOP-1.4.1-15-BK1-2016-00011</t>
  </si>
  <si>
    <t>Tervezett kiadások</t>
  </si>
  <si>
    <t xml:space="preserve">Tervezett összes </t>
  </si>
  <si>
    <t>Személyi juttatások</t>
  </si>
  <si>
    <t>saját erő</t>
  </si>
  <si>
    <t>Munkáltatót terhelő járulékok</t>
  </si>
  <si>
    <t xml:space="preserve">  ebből: önkormányzati saját erő</t>
  </si>
  <si>
    <t>Dologi kiadások</t>
  </si>
  <si>
    <t>támogatás</t>
  </si>
  <si>
    <t>Beruházási kiadások</t>
  </si>
  <si>
    <t>ebből: eu. támogatás</t>
  </si>
  <si>
    <t xml:space="preserve">           hazai társfinanszírozás</t>
  </si>
  <si>
    <t>Projekt összköltsége</t>
  </si>
  <si>
    <t>Összes támogatás</t>
  </si>
  <si>
    <t>Projekt megvalósítás főhelyszíne: 6100 Kiskunfélegyháza, Béke tér  Hrsz: 3152/6</t>
  </si>
  <si>
    <t>Projekt fizikai megvalósítás kezdési és befejezési időpontja: 2017.08.01-2020.05.31</t>
  </si>
  <si>
    <t>Támogatói okirat dátuma: 2017. július 13.</t>
  </si>
  <si>
    <t>Zöld város kialakítása - "Félegyháza Újjáépül" - TOP-2.1.2-15-BK1-2016-00004</t>
  </si>
  <si>
    <t>Tervezett bevételek</t>
  </si>
  <si>
    <t xml:space="preserve"> saját erő</t>
  </si>
  <si>
    <t>ebből: önkormányzati saját erő</t>
  </si>
  <si>
    <t>Kiskunfélegyháza Város Önkormányzata</t>
  </si>
  <si>
    <t>BKM.-i Területfejlesztési Nonprofit Kft.</t>
  </si>
  <si>
    <t>Projekt összköltsége:</t>
  </si>
  <si>
    <t>Projekt megvalósítás főhelyszíne: 6100 Kiskunfélegyháza, Délibáb utca - Alpári út - Tanyasori út - Liget utca által határolt terület</t>
  </si>
  <si>
    <t>Projekt fizikai megvalósítás kezdési és befejezési időpontja: 2017.08.01-2020.07.31</t>
  </si>
  <si>
    <t>Támogatói okirat dátuma: 2017. július 04.</t>
  </si>
  <si>
    <t>Támogatás intenzitása: 100%</t>
  </si>
  <si>
    <t>"Új csillag születik" - Komplex környezet- és egészségfejlesztési program Kiskunfélegyházán - TOP-5.2.1-15-BK1-2016-00002</t>
  </si>
  <si>
    <t>Kiskunfélegyháza Város Roma Nemzetiségi Önkormányzata</t>
  </si>
  <si>
    <t>Projekt megvalósítás helyszíne: 6100 Kiskunfélegyháza, Móra Ferenc utca 2/a, hrsz: 2084</t>
  </si>
  <si>
    <t>Projekt fizikai megvalósítás kezdési és befejezési időpontja: 2017.07.01-2019.06.30</t>
  </si>
  <si>
    <t>Támogatói okirat dátuma: 2017. június 14.</t>
  </si>
  <si>
    <t>"A foglalkoztatás és az életminőség javítása családbarát, munkába állást segítő intézmények, közszolgáltatások fejlesztésével. - Kiskunfélegyházi Napköziotthonos Óvoda fejlesztése" - TOP-1.4.1-15-BK1-2016-00010</t>
  </si>
  <si>
    <t>Projekt megvalósítás főhelyszíne: 6100 Kiskunfélegyháza, Kossuth L.u. 1.</t>
  </si>
  <si>
    <t>Projekt fizikai megvalósítás kezdési és befejezési időpontja: 2017.05.08- 2018.06.30</t>
  </si>
  <si>
    <t>Támogatói okirat dátuma: 2017. május 05.</t>
  </si>
  <si>
    <t>12. melléklet</t>
  </si>
  <si>
    <t>Kimutatás</t>
  </si>
  <si>
    <t>a közvetett támogatásokról, elengedett adókról, kedvezményekről</t>
  </si>
  <si>
    <t>Támogatott</t>
  </si>
  <si>
    <t>Címe</t>
  </si>
  <si>
    <t>m2</t>
  </si>
  <si>
    <t>egyéb</t>
  </si>
  <si>
    <t>e/Ft/év</t>
  </si>
  <si>
    <t>iroda</t>
  </si>
  <si>
    <t>Asztalos J. u. 20/1.</t>
  </si>
  <si>
    <t>garázs</t>
  </si>
  <si>
    <t>Asztalitenisz Sportiskola</t>
  </si>
  <si>
    <t>Kossuth u. 35.</t>
  </si>
  <si>
    <t>edzőterem</t>
  </si>
  <si>
    <t>Mazsorett Egyesület</t>
  </si>
  <si>
    <t>raktár</t>
  </si>
  <si>
    <t>Vasas TK</t>
  </si>
  <si>
    <t>Holló L. u. 11.</t>
  </si>
  <si>
    <t>Fúvószenekari Egyesület</t>
  </si>
  <si>
    <t xml:space="preserve">hrsz.:0233/3 </t>
  </si>
  <si>
    <t xml:space="preserve">1 ha 2214 </t>
  </si>
  <si>
    <t>volt területi ált.iskola</t>
  </si>
  <si>
    <t>Padkaporos Táncegyüttes</t>
  </si>
  <si>
    <t>Petőfi tér 2.</t>
  </si>
  <si>
    <t xml:space="preserve">    Ezen civil szervezeteket</t>
  </si>
  <si>
    <t>Koppány Íjász Hagyom.őrző Egyesület</t>
  </si>
  <si>
    <t>Blaha L. tér 1.</t>
  </si>
  <si>
    <t>közösségi helyis.</t>
  </si>
  <si>
    <t xml:space="preserve">    általuk ellátott közösségi</t>
  </si>
  <si>
    <t>Bulls Sport Egyesület</t>
  </si>
  <si>
    <t>Honvéd Sporttelep</t>
  </si>
  <si>
    <t>terület</t>
  </si>
  <si>
    <t xml:space="preserve">    feladatellátásért ilyen formában</t>
  </si>
  <si>
    <t xml:space="preserve">    kívánja támogatni</t>
  </si>
  <si>
    <t>Amatőr Királyi Szakács Klub</t>
  </si>
  <si>
    <t>Asztalos J. u. 28.</t>
  </si>
  <si>
    <t>Kkfházi Nyugdíjas Klubok Egyesülete</t>
  </si>
  <si>
    <t>Kossuth u. 12.</t>
  </si>
  <si>
    <t>Nagyszőlő úti Gazdakör</t>
  </si>
  <si>
    <t>0415/16. hrsz.</t>
  </si>
  <si>
    <t>közösségi ház</t>
  </si>
  <si>
    <t>hrsz: 0653/37</t>
  </si>
  <si>
    <t>menhely</t>
  </si>
  <si>
    <t>Haleszi Gazdakör</t>
  </si>
  <si>
    <t>hrsz:7601</t>
  </si>
  <si>
    <t>közösségi ing.</t>
  </si>
  <si>
    <t>Waldorf Egyesület</t>
  </si>
  <si>
    <t>Kossuth u. 29-31</t>
  </si>
  <si>
    <t>iskola+óvoda</t>
  </si>
  <si>
    <t>Sorsocskák Alapítvány</t>
  </si>
  <si>
    <t>Arad u. 10.</t>
  </si>
  <si>
    <t>Szt István Plébánia</t>
  </si>
  <si>
    <t>Dr. Holló L. u. 11.</t>
  </si>
  <si>
    <t>Római Katolikus Plébánia</t>
  </si>
  <si>
    <t>Jókai u. 1.</t>
  </si>
  <si>
    <t>Magyar Máltai Szeretetszolgálat</t>
  </si>
  <si>
    <t>Móra tér 11.</t>
  </si>
  <si>
    <t>Civil Szövetség</t>
  </si>
  <si>
    <t>Bajza u. 36.</t>
  </si>
  <si>
    <t xml:space="preserve">Adó és díjbevétel kiesés  </t>
  </si>
  <si>
    <t>Adónem</t>
  </si>
  <si>
    <t>Összeg e/Ft-ban</t>
  </si>
  <si>
    <t>Építményadó</t>
  </si>
  <si>
    <t>Helyi adórendeletben biztosított kedvezm.</t>
  </si>
  <si>
    <t>Talajterhelési díj</t>
  </si>
  <si>
    <t>Iparűzési adó</t>
  </si>
  <si>
    <t>utidíj beszámítás miatt</t>
  </si>
  <si>
    <t>Helyi iparűzési adó</t>
  </si>
  <si>
    <t>E-útdíj szabályainak változása, egyéb Htv. változás, Htv 39/D. §., piaci szereplők gazdasági helyzetének változása miatt</t>
  </si>
  <si>
    <t>Többéves kihatással járó döntések számszerűsítése feladatonként</t>
  </si>
  <si>
    <t>2019.</t>
  </si>
  <si>
    <t>1.</t>
  </si>
  <si>
    <t>Szemünk fénye - világításkorszerűsítés Caminus Zrt (2022. december 1-ig)</t>
  </si>
  <si>
    <t>662/hó</t>
  </si>
  <si>
    <t>Hőszolgáltatás (Perkons DHŐ) 2021. dec.31-ig</t>
  </si>
  <si>
    <t>Fidó Bácsi Közhasznú Alapítvány működtetési támogatása 99/2014, 250/2015. és 263/2016. önk. hat. (2020. január 1-ig)</t>
  </si>
  <si>
    <t>Emergency Service Kft - háziorvosi ügyelet (2019. július 1-ig)</t>
  </si>
  <si>
    <t>6 hónap</t>
  </si>
  <si>
    <t>Csatornahálózat üzemeltetése (2025. október 1-ig)</t>
  </si>
  <si>
    <t>Könyvvizsgálat 166/2015. hat. (2019.június 30-ig)</t>
  </si>
  <si>
    <t xml:space="preserve">120000 Ft/év nettó </t>
  </si>
  <si>
    <t>Kiskunfélegyháza 0463/14, 0463/212, 0463/213, 0463/214, 0463/215, 0463/216, 0463/217 és 0463/218. hrsz-ú, külterületi ingatlanok megvásárlása - 71/2017. (IV. 19.) önk.hat.</t>
  </si>
  <si>
    <t>Csillag Szolgáltatópont 2018. január 1. napjától 2020. december 31-ig történő további működtetés - 225/2017. önk. hat.</t>
  </si>
  <si>
    <t>1. melléklet</t>
  </si>
  <si>
    <t>1. sz. melléklet</t>
  </si>
  <si>
    <t>Változás</t>
  </si>
  <si>
    <t>Tárgyévi költségvetési bevételek</t>
  </si>
  <si>
    <t>Tárgyévi költségvetési kiadások</t>
  </si>
  <si>
    <t>Tárgyévi költségvetési bevételek és kiadások egyenlege</t>
  </si>
  <si>
    <t>ebből: központi irányítószervi támogatás</t>
  </si>
  <si>
    <t xml:space="preserve">           felhalmozási bevételek</t>
  </si>
  <si>
    <t xml:space="preserve">           felhalmozási kiadások</t>
  </si>
  <si>
    <t>Bevételek központi irányítószervi támogatás nélkül</t>
  </si>
  <si>
    <t>Kiadások központi irányítószervi támogatás nélkül</t>
  </si>
  <si>
    <t>Kiskunfélegyháza Nemzetiségi Önkormányzat 2012. évi költségvetési mérlege</t>
  </si>
  <si>
    <t>Önkormányzati támogatás</t>
  </si>
  <si>
    <t>2012. évi normatív támogatás</t>
  </si>
  <si>
    <t>Munkaadót terhelő járulék</t>
  </si>
  <si>
    <t>Működési célú pénzmaradvány</t>
  </si>
  <si>
    <t>3. melléklet</t>
  </si>
  <si>
    <t>8. melléklet</t>
  </si>
  <si>
    <t>9. melléklet</t>
  </si>
  <si>
    <t>me: fő</t>
  </si>
  <si>
    <t>Intézmény</t>
  </si>
  <si>
    <t>Létszám</t>
  </si>
  <si>
    <t>szakmai</t>
  </si>
  <si>
    <t>változás</t>
  </si>
  <si>
    <t>technikai</t>
  </si>
  <si>
    <t>összesen</t>
  </si>
  <si>
    <t xml:space="preserve">Kiskunfélegyházi Napköziotthonos Óvoda </t>
  </si>
  <si>
    <t xml:space="preserve">Kiskunfélegyházi Petőfi Sándor Városi Könyvtár </t>
  </si>
  <si>
    <t>Móra Ferenc Művelődési Központ</t>
  </si>
  <si>
    <t>Kapocs Szociális és Gyermekvédelmi Intézmény</t>
  </si>
  <si>
    <t>Kiskunfélegyházi Városgazdálkodási Intézmény</t>
  </si>
  <si>
    <t>Kiskunfélegyháza Város Önkormányzatának Kiskun Múzeuma</t>
  </si>
  <si>
    <t>Kiskunfélegyházi Védőnői Szolgálat</t>
  </si>
  <si>
    <t>Szivárvány Személyes Gondoskodást Nyújtó Intézmény</t>
  </si>
  <si>
    <t>Feladatellátáshoz szükséges további létszámok</t>
  </si>
  <si>
    <t>Önkormányzat - tisztségviselői: polgármester, alpolgármester</t>
  </si>
  <si>
    <t>Önkormányzat - 3 parkoló őr</t>
  </si>
  <si>
    <t>Önkormányzat - ingatlankezelés 1 fő takarító</t>
  </si>
  <si>
    <t xml:space="preserve">Önkormányzat - Közfoglalkoztatottak létszámterve </t>
  </si>
  <si>
    <t>Önkormányzat összesen</t>
  </si>
  <si>
    <t>Feladatellátáshoz szükséges további létszám összesen</t>
  </si>
  <si>
    <t>Feladatellátást biztosító létszám 2018. évre</t>
  </si>
  <si>
    <t>Sportorvosi feladatok ellátása 255/2017. önk.hat.</t>
  </si>
  <si>
    <t>11 melléklet</t>
  </si>
  <si>
    <t>Kölcsönök lejárat szerinti bontása</t>
  </si>
  <si>
    <t>me: ezer forint</t>
  </si>
  <si>
    <t>Állomány</t>
  </si>
  <si>
    <t>Törlesztés</t>
  </si>
  <si>
    <t>Önkormányzati lakástámogatás</t>
  </si>
  <si>
    <t>Munkáltatói támogatás</t>
  </si>
  <si>
    <t>Önkormányzati lakásértékesítés</t>
  </si>
  <si>
    <t>Pannonhalma Bencés Gimnázium Közhasznű Alapítvány sportcsarnok ép. kölcsön</t>
  </si>
  <si>
    <t>Az önkormányzat kezességvállalása</t>
  </si>
  <si>
    <t>Kezességvállalás</t>
  </si>
  <si>
    <t>Összeg</t>
  </si>
  <si>
    <t>2017.XII.31</t>
  </si>
  <si>
    <t>2020 és után</t>
  </si>
  <si>
    <t>Állomány 2017.XII.31.</t>
  </si>
  <si>
    <t>Bevételi cím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</si>
  <si>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</si>
  <si>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</si>
  <si>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</si>
  <si>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</si>
  <si>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</si>
  <si>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</si>
  <si>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</si>
  <si>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</si>
  <si>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</si>
  <si>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</si>
  <si>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</si>
  <si>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</si>
  <si>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h ó n a p o k</t>
  </si>
  <si>
    <t>1. Működési célú támogatások áht-n belülről</t>
  </si>
  <si>
    <t>4. Pénzbeli és természetbeni szociális ellátások</t>
  </si>
  <si>
    <t>Előirányzat-felhasználási ütemterv - 2018</t>
  </si>
  <si>
    <t>2018. eredeti ei.</t>
  </si>
  <si>
    <t>Háziorvosi ügyeleti ellátás díja -TOP-Invest Kft</t>
  </si>
  <si>
    <t>Foglalkozás-egészségügyi alapellátás (734 fő)</t>
  </si>
  <si>
    <t>Önkormányzat jogi képviselete (Dr. Bródy 3.810 e/Ft, Dr. Tóth Máté e/Ft)</t>
  </si>
  <si>
    <t>"Leromlott városi területek rehabilitációja" - Kiskunfélegyháza- Bankfalu újjászületik - TOP-4.3.1-15-BK1-2016-00001</t>
  </si>
  <si>
    <t>Felhalmozási kiadások</t>
  </si>
  <si>
    <t xml:space="preserve">B e r u h á z á s o k   </t>
  </si>
  <si>
    <t>(2.sz.melléklet 6. sor részletezése)</t>
  </si>
  <si>
    <t>Ssz.</t>
  </si>
  <si>
    <t>M e g n e v e z é s</t>
  </si>
  <si>
    <t xml:space="preserve">Megjegyzés </t>
  </si>
  <si>
    <t>pályázati és egyéb forrás</t>
  </si>
  <si>
    <t>pénzma-radvány</t>
  </si>
  <si>
    <t>visszaig. ÁFA</t>
  </si>
  <si>
    <t>I. 2017-ről áthúzódó beruházások</t>
  </si>
  <si>
    <t>Településrendezési terv - felülvizsgálat</t>
  </si>
  <si>
    <t>38/2016. (X.28.) önk.rend.</t>
  </si>
  <si>
    <t>Molnár telepi összekötő út szélesítése</t>
  </si>
  <si>
    <t>249/2016. öh.</t>
  </si>
  <si>
    <t xml:space="preserve">108/2016. (IV.28.) és 238/2016.(X.27.) önk.hat. </t>
  </si>
  <si>
    <t>TOP-1.4.1-15-BK1-2016-00011, „Kapocs Szociális és Gyermekvédelmi  Intézmény bölcsödéinek eszközfejlesztése</t>
  </si>
  <si>
    <t>163/2016. (VI.30.) öh.</t>
  </si>
  <si>
    <t>TOP-4.3.1-15-BK1-2016-00001 kódszámú „Leromlott városi területek rehabilitációja - Kiskunfélegyháza-Bankfalu újjászületik”  projekt tervezési és megvalósítási munkái</t>
  </si>
  <si>
    <t>174/2016. (VI.30.) öh.</t>
  </si>
  <si>
    <t>TOP-5.2.1-15-BK1-2016-00002, "Új csillag születik" - Komplex környezet- és egészségfejlesztési program Kiskunfélegyházán.</t>
  </si>
  <si>
    <t xml:space="preserve">KÖFOP-1.2.1-VEKOP-16  „Csatlakoztatási konstrukció az önkormányzati ASP rendszer országos kiterjesztéséhez” </t>
  </si>
  <si>
    <t>Töltőállomások kihelyezése Kiskunfélegyházán</t>
  </si>
  <si>
    <t>"Jedlik Ányos terv" elektromos töltőállomás alprogram, 196/2016. (VIII.25.) öh.</t>
  </si>
  <si>
    <t>187/2017. (IX.28.) öh.</t>
  </si>
  <si>
    <t>Önkormányzati épületek energetikai korszerűsítése, napkollektor rendszer telepítése</t>
  </si>
  <si>
    <t>**Kiskunfélegyháza óvodáinak és bölcsődéinek energetikai korszerűsítése megújuló energia hasznosításával</t>
  </si>
  <si>
    <t>**Kiskunfélegyháza közintézményeinek energetikai korszerűsítése megújuló energia hasznosításával</t>
  </si>
  <si>
    <t>TOP-3.2.1-16-BK1-2017-00073</t>
  </si>
  <si>
    <t>**Kiskunfélegyháza oktatási intézményeinek energetikai korszerűsítése megújuló energia hasznosításával</t>
  </si>
  <si>
    <t>TOP-3.2.1-16-BK1-2017-00069</t>
  </si>
  <si>
    <t>Tanyán élő lakosokat célzó lakó- és vagyonbiztonsági-, valamint a biztonságot fokozó kommunikációs eszközök (térfigyelő kamerák) telepítése</t>
  </si>
  <si>
    <t>152/2017. (VII.17.) öh., TP-1-2017. pályázat</t>
  </si>
  <si>
    <t>Kiskunfélegyházi Tanyagondnoki szolgálat fejlesztése</t>
  </si>
  <si>
    <t>228/2017. (XI.30.) öh., TP-1-2017. pályázat</t>
  </si>
  <si>
    <t>Kiskunfélegyházi szigetüzemű külterületi közvilágítás kialakításának támogatása tanyákra vezető bekötőutak kereszteződésénél és tanyasi buszmegállóban.</t>
  </si>
  <si>
    <t>229/2017. (XI.30.) öh., TP-1-2017 pályázat</t>
  </si>
  <si>
    <t>Csanyi úti kerékpárút építése - engedélyezési -kiviteli tervek készítése</t>
  </si>
  <si>
    <t>150/2017. (VII.17.) öh, TOP-3.1.1.-16 pályázati felhívás</t>
  </si>
  <si>
    <t>Csólyosi út fejlesztése és gépbeszerzés pályázat önerő</t>
  </si>
  <si>
    <t>VP6-7.2.1.7.4.1.2-16 pályázat,  12/2017. (I. 31.) öh.</t>
  </si>
  <si>
    <t>Kiskunfélegyháza 0463/14, 0463/212, 0463/213, 0463/214, 0463/215, 0463/216, 0463/217 és 0463/218. hrsz-ú, külterületi ingatlanok megvásárlásának törlesztése</t>
  </si>
  <si>
    <t>71/2017. (IV. 19.) öh.</t>
  </si>
  <si>
    <t>Mobil napelemes rendszer áttelepítése</t>
  </si>
  <si>
    <t>214/2017. (X.26.) öh. - vagyongazdálkodás</t>
  </si>
  <si>
    <t xml:space="preserve">Közvilágítás fejlesztés </t>
  </si>
  <si>
    <t>Béke tér, piacoldali légvezetékes hálózat kiváltásának és az Albán pékség előtti elektromos elosztó áthelyezésének tervezése</t>
  </si>
  <si>
    <t>266/2017. (XII.14.) öh.</t>
  </si>
  <si>
    <t>Jókai u.1. fsz. 10. ingatlan megvásárlása</t>
  </si>
  <si>
    <t>263/2017. (XII.14.) öh.</t>
  </si>
  <si>
    <t>Áthúzódó összesen:</t>
  </si>
  <si>
    <t>II. Új induló beruházások</t>
  </si>
  <si>
    <t>Kisértékű eszközök beszerzése-Intézménygazdálkodás</t>
  </si>
  <si>
    <t>intézménygazd. igénye</t>
  </si>
  <si>
    <t>Kisértékű eszközök beszerzése (közfoglalkoztatáshoz)</t>
  </si>
  <si>
    <t>közfoglalkoztatáshoz</t>
  </si>
  <si>
    <t>Kisértékű eszközök beszerzése (Haleszi háziorvosi rendelő - fűnyíró)</t>
  </si>
  <si>
    <t>Városüzemeltetés igénye</t>
  </si>
  <si>
    <t>Közvilágítás fejlesztése</t>
  </si>
  <si>
    <t>városüzemeltetés</t>
  </si>
  <si>
    <t>Kossuth L. utca 3 db magas fekvőrendőr átépítése a többi mintájára 120 m2</t>
  </si>
  <si>
    <t>Felületi zárások a Kossuth utcán szakaszosan, a szakaszok felmérendők, kijelölendők (Lónyai-Dankó P. között teljes szélességben) 4140 m2</t>
  </si>
  <si>
    <t>Felületi zárás a Bercsényi u. (5. sz. úttól a Dessewffy utcáig egy sáv + 100 m 2 sáv) 3600 m2</t>
  </si>
  <si>
    <t>Felfagyott felületű járdák vékony rétegű javítása (pl.Molnár B. u. 4 em. társasház előtt, Kőrösi út mentén) 70 x 2 m</t>
  </si>
  <si>
    <t>Belterület hrsz:331/3. (volt SzTK) épület korszerűsítés-tervezés</t>
  </si>
  <si>
    <t>275/2017. (XII.14.) öh.</t>
  </si>
  <si>
    <t>Városi Sportcsarnok akusztikai korszerűsítése</t>
  </si>
  <si>
    <t>269/2017. (XII.14.) öh.</t>
  </si>
  <si>
    <t>Közterületi feladatok</t>
  </si>
  <si>
    <t>215/2016. (IX.29.) önk. hat.</t>
  </si>
  <si>
    <t xml:space="preserve">  **Bajcsy-Zs. utca útkorrekció és Jókai u. parkolók építése</t>
  </si>
  <si>
    <t xml:space="preserve">  **Kiskun utca  Béla K. u.- Róna u. közötti szakaszon útépítés </t>
  </si>
  <si>
    <t xml:space="preserve">  **Arató utcában a Szélmalom u. és a Templomhalom u. közötti szakaszon útépítés</t>
  </si>
  <si>
    <t xml:space="preserve">  **Aranyhegyi lakótelepen 5.sz. főút mellett járdaépítés kerékpártárolóval</t>
  </si>
  <si>
    <t xml:space="preserve">  **Darvas tér  3-4 társasházak között parkolók építése </t>
  </si>
  <si>
    <t>Projektek előkészítéséhez és befejezéséhez saját erő</t>
  </si>
  <si>
    <t>fejlesztési csoport</t>
  </si>
  <si>
    <t>SZTK építés I. ütem (kivitelezés, műszaki ellenőrzés)</t>
  </si>
  <si>
    <t>Kocka játszótér tanulmány készítés</t>
  </si>
  <si>
    <t>Vagyongazdálkodási osztály</t>
  </si>
  <si>
    <t>Intézmények részére vírusírtó liszensz beszerzése</t>
  </si>
  <si>
    <t>informatika</t>
  </si>
  <si>
    <t>Intézmények részére mail security liszensz beszerzése beszerzése</t>
  </si>
  <si>
    <t>Ö s s z e s e n :</t>
  </si>
  <si>
    <t>Beruházások  MINDÖSSZESEN</t>
  </si>
  <si>
    <t>III. Részesedések</t>
  </si>
  <si>
    <t>Részesedések összesen</t>
  </si>
  <si>
    <t xml:space="preserve">F e l ú j í t á s o k  </t>
  </si>
  <si>
    <t>(2.sz.melléklet 7. sor részletezése)</t>
  </si>
  <si>
    <t>Megjegyzés</t>
  </si>
  <si>
    <t>maradvány</t>
  </si>
  <si>
    <t>I. 2017-ről áthúzódó felújítások</t>
  </si>
  <si>
    <t xml:space="preserve">Ivóvízellátás felújítás és pótlási munkák (Gördülő fejlesztési tervben meghatározott feladatok - 2017. évi maradvány) </t>
  </si>
  <si>
    <t>216/2016. (IX.29.) önk.hat.</t>
  </si>
  <si>
    <t>Szennyvízelvezetés és tisztítás felújítási és pótlási munkák (Gördülő fejlesztési tervben meghatározott feladatok-2017. évi maradvány)</t>
  </si>
  <si>
    <t xml:space="preserve">KAPOCS Intézmény Hajléktalan ellátás és CSÁO  2015. évi hatósági ellenőrzés miatt </t>
  </si>
  <si>
    <t>8/2016.önk.hat</t>
  </si>
  <si>
    <t>Szivárvány Intézmény hatósági ellenőrzése során feltárt hiányosságok megszüntetése</t>
  </si>
  <si>
    <t>290/2015. (XI.26.) önk.hat</t>
  </si>
  <si>
    <t>2018-2019. évben megvalósítandó közterületi feladatok tervezése</t>
  </si>
  <si>
    <t>187/2017. önk.hat.</t>
  </si>
  <si>
    <t>Fűtőmű felújítása (Perkons DHÖ)</t>
  </si>
  <si>
    <t>szerződés szerint</t>
  </si>
  <si>
    <t>vagyongazdálkodás</t>
  </si>
  <si>
    <t xml:space="preserve">Béke tér 5. elbontás </t>
  </si>
  <si>
    <t>208/2017. (X.26.) öh.</t>
  </si>
  <si>
    <t>Garázsok (Holló L.u. 11/2,3) felújításai</t>
  </si>
  <si>
    <t>2017. évi feladatok befejezésére</t>
  </si>
  <si>
    <t>2017. évi magasépítési pótmunkák</t>
  </si>
  <si>
    <t>Áthúzódó ÖSSZESEN</t>
  </si>
  <si>
    <t>II. Új induló felújítások</t>
  </si>
  <si>
    <t>Önkormányzati bérlakások felújítása</t>
  </si>
  <si>
    <t>** Asztalos János u. 22. IV/14.</t>
  </si>
  <si>
    <t>** Kazinczy u. 1. fsz. 1.</t>
  </si>
  <si>
    <t>** Arad u. 3/A. III/10.</t>
  </si>
  <si>
    <t>** Szegedi út 33. házrész</t>
  </si>
  <si>
    <t>** Majsai út 11/A. I/3.</t>
  </si>
  <si>
    <t>** Szeder u. 1. fsz. 4. - várható üresedés</t>
  </si>
  <si>
    <t>** Szeder u. 1. fsz. 13. - várható üresedés</t>
  </si>
  <si>
    <t>** Mártírok u. 2. I/5. belső falszigetelés + elektromosság</t>
  </si>
  <si>
    <t>Nem lakás célú helyiségek felújítása</t>
  </si>
  <si>
    <t>** Közlöny</t>
  </si>
  <si>
    <t>** Kossuth u. 12. üzlethelyiség</t>
  </si>
  <si>
    <t>** Kossuth u. 12. emelet vizesblokk felújítás</t>
  </si>
  <si>
    <t>Szennyvízelvezetés és tisztítás felújítási és pótlási munkák (Gördülő fejlesztési tervben meghatározott feladatok)</t>
  </si>
  <si>
    <t>186/2017. (IX.28.)  öh.</t>
  </si>
  <si>
    <t>Ivóvízellátás felújítás és pótlási munkák (Gördülő fejlesztési tervben meghatározott feladatok)</t>
  </si>
  <si>
    <t>Közterületi felújítások</t>
  </si>
  <si>
    <t>**Nefelejcs utca felújítása</t>
  </si>
  <si>
    <t xml:space="preserve">**Csólyosi út felújítása </t>
  </si>
  <si>
    <t>Ingatlan felújításokhoz kapcsolódó tervezési díjak</t>
  </si>
  <si>
    <t xml:space="preserve">Önkormányzati bérlakások részleges felújítása (előre nem látható feladatok) </t>
  </si>
  <si>
    <t>Önkormányzati bérlakások nyílászáró cseréje - energetikai korszerűsítés</t>
  </si>
  <si>
    <t>Önkormányzati bérlakások komfortosítása</t>
  </si>
  <si>
    <t>Fővezeték csere - Mártírok u. 2., Kazinczy u. 1.</t>
  </si>
  <si>
    <t>Új induló összesen</t>
  </si>
  <si>
    <t xml:space="preserve"> Felújítások MINDÖSSZESEN</t>
  </si>
  <si>
    <t>Beruházás</t>
  </si>
  <si>
    <t>Felújítás</t>
  </si>
  <si>
    <t>Városgazdálkodási Intézmény</t>
  </si>
  <si>
    <t>Alsó Temető ravatalozó berendezés, felszerelés</t>
  </si>
  <si>
    <t>Kisértékű tárgyi eszközök beszerzése</t>
  </si>
  <si>
    <t>Felső temető ravatalozó építés tervezési díja (187/2017. (IX.28.) öh.)</t>
  </si>
  <si>
    <t>Temetkezés - egyéb tárgyi eszközök beszerzése</t>
  </si>
  <si>
    <t>Központi iroda, gondnokság - egyéb tárgyi eszközök beszerzése</t>
  </si>
  <si>
    <t>Park részleg - egyéb tárgyi eszközök beszerzése</t>
  </si>
  <si>
    <t>Piac részleg - egyéb tárgyi eszközök beszerzése</t>
  </si>
  <si>
    <t>Hulladékgazdálkodási részleg - egyéb tárgyi eszközök beszerzése</t>
  </si>
  <si>
    <t>Termál Parkfürdő - egyéb tárgyi eszközök beszerzése</t>
  </si>
  <si>
    <t>Kisértékű eszközök beszerzése</t>
  </si>
  <si>
    <t>Kiskun Múzeum</t>
  </si>
  <si>
    <t>Petőfi Sándor Városi Könyvtár</t>
  </si>
  <si>
    <t>Smart Full HD Led TV fali konzollal</t>
  </si>
  <si>
    <t>Ifjúsági sarok kialakítása (ülőgarnitúra,polcos szekrény, tanuló asztal)</t>
  </si>
  <si>
    <t>Kisértékű egyéb tárgyi eszközök vásárlása</t>
  </si>
  <si>
    <t>Polgármesteri Hivatal</t>
  </si>
  <si>
    <t>Kisértékű bútor beszerzés</t>
  </si>
  <si>
    <t xml:space="preserve">Kisértékű eszközbeszerzés - gyermekélelmezés </t>
  </si>
  <si>
    <t>Védőnői Szolgálat</t>
  </si>
  <si>
    <t xml:space="preserve">Kisértékű tárgyi eszközök beszerzése </t>
  </si>
  <si>
    <t>Napköziotthonos Óvoda</t>
  </si>
  <si>
    <t>MINDÖSSZESEN</t>
  </si>
  <si>
    <t>5. melléklet</t>
  </si>
  <si>
    <t>6. melléklet</t>
  </si>
  <si>
    <t>Magyar Bencés Kongregáció Pannonhalmi Főapátság - Petőfi középisk. találkozó</t>
  </si>
  <si>
    <t xml:space="preserve">TOP-2.1.2-15. kódszámú, Zöld város kialakítása elnevezésű projekt </t>
  </si>
  <si>
    <t xml:space="preserve">             4042. Strand működési bevétele (KVI mutatatás szerint májustól)</t>
  </si>
  <si>
    <t xml:space="preserve">163/2017. (VIII.31.) öh. TOP-3.2.1-16 pályázat, </t>
  </si>
  <si>
    <t>2018. ÉVI KÖLTSÉGVETÉSI MÉRLEG</t>
  </si>
  <si>
    <t>4/a. melléklet</t>
  </si>
  <si>
    <t>4/b. melléklet</t>
  </si>
  <si>
    <t>Közfoglalkoztatással és egyéb foglalkoztatással összefüggő kiadások</t>
  </si>
  <si>
    <t>Félegyházi Termál Parkfürdő üzemelt. Ktg. -  261/2017. önk.hat. alapján a további működtetés forrás igénye</t>
  </si>
  <si>
    <t>TOP 1.4.1-15-BK1-2016-0010 - Móra utcai óvoda fejl.</t>
  </si>
  <si>
    <t>TOP 1.4.1-15-BK1-2016-0010. pályázat - Móra utcai óvoda fejlesztése 2019. évi ütem</t>
  </si>
  <si>
    <t>Helyi közbiztonság javítása érdekében nyújtott támogatás (BMÖGF/944-2/2017.) felhasználható 2018. VI. 30-ig</t>
  </si>
  <si>
    <t>Városi Sportcsarnok üzemeltetése 2018. május 1-től (261/2017.önk.hat.) bruttó összeg</t>
  </si>
  <si>
    <t>TOP 5.2.1-15. kódszámú Új csillag születik projekt 2020-ig szóló ütemeinek forrása</t>
  </si>
  <si>
    <t xml:space="preserve">KÖFOP-1.2.1-VEKOP-16 „Csatlakoztatási konstrukció az önkormányzati ASP rendszer országos kiterjesztéséhez” </t>
  </si>
  <si>
    <t>Kossuth u. 10. III. emeleti helyiség</t>
  </si>
  <si>
    <t>Kiskunfélegyházi Képző és Iparművészeti Közhasznú Egyesület</t>
  </si>
  <si>
    <t>Fidó Bácsi Közhasznú Alapítvány</t>
  </si>
  <si>
    <t>Egészségdokk Közhasznú Alaptvány</t>
  </si>
  <si>
    <t>Alsótemető ravatalozó építés II. ütem (kerítés, térburkolat stb.)</t>
  </si>
  <si>
    <r>
      <t>TOP-2.1.2-12-BK1-2016-00004 -"Félegyháza Újjáépül"-</t>
    </r>
    <r>
      <rPr>
        <b/>
        <sz val="11"/>
        <rFont val="Times New Roman"/>
        <family val="1"/>
        <charset val="238"/>
      </rPr>
      <t>Zöldváros kialakítása</t>
    </r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</si>
  <si>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</si>
  <si>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</si>
  <si>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</si>
  <si>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</si>
  <si>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</si>
  <si>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</si>
  <si>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</si>
  <si>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</si>
  <si>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</si>
  <si>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</si>
  <si>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</si>
  <si>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</si>
  <si>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</si>
  <si>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</si>
  <si>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</si>
  <si>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</si>
  <si>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</si>
  <si>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</si>
  <si>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</si>
  <si>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</si>
  <si>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Kerékpárút közvilágítás II. ütem</t>
  </si>
  <si>
    <t>Ipari park</t>
  </si>
  <si>
    <r>
      <t>Egyéb: Tagdíjak  (nettó: KÖSZ 152, Kun Összefogás Konz.31. Kiskunok Vidékéért E 2, Homokhátsági Hull. Konz.</t>
    </r>
    <r>
      <rPr>
        <sz val="10"/>
        <rFont val="Times New Roman"/>
        <family val="1"/>
        <charset val="238"/>
      </rPr>
      <t xml:space="preserve"> 2.504</t>
    </r>
    <r>
      <rPr>
        <sz val="10"/>
        <color indexed="8"/>
        <rFont val="Times New Roman"/>
        <family val="1"/>
        <charset val="238"/>
      </rPr>
      <t xml:space="preserve">, Magyar Zarándokút 504) </t>
    </r>
  </si>
  <si>
    <r>
      <t>Szerzői jogdíj - Anyakönyv -</t>
    </r>
    <r>
      <rPr>
        <sz val="10"/>
        <rFont val="Times New Roman"/>
        <family val="1"/>
        <charset val="238"/>
      </rPr>
      <t xml:space="preserve"> Polgármesteri Hivatal költségvetésében</t>
    </r>
  </si>
  <si>
    <r>
      <t xml:space="preserve">Hátrányos helyzetű gyermekek szünidei étkeztetése - </t>
    </r>
    <r>
      <rPr>
        <sz val="10"/>
        <rFont val="Times New Roman"/>
        <family val="1"/>
        <charset val="238"/>
      </rPr>
      <t>PH kvetésében</t>
    </r>
  </si>
  <si>
    <t xml:space="preserve">           745. Pannonhalma Bencés Gimnázium Közhasznú Alapítvány sportcsarnok ép.kölcsön</t>
  </si>
  <si>
    <t>Petőfi S. Polgárőr Egyesület</t>
  </si>
  <si>
    <t>Gábor Áron u. 5. sz. út csatl. parkoló építése térkő burkolattal, vízelvezetéssel - 88 m2+73 m szegély</t>
  </si>
  <si>
    <t>Közterületi tervezések CLLD  pályázathoz (Petőfi ltp, Kossuthvárosi játszótér)</t>
  </si>
  <si>
    <t>Városi Sportcsarnok  felújítás</t>
  </si>
  <si>
    <t>Aranyhegyi Iskola - szavazókör kialakítása</t>
  </si>
  <si>
    <t>Diáksport támogatása - MSZB hatáskör</t>
  </si>
  <si>
    <t>261/2017. (XII.14.) öh.</t>
  </si>
  <si>
    <t>Haleszi Gazdakör Leader pályázat előkészítési ktg. tám. - 265/2017. (XII.14.) öh.</t>
  </si>
  <si>
    <t>Nagyszőlő úti Gazdakör Leader pályázat előkészítési ktg. tám. - 265/2017. (XII.14.) öh.</t>
  </si>
  <si>
    <t>Buszjárat Kecskemét Kórházhoz - szolg.szerződés</t>
  </si>
  <si>
    <t>Önkormányzati bérlakás felújítások</t>
  </si>
  <si>
    <t>József A. Általános Iskola vizesblokk felújítása</t>
  </si>
  <si>
    <t>Nem lakás célú helyiségek részleges felújítása (előre nem látható feladatok)</t>
  </si>
  <si>
    <t>Székek vásárlása</t>
  </si>
  <si>
    <t>Kulturális események finanszírozása</t>
  </si>
  <si>
    <t>Viziközmű Társulattól átvett feladatok (érd.hj.vfiz)</t>
  </si>
  <si>
    <t>7. melléklet</t>
  </si>
  <si>
    <t>Gondnokság - egyéb tárgyi eszközök beszerzése</t>
  </si>
  <si>
    <t xml:space="preserve">Városüzemeltetés igénye </t>
  </si>
  <si>
    <t xml:space="preserve">  **Nap utca útépítés </t>
  </si>
  <si>
    <t>Bursa Hungarica ösztöndíj pályázat 190/2017.-MSZB hatáskör</t>
  </si>
  <si>
    <t>Önkormányzati ingatlanok beruházásai</t>
  </si>
  <si>
    <t>2/a.  melléklet</t>
  </si>
  <si>
    <t>Önkormányzati feladatellátás megbontása kötelező, nem kötelező feladatokra</t>
  </si>
  <si>
    <t>INTÉZMÉNY</t>
  </si>
  <si>
    <t>Kötelező feladatok</t>
  </si>
  <si>
    <t>Önként vállalt feladatok</t>
  </si>
  <si>
    <t>MINDÖSZ-SZESEN</t>
  </si>
  <si>
    <t>bevételek összetétele</t>
  </si>
  <si>
    <t>kiadások összetétele</t>
  </si>
  <si>
    <t>mc.tám.áht-n belülről</t>
  </si>
  <si>
    <t>pályázati forrás, átvett pe., egyéb</t>
  </si>
  <si>
    <t>OEP</t>
  </si>
  <si>
    <t>önk. saját erő</t>
  </si>
  <si>
    <t>szem.j.</t>
  </si>
  <si>
    <t>m.adó</t>
  </si>
  <si>
    <t>dologi + egyéb</t>
  </si>
  <si>
    <t>felhalm.</t>
  </si>
  <si>
    <t>közp.kvi tám.</t>
  </si>
  <si>
    <t>pályázati forrás, átvett pe., v.ig.ÁFA</t>
  </si>
  <si>
    <t>intézmény saját bevétel</t>
  </si>
  <si>
    <t>Kiskunfélegyházi Napköziotthonos Óvoda</t>
  </si>
  <si>
    <t>Petőfi S. Városi Könyvtár</t>
  </si>
  <si>
    <t>Móra F. Művelődési Ház</t>
  </si>
  <si>
    <t>Kapocs Szoc. és Gyerrmekvéd. Intézmény</t>
  </si>
  <si>
    <t>KVI</t>
  </si>
  <si>
    <t>Városi Strand és Uszoda üzemeltetése</t>
  </si>
  <si>
    <t>Szivárvány Szem. G. Ny. Int.</t>
  </si>
  <si>
    <t>időskorúak tartós bentlakásos szoc.ell.</t>
  </si>
  <si>
    <t>tanyagondnoki szolgálat</t>
  </si>
  <si>
    <t>jelzőrendszeres házi segítségnyújtás</t>
  </si>
  <si>
    <t>Mezei Őrszolgálat</t>
  </si>
  <si>
    <t>Önkormányzat</t>
  </si>
  <si>
    <t>Pénzeszköz átadások</t>
  </si>
  <si>
    <t>Sportcsarnok üzemeltetése</t>
  </si>
  <si>
    <t>GYIÖK működtetése</t>
  </si>
  <si>
    <t>KEF pályázat, szakmai rendezvények</t>
  </si>
  <si>
    <t>Üdülő, szálláshely</t>
  </si>
  <si>
    <t>Ipari park.</t>
  </si>
  <si>
    <t xml:space="preserve">Rendezvények   </t>
  </si>
  <si>
    <t>Tourinform Iroda</t>
  </si>
  <si>
    <t xml:space="preserve">                 1151. Bérkompenzáció 2018. évre</t>
  </si>
  <si>
    <t xml:space="preserve">              16107. Jelzőrendszeres házi segítségnyújtásra EMI-től</t>
  </si>
  <si>
    <t xml:space="preserve">    65. Egyéb működési célú átvett pe. </t>
  </si>
  <si>
    <t xml:space="preserve">           8124. Éven túli lejáratú állampapírok beváltása</t>
  </si>
  <si>
    <t xml:space="preserve">           8123. Éven belüli lejáratú állampapírok beváltása</t>
  </si>
  <si>
    <t xml:space="preserve">                9122. Éven belüli állampapír vásárlása</t>
  </si>
  <si>
    <t xml:space="preserve">                9126. Éven túli állampapír vásárlása</t>
  </si>
  <si>
    <t>Házi szennyvízhálózat  kiépítésének szociális támogatása</t>
  </si>
  <si>
    <t>A Városi Sportcsarnok és a Félegyházi Termál Parkfürdő üzemeltetésére megalapítandó Nonprofit  Kft törzstőke</t>
  </si>
  <si>
    <t>Kiskunfélegyházi Városgazdálkodási Intézmény átalakításával megalapítandó Nonprofit Kft törzstőke</t>
  </si>
  <si>
    <t>TOP-1.4.1-15-BK1-2016-00010, Kiskunfélegyházi Napköziotthonos Óvoda fejlesztése (Móra utcai óvoda fejlesztése)</t>
  </si>
  <si>
    <t xml:space="preserve">Informatikai eszközök beszerzése </t>
  </si>
  <si>
    <t xml:space="preserve">                  1131. Egyes szociális és gyermekjóléti feladatok támogatása</t>
  </si>
  <si>
    <t xml:space="preserve">                  1132. Egyes szoc.szakosított ell, gyermekek átm.gond.kapcs.fea.</t>
  </si>
  <si>
    <t xml:space="preserve">                  1133. Gyermekétkeztetés támogatása és szünidei étk. tám.</t>
  </si>
  <si>
    <t xml:space="preserve">                  1134. Szociális ágazati összevont pótlék</t>
  </si>
  <si>
    <t xml:space="preserve">          211. Közművelődési érdekeltségnövelő támogatás</t>
  </si>
  <si>
    <t>Közfoglalkoztatás és a nyári diákmunkához kapcsolódó kiadások</t>
  </si>
  <si>
    <t>Közfoglalkoztatás és a nyári diákmunka kiadásai összesen</t>
  </si>
  <si>
    <t>Félegyházi Fejlesztési Nonprofit Kft - szennyvízátemelő rekonstrukció kiegészítő támogatás</t>
  </si>
  <si>
    <t xml:space="preserve"> saját bevétel, állampapír b.</t>
  </si>
  <si>
    <t>Kiskunfélegyházi Polgárőr Egyesület</t>
  </si>
  <si>
    <t>Fekete Pál sétány 2.</t>
  </si>
  <si>
    <t>Múzeum vizesblokk felújítás</t>
  </si>
  <si>
    <t>Plain-Rock Egyesület</t>
  </si>
  <si>
    <t>közösségi tér, zenei klub</t>
  </si>
  <si>
    <t>Az önkormányzat személyi és dologi kiadásainak részletezése főbb feladatonként 2018. évben</t>
  </si>
  <si>
    <t xml:space="preserve">Dolgozók lakásépítési alapja </t>
  </si>
  <si>
    <t>Mód.ei.</t>
  </si>
  <si>
    <t>Mód. ei.</t>
  </si>
  <si>
    <t>TOP-5.1.216-BKI-2017-00007 azonosítószámú, Kiskunfélegyházi és Kiskunmajsai járási Foglalkoztatási Paktum pályázat - 2021. 02.28-ig</t>
  </si>
  <si>
    <t xml:space="preserve">TOP-5.1.216-BKI-2017-00007 - Kiskunfélegyházi és Kiskunmajsai járási Foglalkoztatási Paktum pályázat </t>
  </si>
  <si>
    <t>Vált.</t>
  </si>
  <si>
    <t>Mód. Ei.</t>
  </si>
  <si>
    <t>HM Hadtörténeti Intézet és Múzeum tám.</t>
  </si>
  <si>
    <t xml:space="preserve">                  1135. Egészségügyi kiegészítő pótlék</t>
  </si>
  <si>
    <t>EFOP -4.1.9-16-2017-00044 berend.felsz.</t>
  </si>
  <si>
    <t>EFOP -4.1.9-16-2017-00044 ingatlanfelújítás</t>
  </si>
  <si>
    <t>2018. módosított ei.</t>
  </si>
  <si>
    <t>Költségvetési szerveknél foglalkoztatottak 2018. évi bérkompenzációja</t>
  </si>
  <si>
    <t>2017.12 hó után járó (eFt)</t>
  </si>
  <si>
    <t>2018. I.rend.mód.</t>
  </si>
  <si>
    <t>közterhekkel növelt bruttó összeg</t>
  </si>
  <si>
    <t>bruttó bér</t>
  </si>
  <si>
    <t>szoc.hj.adó</t>
  </si>
  <si>
    <t>finanszírozás</t>
  </si>
  <si>
    <t xml:space="preserve">Polgármesteri Hivatal </t>
  </si>
  <si>
    <t>Napközi Otthonos Óvoda</t>
  </si>
  <si>
    <t>P.S. Városi Könyvtár</t>
  </si>
  <si>
    <t>Kapocs Szociális Gy.és Eü-i I.</t>
  </si>
  <si>
    <t>Szivárvány Sz. G. Ny. Intézmény</t>
  </si>
  <si>
    <t>M.F. Művelődési Központ</t>
  </si>
  <si>
    <t>önkormányzat összesen:</t>
  </si>
  <si>
    <t>2018. előleg (eFt)</t>
  </si>
  <si>
    <t>2018.01. hó után járó (eFt)</t>
  </si>
  <si>
    <t>2018.02. hó után járó (eFt)</t>
  </si>
  <si>
    <t>nettó összeg</t>
  </si>
  <si>
    <t>Támogatás összesen:</t>
  </si>
  <si>
    <t>1. tábla</t>
  </si>
  <si>
    <r>
      <t xml:space="preserve">Kedvezményezett: Kiskunfélegyháza Város Önkormányzatának </t>
    </r>
    <r>
      <rPr>
        <b/>
        <sz val="12"/>
        <rFont val="Times New Roman"/>
        <family val="1"/>
        <charset val="238"/>
      </rPr>
      <t>Kiskun Múzeuma</t>
    </r>
  </si>
  <si>
    <t>6100 Kiskunfélegyháza, Dr. Holló Lajos u. 9. (Hrsz: 3186)</t>
  </si>
  <si>
    <t>Projekt fizikai megvalósítás kezdési és befejezési időpontja: 2018.01.01.-2019.06.30.</t>
  </si>
  <si>
    <t>Támogatói okirat dátuma: 2018.03.08</t>
  </si>
  <si>
    <t>"TUDÁS-TÁR - ÉLMÉNY-TÉR , Kiskun Múzeum múzeumi tanulmánytár az egész életen át tartó tanulás szolgálatában." - EFOP-4.1.9-16-2017-00044</t>
  </si>
  <si>
    <t>Felújítási kiadások</t>
  </si>
  <si>
    <r>
      <rPr>
        <b/>
        <sz val="12"/>
        <rFont val="Times New Roman"/>
        <family val="1"/>
        <charset val="238"/>
      </rPr>
      <t xml:space="preserve">11. melléklet </t>
    </r>
    <r>
      <rPr>
        <sz val="12"/>
        <rFont val="Times New Roman"/>
        <family val="1"/>
        <charset val="238"/>
      </rPr>
      <t>- részletező táblázat</t>
    </r>
  </si>
  <si>
    <t xml:space="preserve">2. Sorsocskák Alapítvány </t>
  </si>
  <si>
    <t xml:space="preserve">            4042. Osztalék bevétel</t>
  </si>
  <si>
    <t>Köztemetés - költségtérítés önkormányzatok felé</t>
  </si>
  <si>
    <t>Önkormányzati általános igazgatás (munkavédelem 381, kiadványok 3.000, esélyegyenl.képzés 50, ajánlati bizt.TIGÁZ</t>
  </si>
  <si>
    <t>Lakásfenntartási támogatással összefüggő dologi kiadások</t>
  </si>
  <si>
    <t>Kiskunfélegyházi Harcművészeti SE - I. Félegyházi Küzdősport Gála támogatása</t>
  </si>
  <si>
    <t>TOP-3.2.1-16-BK1-2017-00070</t>
  </si>
  <si>
    <t>23.</t>
  </si>
  <si>
    <t>Közkifolyók kiépítése</t>
  </si>
  <si>
    <t>Várogazdálkodás</t>
  </si>
  <si>
    <t>24.</t>
  </si>
  <si>
    <t>Illésházy u. 10. ingatlan 2/8-as tulajdoni hányad megvásárlása</t>
  </si>
  <si>
    <t>25.</t>
  </si>
  <si>
    <t>Bikahegyi út megnyitása céljából öt ingatlanrész megvásárlása</t>
  </si>
  <si>
    <t>3. A Béke Egy Mosollyal Kezdődik Alapítvány</t>
  </si>
  <si>
    <t>4. Constantinum Iskoláiért Alapítvány</t>
  </si>
  <si>
    <t>5. Darvas Iskola Diákjaiért Oktatási Alapítvány</t>
  </si>
  <si>
    <t>6. Demokrácia és Szolidaritás Félegyháza Alapítvány</t>
  </si>
  <si>
    <t>7. Dózsa Óvodásokért Alapítvány</t>
  </si>
  <si>
    <t>8. Értelmes Napokért Alapítvány</t>
  </si>
  <si>
    <t>9. Gondoskodás Alapítvány</t>
  </si>
  <si>
    <t xml:space="preserve">10. Gyermekeinkért Alapítvány </t>
  </si>
  <si>
    <t>11. Humanum Salma Humanitárius Alapítvány</t>
  </si>
  <si>
    <t>12. Idősekért, Fogyatékosokért és Rászorult. Alapítvány</t>
  </si>
  <si>
    <t>13. Kiskunfélegyházi Irodalmi Alapítvány</t>
  </si>
  <si>
    <t>14. Kreatív Mozaik Alapítvány</t>
  </si>
  <si>
    <t>15. Magyar Máltai szeretetszolgálat Kkfházi Csoportja</t>
  </si>
  <si>
    <t>16.Nagyszőlő Úti Óvoda Gyermekeiért Alapítvány</t>
  </si>
  <si>
    <t>17. Natura Hungarica Közhasznú Alapítvány</t>
  </si>
  <si>
    <t>18. Néri Szent Fülöpről Elnevezett Hittanya Alapítvány</t>
  </si>
  <si>
    <t>19. Összefogás a Dózsás Gyermekért Alapítvány</t>
  </si>
  <si>
    <t>20. Platán Iskoláért Alapítvány</t>
  </si>
  <si>
    <t>21. Sorsocskák- a Kárpát-medencei Gyermekért Alap.</t>
  </si>
  <si>
    <t>22.Szalamandra Kétéltű Kutató Mentő Alapítvány</t>
  </si>
  <si>
    <t>Kommatshu felújítása</t>
  </si>
  <si>
    <t>Felső temető telephely felújítása</t>
  </si>
  <si>
    <t>Park telephely Petőfi tér 8.</t>
  </si>
  <si>
    <t>Áramlekötés alsó temető ravatalozó</t>
  </si>
  <si>
    <t>Pompa autó</t>
  </si>
  <si>
    <t>Kis platós tehergépjármű</t>
  </si>
  <si>
    <t>Kisértékű eszközök (fűszellezőtető, gép, egyéb eszközök)</t>
  </si>
  <si>
    <t>Adapterek beszerzése</t>
  </si>
  <si>
    <t>Energetikai tanúsítvány</t>
  </si>
  <si>
    <t>Felső temető kamera rendszer</t>
  </si>
  <si>
    <t>60 db 1100 l-es kuka</t>
  </si>
  <si>
    <t>2 db talicska</t>
  </si>
  <si>
    <t>4 db fűkasza 545 RX</t>
  </si>
  <si>
    <t>2 db láncfűrész I35</t>
  </si>
  <si>
    <t>fűnyíró LC247SP</t>
  </si>
  <si>
    <t>Fűnyíró kistraktor TC342T</t>
  </si>
  <si>
    <t>2 db lombfúvó 525BX</t>
  </si>
  <si>
    <t>sövényvágó 122HD60</t>
  </si>
  <si>
    <t>ágvágó 525PT55</t>
  </si>
  <si>
    <t>Szerszámos épület</t>
  </si>
  <si>
    <t>Röngfogó</t>
  </si>
  <si>
    <t>Villa</t>
  </si>
  <si>
    <t xml:space="preserve"> </t>
  </si>
  <si>
    <t>Tudás-esély pályázat kisértékű eszközök</t>
  </si>
  <si>
    <t>Hajlétalanokért Közalapítvány pályázat kisértékű eszközök</t>
  </si>
  <si>
    <t>Kapocs Intézmény</t>
  </si>
  <si>
    <t>26.</t>
  </si>
  <si>
    <t>Szabadtéri színpad és kordonok beszerzése</t>
  </si>
  <si>
    <t>Mosoly Média Nonprofit Kft - Rádió Smile működési költségeihez támogatás</t>
  </si>
  <si>
    <t>"Aki Dudás akar lenni" Egyesület- Dudás Játszóház</t>
  </si>
  <si>
    <t>A Láma Dalai Zenekar Egyesület</t>
  </si>
  <si>
    <t>Amatőr Királyi Szakácsklub Közhasznú Egyesület</t>
  </si>
  <si>
    <t>Mozgáskorlátozottak Egyesülete, befogadott: Cipőgyári Nyugdíjas Klub</t>
  </si>
  <si>
    <t>Diabetesz Egyesület</t>
  </si>
  <si>
    <t>Egészséges Félegyházáért Egyesület</t>
  </si>
  <si>
    <t xml:space="preserve">Együtt Egymásért Nyugdíjas Klub </t>
  </si>
  <si>
    <t>Életet az Éveknek Nyugdíjasklubok BKM Egy.</t>
  </si>
  <si>
    <t>Félegyházi Motoros Baráti Kör</t>
  </si>
  <si>
    <t>Félegyházi Táncszínház Kulturális Egyesület</t>
  </si>
  <si>
    <t>Hagyományőrző Énekesek Klubja</t>
  </si>
  <si>
    <t>Izgő-Mozgó Kölyökklub Egyesület</t>
  </si>
  <si>
    <t>Képző- és Iparművészek Közhasznú Egyesülete</t>
  </si>
  <si>
    <t>Keresztény Értelmiségiek Szövetsége</t>
  </si>
  <si>
    <t>Kiskun Múzeum Baráti Köre</t>
  </si>
  <si>
    <t>Kiskun Múzeum Baráti Köre - Széljáró Balladás</t>
  </si>
  <si>
    <t>Kiskunfélegyházi Fúvószenekari Egyesület</t>
  </si>
  <si>
    <t>Kiskunfélegyházi Mazsorett Egyesület</t>
  </si>
  <si>
    <t>Mozgáskorlátozottak Egyesülete, befogadott: Kiskunfélegyházi Népdalkör</t>
  </si>
  <si>
    <t>Kiskunfélegyházi Nyugdíjas Klubok Egyesülete</t>
  </si>
  <si>
    <t>Kiskunfélegyházi Zenebarátok Egyesülete</t>
  </si>
  <si>
    <t>Nyugdíjas Klubok Egyesülete, befogadott: Kossuthosok Klubja</t>
  </si>
  <si>
    <t xml:space="preserve">Nyugdíjas Klubok Egyesülete, befogadott: Kunplast Nyugdíjas Klub </t>
  </si>
  <si>
    <t>Móra Ferenc Közművelődési Egyesület</t>
  </si>
  <si>
    <t>Móra Ferenc Társaság</t>
  </si>
  <si>
    <t>Mozgáskorlátozottak Egyesülete</t>
  </si>
  <si>
    <t>Nagycsaládosok Kiskunfélegyházi Egyesülete</t>
  </si>
  <si>
    <t xml:space="preserve">Mozgáskorlátozottak Egyesülete, befogadott: Nyugdíjas Béke Klub </t>
  </si>
  <si>
    <t>Padkaporos Táncegyüttes Egyesület</t>
  </si>
  <si>
    <t xml:space="preserve">Nyugdíjas Klubok Egyesülete, befogadott: Pedagógus Nyugdíjas Klub </t>
  </si>
  <si>
    <t>Petőfi Sándor Bajtársi Egyesület</t>
  </si>
  <si>
    <t>Selymesért Egyesület</t>
  </si>
  <si>
    <t>Testvérvárosi Egyesület</t>
  </si>
  <si>
    <t>Vállalkozók Ipartestülete Szolg.Egyesület</t>
  </si>
  <si>
    <t xml:space="preserve">Nyugdíjas Klubok Egyesülete, befogadott: Vasutas Nyugdíjasklub </t>
  </si>
  <si>
    <t>Wesel Hugó Fotókör Kiskunfélegyháza</t>
  </si>
  <si>
    <t>ABSOLUT Sportegyesület</t>
  </si>
  <si>
    <t>Bulls Szabadidő Sportegyesület</t>
  </si>
  <si>
    <t>Darvas Szabadidő és Diáksport Egyesület</t>
  </si>
  <si>
    <t>DMTK-KVSE Aquasport Egyesület</t>
  </si>
  <si>
    <t>Félegyházi Asztalitenisz Sportiskola</t>
  </si>
  <si>
    <t xml:space="preserve">Félegyházi Lovas Klub Sportegyesület </t>
  </si>
  <si>
    <t>Forest Gump Sportegyesület</t>
  </si>
  <si>
    <t>Hideg László Boksz Egyesület</t>
  </si>
  <si>
    <t>Jogging Plus Szuperinfó Futóklub</t>
  </si>
  <si>
    <t>KHTK- Kézilabda Szakosztály</t>
  </si>
  <si>
    <t>KHTK-Fénypárducok Íjász Szakosztály</t>
  </si>
  <si>
    <t>KHTK-Labdarúgó Szakosztály</t>
  </si>
  <si>
    <t>KHTK-Ökölvívó Szakosztály</t>
  </si>
  <si>
    <t>KHTK-Sakk szakosztály</t>
  </si>
  <si>
    <t>KHTK-Szabadidős és Tömegsport Szakosztály</t>
  </si>
  <si>
    <t>Kiskun Természetbarát SE</t>
  </si>
  <si>
    <t>Kiskun -vízi és Szabadidő Sportegyesület</t>
  </si>
  <si>
    <t>Kiskunsági Sporthorgász Egyesület</t>
  </si>
  <si>
    <t>Kkfházi Atlasz Gym és Fitness Sport Egyesület</t>
  </si>
  <si>
    <t>Kkfházi Birkózó Sportegyesület</t>
  </si>
  <si>
    <t>Kkfházi Chen Tai Ji Quan Egyesület</t>
  </si>
  <si>
    <t>Kkfházi Ebtenyésztők és Sportkutyások Egy.</t>
  </si>
  <si>
    <t>Kkfházi Harcművészeti Sportegyesület</t>
  </si>
  <si>
    <t>Kkfházi Kosárlabdázók Clubja</t>
  </si>
  <si>
    <t>Kiskunfélegyházi MMA Sportegyesület</t>
  </si>
  <si>
    <t xml:space="preserve">Kkfházi Modellező SE </t>
  </si>
  <si>
    <t>Kkfházi Motorsport Egyesület</t>
  </si>
  <si>
    <t>Kkfházi Városi Tenisz Klub</t>
  </si>
  <si>
    <t>Kyokushin Kumite Sportegyesület</t>
  </si>
  <si>
    <t>Mozdulj Félegyháza Sportegyesület</t>
  </si>
  <si>
    <t>Mozgáskorlátozottak Egyesülete-Sport Csop.</t>
  </si>
  <si>
    <t>Térségi Sporti., Szenior-öregfiúk Labdarúgó Szakosztály</t>
  </si>
  <si>
    <t>Térségi Sportiskola, Torna Szakosztály</t>
  </si>
  <si>
    <t>Turul Koppány Íjászai Hagyományőrzó és SE.</t>
  </si>
  <si>
    <t>Vasutas Sport Klub</t>
  </si>
  <si>
    <t>Záportározó Szabadidő Egyesület</t>
  </si>
  <si>
    <t>Zöldmező Lovas Sportegyesület</t>
  </si>
  <si>
    <t>Vállalkozók Ipartestülete Szolgáltató Egyesület</t>
  </si>
  <si>
    <t>Petőfi Népe</t>
  </si>
  <si>
    <t xml:space="preserve">                2515. Kiskunfélegyházi tanyagondnoki szolgálat eszközfejlesztése TP  pályázat </t>
  </si>
  <si>
    <t xml:space="preserve">                2516. Kiskunfélegyházi tanyán élő lakosokat célzó lakó- és vagyonbiztonsági  eszközök, rendszerek, valamint a biztonságot fokozó kommunikációs eszközök beszerzése, telepítése TP pályázat</t>
  </si>
  <si>
    <t xml:space="preserve">               2517. Kiskunfélegyházi szigetüzemű külterületi közvilágítás kialakításának  támogatása tanyákra vezető bekötőutak kereszteződésénél és tanyasi buszmegállóban TP pályázat </t>
  </si>
  <si>
    <t xml:space="preserve">               2518. Boczonádi Szabó József sírjának felújítása - Honvédelmi Minisztérium Hadtörténeti Intézet és Múzeum</t>
  </si>
  <si>
    <t xml:space="preserve">               2519. NFM - Asztalitenisz terem felújítása</t>
  </si>
  <si>
    <t>Asztalitenisz terem felújítása</t>
  </si>
  <si>
    <t>NVM-től átvett pe.</t>
  </si>
  <si>
    <t>27.</t>
  </si>
  <si>
    <t xml:space="preserve">2 db kommunális takarítógép </t>
  </si>
  <si>
    <t xml:space="preserve">Félegyházi Városfenntartó Nonprofit Kft </t>
  </si>
  <si>
    <t xml:space="preserve">Félegyházi Szabadidő és Sport Nonprofit Kft </t>
  </si>
  <si>
    <r>
      <t xml:space="preserve">              16108. </t>
    </r>
    <r>
      <rPr>
        <sz val="10"/>
        <rFont val="Times New Roman"/>
        <family val="1"/>
        <charset val="238"/>
      </rPr>
      <t xml:space="preserve">TOP-5.1.216-BKI-2017-00007 azonosítószámú, Kiskunfélegyházi és Kiskunmajsai járási Foglalkoztatási Paktum pályázat </t>
    </r>
  </si>
  <si>
    <t>Érdekeltségnövelő pályázat önerő (Móra Ferenc Művelődési Központ)</t>
  </si>
  <si>
    <t xml:space="preserve">    411. Egyéb működési bevételek (Viziközmű Társulattól átvett fea. - közműfejl.hj.törlesztő), BÁV Faktor Pénzügyi Zrt </t>
  </si>
  <si>
    <r>
      <t xml:space="preserve">    </t>
    </r>
    <r>
      <rPr>
        <b/>
        <u/>
        <sz val="14"/>
        <rFont val="Times New Roman"/>
        <family val="1"/>
        <charset val="238"/>
      </rPr>
      <t>513 Tartalékok (céltartalék)</t>
    </r>
  </si>
  <si>
    <t xml:space="preserve">    5131. Általános tartalék  </t>
  </si>
  <si>
    <t xml:space="preserve">    5132. Céltartalék</t>
  </si>
  <si>
    <t>Római Katolikus Plébánia - Szent István Templom tornyainak lemezborítás javítása</t>
  </si>
  <si>
    <t>Egyesült Protestáns Egyház - egyházközségi épületeinek felújításához</t>
  </si>
  <si>
    <t>Magyarországi Baptista Egyház - imaház fejlesztéséhez</t>
  </si>
  <si>
    <t>Települési Arculati Kézikönyv és földhivatali adat, térkép éves használati díja, 1956-as 50 db könyv</t>
  </si>
  <si>
    <t>Római Katolikus Főplébánia - főplébánia udvarán készülő közösségi tér kialakításához tám.</t>
  </si>
  <si>
    <t>Eredeti ei.</t>
  </si>
  <si>
    <t xml:space="preserve">Vált. </t>
  </si>
  <si>
    <t>Félegyházi Fejlesztési Nonprofit Kft</t>
  </si>
  <si>
    <t xml:space="preserve">                 1161. MÁK ellenőrzés - 2016. évi támogatások elszámolása</t>
  </si>
  <si>
    <t xml:space="preserve">               2520. NFA közfoglalkoztatás felhalmozási célú tám. </t>
  </si>
  <si>
    <t xml:space="preserve">               2521. Ipari Park fejlesztése TOP-1.1.1-16-BK1-2017-00003 pály.</t>
  </si>
  <si>
    <t>28.</t>
  </si>
  <si>
    <t>TOP 1.1.1-16-BK1-2017-00003</t>
  </si>
  <si>
    <t>Ipari Park fejlesztése II. ütem</t>
  </si>
  <si>
    <t>29.</t>
  </si>
  <si>
    <t>Kiskunfélegyháza belterület 5406. hrsz. ingatlan és berendezései megvásárlása</t>
  </si>
  <si>
    <t xml:space="preserve">Boczonádi Szabó József sírjának felújítása </t>
  </si>
  <si>
    <t>a)</t>
  </si>
  <si>
    <t>b)</t>
  </si>
  <si>
    <t>c)</t>
  </si>
  <si>
    <t>pótbefizetés</t>
  </si>
  <si>
    <t>kisértékű tárgyi eszközök (képtartó rendszer)</t>
  </si>
  <si>
    <t>IPA Malmok útja - pályázat</t>
  </si>
  <si>
    <t>Felső temető ügyfélszolgálati iroda bővítése, tetőszerkezet, szigetelés</t>
  </si>
  <si>
    <t xml:space="preserve">Módos. </t>
  </si>
  <si>
    <t>Vissza nem térítendő lakástámogatás</t>
  </si>
  <si>
    <t>me: ezert Ft</t>
  </si>
  <si>
    <t>Érdekeltségnövelő pályázat</t>
  </si>
  <si>
    <t>Jelzőrendszeres házis segítségnyújtás tám. visszafizetése</t>
  </si>
  <si>
    <t>Előző évi, fel nem vett Erzsébet utalványok visszaküldése</t>
  </si>
  <si>
    <t>2017. évi hosszabb időtartamú közfogl.előleg elszám.visszafiz.</t>
  </si>
  <si>
    <t>Fűtőművek irányítástechnikai korszerűsítése</t>
  </si>
  <si>
    <t>30.</t>
  </si>
  <si>
    <t>Tiszaalpári üdülő villamos hálózat felújítása</t>
  </si>
  <si>
    <t>Intézmények részére vírusírtó és mail security licenszek beszerzése</t>
  </si>
  <si>
    <t xml:space="preserve">     75. Felhalmozásra átvett lakosságtól (Boczonádi sírfelújításra, szoc.o. egyszeri belépési díj visszatérülése)</t>
  </si>
  <si>
    <t xml:space="preserve">          164. Területalapú támogatás - Magyar Államkincstár</t>
  </si>
  <si>
    <t>V. rend. mód.</t>
  </si>
  <si>
    <t>Intézményi felhalmozási kiadások 2018. évben</t>
  </si>
  <si>
    <t xml:space="preserve">                 1162. Előző évi állami támogatás elszámolás miatt</t>
  </si>
  <si>
    <t xml:space="preserve">EFOP-1.8.19-17-2017-00006. számú, EFI iroda létrehozása 2023. augusztus 31-ig. </t>
  </si>
  <si>
    <t>2018. 06. hó után járó (eFt)</t>
  </si>
  <si>
    <t>2018.07. hó után járó (eFt)</t>
  </si>
  <si>
    <t>Viziközművek beruházásai</t>
  </si>
  <si>
    <t>Félegyházi Térségi Sportiskola Nonprofit Kft.  Platán Utcai Á.I.-szabadtéri kosárlabda pálya)-TAO forrás saját erő - 92/2017. (IV.27.) öh.</t>
  </si>
  <si>
    <t>Félegyházi Térségi Sportiskola Nonprofit Kft - Honvéd sporttelep üzemeltetés</t>
  </si>
  <si>
    <t xml:space="preserve">EFOP-1.8.19-17-2017-00006. pályázat - EFI iroda fenntartása 2020 szeptember 1-től 2023. augusztus 31-ig. </t>
  </si>
  <si>
    <r>
      <t xml:space="preserve">              16109. </t>
    </r>
    <r>
      <rPr>
        <sz val="10"/>
        <rFont val="Times New Roman"/>
        <family val="1"/>
        <charset val="238"/>
      </rPr>
      <t xml:space="preserve">EFOP-1.8.19-17-2017-00006 azonosítószámú, "EFI iroda létrehozása a Kiskunfélegyházi járásban" pályázat </t>
    </r>
  </si>
  <si>
    <t xml:space="preserve">EFOP-1.8.19-17-2017-00006  "EFI iroda létrehozása a Kiskunfélegyházi járásban" pályázat </t>
  </si>
  <si>
    <t>31.</t>
  </si>
  <si>
    <t>EFOP-1.8.19-17-2017-00006</t>
  </si>
  <si>
    <t>EFOP-1.8.19-17-2017-00006 azonosítószámú, "EFI iroda létrehozása a Kiskunfélegyházi járásban" pályázat 2019-2020. évi ütem</t>
  </si>
  <si>
    <t>Óvodai és iskolai szociális segítő tevékenységhez eszközök (laptopok, székek, asztalok, gépjármű)</t>
  </si>
  <si>
    <t xml:space="preserve">                  1136. Óvodai és iskolai szociális segítő tevékenység tám.</t>
  </si>
  <si>
    <t>"EFI iroda létrehozása a Kiskunfélegyházi járásban" pályázathoz eszközbeszerzés</t>
  </si>
  <si>
    <t>23.Félegyházi Közművelődési Közalapítvány</t>
  </si>
  <si>
    <t xml:space="preserve">  </t>
  </si>
  <si>
    <t>Kültéri Wifi hálózat szolgáltatás - Polgármesteri Hivatal épületétől a Kossuth utca Dózsa György utcáig terjedő szakaszán - 268/2017. (XII.14.) öh.</t>
  </si>
  <si>
    <t>Haleszi Gazdakör támogatás - "Civil szervezetek szerepének erősítése a térségben" VP6-19.2.1-50-2-17 pályázat - 24/2018.(II.08.) önk.hat.</t>
  </si>
  <si>
    <t>Nagyszőlő-úti Gazdakör támogatás - "Civil szervezetek szerepének erősítése a térségben" VP6-19.2.1-50-2-17 pályázat- 24/2018.(II.08.) önk.hat.</t>
  </si>
  <si>
    <t>2020-2022.</t>
  </si>
  <si>
    <t>2023-2032.</t>
  </si>
  <si>
    <t>Félegyházi Térségi Sportiskola Nonprofit Kft részére támogatás -Batthyány Ált.Isk.sportöltöző, tornaterem, sportpálya burkolat felújítására pályázati önerő - 106/2018.(IV.26.) önk.hat.</t>
  </si>
  <si>
    <t xml:space="preserve">Félegyházi Térségi Sportiskola Nonprofit Kft részére támogatás -Kosárlabda szakosztály utánpótlás-nevelés finanszírozására pályázati önerő - 106/2018.(IV.26.) </t>
  </si>
  <si>
    <t>Kiskunfélegyháza, 5406. hrszú 2246 m2 alapterületű ingatlan megvásárlása a berendezéseivel és tartozékaival - 169/2018. (VI.28.) önk.hat.</t>
  </si>
  <si>
    <t>GDPR - megfelelőségi szempontból történő átvilágítás - 158/2018. (VII.28.)</t>
  </si>
  <si>
    <t>Kiskunfélegyháza belterület 331/3 hrsz-ú ingatlan felújítás II. ütem (nettó) - 21/2018.(II.08) és 160/2018.(VI.28) önk.hat.</t>
  </si>
  <si>
    <t>VP6-19.2.1.-50-4-17 pályázat 15 % önerő - Aratófesztivál - 163/2018.(VI.28.)</t>
  </si>
  <si>
    <t>"Félegyháza megújul" - Szemléletformálási programok - KEHOP-5.4.1-16</t>
  </si>
  <si>
    <t>"Csanyi úti kerékpárút építése" - TOP-3.1.1-16 - Értesítés a támogatási kérelem elutasításáról (2018.06.21)</t>
  </si>
  <si>
    <t>"Egészségfejlesztési iroda (EFI) létrehozása a Kiskunfélegyházi járásban." - EFOP-1.8.19-17-2017-00006</t>
  </si>
  <si>
    <t>"Kiskunfélegyháza oktatási intézményeinek energetikai korszerűsítése megújuló energia hasznosításával" - TOP-3.2.1-16-BK1-2017-00069</t>
  </si>
  <si>
    <t>"Kiskunfélegyháza óvodáinak és bölcsődéinek energetikai korszerűsítése megújuló energia hasznosításával" - TOP-3.2.1-16-BK1-2017-00070</t>
  </si>
  <si>
    <t>"Kiskunfélegyháza közintézményeinek energetikai korszerűsítése megújuló energia hasznosításával" - TOP-3.2.1-16-BK1-2017-00073</t>
  </si>
  <si>
    <r>
      <rPr>
        <b/>
        <sz val="11"/>
        <rFont val="Times New Roman"/>
        <family val="1"/>
        <charset val="238"/>
      </rPr>
      <t xml:space="preserve">Kiskun Múzeum </t>
    </r>
    <r>
      <rPr>
        <sz val="11"/>
        <rFont val="Times New Roman"/>
        <family val="1"/>
        <charset val="238"/>
      </rPr>
      <t>- "TUDÁS-TÁR - ÉLMÉNY-TÉR, Kiskun Múzeum Múzeumi tanulmánytár az egész életen át tartó tanulás szolgálatában" - EFOP-4.1.9-16-2017-00044</t>
    </r>
  </si>
  <si>
    <t>"Kiskunfélegyházi Ipari Park II. ütem fejlesztése" - TOP-1.1.1-16-BK1-2017-00003</t>
  </si>
  <si>
    <t>"Kiskunfélegyházi és Kiskunmajsai járási Foglalkoztatási Paktum" - TOP-5.1.2-16-BK1-2017-00007</t>
  </si>
  <si>
    <t>Projekt főhelyszíne: 6100 Kiskunfélegyháza, Batthyány Lajos utca 12-18., hrsz: 4932</t>
  </si>
  <si>
    <t>Projekt fizikai megvalósítás kezdési és befejezési időpontja: 2018.07.01-2019.10.31</t>
  </si>
  <si>
    <t>Támogatási szerződés dátuma: 2018. július 26.</t>
  </si>
  <si>
    <t>Támogatási szerződés I.számú módosítása: 2018.08.15.</t>
  </si>
  <si>
    <t>Támogatási szerződés szerinti összegek eFt-ban</t>
  </si>
  <si>
    <t>"Kiskunfélegyháza oktatási intézményeinek energetikai korszerűsítése megújuló energia hasznosításával - TOP-3.2.1-16-BK1-2017-00069</t>
  </si>
  <si>
    <t>Projekt főhelyszíne: 6100 Kiskunfélegyháza, Bercsényi u. 5., hrsz: 4571</t>
  </si>
  <si>
    <t>Projekt fizikai megvalósítás kezdési és befejezési időpontja: 2018.07.01-2019.08.31</t>
  </si>
  <si>
    <t>"Kiskunfélegyháza óvodáinak és bölcsödéinek energetikai korszerűsítése megújuló energia hasznosításával - TOP-3.2.1-16-BK1-2017-00070</t>
  </si>
  <si>
    <t>Projekt főhelyszíne: 6100 Kiskunfélegyháza, Hunyadi u. 6., hrsz: 333</t>
  </si>
  <si>
    <t>"Kiskunfélegyháza közintézményeinek energetikai korszerűsítése megújuló energia hasznosításával - TOP-3.2.1-16-BK1-2017-00073</t>
  </si>
  <si>
    <t>Projekt megvalósítás helyszíne: 6100 Kiskunfélegyháza, Dr. Holló Lajos utca 9., hrsz: 3186</t>
  </si>
  <si>
    <t>Projekt fizikai megvalósítás kezdési és befejezési időpontja: 2018.01.01-2019.06.30.</t>
  </si>
  <si>
    <t>Támogatási szerződés dátuma: 2018.03.02</t>
  </si>
  <si>
    <t>"TUDÁS-TÁR - ÉLMÉNY-TÉR, Kiskun Múzeum Múzeumi tanulmánytár az egész életen át tartó tanulás szolgálatában" - EFOP-4.1.9-16-2017-00044</t>
  </si>
  <si>
    <t>13. melléklet</t>
  </si>
  <si>
    <t>Félegyháza Újjépül TOP projekt forrás-kiegészítése</t>
  </si>
  <si>
    <t>Vált-</t>
  </si>
  <si>
    <t>tozás</t>
  </si>
  <si>
    <t xml:space="preserve">               2523. Múzeum egységes gyűjteményi nyilvántartás kialakítása, online gyűjteményi katalógus és virtuális kiállítást elérhetővé tevő honlap létrehozása</t>
  </si>
  <si>
    <t xml:space="preserve">                  1137. Bölcsődei kiegészítő támogatás</t>
  </si>
  <si>
    <t xml:space="preserve">                 1152. Jó adatszolg.önk. támogatása</t>
  </si>
  <si>
    <t>12 db 110 literes hulladékgyűjtő</t>
  </si>
  <si>
    <t>5db 5m3-es hulladéktároló edény</t>
  </si>
  <si>
    <t>Fűnyító kistraktor</t>
  </si>
  <si>
    <t>Mikrohullámú internet kapcsolat (Alsó temető)</t>
  </si>
  <si>
    <t>Online gyűjteményi katalógus és virtuális kiállítást elérhetővé tevő honlap</t>
  </si>
  <si>
    <t>2018-2019. évben megvalósítandó közterületi feladatok tervezése (34 feladat), Csobogó és Dózsa szobor tervei</t>
  </si>
  <si>
    <t xml:space="preserve">   84. Egyéb felhalmozási célú támogatások áht-n belülre</t>
  </si>
  <si>
    <t>Kemence Község Önkormányzat - Kemencei Ifjúsági Táborhoz vezető közút</t>
  </si>
  <si>
    <t xml:space="preserve">23. </t>
  </si>
  <si>
    <t>Bursa Hungarica Felsőoktatási Önkormányzati Ösztöndíj rendszer 2019. pály.</t>
  </si>
  <si>
    <t>Petőfi téri Centenáriumi díszkút felújítása</t>
  </si>
  <si>
    <t xml:space="preserve">              16110. Európai Mobilitási Hét és Autómentes Nap 2018. rendezvényeire – Innovációs és Technológiai Minisztérium</t>
  </si>
  <si>
    <t>11-20297-1-001-00-03 kódszámú Kiskunfélegyháza közműves ivóvízellátás víziközmű rendszer 219/2018. (IX.27.) öh. - gördülő fejl.terv</t>
  </si>
  <si>
    <t>21-20297-1-001-00-01 kódszámú Kiskunfélegyháza közműves szennyvízelvezetés és – tisztítás víziközmű rendszer -219/2018. (IX.27.) öh. - gördülő fejl.terv</t>
  </si>
  <si>
    <t>32.</t>
  </si>
  <si>
    <t>Sátor (váz, ponyva)</t>
  </si>
  <si>
    <t>rendezvények</t>
  </si>
  <si>
    <t>Városüzemeltetés kisértékű eszközei: KRESZ táblák, közterületi padok, szemesetek pótlása, karácsonyi fényfűzérek, virágtartók, mészkő posztamens, betonlap</t>
  </si>
  <si>
    <t xml:space="preserve">Mosogatógép </t>
  </si>
  <si>
    <t>Astra Kiskunfélegyházi Bulls FC</t>
  </si>
  <si>
    <t>Kiskunfélegyházi Kosárlabdázók Clubja</t>
  </si>
  <si>
    <t>Erőgép (traktor), vontatott gréder, traktor beszerzése</t>
  </si>
  <si>
    <t>TOP-3.2.1-16-BK1-2017-00069 Kiskunfélegyháza oktatási intézményeinek energetikai korszerűsítése megújuló energia hasznosításával</t>
  </si>
  <si>
    <t>TOP-3.2.1-16-BK1-2017-00070 Kiskunfélegyháza óvodáinak és bölcsődéinek energetikai korszerűsítése megújuló energia hasznosításával</t>
  </si>
  <si>
    <t>TOP-3.2.1-16-BK1-2017-00073 Kiskunfélegyháza közintézményeinek energetikai korszerűsítése megújuló energia hasznosításával</t>
  </si>
  <si>
    <t>Elektromos üzemű kombi sütő</t>
  </si>
  <si>
    <t>Véghelyzet Kft - Üveghegy Kiadó (Lőrincz Dávid könyvének kiadása)</t>
  </si>
  <si>
    <t xml:space="preserve">               2514. TOP-3.2.1-16-BK1-2017-00069 - oktatási int.energetikai fejl.</t>
  </si>
  <si>
    <t xml:space="preserve">               2513. TOP-3.2.1-16-BK1-2017-00073 - közintézm.energetikai fejl.</t>
  </si>
  <si>
    <t xml:space="preserve">               2512. TOP-3.2.1-16-BK1-2017-00070  -  bölcsöde, óvoda energetikai fejl.</t>
  </si>
  <si>
    <t xml:space="preserve">               2511.TOP-1.4.1-15-BK1-2016-00011. Kapocs bölcsőde eszközf.</t>
  </si>
  <si>
    <t>Sirius Média Kft - Rádió 1 - Sirius rádió támogatása</t>
  </si>
  <si>
    <t>Társasházi gyűjtőkémények lezárása miatt szükséges elektromos fővezeték és kémények felújítási támogatása</t>
  </si>
  <si>
    <t>Nappali tagozaton tanulmányokat folytató orvostanhallgatók részére ösztöndíj pályázat (2021-ben 2.400 e/Ft és ezt követően 3 millió Ft/év)</t>
  </si>
  <si>
    <t xml:space="preserve">          512. Tárgyi eszköz értékesítése (Dózsa Isk. kazán)</t>
  </si>
  <si>
    <t>33.</t>
  </si>
  <si>
    <t>Dózsa Ált. Iskola klimatizálási eszközök</t>
  </si>
  <si>
    <t>215/2018. öh.tárgyi eszk.ért.bev-ből</t>
  </si>
  <si>
    <t>34.</t>
  </si>
  <si>
    <t>225/2017. önk.hat.</t>
  </si>
  <si>
    <t>Csillag Szolgáltatópont laptop beszerzés</t>
  </si>
  <si>
    <t xml:space="preserve">    407. ÁFA visszatérülések, ÁFA elszámolások </t>
  </si>
  <si>
    <t>Társasházi gyűjtőkémények lezárása miatti társasházi támogatás - 224/2017. (XI.30.) öh. (átütemezés 2019-re: Kossuth u. 26., Kossuth u. 28., Kossuth u. 30. és Kossuth u. 32.)</t>
  </si>
  <si>
    <t>Társasházi gyűjtőkémények lezárása miatt négy társasház támogatása (Kossuth u. 26., Kossuth u. 28., Kossuth u. 30. és Kossuth u. 32.)</t>
  </si>
  <si>
    <t xml:space="preserve">Bács-Kiskun Megyei Katasztrófavédelmi Igazgatóság támogatása - Kkfh.tűzoltók részére ágymatracok beszerzéséhez </t>
  </si>
  <si>
    <t xml:space="preserve">TOP-2.1.2-15. kódszámú, Zöld város kialakítása elnevezésű projekt  tervezési, kivitelezési és beszerzési munkái </t>
  </si>
  <si>
    <t>Zöld város” projekt kiegészítő munkák -Béke téri piac előtti elektromos légvezeték hálózat kiváltása és a Petőfi téri elektromos erőátviteli és közvilágítási rendezvényszekrények kialakítása; Térfigyelő kamerarendszerhez védőcsövek elhelyezése; Ginko páfrány fenyők áthelyezése; Öntöző rendszerhez vízkormányzó akna kialakítása és a Béke téri üzletház előtt térburkolat kiépítése</t>
  </si>
  <si>
    <t xml:space="preserve">           4021. Jelzőrendsz.házi s.ny. , üdülő bérbeadása, Kun világtalálkozó, rendezvények bevételei</t>
  </si>
  <si>
    <t>Római Katolikus Plébánia - Szent István Plébánia működési támogatása</t>
  </si>
  <si>
    <t>Szauna kályha felújítása</t>
  </si>
  <si>
    <t>Vontatott gréder beszerzése</t>
  </si>
  <si>
    <t xml:space="preserve">47/2017. (III.02.) öh. </t>
  </si>
  <si>
    <t>Kiskunfélegyházi Polgármesteri Hivatal 84 fő köztisztviselő, 18,5 fő közalkalmazott, 34,5 fő MT-s dolgozó</t>
  </si>
  <si>
    <t>Fordított ÁFA kiadásai</t>
  </si>
  <si>
    <t>Nagyszőlő Úti Óvoda Gyermekeiért Alapítvány</t>
  </si>
  <si>
    <t>Sorsocskák- a Kárpát-medencei Gyermekért Alap.</t>
  </si>
  <si>
    <t>Félegyházi Fejlesztési Nonprofit Kft - Ipari park portaszolgálat működtetésre (267/2017. (XII.14.) öh., működési kiadások támogatására, pótbefizetés 1.740 e/Ft</t>
  </si>
  <si>
    <t>Korond utca út és járdafelújítási munkálatok</t>
  </si>
  <si>
    <t xml:space="preserve">Téli rezsicsökkentés – korábban nem részesültek természetbeni támogatása </t>
  </si>
  <si>
    <t xml:space="preserve">                 1153. Téli rezsicsökkentés tám.</t>
  </si>
  <si>
    <t>Félegyházi Térségi Sportiskola Nonprofit Kft.  Göllesz V. Ált. Isk. – tornaterem felújítás -TAO forrás saját erő - 92/2017. (IV.27.) öh.</t>
  </si>
  <si>
    <t>Bölcsődei fejlesztési program pályázat tervezési feladatok</t>
  </si>
  <si>
    <t>Honvéd sporttelepen létesítendő birkózó edzőterem tervezési munkái</t>
  </si>
  <si>
    <t>5. Consti-kupa terematlétikai versenyhez érmék, oklevelek vásárlása,Tűzoltó napi, padógusnapi kitüntetés, Bábel Balázs könyve, nyári napközi étkeztetés - polgármesteri keret, érmek biztosítása (MSZB)Félegyházi Lovas Klub érmek,sportruházat, Sébi-kupa serlegek, Holló Emlékplakettek készítése</t>
  </si>
  <si>
    <t>35.</t>
  </si>
  <si>
    <t>36.</t>
  </si>
  <si>
    <t>37.</t>
  </si>
  <si>
    <t>BKM Kórház  a Szegedi Tudományegyetem Általános Orvostudományi Kar Oktató Kórháza Kiskunfélegyházi Telephelyének támogatása</t>
  </si>
  <si>
    <t>38.</t>
  </si>
  <si>
    <t>Rezidensek részére ösztöndíj biztosítása</t>
  </si>
  <si>
    <t>Félegyházi Fejlesztési Nonprofit Kft portaszolgálat ellátása és két fő félállású foglalkozt.</t>
  </si>
  <si>
    <t>Belterület 331/3. hrsz-ú ingatlanon létesülő egészségügyi központ második ütemének tervezési feladataira (nettó)</t>
  </si>
  <si>
    <t>Sportorvosi feladatok 2019. évi ellátása (2.200 e/Ft megbízási szerződéssel, 2.200 e/Ft céltartalékon elkülönítve)</t>
  </si>
  <si>
    <t xml:space="preserve">                 1154. Rendkívüli támogatás</t>
  </si>
  <si>
    <t>Tám. ( %)</t>
  </si>
  <si>
    <t>Tiszaalpári üdülő - kisértékű eszközbeszerzése</t>
  </si>
  <si>
    <r>
      <t xml:space="preserve">          212.  </t>
    </r>
    <r>
      <rPr>
        <sz val="10"/>
        <rFont val="Times New Roman"/>
        <family val="1"/>
        <charset val="238"/>
      </rPr>
      <t>Múzeum egységes gyűjteményi nyilvántartás kialakítása, online gyűjteményi katalógus és virtuális kiállítást elérhetővé tevő honlap létrehozása</t>
    </r>
  </si>
  <si>
    <t>Hajléktalanokért Közalapítvány -kazáncsere miatti felújítás</t>
  </si>
  <si>
    <t>Öntöző rendszer kéttornyú templomnál</t>
  </si>
  <si>
    <t>Alsótemető porta épület, Felső temető ravatalozó tervezés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</si>
</sst>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9" x14ac:knownFonts="1">
    <font>
      <sz val="9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b/>
      <u/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3"/>
      <name val="Times New Roman"/>
      <family val="1"/>
      <charset val="238"/>
    </font>
    <font>
      <b/>
      <u/>
      <sz val="14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name val="Arial"/>
      <family val="2"/>
      <charset val="238"/>
    </font>
    <font>
      <b/>
      <u/>
      <sz val="11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3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sz val="11.5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i/>
      <sz val="10"/>
      <color rgb="FFFF0000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sz val="12"/>
      <color rgb="FFC00000"/>
      <name val="Times New Roman"/>
      <family val="1"/>
      <charset val="238"/>
    </font>
    <font>
      <b/>
      <i/>
      <sz val="12"/>
      <color rgb="FFFF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3"/>
      <color theme="1"/>
      <name val="Times New Roman"/>
      <family val="1"/>
      <charset val="238"/>
    </font>
    <font>
      <i/>
      <sz val="10.5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9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2"/>
      <name val="Arial"/>
      <family val="2"/>
      <charset val="238"/>
    </font>
    <font>
      <sz val="12"/>
      <color rgb="FF000000"/>
      <name val="Times New Roman"/>
      <family val="1"/>
      <charset val="238"/>
    </font>
    <font>
      <sz val="10.5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0" fontId="6" fillId="0" borderId="0"/>
    <xf numFmtId="0" fontId="13" fillId="0" borderId="0"/>
    <xf numFmtId="0" fontId="6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2" fillId="0" borderId="0"/>
    <xf numFmtId="0" fontId="13" fillId="0" borderId="0"/>
    <xf numFmtId="0" fontId="3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0" fontId="2" fillId="0" borderId="0"/>
    <xf numFmtId="0" fontId="18" fillId="0" borderId="0"/>
    <xf numFmtId="0" fontId="1" fillId="0" borderId="0"/>
    <xf numFmtId="0" fontId="53" fillId="0" borderId="0"/>
  </cellStyleXfs>
  <cellXfs count="975">
    <xf numFmtId="0" fontId="0" fillId="0" borderId="0" xfId="0"/>
    <xf numFmtId="3" fontId="4" fillId="0" borderId="0" xfId="0" applyNumberFormat="1" applyFont="1" applyAlignment="1">
      <alignment vertical="center" wrapText="1"/>
    </xf>
    <xf numFmtId="3" fontId="4" fillId="0" borderId="0" xfId="0" applyNumberFormat="1" applyFont="1" applyFill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vertical="center"/>
    </xf>
    <xf numFmtId="3" fontId="5" fillId="0" borderId="0" xfId="1" applyNumberFormat="1" applyFont="1" applyBorder="1" applyAlignment="1">
      <alignment horizontal="left" vertical="center" wrapText="1"/>
    </xf>
    <xf numFmtId="3" fontId="5" fillId="0" borderId="0" xfId="1" applyNumberFormat="1" applyFont="1" applyFill="1" applyBorder="1" applyAlignment="1">
      <alignment horizontal="left" vertical="center"/>
    </xf>
    <xf numFmtId="3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right" vertical="center"/>
    </xf>
    <xf numFmtId="3" fontId="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vertical="center" wrapText="1"/>
    </xf>
    <xf numFmtId="3" fontId="4" fillId="0" borderId="1" xfId="0" applyNumberFormat="1" applyFont="1" applyBorder="1" applyAlignment="1">
      <alignment horizontal="right" vertical="center"/>
    </xf>
    <xf numFmtId="3" fontId="4" fillId="0" borderId="1" xfId="0" applyNumberFormat="1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vertical="center"/>
    </xf>
    <xf numFmtId="3" fontId="4" fillId="0" borderId="1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Fill="1" applyBorder="1" applyAlignment="1">
      <alignment vertical="center"/>
    </xf>
    <xf numFmtId="3" fontId="8" fillId="0" borderId="1" xfId="0" applyNumberFormat="1" applyFont="1" applyFill="1" applyBorder="1" applyAlignment="1">
      <alignment horizontal="right" vertical="center"/>
    </xf>
    <xf numFmtId="3" fontId="4" fillId="0" borderId="0" xfId="0" applyNumberFormat="1" applyFont="1" applyBorder="1" applyAlignment="1">
      <alignment vertical="center"/>
    </xf>
    <xf numFmtId="2" fontId="4" fillId="0" borderId="1" xfId="0" applyNumberFormat="1" applyFont="1" applyBorder="1" applyAlignment="1">
      <alignment vertical="center" wrapText="1"/>
    </xf>
    <xf numFmtId="3" fontId="4" fillId="0" borderId="1" xfId="3" applyNumberFormat="1" applyFont="1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wrapText="1"/>
    </xf>
    <xf numFmtId="3" fontId="4" fillId="0" borderId="1" xfId="0" applyNumberFormat="1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vertical="center" wrapText="1"/>
    </xf>
    <xf numFmtId="3" fontId="8" fillId="0" borderId="1" xfId="0" applyNumberFormat="1" applyFont="1" applyFill="1" applyBorder="1" applyAlignment="1">
      <alignment vertical="center"/>
    </xf>
    <xf numFmtId="3" fontId="16" fillId="0" borderId="1" xfId="0" applyNumberFormat="1" applyFont="1" applyBorder="1" applyAlignment="1">
      <alignment vertical="center" wrapText="1"/>
    </xf>
    <xf numFmtId="3" fontId="16" fillId="0" borderId="1" xfId="0" applyNumberFormat="1" applyFont="1" applyFill="1" applyBorder="1" applyAlignment="1">
      <alignment vertical="center"/>
    </xf>
    <xf numFmtId="3" fontId="16" fillId="0" borderId="1" xfId="0" applyNumberFormat="1" applyFont="1" applyBorder="1" applyAlignment="1">
      <alignment horizontal="right" vertical="center"/>
    </xf>
    <xf numFmtId="3" fontId="17" fillId="0" borderId="0" xfId="0" applyNumberFormat="1" applyFont="1" applyAlignment="1">
      <alignment vertical="center"/>
    </xf>
    <xf numFmtId="3" fontId="16" fillId="0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3" fontId="18" fillId="0" borderId="0" xfId="0" applyNumberFormat="1" applyFont="1" applyAlignment="1">
      <alignment vertical="center"/>
    </xf>
    <xf numFmtId="3" fontId="19" fillId="0" borderId="1" xfId="0" applyNumberFormat="1" applyFont="1" applyBorder="1" applyAlignment="1">
      <alignment vertical="center" wrapText="1"/>
    </xf>
    <xf numFmtId="3" fontId="19" fillId="0" borderId="1" xfId="0" applyNumberFormat="1" applyFont="1" applyFill="1" applyBorder="1" applyAlignment="1">
      <alignment horizontal="right" vertical="center"/>
    </xf>
    <xf numFmtId="3" fontId="19" fillId="0" borderId="1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vertical="center"/>
    </xf>
    <xf numFmtId="3" fontId="14" fillId="0" borderId="0" xfId="0" applyNumberFormat="1" applyFont="1" applyAlignment="1">
      <alignment vertical="center"/>
    </xf>
    <xf numFmtId="3" fontId="4" fillId="0" borderId="1" xfId="0" applyNumberFormat="1" applyFont="1" applyBorder="1" applyAlignment="1">
      <alignment horizontal="center" vertical="center"/>
    </xf>
    <xf numFmtId="3" fontId="19" fillId="0" borderId="1" xfId="0" applyNumberFormat="1" applyFont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vertical="center"/>
    </xf>
    <xf numFmtId="3" fontId="21" fillId="0" borderId="1" xfId="0" applyNumberFormat="1" applyFont="1" applyFill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3" fontId="8" fillId="0" borderId="0" xfId="0" applyNumberFormat="1" applyFont="1" applyAlignment="1">
      <alignment vertical="center"/>
    </xf>
    <xf numFmtId="3" fontId="4" fillId="0" borderId="0" xfId="0" applyNumberFormat="1" applyFont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3" fontId="24" fillId="2" borderId="1" xfId="0" applyNumberFormat="1" applyFont="1" applyFill="1" applyBorder="1" applyAlignment="1">
      <alignment horizontal="right" vertical="center"/>
    </xf>
    <xf numFmtId="49" fontId="24" fillId="2" borderId="1" xfId="0" applyNumberFormat="1" applyFont="1" applyFill="1" applyBorder="1" applyAlignment="1">
      <alignment horizontal="left" vertical="center" wrapText="1"/>
    </xf>
    <xf numFmtId="0" fontId="17" fillId="0" borderId="0" xfId="2" applyFont="1"/>
    <xf numFmtId="0" fontId="26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0" fontId="27" fillId="0" borderId="1" xfId="5" applyFont="1" applyBorder="1" applyAlignment="1">
      <alignment horizontal="center" vertical="center" wrapText="1"/>
    </xf>
    <xf numFmtId="0" fontId="4" fillId="0" borderId="0" xfId="2" applyFont="1" applyAlignment="1">
      <alignment vertical="center" wrapText="1"/>
    </xf>
    <xf numFmtId="0" fontId="15" fillId="0" borderId="1" xfId="2" applyFont="1" applyBorder="1" applyAlignment="1">
      <alignment horizontal="center" vertical="center"/>
    </xf>
    <xf numFmtId="0" fontId="15" fillId="0" borderId="1" xfId="2" applyFont="1" applyBorder="1" applyAlignment="1">
      <alignment vertical="center" wrapText="1"/>
    </xf>
    <xf numFmtId="9" fontId="4" fillId="0" borderId="1" xfId="2" applyNumberFormat="1" applyFont="1" applyFill="1" applyBorder="1" applyAlignment="1">
      <alignment horizontal="center" vertical="center"/>
    </xf>
    <xf numFmtId="0" fontId="18" fillId="0" borderId="1" xfId="2" applyFont="1" applyBorder="1" applyAlignment="1">
      <alignment vertical="center"/>
    </xf>
    <xf numFmtId="3" fontId="18" fillId="0" borderId="1" xfId="2" applyNumberFormat="1" applyFont="1" applyBorder="1" applyAlignment="1">
      <alignment vertical="center"/>
    </xf>
    <xf numFmtId="3" fontId="5" fillId="0" borderId="1" xfId="2" applyNumberFormat="1" applyFont="1" applyFill="1" applyBorder="1" applyAlignment="1">
      <alignment vertical="center"/>
    </xf>
    <xf numFmtId="3" fontId="18" fillId="0" borderId="1" xfId="2" applyNumberFormat="1" applyFont="1" applyFill="1" applyBorder="1" applyAlignment="1">
      <alignment vertical="center"/>
    </xf>
    <xf numFmtId="3" fontId="5" fillId="0" borderId="1" xfId="2" applyNumberFormat="1" applyFont="1" applyBorder="1" applyAlignment="1">
      <alignment vertical="center"/>
    </xf>
    <xf numFmtId="0" fontId="18" fillId="0" borderId="0" xfId="2" applyFont="1" applyAlignment="1">
      <alignment vertical="center"/>
    </xf>
    <xf numFmtId="9" fontId="19" fillId="0" borderId="1" xfId="2" applyNumberFormat="1" applyFont="1" applyFill="1" applyBorder="1" applyAlignment="1">
      <alignment horizontal="center" vertical="center"/>
    </xf>
    <xf numFmtId="3" fontId="19" fillId="0" borderId="1" xfId="2" applyNumberFormat="1" applyFont="1" applyBorder="1" applyAlignment="1">
      <alignment vertical="center"/>
    </xf>
    <xf numFmtId="0" fontId="19" fillId="0" borderId="0" xfId="2" applyFont="1" applyAlignment="1">
      <alignment vertical="center"/>
    </xf>
    <xf numFmtId="0" fontId="15" fillId="0" borderId="1" xfId="2" applyFont="1" applyBorder="1"/>
    <xf numFmtId="9" fontId="4" fillId="0" borderId="1" xfId="2" applyNumberFormat="1" applyFont="1" applyBorder="1" applyAlignment="1">
      <alignment horizontal="center"/>
    </xf>
    <xf numFmtId="3" fontId="5" fillId="0" borderId="1" xfId="2" applyNumberFormat="1" applyFont="1" applyBorder="1"/>
    <xf numFmtId="3" fontId="5" fillId="0" borderId="1" xfId="2" applyNumberFormat="1" applyFont="1" applyFill="1" applyBorder="1"/>
    <xf numFmtId="0" fontId="18" fillId="0" borderId="0" xfId="2" applyFont="1"/>
    <xf numFmtId="0" fontId="15" fillId="0" borderId="1" xfId="2" applyFont="1" applyBorder="1" applyAlignment="1">
      <alignment wrapText="1"/>
    </xf>
    <xf numFmtId="9" fontId="19" fillId="0" borderId="1" xfId="2" applyNumberFormat="1" applyFont="1" applyBorder="1" applyAlignment="1">
      <alignment horizontal="center"/>
    </xf>
    <xf numFmtId="3" fontId="19" fillId="0" borderId="1" xfId="2" applyNumberFormat="1" applyFont="1" applyBorder="1"/>
    <xf numFmtId="0" fontId="19" fillId="0" borderId="0" xfId="2" applyFont="1"/>
    <xf numFmtId="3" fontId="18" fillId="0" borderId="1" xfId="2" applyNumberFormat="1" applyFont="1" applyFill="1" applyBorder="1"/>
    <xf numFmtId="0" fontId="15" fillId="0" borderId="1" xfId="2" applyFont="1" applyBorder="1" applyAlignment="1">
      <alignment horizontal="right"/>
    </xf>
    <xf numFmtId="0" fontId="15" fillId="0" borderId="1" xfId="2" applyFont="1" applyBorder="1" applyAlignment="1">
      <alignment horizontal="left"/>
    </xf>
    <xf numFmtId="9" fontId="19" fillId="0" borderId="1" xfId="2" applyNumberFormat="1" applyFont="1" applyBorder="1" applyAlignment="1">
      <alignment horizontal="center" vertical="center"/>
    </xf>
    <xf numFmtId="0" fontId="15" fillId="0" borderId="0" xfId="2" applyFont="1" applyAlignment="1">
      <alignment horizontal="center"/>
    </xf>
    <xf numFmtId="0" fontId="15" fillId="0" borderId="0" xfId="2" applyFont="1"/>
    <xf numFmtId="9" fontId="15" fillId="0" borderId="0" xfId="2" applyNumberFormat="1" applyFont="1" applyAlignment="1">
      <alignment horizontal="center"/>
    </xf>
    <xf numFmtId="0" fontId="15" fillId="0" borderId="0" xfId="2" applyFont="1" applyFill="1"/>
    <xf numFmtId="0" fontId="5" fillId="0" borderId="0" xfId="2" applyFont="1" applyFill="1" applyAlignment="1">
      <alignment horizontal="center" vertical="center"/>
    </xf>
    <xf numFmtId="0" fontId="18" fillId="0" borderId="0" xfId="2" applyFont="1" applyFill="1" applyAlignment="1">
      <alignment vertical="center"/>
    </xf>
    <xf numFmtId="0" fontId="15" fillId="0" borderId="0" xfId="2" applyFont="1" applyFill="1" applyAlignment="1">
      <alignment horizontal="right" vertical="center"/>
    </xf>
    <xf numFmtId="3" fontId="5" fillId="0" borderId="1" xfId="6" applyNumberFormat="1" applyFont="1" applyFill="1" applyBorder="1" applyAlignment="1">
      <alignment horizontal="center" vertical="center"/>
    </xf>
    <xf numFmtId="3" fontId="18" fillId="0" borderId="1" xfId="2" applyNumberFormat="1" applyFont="1" applyFill="1" applyBorder="1" applyAlignment="1">
      <alignment horizontal="right" vertical="center"/>
    </xf>
    <xf numFmtId="3" fontId="20" fillId="0" borderId="1" xfId="2" applyNumberFormat="1" applyFont="1" applyFill="1" applyBorder="1" applyAlignment="1">
      <alignment horizontal="right" vertical="center"/>
    </xf>
    <xf numFmtId="3" fontId="18" fillId="0" borderId="1" xfId="6" applyNumberFormat="1" applyFont="1" applyFill="1" applyBorder="1" applyAlignment="1">
      <alignment horizontal="right" vertical="center"/>
    </xf>
    <xf numFmtId="0" fontId="18" fillId="0" borderId="1" xfId="2" applyFont="1" applyBorder="1" applyAlignment="1">
      <alignment horizontal="left" vertical="center" wrapText="1"/>
    </xf>
    <xf numFmtId="3" fontId="18" fillId="0" borderId="0" xfId="2" applyNumberFormat="1" applyFont="1" applyFill="1" applyBorder="1" applyAlignment="1">
      <alignment vertical="center"/>
    </xf>
    <xf numFmtId="3" fontId="18" fillId="0" borderId="0" xfId="2" applyNumberFormat="1" applyFont="1" applyFill="1" applyBorder="1" applyAlignment="1">
      <alignment horizontal="center" vertical="center"/>
    </xf>
    <xf numFmtId="3" fontId="18" fillId="0" borderId="0" xfId="2" applyNumberFormat="1" applyFont="1"/>
    <xf numFmtId="3" fontId="5" fillId="0" borderId="0" xfId="2" applyNumberFormat="1" applyFont="1" applyAlignment="1">
      <alignment horizontal="center"/>
    </xf>
    <xf numFmtId="3" fontId="18" fillId="0" borderId="0" xfId="2" applyNumberFormat="1" applyFont="1" applyFill="1"/>
    <xf numFmtId="3" fontId="15" fillId="0" borderId="0" xfId="2" applyNumberFormat="1" applyFont="1" applyFill="1" applyAlignment="1">
      <alignment horizontal="right"/>
    </xf>
    <xf numFmtId="3" fontId="5" fillId="0" borderId="1" xfId="7" applyNumberFormat="1" applyFont="1" applyBorder="1" applyAlignment="1">
      <alignment horizontal="center"/>
    </xf>
    <xf numFmtId="3" fontId="5" fillId="0" borderId="1" xfId="7" applyNumberFormat="1" applyFont="1" applyFill="1" applyBorder="1" applyAlignment="1">
      <alignment horizontal="center"/>
    </xf>
    <xf numFmtId="3" fontId="5" fillId="0" borderId="1" xfId="7" applyNumberFormat="1" applyFont="1" applyBorder="1" applyAlignment="1">
      <alignment horizontal="center" vertical="center"/>
    </xf>
    <xf numFmtId="3" fontId="5" fillId="0" borderId="1" xfId="7" applyNumberFormat="1" applyFont="1" applyFill="1" applyBorder="1" applyAlignment="1">
      <alignment horizontal="center" vertical="center"/>
    </xf>
    <xf numFmtId="3" fontId="18" fillId="0" borderId="1" xfId="2" applyNumberFormat="1" applyFont="1" applyBorder="1" applyAlignment="1">
      <alignment horizontal="center"/>
    </xf>
    <xf numFmtId="3" fontId="18" fillId="0" borderId="1" xfId="2" applyNumberFormat="1" applyFont="1" applyBorder="1"/>
    <xf numFmtId="3" fontId="18" fillId="0" borderId="1" xfId="2" applyNumberFormat="1" applyFont="1" applyBorder="1" applyAlignment="1">
      <alignment wrapText="1"/>
    </xf>
    <xf numFmtId="3" fontId="18" fillId="0" borderId="1" xfId="2" applyNumberFormat="1" applyFont="1" applyBorder="1" applyAlignment="1">
      <alignment horizontal="left"/>
    </xf>
    <xf numFmtId="3" fontId="5" fillId="0" borderId="1" xfId="2" applyNumberFormat="1" applyFont="1" applyBorder="1" applyAlignment="1">
      <alignment horizontal="center"/>
    </xf>
    <xf numFmtId="0" fontId="32" fillId="0" borderId="0" xfId="8"/>
    <xf numFmtId="0" fontId="30" fillId="0" borderId="0" xfId="7"/>
    <xf numFmtId="0" fontId="18" fillId="0" borderId="0" xfId="9" applyFont="1"/>
    <xf numFmtId="0" fontId="18" fillId="0" borderId="0" xfId="9" applyFont="1" applyAlignment="1">
      <alignment vertical="center" wrapText="1"/>
    </xf>
    <xf numFmtId="0" fontId="18" fillId="0" borderId="0" xfId="9" applyFont="1" applyAlignment="1"/>
    <xf numFmtId="0" fontId="18" fillId="0" borderId="0" xfId="9" applyFont="1" applyAlignment="1">
      <alignment vertical="center"/>
    </xf>
    <xf numFmtId="0" fontId="5" fillId="0" borderId="1" xfId="9" applyFont="1" applyBorder="1"/>
    <xf numFmtId="0" fontId="5" fillId="0" borderId="1" xfId="9" applyFont="1" applyBorder="1" applyAlignment="1">
      <alignment horizontal="center" vertical="center"/>
    </xf>
    <xf numFmtId="0" fontId="4" fillId="0" borderId="1" xfId="9" applyFont="1" applyBorder="1" applyAlignment="1">
      <alignment vertical="center" wrapText="1"/>
    </xf>
    <xf numFmtId="3" fontId="4" fillId="0" borderId="1" xfId="9" applyNumberFormat="1" applyFont="1" applyBorder="1" applyAlignment="1">
      <alignment vertical="center" wrapText="1"/>
    </xf>
    <xf numFmtId="0" fontId="30" fillId="0" borderId="0" xfId="7" applyAlignment="1">
      <alignment vertical="center" wrapText="1"/>
    </xf>
    <xf numFmtId="0" fontId="4" fillId="0" borderId="5" xfId="9" applyFont="1" applyBorder="1" applyAlignment="1">
      <alignment vertical="center" wrapText="1"/>
    </xf>
    <xf numFmtId="3" fontId="4" fillId="0" borderId="5" xfId="9" applyNumberFormat="1" applyFont="1" applyBorder="1" applyAlignment="1">
      <alignment vertical="center" wrapText="1"/>
    </xf>
    <xf numFmtId="0" fontId="18" fillId="0" borderId="1" xfId="9" applyFont="1" applyBorder="1" applyAlignment="1">
      <alignment vertical="center" wrapText="1"/>
    </xf>
    <xf numFmtId="3" fontId="18" fillId="0" borderId="1" xfId="9" applyNumberFormat="1" applyFont="1" applyBorder="1" applyAlignment="1">
      <alignment vertical="center" wrapText="1"/>
    </xf>
    <xf numFmtId="0" fontId="18" fillId="0" borderId="0" xfId="9" applyFont="1" applyBorder="1"/>
    <xf numFmtId="3" fontId="18" fillId="0" borderId="0" xfId="9" applyNumberFormat="1" applyFont="1" applyBorder="1"/>
    <xf numFmtId="0" fontId="30" fillId="0" borderId="0" xfId="7" applyBorder="1"/>
    <xf numFmtId="0" fontId="18" fillId="0" borderId="0" xfId="7" applyFont="1" applyBorder="1"/>
    <xf numFmtId="3" fontId="18" fillId="0" borderId="0" xfId="7" applyNumberFormat="1" applyFont="1" applyBorder="1"/>
    <xf numFmtId="0" fontId="18" fillId="0" borderId="0" xfId="7" applyFont="1"/>
    <xf numFmtId="0" fontId="13" fillId="0" borderId="0" xfId="9" applyAlignment="1">
      <alignment vertical="center" wrapText="1"/>
    </xf>
    <xf numFmtId="0" fontId="13" fillId="0" borderId="0" xfId="9"/>
    <xf numFmtId="3" fontId="5" fillId="0" borderId="1" xfId="2" applyNumberFormat="1" applyFont="1" applyBorder="1" applyAlignment="1">
      <alignment horizontal="center"/>
    </xf>
    <xf numFmtId="0" fontId="18" fillId="0" borderId="0" xfId="9" applyFont="1" applyAlignment="1">
      <alignment vertical="center"/>
    </xf>
    <xf numFmtId="0" fontId="5" fillId="0" borderId="1" xfId="9" applyFont="1" applyBorder="1" applyAlignment="1">
      <alignment horizontal="center" vertical="center" wrapText="1"/>
    </xf>
    <xf numFmtId="0" fontId="18" fillId="0" borderId="7" xfId="9" applyFont="1" applyFill="1" applyBorder="1" applyAlignment="1">
      <alignment vertical="center" wrapText="1"/>
    </xf>
    <xf numFmtId="0" fontId="18" fillId="4" borderId="1" xfId="9" applyFont="1" applyFill="1" applyBorder="1" applyAlignment="1">
      <alignment vertical="center" wrapText="1"/>
    </xf>
    <xf numFmtId="3" fontId="18" fillId="4" borderId="1" xfId="9" applyNumberFormat="1" applyFont="1" applyFill="1" applyBorder="1" applyAlignment="1">
      <alignment vertical="center" wrapText="1"/>
    </xf>
    <xf numFmtId="0" fontId="33" fillId="4" borderId="1" xfId="7" applyFont="1" applyFill="1" applyBorder="1" applyAlignment="1">
      <alignment vertical="center" wrapText="1"/>
    </xf>
    <xf numFmtId="0" fontId="18" fillId="4" borderId="1" xfId="9" applyFont="1" applyFill="1" applyBorder="1"/>
    <xf numFmtId="3" fontId="18" fillId="4" borderId="1" xfId="9" applyNumberFormat="1" applyFont="1" applyFill="1" applyBorder="1"/>
    <xf numFmtId="0" fontId="4" fillId="0" borderId="0" xfId="9" applyFont="1" applyBorder="1" applyAlignment="1">
      <alignment vertical="center" wrapText="1"/>
    </xf>
    <xf numFmtId="3" fontId="5" fillId="0" borderId="1" xfId="2" applyNumberFormat="1" applyFont="1" applyBorder="1" applyAlignment="1">
      <alignment horizontal="center"/>
    </xf>
    <xf numFmtId="0" fontId="33" fillId="0" borderId="0" xfId="7" applyFont="1"/>
    <xf numFmtId="0" fontId="33" fillId="0" borderId="0" xfId="7" applyFont="1" applyAlignment="1">
      <alignment vertical="center" wrapText="1"/>
    </xf>
    <xf numFmtId="0" fontId="33" fillId="0" borderId="0" xfId="7" applyFont="1" applyBorder="1"/>
    <xf numFmtId="0" fontId="18" fillId="0" borderId="0" xfId="9" applyFont="1" applyBorder="1" applyAlignment="1">
      <alignment vertical="center" wrapText="1"/>
    </xf>
    <xf numFmtId="0" fontId="15" fillId="0" borderId="0" xfId="9" applyFont="1" applyAlignment="1">
      <alignment vertical="center" wrapText="1"/>
    </xf>
    <xf numFmtId="0" fontId="15" fillId="0" borderId="0" xfId="9" applyFont="1"/>
    <xf numFmtId="3" fontId="18" fillId="0" borderId="0" xfId="11" applyNumberFormat="1" applyFont="1"/>
    <xf numFmtId="3" fontId="5" fillId="0" borderId="0" xfId="2" applyNumberFormat="1" applyFont="1"/>
    <xf numFmtId="3" fontId="18" fillId="0" borderId="0" xfId="2" applyNumberFormat="1" applyFont="1" applyBorder="1"/>
    <xf numFmtId="3" fontId="18" fillId="0" borderId="0" xfId="2" applyNumberFormat="1" applyFont="1" applyBorder="1" applyAlignment="1">
      <alignment horizontal="center"/>
    </xf>
    <xf numFmtId="3" fontId="18" fillId="0" borderId="1" xfId="2" applyNumberFormat="1" applyFont="1" applyBorder="1" applyAlignment="1">
      <alignment vertical="center"/>
    </xf>
    <xf numFmtId="3" fontId="18" fillId="0" borderId="1" xfId="2" applyNumberFormat="1" applyFont="1" applyBorder="1" applyAlignment="1"/>
    <xf numFmtId="3" fontId="18" fillId="0" borderId="1" xfId="2" applyNumberFormat="1" applyFont="1" applyBorder="1" applyAlignment="1">
      <alignment horizontal="right"/>
    </xf>
    <xf numFmtId="3" fontId="18" fillId="0" borderId="0" xfId="2" applyNumberFormat="1" applyFont="1" applyBorder="1" applyAlignment="1">
      <alignment wrapText="1"/>
    </xf>
    <xf numFmtId="3" fontId="5" fillId="0" borderId="1" xfId="11" applyNumberFormat="1" applyFont="1" applyBorder="1" applyAlignment="1">
      <alignment horizontal="center"/>
    </xf>
    <xf numFmtId="3" fontId="18" fillId="0" borderId="0" xfId="11" applyNumberFormat="1" applyFont="1" applyAlignment="1">
      <alignment wrapText="1"/>
    </xf>
    <xf numFmtId="3" fontId="18" fillId="0" borderId="0" xfId="11" applyNumberFormat="1" applyFont="1" applyFill="1"/>
    <xf numFmtId="3" fontId="18" fillId="0" borderId="0" xfId="11" applyNumberFormat="1" applyFont="1" applyAlignment="1">
      <alignment horizontal="left"/>
    </xf>
    <xf numFmtId="3" fontId="18" fillId="0" borderId="0" xfId="2" applyNumberFormat="1" applyFont="1" applyAlignment="1">
      <alignment wrapText="1"/>
    </xf>
    <xf numFmtId="3" fontId="18" fillId="0" borderId="0" xfId="2" applyNumberFormat="1" applyFont="1" applyAlignment="1">
      <alignment horizontal="left"/>
    </xf>
    <xf numFmtId="3" fontId="18" fillId="0" borderId="0" xfId="2" applyNumberFormat="1" applyFont="1" applyBorder="1" applyAlignment="1">
      <alignment horizontal="right"/>
    </xf>
    <xf numFmtId="3" fontId="4" fillId="0" borderId="0" xfId="2" applyNumberFormat="1" applyFont="1" applyBorder="1" applyAlignment="1">
      <alignment horizontal="left" vertical="center"/>
    </xf>
    <xf numFmtId="3" fontId="4" fillId="0" borderId="0" xfId="2" applyNumberFormat="1" applyFont="1" applyBorder="1" applyAlignment="1">
      <alignment horizontal="center" vertical="center"/>
    </xf>
    <xf numFmtId="3" fontId="4" fillId="0" borderId="0" xfId="11" applyNumberFormat="1" applyFont="1" applyAlignment="1">
      <alignment horizontal="center" vertical="center"/>
    </xf>
    <xf numFmtId="3" fontId="4" fillId="0" borderId="2" xfId="2" applyNumberFormat="1" applyFont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right" vertical="center"/>
    </xf>
    <xf numFmtId="3" fontId="4" fillId="0" borderId="1" xfId="2" applyNumberFormat="1" applyFont="1" applyBorder="1" applyAlignment="1">
      <alignment horizontal="right" vertical="center"/>
    </xf>
    <xf numFmtId="3" fontId="4" fillId="0" borderId="1" xfId="11" applyNumberFormat="1" applyFont="1" applyBorder="1" applyAlignment="1">
      <alignment horizontal="right" vertical="center"/>
    </xf>
    <xf numFmtId="3" fontId="4" fillId="0" borderId="2" xfId="2" applyNumberFormat="1" applyFont="1" applyFill="1" applyBorder="1" applyAlignment="1">
      <alignment horizontal="left" vertical="center" wrapText="1"/>
    </xf>
    <xf numFmtId="3" fontId="4" fillId="0" borderId="1" xfId="11" applyNumberFormat="1" applyFont="1" applyFill="1" applyBorder="1" applyAlignment="1">
      <alignment horizontal="right" vertical="center"/>
    </xf>
    <xf numFmtId="3" fontId="4" fillId="0" borderId="2" xfId="3" applyNumberFormat="1" applyFont="1" applyFill="1" applyBorder="1" applyAlignment="1">
      <alignment horizontal="left" vertical="center" wrapText="1"/>
    </xf>
    <xf numFmtId="3" fontId="8" fillId="0" borderId="0" xfId="2" applyNumberFormat="1" applyFont="1" applyBorder="1" applyAlignment="1">
      <alignment horizontal="left" vertical="center"/>
    </xf>
    <xf numFmtId="3" fontId="4" fillId="0" borderId="0" xfId="2" applyNumberFormat="1" applyFont="1" applyAlignment="1">
      <alignment horizontal="center" vertical="center"/>
    </xf>
    <xf numFmtId="3" fontId="4" fillId="0" borderId="0" xfId="11" applyNumberFormat="1" applyFont="1" applyAlignment="1">
      <alignment horizontal="left" vertical="center"/>
    </xf>
    <xf numFmtId="3" fontId="4" fillId="0" borderId="1" xfId="7" applyNumberFormat="1" applyFont="1" applyBorder="1" applyAlignment="1">
      <alignment horizontal="left" vertical="center" wrapText="1"/>
    </xf>
    <xf numFmtId="3" fontId="4" fillId="0" borderId="1" xfId="11" applyNumberFormat="1" applyFont="1" applyBorder="1" applyAlignment="1">
      <alignment horizontal="left" vertical="center" wrapText="1"/>
    </xf>
    <xf numFmtId="3" fontId="18" fillId="0" borderId="1" xfId="11" applyNumberFormat="1" applyFont="1" applyBorder="1" applyAlignment="1">
      <alignment horizontal="center" vertical="center"/>
    </xf>
    <xf numFmtId="3" fontId="5" fillId="0" borderId="1" xfId="2" applyNumberFormat="1" applyFont="1" applyBorder="1" applyAlignment="1">
      <alignment horizontal="left" vertical="center" wrapText="1"/>
    </xf>
    <xf numFmtId="3" fontId="5" fillId="0" borderId="1" xfId="2" applyNumberFormat="1" applyFont="1" applyFill="1" applyBorder="1" applyAlignment="1">
      <alignment horizontal="right" vertical="center"/>
    </xf>
    <xf numFmtId="3" fontId="18" fillId="0" borderId="0" xfId="11" applyNumberFormat="1" applyFont="1" applyAlignment="1">
      <alignment horizontal="left" vertical="center"/>
    </xf>
    <xf numFmtId="3" fontId="18" fillId="0" borderId="0" xfId="11" applyNumberFormat="1" applyFont="1" applyAlignment="1">
      <alignment horizontal="center" vertical="center"/>
    </xf>
    <xf numFmtId="3" fontId="18" fillId="0" borderId="0" xfId="11" applyNumberFormat="1" applyFont="1" applyFill="1" applyAlignment="1">
      <alignment horizontal="right"/>
    </xf>
    <xf numFmtId="3" fontId="18" fillId="0" borderId="0" xfId="11" applyNumberFormat="1" applyFont="1" applyAlignment="1">
      <alignment horizontal="right"/>
    </xf>
    <xf numFmtId="3" fontId="5" fillId="0" borderId="0" xfId="1" applyNumberFormat="1" applyFont="1" applyBorder="1" applyAlignment="1">
      <alignment horizontal="left" vertical="center"/>
    </xf>
    <xf numFmtId="3" fontId="18" fillId="0" borderId="0" xfId="0" applyNumberFormat="1" applyFont="1"/>
    <xf numFmtId="3" fontId="5" fillId="0" borderId="0" xfId="0" applyNumberFormat="1" applyFont="1" applyAlignment="1">
      <alignment horizontal="center"/>
    </xf>
    <xf numFmtId="3" fontId="18" fillId="0" borderId="0" xfId="1" applyNumberFormat="1" applyFont="1" applyBorder="1" applyAlignment="1">
      <alignment horizontal="center" vertical="center"/>
    </xf>
    <xf numFmtId="3" fontId="5" fillId="0" borderId="0" xfId="1" applyNumberFormat="1" applyFont="1" applyBorder="1" applyAlignment="1">
      <alignment horizontal="center" vertical="center"/>
    </xf>
    <xf numFmtId="3" fontId="18" fillId="0" borderId="0" xfId="0" applyNumberFormat="1" applyFont="1" applyAlignment="1">
      <alignment horizontal="right"/>
    </xf>
    <xf numFmtId="3" fontId="5" fillId="0" borderId="1" xfId="0" applyNumberFormat="1" applyFont="1" applyBorder="1" applyAlignment="1">
      <alignment horizontal="center"/>
    </xf>
    <xf numFmtId="3" fontId="18" fillId="0" borderId="0" xfId="0" applyNumberFormat="1" applyFont="1" applyBorder="1"/>
    <xf numFmtId="3" fontId="19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left" wrapText="1"/>
    </xf>
    <xf numFmtId="3" fontId="5" fillId="0" borderId="1" xfId="0" applyNumberFormat="1" applyFont="1" applyBorder="1"/>
    <xf numFmtId="3" fontId="5" fillId="0" borderId="1" xfId="0" applyNumberFormat="1" applyFont="1" applyBorder="1" applyAlignment="1">
      <alignment wrapText="1"/>
    </xf>
    <xf numFmtId="3" fontId="5" fillId="0" borderId="1" xfId="2" applyNumberFormat="1" applyFont="1" applyBorder="1" applyAlignment="1">
      <alignment horizontal="left" wrapText="1"/>
    </xf>
    <xf numFmtId="3" fontId="18" fillId="0" borderId="1" xfId="0" applyNumberFormat="1" applyFont="1" applyBorder="1"/>
    <xf numFmtId="3" fontId="18" fillId="0" borderId="0" xfId="0" applyNumberFormat="1" applyFont="1" applyBorder="1" applyAlignment="1">
      <alignment vertical="center"/>
    </xf>
    <xf numFmtId="3" fontId="34" fillId="0" borderId="0" xfId="0" applyNumberFormat="1" applyFont="1" applyBorder="1"/>
    <xf numFmtId="3" fontId="5" fillId="0" borderId="0" xfId="0" applyNumberFormat="1" applyFont="1" applyBorder="1" applyAlignment="1">
      <alignment horizontal="center"/>
    </xf>
    <xf numFmtId="3" fontId="5" fillId="0" borderId="0" xfId="0" applyNumberFormat="1" applyFont="1" applyBorder="1"/>
    <xf numFmtId="3" fontId="5" fillId="3" borderId="0" xfId="0" applyNumberFormat="1" applyFont="1" applyFill="1" applyBorder="1"/>
    <xf numFmtId="3" fontId="5" fillId="0" borderId="4" xfId="0" applyNumberFormat="1" applyFont="1" applyBorder="1" applyAlignment="1">
      <alignment horizontal="center"/>
    </xf>
    <xf numFmtId="3" fontId="5" fillId="0" borderId="0" xfId="0" applyNumberFormat="1" applyFont="1"/>
    <xf numFmtId="0" fontId="29" fillId="0" borderId="0" xfId="2" applyFont="1" applyAlignment="1">
      <alignment horizontal="right"/>
    </xf>
    <xf numFmtId="0" fontId="29" fillId="0" borderId="0" xfId="2" applyFont="1" applyAlignment="1">
      <alignment horizontal="left"/>
    </xf>
    <xf numFmtId="0" fontId="35" fillId="0" borderId="0" xfId="2" applyFont="1"/>
    <xf numFmtId="0" fontId="29" fillId="0" borderId="0" xfId="2" applyFont="1" applyAlignment="1">
      <alignment horizontal="center"/>
    </xf>
    <xf numFmtId="0" fontId="35" fillId="0" borderId="0" xfId="2" applyFont="1" applyFill="1"/>
    <xf numFmtId="0" fontId="35" fillId="0" borderId="0" xfId="2" applyFont="1" applyAlignment="1">
      <alignment horizontal="center"/>
    </xf>
    <xf numFmtId="0" fontId="35" fillId="0" borderId="0" xfId="2" applyFont="1" applyFill="1" applyAlignment="1">
      <alignment horizontal="right"/>
    </xf>
    <xf numFmtId="0" fontId="29" fillId="0" borderId="1" xfId="2" applyFont="1" applyBorder="1" applyAlignment="1">
      <alignment horizontal="center"/>
    </xf>
    <xf numFmtId="0" fontId="29" fillId="0" borderId="1" xfId="2" applyFont="1" applyFill="1" applyBorder="1" applyAlignment="1">
      <alignment horizontal="center"/>
    </xf>
    <xf numFmtId="0" fontId="18" fillId="0" borderId="1" xfId="2" applyFont="1" applyBorder="1"/>
    <xf numFmtId="0" fontId="18" fillId="0" borderId="1" xfId="7" applyFont="1" applyBorder="1" applyAlignment="1">
      <alignment horizontal="left" vertical="center"/>
    </xf>
    <xf numFmtId="3" fontId="18" fillId="0" borderId="0" xfId="11" applyNumberFormat="1" applyFont="1" applyBorder="1"/>
    <xf numFmtId="3" fontId="18" fillId="0" borderId="0" xfId="11" applyNumberFormat="1" applyFont="1" applyBorder="1" applyAlignment="1">
      <alignment horizontal="right"/>
    </xf>
    <xf numFmtId="3" fontId="18" fillId="0" borderId="1" xfId="11" applyNumberFormat="1" applyFont="1" applyBorder="1"/>
    <xf numFmtId="3" fontId="18" fillId="0" borderId="1" xfId="11" applyNumberFormat="1" applyFont="1" applyFill="1" applyBorder="1"/>
    <xf numFmtId="3" fontId="18" fillId="0" borderId="1" xfId="11" applyNumberFormat="1" applyFont="1" applyBorder="1" applyAlignment="1">
      <alignment wrapText="1"/>
    </xf>
    <xf numFmtId="3" fontId="5" fillId="0" borderId="1" xfId="11" applyNumberFormat="1" applyFont="1" applyBorder="1"/>
    <xf numFmtId="3" fontId="18" fillId="0" borderId="0" xfId="2" applyNumberFormat="1" applyFont="1" applyAlignment="1">
      <alignment horizontal="right"/>
    </xf>
    <xf numFmtId="0" fontId="5" fillId="0" borderId="1" xfId="2" applyFont="1" applyBorder="1" applyAlignment="1">
      <alignment horizontal="center"/>
    </xf>
    <xf numFmtId="3" fontId="5" fillId="0" borderId="1" xfId="7" applyNumberFormat="1" applyFont="1" applyBorder="1" applyAlignment="1">
      <alignment horizontal="left" wrapText="1"/>
    </xf>
    <xf numFmtId="3" fontId="5" fillId="0" borderId="1" xfId="7" applyNumberFormat="1" applyFont="1" applyBorder="1" applyAlignment="1">
      <alignment wrapText="1"/>
    </xf>
    <xf numFmtId="3" fontId="5" fillId="0" borderId="1" xfId="7" applyNumberFormat="1" applyFont="1" applyBorder="1"/>
    <xf numFmtId="0" fontId="5" fillId="0" borderId="1" xfId="7" applyFont="1" applyBorder="1" applyAlignment="1">
      <alignment horizontal="left"/>
    </xf>
    <xf numFmtId="0" fontId="5" fillId="0" borderId="1" xfId="2" applyFont="1" applyBorder="1" applyAlignment="1">
      <alignment horizontal="left"/>
    </xf>
    <xf numFmtId="3" fontId="8" fillId="0" borderId="1" xfId="0" applyNumberFormat="1" applyFont="1" applyBorder="1" applyAlignment="1">
      <alignment vertical="center"/>
    </xf>
    <xf numFmtId="3" fontId="4" fillId="2" borderId="1" xfId="0" applyNumberFormat="1" applyFont="1" applyFill="1" applyBorder="1" applyAlignment="1">
      <alignment horizontal="right" vertical="center" wrapText="1"/>
    </xf>
    <xf numFmtId="3" fontId="4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Alignment="1">
      <alignment vertical="center" wrapText="1"/>
    </xf>
    <xf numFmtId="3" fontId="8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3" fontId="4" fillId="0" borderId="0" xfId="3" applyNumberFormat="1" applyFont="1" applyFill="1" applyAlignment="1">
      <alignment vertical="center" wrapText="1"/>
    </xf>
    <xf numFmtId="3" fontId="18" fillId="0" borderId="0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3" fontId="4" fillId="0" borderId="1" xfId="3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4" fillId="2" borderId="1" xfId="0" applyNumberFormat="1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3" fontId="4" fillId="2" borderId="1" xfId="3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7" applyFont="1" applyBorder="1" applyAlignment="1">
      <alignment vertical="center" wrapText="1"/>
    </xf>
    <xf numFmtId="3" fontId="36" fillId="0" borderId="1" xfId="0" applyNumberFormat="1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vertical="center" wrapText="1"/>
    </xf>
    <xf numFmtId="3" fontId="4" fillId="0" borderId="1" xfId="3" applyNumberFormat="1" applyFont="1" applyFill="1" applyBorder="1" applyAlignment="1">
      <alignment horizontal="left" vertical="center" wrapText="1"/>
    </xf>
    <xf numFmtId="3" fontId="18" fillId="0" borderId="1" xfId="2" applyNumberFormat="1" applyFont="1" applyFill="1" applyBorder="1" applyAlignment="1">
      <alignment horizontal="left" vertical="center" wrapText="1"/>
    </xf>
    <xf numFmtId="3" fontId="36" fillId="0" borderId="1" xfId="0" applyNumberFormat="1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30" fillId="0" borderId="1" xfId="7" applyBorder="1" applyAlignment="1">
      <alignment vertical="center" wrapText="1"/>
    </xf>
    <xf numFmtId="3" fontId="4" fillId="0" borderId="0" xfId="3" applyNumberFormat="1" applyFont="1" applyFill="1" applyBorder="1" applyAlignment="1">
      <alignment vertical="center" wrapText="1"/>
    </xf>
    <xf numFmtId="3" fontId="36" fillId="0" borderId="0" xfId="0" applyNumberFormat="1" applyFont="1" applyBorder="1" applyAlignment="1">
      <alignment vertical="center" wrapText="1"/>
    </xf>
    <xf numFmtId="3" fontId="4" fillId="0" borderId="0" xfId="3" applyNumberFormat="1" applyFont="1" applyFill="1" applyBorder="1" applyAlignment="1">
      <alignment horizontal="center" vertical="center" wrapText="1"/>
    </xf>
    <xf numFmtId="3" fontId="14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horizontal="center" vertical="center"/>
    </xf>
    <xf numFmtId="3" fontId="31" fillId="0" borderId="0" xfId="3" applyNumberFormat="1" applyFont="1" applyFill="1" applyBorder="1" applyAlignment="1">
      <alignment horizontal="center" vertical="center"/>
    </xf>
    <xf numFmtId="3" fontId="4" fillId="0" borderId="0" xfId="3" applyNumberFormat="1" applyFont="1" applyFill="1" applyBorder="1" applyAlignment="1">
      <alignment horizontal="center" vertical="center"/>
    </xf>
    <xf numFmtId="3" fontId="14" fillId="0" borderId="0" xfId="3" applyNumberFormat="1" applyFont="1" applyFill="1" applyBorder="1" applyAlignment="1">
      <alignment horizontal="center" vertical="center" wrapText="1"/>
    </xf>
    <xf numFmtId="3" fontId="18" fillId="0" borderId="0" xfId="3" applyNumberFormat="1" applyFont="1" applyFill="1" applyBorder="1" applyAlignment="1">
      <alignment horizontal="right" vertical="center" wrapText="1"/>
    </xf>
    <xf numFmtId="3" fontId="15" fillId="0" borderId="0" xfId="3" applyNumberFormat="1" applyFont="1" applyFill="1" applyBorder="1" applyAlignment="1">
      <alignment horizontal="right" vertical="center" wrapText="1"/>
    </xf>
    <xf numFmtId="3" fontId="11" fillId="0" borderId="1" xfId="3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center" vertical="center" wrapText="1"/>
    </xf>
    <xf numFmtId="3" fontId="31" fillId="0" borderId="0" xfId="3" applyNumberFormat="1" applyFont="1" applyFill="1" applyBorder="1" applyAlignment="1">
      <alignment horizontal="center" vertical="center" wrapText="1"/>
    </xf>
    <xf numFmtId="3" fontId="4" fillId="0" borderId="1" xfId="7" applyNumberFormat="1" applyFont="1" applyFill="1" applyBorder="1" applyAlignment="1">
      <alignment horizontal="justify" vertical="center" wrapText="1"/>
    </xf>
    <xf numFmtId="3" fontId="14" fillId="0" borderId="1" xfId="3" applyNumberFormat="1" applyFont="1" applyFill="1" applyBorder="1" applyAlignment="1">
      <alignment horizontal="center" vertical="center" wrapText="1"/>
    </xf>
    <xf numFmtId="3" fontId="15" fillId="0" borderId="1" xfId="3" applyNumberFormat="1" applyFont="1" applyFill="1" applyBorder="1" applyAlignment="1">
      <alignment horizontal="center" vertical="center" wrapText="1"/>
    </xf>
    <xf numFmtId="3" fontId="8" fillId="0" borderId="0" xfId="3" applyNumberFormat="1" applyFont="1" applyFill="1" applyBorder="1" applyAlignment="1">
      <alignment horizontal="center" vertical="center" wrapText="1"/>
    </xf>
    <xf numFmtId="3" fontId="4" fillId="0" borderId="0" xfId="3" applyNumberFormat="1" applyFont="1" applyFill="1" applyBorder="1" applyAlignment="1">
      <alignment horizontal="right" vertical="center" wrapText="1"/>
    </xf>
    <xf numFmtId="0" fontId="8" fillId="0" borderId="1" xfId="12" applyFont="1" applyBorder="1" applyAlignment="1">
      <alignment horizontal="center" vertical="center" wrapText="1"/>
    </xf>
    <xf numFmtId="0" fontId="4" fillId="0" borderId="0" xfId="12" applyFont="1" applyAlignment="1">
      <alignment vertical="center" wrapText="1"/>
    </xf>
    <xf numFmtId="3" fontId="4" fillId="0" borderId="1" xfId="12" applyNumberFormat="1" applyFont="1" applyBorder="1" applyAlignment="1">
      <alignment vertical="center" wrapText="1"/>
    </xf>
    <xf numFmtId="0" fontId="8" fillId="0" borderId="1" xfId="12" applyFont="1" applyFill="1" applyBorder="1" applyAlignment="1">
      <alignment horizontal="center" vertical="center" wrapText="1"/>
    </xf>
    <xf numFmtId="0" fontId="4" fillId="0" borderId="1" xfId="12" applyFont="1" applyFill="1" applyBorder="1" applyAlignment="1">
      <alignment horizontal="left" vertical="center" wrapText="1"/>
    </xf>
    <xf numFmtId="3" fontId="4" fillId="0" borderId="1" xfId="12" applyNumberFormat="1" applyFont="1" applyFill="1" applyBorder="1" applyAlignment="1">
      <alignment vertical="center" wrapText="1"/>
    </xf>
    <xf numFmtId="0" fontId="4" fillId="0" borderId="0" xfId="12" applyFont="1" applyFill="1" applyAlignment="1">
      <alignment vertical="center" wrapText="1"/>
    </xf>
    <xf numFmtId="3" fontId="18" fillId="0" borderId="1" xfId="12" applyNumberFormat="1" applyFont="1" applyFill="1" applyBorder="1" applyAlignment="1">
      <alignment vertical="center" wrapText="1"/>
    </xf>
    <xf numFmtId="0" fontId="4" fillId="0" borderId="1" xfId="12" applyFont="1" applyBorder="1" applyAlignment="1">
      <alignment horizontal="left" vertical="center" wrapText="1"/>
    </xf>
    <xf numFmtId="0" fontId="4" fillId="5" borderId="0" xfId="12" applyFont="1" applyFill="1" applyAlignment="1">
      <alignment vertical="center" wrapText="1"/>
    </xf>
    <xf numFmtId="3" fontId="15" fillId="0" borderId="1" xfId="12" applyNumberFormat="1" applyFont="1" applyFill="1" applyBorder="1" applyAlignment="1">
      <alignment vertical="center" wrapText="1"/>
    </xf>
    <xf numFmtId="3" fontId="4" fillId="0" borderId="0" xfId="12" applyNumberFormat="1" applyFont="1" applyFill="1" applyAlignment="1">
      <alignment vertical="center" wrapText="1"/>
    </xf>
    <xf numFmtId="0" fontId="19" fillId="0" borderId="0" xfId="2" applyFont="1" applyFill="1" applyBorder="1" applyAlignment="1">
      <alignment horizontal="center" wrapText="1"/>
    </xf>
    <xf numFmtId="9" fontId="19" fillId="0" borderId="0" xfId="2" applyNumberFormat="1" applyFont="1" applyFill="1" applyBorder="1" applyAlignment="1">
      <alignment horizontal="center"/>
    </xf>
    <xf numFmtId="3" fontId="19" fillId="0" borderId="0" xfId="2" applyNumberFormat="1" applyFont="1" applyFill="1" applyBorder="1"/>
    <xf numFmtId="3" fontId="5" fillId="0" borderId="1" xfId="2" applyNumberFormat="1" applyFont="1" applyBorder="1" applyAlignment="1">
      <alignment horizontal="center" wrapText="1"/>
    </xf>
    <xf numFmtId="3" fontId="18" fillId="0" borderId="1" xfId="2" applyNumberFormat="1" applyFont="1" applyBorder="1" applyAlignment="1">
      <alignment vertical="center" wrapText="1"/>
    </xf>
    <xf numFmtId="3" fontId="5" fillId="0" borderId="1" xfId="2" applyNumberFormat="1" applyFont="1" applyBorder="1" applyAlignment="1">
      <alignment wrapText="1"/>
    </xf>
    <xf numFmtId="0" fontId="30" fillId="0" borderId="0" xfId="7" applyAlignment="1">
      <alignment wrapText="1"/>
    </xf>
    <xf numFmtId="3" fontId="22" fillId="0" borderId="1" xfId="0" applyNumberFormat="1" applyFont="1" applyBorder="1" applyAlignment="1">
      <alignment vertical="center" wrapText="1"/>
    </xf>
    <xf numFmtId="3" fontId="38" fillId="0" borderId="1" xfId="3" applyNumberFormat="1" applyFont="1" applyFill="1" applyBorder="1" applyAlignment="1">
      <alignment horizontal="center" vertical="center" wrapText="1"/>
    </xf>
    <xf numFmtId="3" fontId="38" fillId="0" borderId="1" xfId="3" applyNumberFormat="1" applyFont="1" applyFill="1" applyBorder="1" applyAlignment="1">
      <alignment vertical="center" wrapText="1"/>
    </xf>
    <xf numFmtId="3" fontId="38" fillId="0" borderId="1" xfId="0" applyNumberFormat="1" applyFont="1" applyFill="1" applyBorder="1" applyAlignment="1">
      <alignment horizontal="center" vertical="center" wrapText="1"/>
    </xf>
    <xf numFmtId="3" fontId="38" fillId="0" borderId="1" xfId="3" applyNumberFormat="1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vertical="center" wrapText="1"/>
    </xf>
    <xf numFmtId="3" fontId="18" fillId="0" borderId="1" xfId="3" applyNumberFormat="1" applyFont="1" applyFill="1" applyBorder="1" applyAlignment="1">
      <alignment vertical="center" wrapText="1"/>
    </xf>
    <xf numFmtId="3" fontId="18" fillId="0" borderId="1" xfId="0" applyNumberFormat="1" applyFont="1" applyBorder="1" applyAlignment="1">
      <alignment horizontal="left" vertical="center" wrapText="1"/>
    </xf>
    <xf numFmtId="3" fontId="18" fillId="0" borderId="1" xfId="0" applyNumberFormat="1" applyFont="1" applyFill="1" applyBorder="1" applyAlignment="1">
      <alignment horizontal="left" vertical="center" wrapText="1"/>
    </xf>
    <xf numFmtId="3" fontId="18" fillId="0" borderId="1" xfId="0" applyNumberFormat="1" applyFont="1" applyFill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0" fontId="18" fillId="0" borderId="1" xfId="7" applyFont="1" applyBorder="1" applyAlignment="1">
      <alignment vertical="center" wrapText="1"/>
    </xf>
    <xf numFmtId="3" fontId="22" fillId="0" borderId="1" xfId="0" applyNumberFormat="1" applyFont="1" applyFill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3" fontId="18" fillId="0" borderId="1" xfId="3" applyNumberFormat="1" applyFont="1" applyFill="1" applyBorder="1" applyAlignment="1">
      <alignment horizontal="center" vertical="center" wrapText="1"/>
    </xf>
    <xf numFmtId="3" fontId="5" fillId="0" borderId="1" xfId="3" applyNumberFormat="1" applyFont="1" applyFill="1" applyBorder="1" applyAlignment="1">
      <alignment vertical="center" wrapText="1"/>
    </xf>
    <xf numFmtId="3" fontId="18" fillId="0" borderId="1" xfId="3" applyNumberFormat="1" applyFont="1" applyFill="1" applyBorder="1" applyAlignment="1">
      <alignment horizontal="left" vertical="center" wrapText="1"/>
    </xf>
    <xf numFmtId="3" fontId="4" fillId="0" borderId="0" xfId="12" applyNumberFormat="1" applyFont="1" applyAlignment="1">
      <alignment vertical="center" wrapText="1"/>
    </xf>
    <xf numFmtId="3" fontId="4" fillId="0" borderId="0" xfId="12" applyNumberFormat="1" applyFont="1" applyAlignment="1">
      <alignment horizontal="right" vertical="center" wrapText="1"/>
    </xf>
    <xf numFmtId="3" fontId="8" fillId="0" borderId="1" xfId="12" applyNumberFormat="1" applyFont="1" applyBorder="1" applyAlignment="1">
      <alignment horizontal="right" vertical="center" wrapText="1"/>
    </xf>
    <xf numFmtId="0" fontId="4" fillId="0" borderId="1" xfId="12" applyFont="1" applyBorder="1" applyAlignment="1">
      <alignment vertical="center" wrapText="1"/>
    </xf>
    <xf numFmtId="0" fontId="4" fillId="0" borderId="1" xfId="12" applyFont="1" applyFill="1" applyBorder="1" applyAlignment="1">
      <alignment vertical="center" wrapText="1"/>
    </xf>
    <xf numFmtId="0" fontId="8" fillId="6" borderId="1" xfId="12" applyFont="1" applyFill="1" applyBorder="1" applyAlignment="1">
      <alignment horizontal="right" vertical="center" wrapText="1"/>
    </xf>
    <xf numFmtId="3" fontId="8" fillId="6" borderId="1" xfId="12" applyNumberFormat="1" applyFont="1" applyFill="1" applyBorder="1" applyAlignment="1">
      <alignment horizontal="right" vertical="center" wrapText="1"/>
    </xf>
    <xf numFmtId="0" fontId="4" fillId="6" borderId="0" xfId="12" applyFont="1" applyFill="1" applyAlignment="1">
      <alignment vertical="center" wrapText="1"/>
    </xf>
    <xf numFmtId="0" fontId="8" fillId="5" borderId="1" xfId="12" applyFont="1" applyFill="1" applyBorder="1" applyAlignment="1">
      <alignment horizontal="right" vertical="center" wrapText="1"/>
    </xf>
    <xf numFmtId="3" fontId="8" fillId="5" borderId="1" xfId="12" applyNumberFormat="1" applyFont="1" applyFill="1" applyBorder="1" applyAlignment="1">
      <alignment vertical="center" wrapText="1"/>
    </xf>
    <xf numFmtId="0" fontId="8" fillId="5" borderId="0" xfId="12" applyFont="1" applyFill="1" applyAlignment="1">
      <alignment vertical="center" wrapText="1"/>
    </xf>
    <xf numFmtId="0" fontId="8" fillId="7" borderId="1" xfId="12" applyFont="1" applyFill="1" applyBorder="1" applyAlignment="1">
      <alignment horizontal="center" vertical="center" wrapText="1"/>
    </xf>
    <xf numFmtId="3" fontId="4" fillId="7" borderId="1" xfId="12" applyNumberFormat="1" applyFont="1" applyFill="1" applyBorder="1" applyAlignment="1">
      <alignment vertical="center" wrapText="1"/>
    </xf>
    <xf numFmtId="0" fontId="4" fillId="7" borderId="0" xfId="12" applyFont="1" applyFill="1" applyAlignment="1">
      <alignment vertical="center" wrapText="1"/>
    </xf>
    <xf numFmtId="3" fontId="18" fillId="0" borderId="1" xfId="12" applyNumberFormat="1" applyFont="1" applyBorder="1" applyAlignment="1">
      <alignment vertical="center" wrapText="1"/>
    </xf>
    <xf numFmtId="3" fontId="8" fillId="6" borderId="1" xfId="12" applyNumberFormat="1" applyFont="1" applyFill="1" applyBorder="1" applyAlignment="1">
      <alignment vertical="center" wrapText="1"/>
    </xf>
    <xf numFmtId="0" fontId="8" fillId="0" borderId="0" xfId="12" applyFont="1" applyFill="1" applyAlignment="1">
      <alignment vertical="center" wrapText="1"/>
    </xf>
    <xf numFmtId="3" fontId="8" fillId="5" borderId="1" xfId="12" applyNumberFormat="1" applyFont="1" applyFill="1" applyBorder="1" applyAlignment="1">
      <alignment horizontal="right" vertical="center" wrapText="1"/>
    </xf>
    <xf numFmtId="3" fontId="8" fillId="0" borderId="1" xfId="12" applyNumberFormat="1" applyFont="1" applyFill="1" applyBorder="1" applyAlignment="1">
      <alignment vertical="center" wrapText="1"/>
    </xf>
    <xf numFmtId="3" fontId="8" fillId="0" borderId="1" xfId="12" applyNumberFormat="1" applyFont="1" applyBorder="1" applyAlignment="1">
      <alignment vertical="center" wrapText="1"/>
    </xf>
    <xf numFmtId="3" fontId="18" fillId="0" borderId="0" xfId="2" applyNumberFormat="1" applyFont="1" applyFill="1" applyAlignment="1">
      <alignment vertical="center"/>
    </xf>
    <xf numFmtId="0" fontId="7" fillId="0" borderId="0" xfId="2" applyFont="1" applyFill="1" applyBorder="1" applyAlignment="1">
      <alignment horizontal="center" vertical="center"/>
    </xf>
    <xf numFmtId="3" fontId="8" fillId="0" borderId="1" xfId="6" applyNumberFormat="1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left" vertical="center"/>
    </xf>
    <xf numFmtId="3" fontId="18" fillId="0" borderId="1" xfId="2" applyNumberFormat="1" applyFont="1" applyFill="1" applyBorder="1" applyAlignment="1">
      <alignment horizontal="left" vertical="center"/>
    </xf>
    <xf numFmtId="0" fontId="18" fillId="0" borderId="0" xfId="2" applyFont="1" applyFill="1" applyAlignment="1">
      <alignment horizontal="left" vertical="center"/>
    </xf>
    <xf numFmtId="3" fontId="18" fillId="0" borderId="1" xfId="2" applyNumberFormat="1" applyFont="1" applyFill="1" applyBorder="1" applyAlignment="1">
      <alignment horizontal="center" vertical="center"/>
    </xf>
    <xf numFmtId="0" fontId="18" fillId="0" borderId="1" xfId="6" applyFont="1" applyFill="1" applyBorder="1" applyAlignment="1">
      <alignment vertical="center"/>
    </xf>
    <xf numFmtId="3" fontId="20" fillId="0" borderId="1" xfId="2" applyNumberFormat="1" applyFont="1" applyFill="1" applyBorder="1" applyAlignment="1">
      <alignment horizontal="center" vertical="center"/>
    </xf>
    <xf numFmtId="0" fontId="20" fillId="0" borderId="1" xfId="6" applyFont="1" applyFill="1" applyBorder="1" applyAlignment="1">
      <alignment vertical="center"/>
    </xf>
    <xf numFmtId="0" fontId="20" fillId="0" borderId="0" xfId="2" applyFont="1" applyFill="1" applyAlignment="1">
      <alignment horizontal="left" vertical="center"/>
    </xf>
    <xf numFmtId="0" fontId="18" fillId="0" borderId="1" xfId="2" applyFont="1" applyFill="1" applyBorder="1" applyAlignment="1">
      <alignment horizontal="left" vertical="center" wrapText="1"/>
    </xf>
    <xf numFmtId="0" fontId="5" fillId="0" borderId="0" xfId="2" applyFont="1" applyFill="1" applyAlignment="1">
      <alignment vertical="center"/>
    </xf>
    <xf numFmtId="3" fontId="4" fillId="0" borderId="1" xfId="6" applyNumberFormat="1" applyFont="1" applyFill="1" applyBorder="1" applyAlignment="1">
      <alignment horizontal="center" vertical="center"/>
    </xf>
    <xf numFmtId="3" fontId="4" fillId="0" borderId="1" xfId="6" applyNumberFormat="1" applyFont="1" applyFill="1" applyBorder="1" applyAlignment="1">
      <alignment horizontal="left" vertical="center"/>
    </xf>
    <xf numFmtId="0" fontId="15" fillId="0" borderId="1" xfId="2" applyFont="1" applyFill="1" applyBorder="1" applyAlignment="1">
      <alignment horizontal="left" vertical="center" wrapText="1"/>
    </xf>
    <xf numFmtId="0" fontId="18" fillId="0" borderId="1" xfId="7" applyFont="1" applyFill="1" applyBorder="1" applyAlignment="1">
      <alignment vertical="center"/>
    </xf>
    <xf numFmtId="3" fontId="5" fillId="0" borderId="0" xfId="2" applyNumberFormat="1" applyFont="1" applyFill="1" applyAlignment="1">
      <alignment horizontal="center" vertical="center"/>
    </xf>
    <xf numFmtId="3" fontId="18" fillId="0" borderId="1" xfId="2" applyNumberFormat="1" applyFont="1" applyFill="1" applyBorder="1" applyAlignment="1">
      <alignment wrapText="1"/>
    </xf>
    <xf numFmtId="3" fontId="18" fillId="0" borderId="1" xfId="2" applyNumberFormat="1" applyFont="1" applyFill="1" applyBorder="1" applyAlignment="1">
      <alignment horizontal="right" vertical="center" wrapText="1"/>
    </xf>
    <xf numFmtId="0" fontId="18" fillId="0" borderId="0" xfId="2" applyFont="1" applyFill="1" applyAlignment="1">
      <alignment horizontal="left" vertical="center" wrapText="1"/>
    </xf>
    <xf numFmtId="3" fontId="36" fillId="0" borderId="4" xfId="0" applyNumberFormat="1" applyFont="1" applyFill="1" applyBorder="1" applyAlignment="1">
      <alignment vertical="center" wrapText="1"/>
    </xf>
    <xf numFmtId="3" fontId="8" fillId="0" borderId="0" xfId="12" applyNumberFormat="1" applyFont="1" applyAlignment="1">
      <alignment horizontal="center" vertical="center" wrapText="1"/>
    </xf>
    <xf numFmtId="3" fontId="4" fillId="0" borderId="1" xfId="7" applyNumberFormat="1" applyFont="1" applyFill="1" applyBorder="1" applyAlignment="1">
      <alignment vertical="center" wrapText="1"/>
    </xf>
    <xf numFmtId="3" fontId="4" fillId="0" borderId="1" xfId="2" applyNumberFormat="1" applyFont="1" applyFill="1" applyBorder="1"/>
    <xf numFmtId="3" fontId="4" fillId="0" borderId="2" xfId="3" applyNumberFormat="1" applyFont="1" applyFill="1" applyBorder="1" applyAlignment="1">
      <alignment horizontal="center" vertical="center" wrapText="1"/>
    </xf>
    <xf numFmtId="0" fontId="15" fillId="0" borderId="1" xfId="0" applyFont="1" applyFill="1" applyBorder="1"/>
    <xf numFmtId="3" fontId="5" fillId="0" borderId="1" xfId="3" applyNumberFormat="1" applyFont="1" applyFill="1" applyBorder="1" applyAlignment="1">
      <alignment horizontal="center" vertical="center" wrapText="1"/>
    </xf>
    <xf numFmtId="3" fontId="5" fillId="0" borderId="0" xfId="3" applyNumberFormat="1" applyFont="1" applyFill="1" applyAlignment="1">
      <alignment vertical="center" wrapText="1"/>
    </xf>
    <xf numFmtId="3" fontId="5" fillId="0" borderId="0" xfId="3" applyNumberFormat="1" applyFont="1" applyFill="1" applyBorder="1" applyAlignment="1">
      <alignment vertical="center" wrapText="1"/>
    </xf>
    <xf numFmtId="3" fontId="27" fillId="0" borderId="1" xfId="0" applyNumberFormat="1" applyFont="1" applyFill="1" applyBorder="1" applyAlignment="1">
      <alignment horizontal="center" vertical="center" wrapText="1"/>
    </xf>
    <xf numFmtId="3" fontId="18" fillId="0" borderId="0" xfId="13" applyNumberFormat="1" applyFont="1" applyAlignment="1">
      <alignment wrapText="1"/>
    </xf>
    <xf numFmtId="3" fontId="18" fillId="0" borderId="0" xfId="13" applyNumberFormat="1" applyFont="1"/>
    <xf numFmtId="3" fontId="5" fillId="0" borderId="0" xfId="13" applyNumberFormat="1" applyFont="1"/>
    <xf numFmtId="3" fontId="5" fillId="0" borderId="0" xfId="13" applyNumberFormat="1" applyFont="1" applyBorder="1" applyAlignment="1">
      <alignment horizontal="center" vertical="center" wrapText="1"/>
    </xf>
    <xf numFmtId="3" fontId="5" fillId="0" borderId="0" xfId="13" applyNumberFormat="1" applyFont="1" applyBorder="1" applyAlignment="1">
      <alignment horizontal="center" vertical="center"/>
    </xf>
    <xf numFmtId="3" fontId="18" fillId="0" borderId="0" xfId="13" applyNumberFormat="1" applyFont="1" applyAlignment="1">
      <alignment horizontal="center" vertical="center"/>
    </xf>
    <xf numFmtId="3" fontId="5" fillId="0" borderId="0" xfId="13" applyNumberFormat="1" applyFont="1" applyAlignment="1">
      <alignment horizontal="center" vertical="center"/>
    </xf>
    <xf numFmtId="3" fontId="5" fillId="0" borderId="0" xfId="13" applyNumberFormat="1" applyFont="1" applyBorder="1" applyAlignment="1">
      <alignment horizontal="center"/>
    </xf>
    <xf numFmtId="3" fontId="5" fillId="0" borderId="0" xfId="13" applyNumberFormat="1" applyFont="1" applyAlignment="1">
      <alignment horizontal="center"/>
    </xf>
    <xf numFmtId="3" fontId="5" fillId="0" borderId="1" xfId="13" applyNumberFormat="1" applyFont="1" applyBorder="1" applyAlignment="1">
      <alignment horizontal="center" vertical="center" wrapText="1"/>
    </xf>
    <xf numFmtId="3" fontId="5" fillId="10" borderId="1" xfId="13" applyNumberFormat="1" applyFont="1" applyFill="1" applyBorder="1" applyAlignment="1">
      <alignment horizontal="center" vertical="center" wrapText="1"/>
    </xf>
    <xf numFmtId="3" fontId="5" fillId="0" borderId="1" xfId="13" applyNumberFormat="1" applyFont="1" applyBorder="1" applyAlignment="1">
      <alignment horizontal="center" vertical="center"/>
    </xf>
    <xf numFmtId="3" fontId="40" fillId="2" borderId="1" xfId="13" applyNumberFormat="1" applyFont="1" applyFill="1" applyBorder="1" applyAlignment="1">
      <alignment horizontal="center" vertical="center" wrapText="1"/>
    </xf>
    <xf numFmtId="3" fontId="34" fillId="2" borderId="1" xfId="13" applyNumberFormat="1" applyFont="1" applyFill="1" applyBorder="1" applyAlignment="1">
      <alignment vertical="center"/>
    </xf>
    <xf numFmtId="3" fontId="40" fillId="10" borderId="1" xfId="13" applyNumberFormat="1" applyFont="1" applyFill="1" applyBorder="1" applyAlignment="1">
      <alignment vertical="center"/>
    </xf>
    <xf numFmtId="3" fontId="18" fillId="2" borderId="1" xfId="13" applyNumberFormat="1" applyFont="1" applyFill="1" applyBorder="1" applyAlignment="1">
      <alignment vertical="center"/>
    </xf>
    <xf numFmtId="3" fontId="20" fillId="2" borderId="1" xfId="13" applyNumberFormat="1" applyFont="1" applyFill="1" applyBorder="1" applyAlignment="1">
      <alignment vertical="center"/>
    </xf>
    <xf numFmtId="3" fontId="5" fillId="10" borderId="1" xfId="13" applyNumberFormat="1" applyFont="1" applyFill="1" applyBorder="1" applyAlignment="1">
      <alignment vertical="center"/>
    </xf>
    <xf numFmtId="3" fontId="40" fillId="2" borderId="1" xfId="13" applyNumberFormat="1" applyFont="1" applyFill="1" applyBorder="1" applyAlignment="1">
      <alignment vertical="center"/>
    </xf>
    <xf numFmtId="3" fontId="18" fillId="11" borderId="0" xfId="13" applyNumberFormat="1" applyFont="1" applyFill="1" applyBorder="1" applyAlignment="1">
      <alignment vertical="center"/>
    </xf>
    <xf numFmtId="3" fontId="18" fillId="11" borderId="0" xfId="13" applyNumberFormat="1" applyFont="1" applyFill="1" applyAlignment="1">
      <alignment vertical="center"/>
    </xf>
    <xf numFmtId="3" fontId="34" fillId="2" borderId="1" xfId="13" applyNumberFormat="1" applyFont="1" applyFill="1" applyBorder="1" applyAlignment="1">
      <alignment horizontal="right" vertical="center"/>
    </xf>
    <xf numFmtId="3" fontId="18" fillId="2" borderId="0" xfId="13" applyNumberFormat="1" applyFont="1" applyFill="1" applyAlignment="1">
      <alignment vertical="center"/>
    </xf>
    <xf numFmtId="3" fontId="40" fillId="3" borderId="1" xfId="13" applyNumberFormat="1" applyFont="1" applyFill="1" applyBorder="1" applyAlignment="1">
      <alignment horizontal="center" vertical="center" wrapText="1"/>
    </xf>
    <xf numFmtId="3" fontId="34" fillId="3" borderId="1" xfId="13" applyNumberFormat="1" applyFont="1" applyFill="1" applyBorder="1" applyAlignment="1">
      <alignment vertical="center"/>
    </xf>
    <xf numFmtId="3" fontId="40" fillId="3" borderId="1" xfId="13" applyNumberFormat="1" applyFont="1" applyFill="1" applyBorder="1" applyAlignment="1">
      <alignment vertical="center"/>
    </xf>
    <xf numFmtId="3" fontId="41" fillId="2" borderId="1" xfId="13" applyNumberFormat="1" applyFont="1" applyFill="1" applyBorder="1" applyAlignment="1">
      <alignment vertical="center"/>
    </xf>
    <xf numFmtId="3" fontId="34" fillId="0" borderId="0" xfId="13" applyNumberFormat="1" applyFont="1" applyAlignment="1">
      <alignment vertical="center"/>
    </xf>
    <xf numFmtId="3" fontId="18" fillId="0" borderId="1" xfId="13" applyNumberFormat="1" applyFont="1" applyBorder="1" applyAlignment="1">
      <alignment horizontal="left" vertical="center" wrapText="1"/>
    </xf>
    <xf numFmtId="3" fontId="18" fillId="0" borderId="1" xfId="13" applyNumberFormat="1" applyFont="1" applyBorder="1" applyAlignment="1">
      <alignment horizontal="right" vertical="center"/>
    </xf>
    <xf numFmtId="3" fontId="18" fillId="10" borderId="1" xfId="13" applyNumberFormat="1" applyFont="1" applyFill="1" applyBorder="1" applyAlignment="1">
      <alignment vertical="center"/>
    </xf>
    <xf numFmtId="3" fontId="34" fillId="0" borderId="1" xfId="13" applyNumberFormat="1" applyFont="1" applyBorder="1" applyAlignment="1">
      <alignment horizontal="left" vertical="center" wrapText="1"/>
    </xf>
    <xf numFmtId="3" fontId="41" fillId="0" borderId="1" xfId="13" applyNumberFormat="1" applyFont="1" applyBorder="1" applyAlignment="1">
      <alignment vertical="center"/>
    </xf>
    <xf numFmtId="3" fontId="34" fillId="0" borderId="1" xfId="13" applyNumberFormat="1" applyFont="1" applyBorder="1" applyAlignment="1">
      <alignment vertical="center"/>
    </xf>
    <xf numFmtId="3" fontId="34" fillId="10" borderId="1" xfId="13" applyNumberFormat="1" applyFont="1" applyFill="1" applyBorder="1" applyAlignment="1">
      <alignment vertical="center"/>
    </xf>
    <xf numFmtId="3" fontId="40" fillId="0" borderId="1" xfId="13" applyNumberFormat="1" applyFont="1" applyFill="1" applyBorder="1" applyAlignment="1">
      <alignment vertical="center"/>
    </xf>
    <xf numFmtId="3" fontId="18" fillId="0" borderId="0" xfId="13" applyNumberFormat="1" applyFont="1" applyAlignment="1">
      <alignment vertical="center"/>
    </xf>
    <xf numFmtId="3" fontId="42" fillId="0" borderId="0" xfId="13" applyNumberFormat="1" applyFont="1" applyFill="1" applyAlignment="1">
      <alignment horizontal="right" vertical="center" wrapText="1"/>
    </xf>
    <xf numFmtId="3" fontId="34" fillId="0" borderId="1" xfId="13" applyNumberFormat="1" applyFont="1" applyFill="1" applyBorder="1" applyAlignment="1">
      <alignment horizontal="right" vertical="center"/>
    </xf>
    <xf numFmtId="3" fontId="34" fillId="0" borderId="1" xfId="13" applyNumberFormat="1" applyFont="1" applyFill="1" applyBorder="1" applyAlignment="1">
      <alignment horizontal="left" vertical="center" wrapText="1"/>
    </xf>
    <xf numFmtId="3" fontId="34" fillId="0" borderId="0" xfId="13" applyNumberFormat="1" applyFont="1" applyAlignment="1">
      <alignment horizontal="right" vertical="center"/>
    </xf>
    <xf numFmtId="3" fontId="42" fillId="0" borderId="1" xfId="13" applyNumberFormat="1" applyFont="1" applyFill="1" applyBorder="1" applyAlignment="1">
      <alignment horizontal="right" vertical="center" wrapText="1"/>
    </xf>
    <xf numFmtId="3" fontId="18" fillId="2" borderId="1" xfId="13" applyNumberFormat="1" applyFont="1" applyFill="1" applyBorder="1" applyAlignment="1">
      <alignment horizontal="right" vertical="center"/>
    </xf>
    <xf numFmtId="3" fontId="18" fillId="11" borderId="0" xfId="13" applyNumberFormat="1" applyFont="1" applyFill="1" applyAlignment="1">
      <alignment horizontal="right" vertical="center"/>
    </xf>
    <xf numFmtId="3" fontId="28" fillId="0" borderId="1" xfId="13" applyNumberFormat="1" applyFont="1" applyFill="1" applyBorder="1" applyAlignment="1">
      <alignment horizontal="center" vertical="center" wrapText="1"/>
    </xf>
    <xf numFmtId="3" fontId="34" fillId="0" borderId="1" xfId="13" applyNumberFormat="1" applyFont="1" applyFill="1" applyBorder="1" applyAlignment="1">
      <alignment vertical="center"/>
    </xf>
    <xf numFmtId="3" fontId="20" fillId="0" borderId="1" xfId="13" applyNumberFormat="1" applyFont="1" applyFill="1" applyBorder="1" applyAlignment="1">
      <alignment vertical="center"/>
    </xf>
    <xf numFmtId="3" fontId="18" fillId="0" borderId="1" xfId="13" applyNumberFormat="1" applyFont="1" applyFill="1" applyBorder="1" applyAlignment="1">
      <alignment vertical="center"/>
    </xf>
    <xf numFmtId="3" fontId="43" fillId="3" borderId="1" xfId="13" applyNumberFormat="1" applyFont="1" applyFill="1" applyBorder="1" applyAlignment="1">
      <alignment horizontal="center" vertical="center" wrapText="1"/>
    </xf>
    <xf numFmtId="3" fontId="44" fillId="3" borderId="1" xfId="13" applyNumberFormat="1" applyFont="1" applyFill="1" applyBorder="1" applyAlignment="1">
      <alignment vertical="center"/>
    </xf>
    <xf numFmtId="3" fontId="43" fillId="10" borderId="1" xfId="13" applyNumberFormat="1" applyFont="1" applyFill="1" applyBorder="1" applyAlignment="1">
      <alignment vertical="center"/>
    </xf>
    <xf numFmtId="3" fontId="43" fillId="3" borderId="1" xfId="13" applyNumberFormat="1" applyFont="1" applyFill="1" applyBorder="1" applyAlignment="1">
      <alignment vertical="center"/>
    </xf>
    <xf numFmtId="3" fontId="44" fillId="0" borderId="0" xfId="13" applyNumberFormat="1" applyFont="1" applyAlignment="1">
      <alignment vertical="center"/>
    </xf>
    <xf numFmtId="3" fontId="18" fillId="0" borderId="1" xfId="13" applyNumberFormat="1" applyFont="1" applyBorder="1" applyAlignment="1">
      <alignment vertical="center"/>
    </xf>
    <xf numFmtId="3" fontId="22" fillId="0" borderId="1" xfId="13" applyNumberFormat="1" applyFont="1" applyFill="1" applyBorder="1" applyAlignment="1">
      <alignment horizontal="left" vertical="center" wrapText="1"/>
    </xf>
    <xf numFmtId="3" fontId="41" fillId="0" borderId="1" xfId="13" applyNumberFormat="1" applyFont="1" applyFill="1" applyBorder="1" applyAlignment="1">
      <alignment vertical="center"/>
    </xf>
    <xf numFmtId="3" fontId="34" fillId="11" borderId="0" xfId="13" applyNumberFormat="1" applyFont="1" applyFill="1" applyAlignment="1">
      <alignment vertical="center"/>
    </xf>
    <xf numFmtId="3" fontId="34" fillId="0" borderId="1" xfId="13" applyNumberFormat="1" applyFont="1" applyFill="1" applyBorder="1" applyAlignment="1">
      <alignment vertical="center" wrapText="1"/>
    </xf>
    <xf numFmtId="3" fontId="5" fillId="3" borderId="1" xfId="13" applyNumberFormat="1" applyFont="1" applyFill="1" applyBorder="1" applyAlignment="1">
      <alignment vertical="center" wrapText="1"/>
    </xf>
    <xf numFmtId="3" fontId="5" fillId="3" borderId="1" xfId="13" applyNumberFormat="1" applyFont="1" applyFill="1" applyBorder="1" applyAlignment="1">
      <alignment vertical="center"/>
    </xf>
    <xf numFmtId="3" fontId="18" fillId="3" borderId="0" xfId="13" applyNumberFormat="1" applyFont="1" applyFill="1" applyAlignment="1">
      <alignment vertical="center"/>
    </xf>
    <xf numFmtId="3" fontId="5" fillId="0" borderId="0" xfId="13" applyNumberFormat="1" applyFont="1" applyBorder="1" applyAlignment="1">
      <alignment wrapText="1"/>
    </xf>
    <xf numFmtId="3" fontId="18" fillId="0" borderId="0" xfId="13" applyNumberFormat="1" applyFont="1" applyBorder="1"/>
    <xf numFmtId="3" fontId="20" fillId="0" borderId="0" xfId="13" applyNumberFormat="1" applyFont="1" applyAlignment="1">
      <alignment wrapText="1"/>
    </xf>
    <xf numFmtId="3" fontId="8" fillId="0" borderId="1" xfId="13" applyNumberFormat="1" applyFont="1" applyBorder="1" applyAlignment="1">
      <alignment horizontal="center" vertical="center" wrapText="1"/>
    </xf>
    <xf numFmtId="3" fontId="18" fillId="0" borderId="0" xfId="13" applyNumberFormat="1" applyFont="1" applyFill="1" applyAlignment="1">
      <alignment horizontal="right" vertical="center"/>
    </xf>
    <xf numFmtId="3" fontId="18" fillId="0" borderId="0" xfId="13" applyNumberFormat="1" applyFont="1" applyFill="1" applyAlignment="1">
      <alignment vertical="center"/>
    </xf>
    <xf numFmtId="3" fontId="34" fillId="0" borderId="0" xfId="13" applyNumberFormat="1" applyFont="1" applyFill="1" applyAlignment="1">
      <alignment vertical="center"/>
    </xf>
    <xf numFmtId="3" fontId="45" fillId="2" borderId="1" xfId="13" applyNumberFormat="1" applyFont="1" applyFill="1" applyBorder="1" applyAlignment="1">
      <alignment vertical="center"/>
    </xf>
    <xf numFmtId="49" fontId="24" fillId="0" borderId="1" xfId="0" applyNumberFormat="1" applyFont="1" applyFill="1" applyBorder="1" applyAlignment="1">
      <alignment vertical="center" wrapText="1"/>
    </xf>
    <xf numFmtId="3" fontId="24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vertical="center" wrapText="1"/>
    </xf>
    <xf numFmtId="49" fontId="2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15" fillId="0" borderId="1" xfId="0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wrapText="1"/>
    </xf>
    <xf numFmtId="3" fontId="15" fillId="0" borderId="0" xfId="2" applyNumberFormat="1" applyFont="1" applyFill="1"/>
    <xf numFmtId="0" fontId="10" fillId="0" borderId="0" xfId="2" applyFont="1" applyFill="1" applyAlignment="1"/>
    <xf numFmtId="0" fontId="15" fillId="0" borderId="0" xfId="2" applyFont="1" applyFill="1" applyAlignment="1">
      <alignment horizontal="right"/>
    </xf>
    <xf numFmtId="0" fontId="8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vertical="center"/>
    </xf>
    <xf numFmtId="3" fontId="19" fillId="0" borderId="1" xfId="2" applyNumberFormat="1" applyFont="1" applyFill="1" applyBorder="1"/>
    <xf numFmtId="3" fontId="27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3" fontId="18" fillId="0" borderId="1" xfId="2" applyNumberFormat="1" applyFont="1" applyBorder="1" applyAlignment="1">
      <alignment horizontal="center"/>
    </xf>
    <xf numFmtId="9" fontId="8" fillId="0" borderId="1" xfId="2" applyNumberFormat="1" applyFont="1" applyBorder="1" applyAlignment="1">
      <alignment horizontal="center" vertical="center" wrapText="1"/>
    </xf>
    <xf numFmtId="0" fontId="27" fillId="0" borderId="1" xfId="2" applyFont="1" applyBorder="1" applyAlignment="1">
      <alignment horizontal="center" vertical="center" wrapText="1"/>
    </xf>
    <xf numFmtId="0" fontId="27" fillId="0" borderId="1" xfId="2" applyFont="1" applyFill="1" applyBorder="1" applyAlignment="1">
      <alignment horizontal="center" vertical="center" wrapText="1"/>
    </xf>
    <xf numFmtId="0" fontId="8" fillId="0" borderId="0" xfId="2" applyFont="1" applyAlignment="1">
      <alignment vertical="center" wrapText="1"/>
    </xf>
    <xf numFmtId="3" fontId="4" fillId="0" borderId="4" xfId="2" applyNumberFormat="1" applyFont="1" applyFill="1" applyBorder="1"/>
    <xf numFmtId="0" fontId="4" fillId="0" borderId="0" xfId="12" applyFont="1" applyBorder="1" applyAlignment="1">
      <alignment vertical="center" wrapText="1"/>
    </xf>
    <xf numFmtId="3" fontId="4" fillId="0" borderId="0" xfId="2" applyNumberFormat="1" applyFont="1" applyFill="1" applyBorder="1"/>
    <xf numFmtId="3" fontId="18" fillId="0" borderId="1" xfId="2" applyNumberFormat="1" applyFont="1" applyBorder="1" applyAlignment="1">
      <alignment horizontal="center" vertical="center"/>
    </xf>
    <xf numFmtId="0" fontId="33" fillId="0" borderId="1" xfId="7" applyFont="1" applyBorder="1" applyAlignment="1">
      <alignment vertical="center" wrapText="1"/>
    </xf>
    <xf numFmtId="3" fontId="5" fillId="0" borderId="0" xfId="0" applyNumberFormat="1" applyFont="1" applyAlignment="1">
      <alignment horizontal="center"/>
    </xf>
    <xf numFmtId="3" fontId="5" fillId="0" borderId="1" xfId="0" applyNumberFormat="1" applyFont="1" applyFill="1" applyBorder="1" applyAlignment="1">
      <alignment horizontal="center" vertical="center"/>
    </xf>
    <xf numFmtId="0" fontId="29" fillId="0" borderId="1" xfId="2" applyFont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3" fontId="14" fillId="0" borderId="1" xfId="2" applyNumberFormat="1" applyFont="1" applyBorder="1" applyAlignment="1">
      <alignment horizontal="left" vertical="center" wrapText="1"/>
    </xf>
    <xf numFmtId="3" fontId="7" fillId="0" borderId="0" xfId="3" applyNumberFormat="1" applyFont="1" applyFill="1" applyAlignment="1">
      <alignment vertical="center" wrapText="1"/>
    </xf>
    <xf numFmtId="3" fontId="18" fillId="0" borderId="0" xfId="3" applyNumberFormat="1" applyFont="1" applyFill="1" applyAlignment="1">
      <alignment vertical="center" wrapText="1"/>
    </xf>
    <xf numFmtId="3" fontId="5" fillId="0" borderId="0" xfId="3" applyNumberFormat="1" applyFont="1" applyFill="1" applyBorder="1" applyAlignment="1">
      <alignment vertical="center"/>
    </xf>
    <xf numFmtId="3" fontId="7" fillId="0" borderId="0" xfId="3" applyNumberFormat="1" applyFont="1" applyFill="1" applyBorder="1" applyAlignment="1">
      <alignment vertical="center"/>
    </xf>
    <xf numFmtId="3" fontId="4" fillId="0" borderId="0" xfId="3" applyNumberFormat="1" applyFont="1" applyFill="1" applyBorder="1" applyAlignment="1">
      <alignment vertical="center"/>
    </xf>
    <xf numFmtId="0" fontId="20" fillId="0" borderId="1" xfId="2" applyFont="1" applyFill="1" applyBorder="1" applyAlignment="1">
      <alignment horizontal="left" vertical="center"/>
    </xf>
    <xf numFmtId="0" fontId="0" fillId="0" borderId="1" xfId="0" applyBorder="1"/>
    <xf numFmtId="0" fontId="5" fillId="0" borderId="0" xfId="2" applyFont="1" applyFill="1" applyAlignment="1">
      <alignment horizontal="right"/>
    </xf>
    <xf numFmtId="3" fontId="5" fillId="0" borderId="0" xfId="0" applyNumberFormat="1" applyFont="1" applyAlignment="1">
      <alignment horizontal="right"/>
    </xf>
    <xf numFmtId="0" fontId="27" fillId="0" borderId="0" xfId="2" applyFont="1" applyFill="1" applyAlignment="1">
      <alignment horizontal="right"/>
    </xf>
    <xf numFmtId="3" fontId="5" fillId="0" borderId="0" xfId="2" applyNumberFormat="1" applyFont="1" applyFill="1" applyBorder="1" applyAlignment="1">
      <alignment horizontal="right"/>
    </xf>
    <xf numFmtId="3" fontId="4" fillId="0" borderId="0" xfId="3" applyNumberFormat="1" applyFont="1" applyFill="1" applyAlignment="1">
      <alignment horizontal="right" vertical="center" wrapText="1"/>
    </xf>
    <xf numFmtId="3" fontId="5" fillId="0" borderId="0" xfId="11" applyNumberFormat="1" applyFont="1" applyAlignment="1">
      <alignment horizontal="right"/>
    </xf>
    <xf numFmtId="3" fontId="8" fillId="0" borderId="1" xfId="0" applyNumberFormat="1" applyFont="1" applyFill="1" applyBorder="1" applyAlignment="1">
      <alignment vertical="center" wrapText="1"/>
    </xf>
    <xf numFmtId="3" fontId="28" fillId="0" borderId="1" xfId="3" applyNumberFormat="1" applyFont="1" applyFill="1" applyBorder="1" applyAlignment="1">
      <alignment horizontal="center" vertical="center" wrapText="1"/>
    </xf>
    <xf numFmtId="0" fontId="18" fillId="0" borderId="1" xfId="0" applyFont="1" applyBorder="1"/>
    <xf numFmtId="0" fontId="18" fillId="0" borderId="1" xfId="2" applyFont="1" applyFill="1" applyBorder="1" applyAlignment="1">
      <alignment horizontal="right" vertical="center"/>
    </xf>
    <xf numFmtId="3" fontId="31" fillId="0" borderId="1" xfId="3" applyNumberFormat="1" applyFont="1" applyFill="1" applyBorder="1" applyAlignment="1">
      <alignment vertical="center" wrapText="1"/>
    </xf>
    <xf numFmtId="3" fontId="8" fillId="0" borderId="3" xfId="3" applyNumberFormat="1" applyFont="1" applyFill="1" applyBorder="1" applyAlignment="1">
      <alignment vertical="center" wrapText="1"/>
    </xf>
    <xf numFmtId="3" fontId="8" fillId="0" borderId="4" xfId="3" applyNumberFormat="1" applyFont="1" applyFill="1" applyBorder="1" applyAlignment="1">
      <alignment vertical="center" wrapText="1"/>
    </xf>
    <xf numFmtId="3" fontId="22" fillId="0" borderId="0" xfId="15" applyNumberFormat="1" applyFont="1"/>
    <xf numFmtId="3" fontId="5" fillId="0" borderId="0" xfId="15" applyNumberFormat="1" applyFont="1" applyBorder="1" applyAlignment="1">
      <alignment horizontal="center" vertical="center" wrapText="1"/>
    </xf>
    <xf numFmtId="3" fontId="18" fillId="0" borderId="1" xfId="15" applyNumberFormat="1" applyFont="1" applyBorder="1" applyAlignment="1">
      <alignment horizontal="center" vertical="center" wrapText="1"/>
    </xf>
    <xf numFmtId="3" fontId="22" fillId="0" borderId="1" xfId="15" applyNumberFormat="1" applyFont="1" applyBorder="1" applyAlignment="1">
      <alignment horizontal="center" vertical="center" wrapText="1"/>
    </xf>
    <xf numFmtId="3" fontId="18" fillId="4" borderId="1" xfId="15" applyNumberFormat="1" applyFont="1" applyFill="1" applyBorder="1" applyAlignment="1">
      <alignment horizontal="center" vertical="center" wrapText="1"/>
    </xf>
    <xf numFmtId="3" fontId="22" fillId="0" borderId="0" xfId="15" applyNumberFormat="1" applyFont="1" applyBorder="1" applyAlignment="1">
      <alignment horizontal="center" vertical="center" wrapText="1"/>
    </xf>
    <xf numFmtId="3" fontId="5" fillId="0" borderId="1" xfId="16" applyNumberFormat="1" applyFont="1" applyBorder="1"/>
    <xf numFmtId="3" fontId="22" fillId="0" borderId="1" xfId="15" applyNumberFormat="1" applyFont="1" applyBorder="1"/>
    <xf numFmtId="3" fontId="22" fillId="4" borderId="1" xfId="15" applyNumberFormat="1" applyFont="1" applyFill="1" applyBorder="1"/>
    <xf numFmtId="3" fontId="22" fillId="0" borderId="0" xfId="15" applyNumberFormat="1" applyFont="1" applyBorder="1"/>
    <xf numFmtId="3" fontId="5" fillId="0" borderId="1" xfId="16" applyNumberFormat="1" applyFont="1" applyFill="1" applyBorder="1" applyAlignment="1">
      <alignment vertical="center" wrapText="1"/>
    </xf>
    <xf numFmtId="3" fontId="5" fillId="0" borderId="1" xfId="16" applyNumberFormat="1" applyFont="1" applyFill="1" applyBorder="1"/>
    <xf numFmtId="3" fontId="5" fillId="0" borderId="1" xfId="16" applyNumberFormat="1" applyFont="1" applyBorder="1" applyAlignment="1">
      <alignment vertical="center" wrapText="1"/>
    </xf>
    <xf numFmtId="3" fontId="24" fillId="0" borderId="1" xfId="15" applyNumberFormat="1" applyFont="1" applyBorder="1"/>
    <xf numFmtId="3" fontId="24" fillId="4" borderId="1" xfId="15" applyNumberFormat="1" applyFont="1" applyFill="1" applyBorder="1"/>
    <xf numFmtId="3" fontId="24" fillId="0" borderId="0" xfId="15" applyNumberFormat="1" applyFont="1" applyBorder="1"/>
    <xf numFmtId="3" fontId="24" fillId="0" borderId="0" xfId="15" applyNumberFormat="1" applyFont="1"/>
    <xf numFmtId="3" fontId="27" fillId="0" borderId="2" xfId="15" applyNumberFormat="1" applyFont="1" applyBorder="1" applyAlignment="1">
      <alignment horizontal="center" vertical="center" wrapText="1"/>
    </xf>
    <xf numFmtId="3" fontId="22" fillId="0" borderId="0" xfId="15" applyNumberFormat="1" applyFont="1" applyAlignment="1">
      <alignment horizontal="center" vertical="center" wrapText="1"/>
    </xf>
    <xf numFmtId="3" fontId="22" fillId="0" borderId="1" xfId="15" applyNumberFormat="1" applyFont="1" applyFill="1" applyBorder="1" applyAlignment="1">
      <alignment vertical="center" wrapText="1"/>
    </xf>
    <xf numFmtId="3" fontId="22" fillId="0" borderId="1" xfId="15" applyNumberFormat="1" applyFont="1" applyBorder="1" applyAlignment="1">
      <alignment vertical="center" wrapText="1"/>
    </xf>
    <xf numFmtId="3" fontId="22" fillId="0" borderId="0" xfId="15" applyNumberFormat="1" applyFont="1" applyAlignment="1">
      <alignment vertical="center" wrapText="1"/>
    </xf>
    <xf numFmtId="3" fontId="24" fillId="0" borderId="1" xfId="15" applyNumberFormat="1" applyFont="1" applyFill="1" applyBorder="1" applyAlignment="1">
      <alignment vertical="center" wrapText="1"/>
    </xf>
    <xf numFmtId="3" fontId="24" fillId="0" borderId="1" xfId="15" applyNumberFormat="1" applyFont="1" applyBorder="1" applyAlignment="1">
      <alignment vertical="center" wrapText="1"/>
    </xf>
    <xf numFmtId="3" fontId="24" fillId="0" borderId="2" xfId="15" applyNumberFormat="1" applyFont="1" applyBorder="1"/>
    <xf numFmtId="3" fontId="22" fillId="0" borderId="3" xfId="15" applyNumberFormat="1" applyFont="1" applyBorder="1"/>
    <xf numFmtId="3" fontId="24" fillId="0" borderId="4" xfId="15" applyNumberFormat="1" applyFont="1" applyBorder="1"/>
    <xf numFmtId="3" fontId="24" fillId="0" borderId="0" xfId="15" applyNumberFormat="1" applyFont="1" applyAlignment="1">
      <alignment horizontal="center"/>
    </xf>
    <xf numFmtId="0" fontId="18" fillId="0" borderId="0" xfId="9" applyFont="1" applyAlignment="1">
      <alignment vertical="center"/>
    </xf>
    <xf numFmtId="0" fontId="47" fillId="0" borderId="1" xfId="0" applyFont="1" applyBorder="1" applyAlignment="1">
      <alignment horizontal="center" vertical="center" wrapText="1"/>
    </xf>
    <xf numFmtId="3" fontId="47" fillId="0" borderId="1" xfId="0" applyNumberFormat="1" applyFont="1" applyBorder="1" applyAlignment="1">
      <alignment horizontal="right" vertical="center"/>
    </xf>
    <xf numFmtId="0" fontId="18" fillId="0" borderId="0" xfId="9" applyFont="1" applyAlignment="1">
      <alignment horizont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31" fillId="0" borderId="3" xfId="3" applyNumberFormat="1" applyFont="1" applyFill="1" applyBorder="1" applyAlignment="1">
      <alignment horizontal="center" vertical="center" wrapText="1"/>
    </xf>
    <xf numFmtId="3" fontId="31" fillId="0" borderId="4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3" fontId="8" fillId="0" borderId="3" xfId="3" applyNumberFormat="1" applyFont="1" applyFill="1" applyBorder="1" applyAlignment="1">
      <alignment horizontal="center" vertical="center" wrapText="1"/>
    </xf>
    <xf numFmtId="3" fontId="8" fillId="0" borderId="4" xfId="3" applyNumberFormat="1" applyFont="1" applyFill="1" applyBorder="1" applyAlignment="1">
      <alignment horizontal="center" vertical="center" wrapText="1"/>
    </xf>
    <xf numFmtId="3" fontId="8" fillId="0" borderId="0" xfId="3" applyNumberFormat="1" applyFont="1" applyFill="1" applyAlignment="1">
      <alignment horizontal="right" vertical="center" wrapText="1"/>
    </xf>
    <xf numFmtId="3" fontId="5" fillId="0" borderId="0" xfId="3" applyNumberFormat="1" applyFont="1" applyFill="1" applyBorder="1" applyAlignment="1">
      <alignment horizontal="center" vertical="center"/>
    </xf>
    <xf numFmtId="3" fontId="7" fillId="0" borderId="0" xfId="3" applyNumberFormat="1" applyFont="1" applyFill="1" applyBorder="1" applyAlignment="1">
      <alignment horizontal="center" vertical="center"/>
    </xf>
    <xf numFmtId="3" fontId="4" fillId="0" borderId="0" xfId="3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right" vertical="center"/>
    </xf>
    <xf numFmtId="0" fontId="9" fillId="0" borderId="0" xfId="2" applyFont="1" applyAlignment="1">
      <alignment horizontal="center"/>
    </xf>
    <xf numFmtId="3" fontId="18" fillId="0" borderId="0" xfId="0" applyNumberFormat="1" applyFont="1" applyAlignment="1">
      <alignment wrapText="1"/>
    </xf>
    <xf numFmtId="3" fontId="5" fillId="0" borderId="1" xfId="0" applyNumberFormat="1" applyFont="1" applyBorder="1" applyAlignment="1">
      <alignment horizontal="center" wrapText="1"/>
    </xf>
    <xf numFmtId="3" fontId="19" fillId="0" borderId="1" xfId="0" applyNumberFormat="1" applyFont="1" applyBorder="1" applyAlignment="1">
      <alignment horizontal="center" wrapText="1"/>
    </xf>
    <xf numFmtId="3" fontId="18" fillId="0" borderId="1" xfId="0" applyNumberFormat="1" applyFont="1" applyBorder="1" applyAlignment="1">
      <alignment wrapText="1"/>
    </xf>
    <xf numFmtId="3" fontId="18" fillId="0" borderId="0" xfId="0" applyNumberFormat="1" applyFont="1" applyBorder="1" applyAlignment="1">
      <alignment wrapText="1"/>
    </xf>
    <xf numFmtId="0" fontId="18" fillId="0" borderId="0" xfId="0" applyFont="1" applyAlignment="1">
      <alignment wrapText="1"/>
    </xf>
    <xf numFmtId="3" fontId="5" fillId="0" borderId="0" xfId="0" applyNumberFormat="1" applyFont="1" applyBorder="1" applyAlignment="1">
      <alignment wrapText="1"/>
    </xf>
    <xf numFmtId="3" fontId="14" fillId="0" borderId="1" xfId="0" applyNumberFormat="1" applyFont="1" applyFill="1" applyBorder="1" applyAlignment="1">
      <alignment horizontal="right" vertical="center"/>
    </xf>
    <xf numFmtId="49" fontId="23" fillId="2" borderId="1" xfId="0" applyNumberFormat="1" applyFont="1" applyFill="1" applyBorder="1" applyAlignment="1">
      <alignment horizontal="left" vertical="center" wrapText="1"/>
    </xf>
    <xf numFmtId="3" fontId="23" fillId="2" borderId="1" xfId="0" applyNumberFormat="1" applyFont="1" applyFill="1" applyBorder="1" applyAlignment="1">
      <alignment horizontal="right" vertical="center"/>
    </xf>
    <xf numFmtId="0" fontId="23" fillId="2" borderId="1" xfId="0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horizontal="center" vertical="center"/>
    </xf>
    <xf numFmtId="0" fontId="48" fillId="0" borderId="1" xfId="0" applyFont="1" applyBorder="1" applyAlignment="1">
      <alignment vertical="center"/>
    </xf>
    <xf numFmtId="3" fontId="49" fillId="0" borderId="1" xfId="0" applyNumberFormat="1" applyFont="1" applyBorder="1"/>
    <xf numFmtId="3" fontId="8" fillId="0" borderId="1" xfId="12" applyNumberFormat="1" applyFont="1" applyFill="1" applyBorder="1" applyAlignment="1">
      <alignment horizontal="right" vertical="center" wrapText="1"/>
    </xf>
    <xf numFmtId="3" fontId="4" fillId="0" borderId="1" xfId="12" applyNumberFormat="1" applyFont="1" applyFill="1" applyBorder="1" applyAlignment="1">
      <alignment horizontal="right" vertical="center" wrapText="1"/>
    </xf>
    <xf numFmtId="3" fontId="22" fillId="0" borderId="1" xfId="0" applyNumberFormat="1" applyFont="1" applyBorder="1"/>
    <xf numFmtId="0" fontId="22" fillId="0" borderId="1" xfId="0" applyFont="1" applyBorder="1" applyAlignment="1">
      <alignment vertical="center"/>
    </xf>
    <xf numFmtId="3" fontId="50" fillId="12" borderId="1" xfId="2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vertical="center" wrapText="1"/>
    </xf>
    <xf numFmtId="3" fontId="14" fillId="0" borderId="1" xfId="3" applyNumberFormat="1" applyFont="1" applyFill="1" applyBorder="1" applyAlignment="1">
      <alignment vertical="center" wrapText="1"/>
    </xf>
    <xf numFmtId="3" fontId="11" fillId="0" borderId="0" xfId="3" applyNumberFormat="1" applyFont="1" applyFill="1" applyBorder="1" applyAlignment="1">
      <alignment vertical="center" wrapText="1"/>
    </xf>
    <xf numFmtId="3" fontId="14" fillId="0" borderId="0" xfId="3" applyNumberFormat="1" applyFont="1" applyFill="1" applyAlignment="1">
      <alignment vertical="center" wrapText="1"/>
    </xf>
    <xf numFmtId="3" fontId="51" fillId="12" borderId="1" xfId="2" applyNumberFormat="1" applyFont="1" applyFill="1" applyBorder="1" applyAlignment="1">
      <alignment horizontal="center" vertical="center"/>
    </xf>
    <xf numFmtId="0" fontId="32" fillId="0" borderId="0" xfId="8" applyBorder="1"/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3" fontId="2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3" fontId="8" fillId="0" borderId="3" xfId="3" applyNumberFormat="1" applyFont="1" applyFill="1" applyBorder="1" applyAlignment="1">
      <alignment horizontal="center" vertical="center" wrapText="1"/>
    </xf>
    <xf numFmtId="3" fontId="8" fillId="0" borderId="4" xfId="3" applyNumberFormat="1" applyFont="1" applyFill="1" applyBorder="1" applyAlignment="1">
      <alignment horizontal="center" vertical="center" wrapText="1"/>
    </xf>
    <xf numFmtId="3" fontId="5" fillId="0" borderId="0" xfId="3" applyNumberFormat="1" applyFont="1" applyFill="1" applyBorder="1" applyAlignment="1">
      <alignment horizontal="center" vertical="center" wrapText="1"/>
    </xf>
    <xf numFmtId="3" fontId="31" fillId="0" borderId="3" xfId="3" applyNumberFormat="1" applyFont="1" applyFill="1" applyBorder="1" applyAlignment="1">
      <alignment horizontal="center" vertical="center" wrapText="1"/>
    </xf>
    <xf numFmtId="3" fontId="5" fillId="0" borderId="0" xfId="3" applyNumberFormat="1" applyFont="1" applyFill="1" applyAlignment="1">
      <alignment horizontal="center" vertical="center" wrapText="1"/>
    </xf>
    <xf numFmtId="3" fontId="7" fillId="0" borderId="0" xfId="3" applyNumberFormat="1" applyFont="1" applyFill="1" applyAlignment="1">
      <alignment horizontal="center" vertical="center" wrapText="1"/>
    </xf>
    <xf numFmtId="3" fontId="18" fillId="0" borderId="0" xfId="3" applyNumberFormat="1" applyFont="1" applyFill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3" fontId="10" fillId="0" borderId="0" xfId="1" applyNumberFormat="1" applyFont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3" fontId="28" fillId="0" borderId="1" xfId="0" applyNumberFormat="1" applyFont="1" applyBorder="1" applyAlignment="1">
      <alignment vertical="center"/>
    </xf>
    <xf numFmtId="0" fontId="4" fillId="0" borderId="0" xfId="12" applyFont="1" applyFill="1" applyAlignment="1">
      <alignment horizontal="center" vertical="center" wrapText="1"/>
    </xf>
    <xf numFmtId="3" fontId="8" fillId="0" borderId="1" xfId="12" applyNumberFormat="1" applyFont="1" applyFill="1" applyBorder="1" applyAlignment="1">
      <alignment horizontal="center" vertical="center" wrapText="1"/>
    </xf>
    <xf numFmtId="3" fontId="8" fillId="0" borderId="1" xfId="7" applyNumberFormat="1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vertical="center"/>
    </xf>
    <xf numFmtId="3" fontId="24" fillId="0" borderId="1" xfId="0" applyNumberFormat="1" applyFont="1" applyFill="1" applyBorder="1" applyAlignment="1">
      <alignment vertical="center" wrapText="1"/>
    </xf>
    <xf numFmtId="3" fontId="22" fillId="0" borderId="0" xfId="0" applyNumberFormat="1" applyFont="1" applyFill="1"/>
    <xf numFmtId="0" fontId="0" fillId="0" borderId="0" xfId="0" applyBorder="1"/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3" fontId="31" fillId="0" borderId="1" xfId="6" applyNumberFormat="1" applyFont="1" applyFill="1" applyBorder="1" applyAlignment="1">
      <alignment horizontal="center" vertical="center"/>
    </xf>
    <xf numFmtId="3" fontId="23" fillId="0" borderId="0" xfId="15" applyNumberFormat="1" applyFont="1" applyAlignment="1">
      <alignment horizontal="right"/>
    </xf>
    <xf numFmtId="0" fontId="18" fillId="0" borderId="4" xfId="0" applyFont="1" applyBorder="1" applyAlignment="1">
      <alignment horizontal="left" vertical="center" wrapText="1"/>
    </xf>
    <xf numFmtId="3" fontId="15" fillId="2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/>
    </xf>
    <xf numFmtId="3" fontId="18" fillId="0" borderId="1" xfId="2" applyNumberFormat="1" applyFont="1" applyBorder="1" applyAlignment="1">
      <alignment horizontal="center" vertical="center"/>
    </xf>
    <xf numFmtId="3" fontId="36" fillId="0" borderId="0" xfId="0" applyNumberFormat="1" applyFont="1" applyFill="1"/>
    <xf numFmtId="3" fontId="36" fillId="0" borderId="1" xfId="0" applyNumberFormat="1" applyFont="1" applyFill="1" applyBorder="1" applyAlignment="1">
      <alignment horizontal="center" vertical="center" wrapText="1"/>
    </xf>
    <xf numFmtId="3" fontId="8" fillId="0" borderId="0" xfId="1" applyNumberFormat="1" applyFont="1" applyBorder="1" applyAlignment="1">
      <alignment horizontal="left" vertical="center" wrapText="1"/>
    </xf>
    <xf numFmtId="9" fontId="4" fillId="0" borderId="1" xfId="2" applyNumberFormat="1" applyFont="1" applyBorder="1" applyAlignment="1">
      <alignment horizontal="center" vertical="center"/>
    </xf>
    <xf numFmtId="0" fontId="18" fillId="0" borderId="1" xfId="2" applyFont="1" applyFill="1" applyBorder="1" applyAlignment="1">
      <alignment vertical="center"/>
    </xf>
    <xf numFmtId="0" fontId="35" fillId="0" borderId="0" xfId="2" applyFont="1" applyAlignment="1">
      <alignment vertical="center"/>
    </xf>
    <xf numFmtId="4" fontId="29" fillId="0" borderId="1" xfId="2" applyNumberFormat="1" applyFont="1" applyBorder="1" applyAlignment="1">
      <alignment vertical="center"/>
    </xf>
    <xf numFmtId="4" fontId="29" fillId="0" borderId="1" xfId="2" applyNumberFormat="1" applyFont="1" applyBorder="1" applyAlignment="1">
      <alignment horizontal="right" vertical="center"/>
    </xf>
    <xf numFmtId="4" fontId="35" fillId="0" borderId="0" xfId="2" applyNumberFormat="1" applyFont="1" applyAlignment="1">
      <alignment vertical="center"/>
    </xf>
    <xf numFmtId="0" fontId="18" fillId="0" borderId="1" xfId="2" applyFont="1" applyFill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5" fillId="0" borderId="1" xfId="2" applyFont="1" applyFill="1" applyBorder="1" applyAlignment="1">
      <alignment vertical="center" wrapText="1"/>
    </xf>
    <xf numFmtId="0" fontId="5" fillId="0" borderId="1" xfId="2" applyFont="1" applyBorder="1" applyAlignment="1">
      <alignment vertical="center"/>
    </xf>
    <xf numFmtId="0" fontId="29" fillId="0" borderId="0" xfId="2" applyFont="1" applyAlignment="1">
      <alignment vertical="center"/>
    </xf>
    <xf numFmtId="0" fontId="29" fillId="0" borderId="1" xfId="2" applyFont="1" applyBorder="1" applyAlignment="1">
      <alignment vertical="center"/>
    </xf>
    <xf numFmtId="3" fontId="15" fillId="0" borderId="1" xfId="2" applyNumberFormat="1" applyFont="1" applyBorder="1" applyAlignment="1">
      <alignment horizontal="center" vertical="center" wrapText="1"/>
    </xf>
    <xf numFmtId="3" fontId="15" fillId="0" borderId="6" xfId="11" applyNumberFormat="1" applyFont="1" applyBorder="1" applyAlignment="1">
      <alignment horizontal="center" vertical="center"/>
    </xf>
    <xf numFmtId="3" fontId="8" fillId="0" borderId="1" xfId="2" applyNumberFormat="1" applyFont="1" applyFill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/>
    </xf>
    <xf numFmtId="3" fontId="8" fillId="0" borderId="1" xfId="11" applyNumberFormat="1" applyFont="1" applyBorder="1" applyAlignment="1">
      <alignment horizontal="center" vertical="center"/>
    </xf>
    <xf numFmtId="3" fontId="5" fillId="0" borderId="0" xfId="2" applyNumberFormat="1" applyFont="1" applyBorder="1" applyAlignment="1">
      <alignment horizontal="left" vertical="center"/>
    </xf>
    <xf numFmtId="3" fontId="18" fillId="0" borderId="0" xfId="2" applyNumberFormat="1" applyFont="1" applyAlignment="1">
      <alignment horizontal="center" vertical="center"/>
    </xf>
    <xf numFmtId="0" fontId="4" fillId="0" borderId="1" xfId="2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5" fillId="0" borderId="0" xfId="18" applyFont="1" applyFill="1" applyAlignment="1">
      <alignment horizontal="right"/>
    </xf>
    <xf numFmtId="0" fontId="53" fillId="0" borderId="0" xfId="18"/>
    <xf numFmtId="0" fontId="5" fillId="0" borderId="0" xfId="18" applyFont="1" applyAlignment="1">
      <alignment horizontal="center" vertical="center"/>
    </xf>
    <xf numFmtId="0" fontId="5" fillId="4" borderId="1" xfId="18" applyFont="1" applyFill="1" applyBorder="1"/>
    <xf numFmtId="0" fontId="4" fillId="0" borderId="1" xfId="18" applyFont="1" applyFill="1" applyBorder="1" applyAlignment="1">
      <alignment vertical="center" wrapText="1"/>
    </xf>
    <xf numFmtId="0" fontId="53" fillId="0" borderId="0" xfId="18" applyFill="1" applyAlignment="1">
      <alignment vertical="center" wrapText="1"/>
    </xf>
    <xf numFmtId="0" fontId="8" fillId="4" borderId="1" xfId="18" applyFont="1" applyFill="1" applyBorder="1" applyAlignment="1">
      <alignment vertical="center" wrapText="1"/>
    </xf>
    <xf numFmtId="0" fontId="18" fillId="0" borderId="0" xfId="18" applyFont="1" applyFill="1" applyAlignment="1">
      <alignment vertical="center" wrapText="1"/>
    </xf>
    <xf numFmtId="0" fontId="4" fillId="0" borderId="0" xfId="18" applyFont="1" applyFill="1" applyAlignment="1">
      <alignment vertical="center" wrapText="1"/>
    </xf>
    <xf numFmtId="0" fontId="8" fillId="4" borderId="1" xfId="18" applyFont="1" applyFill="1" applyBorder="1"/>
    <xf numFmtId="0" fontId="53" fillId="0" borderId="0" xfId="18" applyFill="1"/>
    <xf numFmtId="0" fontId="4" fillId="0" borderId="1" xfId="18" applyFont="1" applyBorder="1" applyAlignment="1">
      <alignment vertical="center" wrapText="1"/>
    </xf>
    <xf numFmtId="0" fontId="53" fillId="0" borderId="0" xfId="18" applyAlignment="1">
      <alignment vertical="center" wrapText="1"/>
    </xf>
    <xf numFmtId="0" fontId="8" fillId="0" borderId="1" xfId="18" applyFont="1" applyBorder="1" applyAlignment="1">
      <alignment vertical="center" wrapText="1"/>
    </xf>
    <xf numFmtId="0" fontId="4" fillId="0" borderId="0" xfId="18" applyFont="1" applyFill="1" applyBorder="1" applyAlignment="1">
      <alignment vertical="center" wrapText="1"/>
    </xf>
    <xf numFmtId="0" fontId="18" fillId="0" borderId="0" xfId="18" applyFont="1"/>
    <xf numFmtId="0" fontId="5" fillId="0" borderId="0" xfId="18" applyFont="1" applyAlignment="1">
      <alignment horizontal="center" vertical="center" wrapText="1"/>
    </xf>
    <xf numFmtId="0" fontId="5" fillId="0" borderId="1" xfId="18" applyFont="1" applyBorder="1" applyAlignment="1">
      <alignment horizontal="center"/>
    </xf>
    <xf numFmtId="0" fontId="5" fillId="0" borderId="0" xfId="18" applyFont="1" applyAlignment="1">
      <alignment horizontal="center"/>
    </xf>
    <xf numFmtId="0" fontId="53" fillId="0" borderId="1" xfId="18" applyBorder="1"/>
    <xf numFmtId="3" fontId="53" fillId="0" borderId="1" xfId="18" applyNumberFormat="1" applyBorder="1"/>
    <xf numFmtId="0" fontId="18" fillId="0" borderId="1" xfId="18" applyFont="1" applyBorder="1"/>
    <xf numFmtId="0" fontId="53" fillId="4" borderId="1" xfId="18" applyFill="1" applyBorder="1"/>
    <xf numFmtId="3" fontId="53" fillId="4" borderId="1" xfId="18" applyNumberFormat="1" applyFill="1" applyBorder="1"/>
    <xf numFmtId="3" fontId="5" fillId="4" borderId="1" xfId="18" applyNumberFormat="1" applyFont="1" applyFill="1" applyBorder="1"/>
    <xf numFmtId="0" fontId="5" fillId="0" borderId="0" xfId="18" applyFont="1"/>
    <xf numFmtId="0" fontId="5" fillId="0" borderId="0" xfId="18" applyFont="1" applyAlignment="1">
      <alignment horizontal="center"/>
    </xf>
    <xf numFmtId="3" fontId="7" fillId="0" borderId="0" xfId="2" applyNumberFormat="1" applyFont="1" applyAlignment="1">
      <alignment horizont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3" fontId="54" fillId="2" borderId="1" xfId="0" applyNumberFormat="1" applyFont="1" applyFill="1" applyBorder="1" applyAlignment="1">
      <alignment horizontal="right" vertical="center"/>
    </xf>
    <xf numFmtId="3" fontId="24" fillId="0" borderId="1" xfId="0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3" fontId="22" fillId="0" borderId="0" xfId="0" applyNumberFormat="1" applyFont="1" applyAlignment="1">
      <alignment vertical="center"/>
    </xf>
    <xf numFmtId="0" fontId="33" fillId="0" borderId="0" xfId="0" applyFont="1" applyAlignment="1">
      <alignment vertical="center"/>
    </xf>
    <xf numFmtId="3" fontId="24" fillId="0" borderId="0" xfId="0" applyNumberFormat="1" applyFont="1" applyAlignment="1">
      <alignment vertical="center"/>
    </xf>
    <xf numFmtId="0" fontId="33" fillId="0" borderId="0" xfId="0" applyFont="1" applyFill="1" applyAlignment="1">
      <alignment vertical="center"/>
    </xf>
    <xf numFmtId="3" fontId="23" fillId="0" borderId="0" xfId="0" applyNumberFormat="1" applyFont="1" applyAlignment="1">
      <alignment horizontal="right" vertical="center"/>
    </xf>
    <xf numFmtId="3" fontId="23" fillId="0" borderId="0" xfId="0" applyNumberFormat="1" applyFont="1" applyFill="1" applyAlignment="1">
      <alignment horizontal="right" vertical="center"/>
    </xf>
    <xf numFmtId="0" fontId="15" fillId="2" borderId="0" xfId="0" applyFont="1" applyFill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vertical="center" wrapText="1"/>
    </xf>
    <xf numFmtId="0" fontId="35" fillId="0" borderId="0" xfId="0" applyFont="1" applyAlignment="1">
      <alignment vertical="center"/>
    </xf>
    <xf numFmtId="0" fontId="33" fillId="0" borderId="0" xfId="0" applyFont="1" applyAlignment="1">
      <alignment vertical="center" wrapText="1"/>
    </xf>
    <xf numFmtId="0" fontId="37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9" fillId="0" borderId="0" xfId="1" applyNumberFormat="1" applyFont="1" applyBorder="1" applyAlignment="1">
      <alignment horizontal="center" vertical="center" wrapText="1"/>
    </xf>
    <xf numFmtId="3" fontId="5" fillId="0" borderId="0" xfId="3" applyNumberFormat="1" applyFont="1" applyFill="1" applyBorder="1" applyAlignment="1">
      <alignment horizontal="center" vertical="center" wrapText="1"/>
    </xf>
    <xf numFmtId="3" fontId="8" fillId="0" borderId="3" xfId="3" applyNumberFormat="1" applyFont="1" applyFill="1" applyBorder="1" applyAlignment="1">
      <alignment horizontal="center" vertical="center" wrapText="1"/>
    </xf>
    <xf numFmtId="3" fontId="31" fillId="0" borderId="4" xfId="3" applyNumberFormat="1" applyFont="1" applyFill="1" applyBorder="1" applyAlignment="1">
      <alignment horizontal="center" vertical="center" wrapText="1"/>
    </xf>
    <xf numFmtId="3" fontId="5" fillId="0" borderId="1" xfId="2" applyNumberFormat="1" applyFont="1" applyFill="1" applyBorder="1" applyAlignment="1">
      <alignment horizontal="center" vertical="center"/>
    </xf>
    <xf numFmtId="3" fontId="7" fillId="0" borderId="8" xfId="2" applyNumberFormat="1" applyFont="1" applyFill="1" applyBorder="1" applyAlignment="1">
      <alignment horizontal="center" vertical="center"/>
    </xf>
    <xf numFmtId="3" fontId="7" fillId="0" borderId="0" xfId="2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Border="1" applyAlignment="1">
      <alignment vertical="center"/>
    </xf>
    <xf numFmtId="3" fontId="9" fillId="0" borderId="0" xfId="0" applyNumberFormat="1" applyFont="1" applyBorder="1" applyAlignment="1">
      <alignment horizontal="center" vertical="center" wrapText="1"/>
    </xf>
    <xf numFmtId="3" fontId="11" fillId="0" borderId="0" xfId="0" applyNumberFormat="1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3" fontId="8" fillId="0" borderId="0" xfId="0" applyNumberFormat="1" applyFont="1" applyBorder="1" applyAlignment="1">
      <alignment vertical="center"/>
    </xf>
    <xf numFmtId="3" fontId="8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Border="1" applyAlignment="1">
      <alignment vertical="center" wrapText="1"/>
    </xf>
    <xf numFmtId="3" fontId="8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horizontal="right" vertical="center"/>
    </xf>
    <xf numFmtId="3" fontId="16" fillId="0" borderId="0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3" fontId="19" fillId="0" borderId="0" xfId="0" applyNumberFormat="1" applyFont="1" applyBorder="1" applyAlignment="1">
      <alignment horizontal="right" vertical="center"/>
    </xf>
    <xf numFmtId="3" fontId="7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/>
    </xf>
    <xf numFmtId="3" fontId="16" fillId="0" borderId="0" xfId="1" applyNumberFormat="1" applyFont="1" applyBorder="1" applyAlignment="1">
      <alignment horizontal="center" vertical="center" wrapText="1"/>
    </xf>
    <xf numFmtId="0" fontId="33" fillId="0" borderId="0" xfId="2" applyFont="1" applyFill="1" applyAlignment="1">
      <alignment horizontal="left" vertical="center"/>
    </xf>
    <xf numFmtId="0" fontId="8" fillId="0" borderId="1" xfId="0" applyFont="1" applyBorder="1" applyAlignment="1">
      <alignment wrapText="1"/>
    </xf>
    <xf numFmtId="0" fontId="55" fillId="0" borderId="1" xfId="0" applyFont="1" applyBorder="1" applyAlignment="1">
      <alignment vertical="center"/>
    </xf>
    <xf numFmtId="0" fontId="55" fillId="0" borderId="1" xfId="0" applyFont="1" applyBorder="1" applyAlignment="1">
      <alignment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24" fillId="0" borderId="1" xfId="0" applyNumberFormat="1" applyFont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29" fillId="0" borderId="6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7" fillId="0" borderId="0" xfId="2" applyNumberFormat="1" applyFont="1" applyFill="1" applyBorder="1" applyAlignment="1">
      <alignment horizontal="center" vertical="center"/>
    </xf>
    <xf numFmtId="3" fontId="15" fillId="0" borderId="1" xfId="2" applyNumberFormat="1" applyFont="1" applyFill="1" applyBorder="1" applyAlignment="1">
      <alignment vertical="center"/>
    </xf>
    <xf numFmtId="0" fontId="6" fillId="0" borderId="1" xfId="0" applyFont="1" applyBorder="1"/>
    <xf numFmtId="0" fontId="15" fillId="0" borderId="1" xfId="2" applyFont="1" applyFill="1" applyBorder="1" applyAlignment="1">
      <alignment vertical="center"/>
    </xf>
    <xf numFmtId="0" fontId="15" fillId="0" borderId="1" xfId="0" applyFont="1" applyBorder="1" applyAlignment="1">
      <alignment horizontal="right" vertical="center"/>
    </xf>
    <xf numFmtId="3" fontId="5" fillId="0" borderId="2" xfId="2" applyNumberFormat="1" applyFont="1" applyFill="1" applyBorder="1" applyAlignment="1">
      <alignment horizontal="right" vertical="center"/>
    </xf>
    <xf numFmtId="3" fontId="18" fillId="0" borderId="2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horizontal="right" vertical="center"/>
    </xf>
    <xf numFmtId="0" fontId="18" fillId="0" borderId="0" xfId="2" applyFont="1" applyFill="1" applyBorder="1" applyAlignment="1">
      <alignment horizontal="left" vertical="center"/>
    </xf>
    <xf numFmtId="0" fontId="33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horizontal="left" vertical="center"/>
    </xf>
    <xf numFmtId="0" fontId="18" fillId="0" borderId="0" xfId="2" applyFont="1" applyFill="1" applyBorder="1" applyAlignment="1">
      <alignment horizontal="left" vertical="center" wrapText="1"/>
    </xf>
    <xf numFmtId="0" fontId="15" fillId="0" borderId="0" xfId="2" applyFont="1" applyFill="1" applyBorder="1" applyAlignment="1">
      <alignment vertical="center"/>
    </xf>
    <xf numFmtId="3" fontId="5" fillId="0" borderId="0" xfId="0" applyNumberFormat="1" applyFont="1" applyAlignment="1">
      <alignment horizontal="center" vertical="center"/>
    </xf>
    <xf numFmtId="3" fontId="9" fillId="0" borderId="0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5" fillId="0" borderId="0" xfId="0" applyFont="1" applyAlignment="1">
      <alignment wrapText="1"/>
    </xf>
    <xf numFmtId="3" fontId="8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0" fontId="18" fillId="0" borderId="0" xfId="0" applyFont="1"/>
    <xf numFmtId="0" fontId="4" fillId="0" borderId="1" xfId="0" applyFont="1" applyBorder="1"/>
    <xf numFmtId="3" fontId="4" fillId="0" borderId="0" xfId="11" applyNumberFormat="1" applyFont="1" applyFill="1" applyAlignment="1">
      <alignment horizontal="left" vertical="center"/>
    </xf>
    <xf numFmtId="3" fontId="4" fillId="0" borderId="0" xfId="11" applyNumberFormat="1" applyFont="1" applyFill="1" applyAlignment="1">
      <alignment horizontal="center" vertical="center"/>
    </xf>
    <xf numFmtId="0" fontId="18" fillId="0" borderId="1" xfId="0" applyFont="1" applyFill="1" applyBorder="1" applyAlignment="1">
      <alignment wrapText="1"/>
    </xf>
    <xf numFmtId="0" fontId="18" fillId="0" borderId="1" xfId="0" applyFont="1" applyBorder="1" applyAlignment="1">
      <alignment wrapText="1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24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31" fillId="0" borderId="1" xfId="6" applyNumberFormat="1" applyFont="1" applyFill="1" applyBorder="1" applyAlignment="1">
      <alignment horizontal="center" vertical="center"/>
    </xf>
    <xf numFmtId="3" fontId="18" fillId="0" borderId="1" xfId="0" applyNumberFormat="1" applyFont="1" applyBorder="1" applyAlignment="1">
      <alignment vertical="center"/>
    </xf>
    <xf numFmtId="3" fontId="19" fillId="0" borderId="1" xfId="0" applyNumberFormat="1" applyFont="1" applyBorder="1" applyAlignment="1">
      <alignment vertical="center"/>
    </xf>
    <xf numFmtId="3" fontId="18" fillId="0" borderId="1" xfId="0" applyNumberFormat="1" applyFont="1" applyBorder="1" applyAlignment="1">
      <alignment horizontal="right" vertical="center"/>
    </xf>
    <xf numFmtId="0" fontId="33" fillId="0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33" fillId="0" borderId="1" xfId="0" applyFont="1" applyBorder="1" applyAlignment="1">
      <alignment vertical="center"/>
    </xf>
    <xf numFmtId="3" fontId="33" fillId="0" borderId="1" xfId="0" applyNumberFormat="1" applyFont="1" applyFill="1" applyBorder="1" applyAlignment="1">
      <alignment vertical="center"/>
    </xf>
    <xf numFmtId="0" fontId="8" fillId="5" borderId="1" xfId="12" applyFont="1" applyFill="1" applyBorder="1" applyAlignment="1">
      <alignment vertical="center" wrapText="1"/>
    </xf>
    <xf numFmtId="0" fontId="4" fillId="7" borderId="1" xfId="12" applyFont="1" applyFill="1" applyBorder="1" applyAlignment="1">
      <alignment vertical="center" wrapText="1"/>
    </xf>
    <xf numFmtId="0" fontId="8" fillId="0" borderId="1" xfId="12" applyFont="1" applyFill="1" applyBorder="1" applyAlignment="1">
      <alignment vertical="center" wrapText="1"/>
    </xf>
    <xf numFmtId="3" fontId="33" fillId="0" borderId="1" xfId="2" applyNumberFormat="1" applyFont="1" applyFill="1" applyBorder="1" applyAlignment="1">
      <alignment horizontal="right" vertical="center"/>
    </xf>
    <xf numFmtId="3" fontId="5" fillId="0" borderId="2" xfId="2" applyNumberFormat="1" applyFont="1" applyFill="1" applyBorder="1" applyAlignment="1">
      <alignment vertical="center"/>
    </xf>
    <xf numFmtId="3" fontId="7" fillId="0" borderId="1" xfId="2" applyNumberFormat="1" applyFont="1" applyFill="1" applyBorder="1" applyAlignment="1">
      <alignment horizontal="center" vertical="center"/>
    </xf>
    <xf numFmtId="3" fontId="7" fillId="0" borderId="0" xfId="2" applyNumberFormat="1" applyFont="1" applyFill="1" applyBorder="1" applyAlignment="1">
      <alignment horizontal="center" vertical="center"/>
    </xf>
    <xf numFmtId="3" fontId="19" fillId="0" borderId="1" xfId="2" applyNumberFormat="1" applyFont="1" applyBorder="1" applyAlignment="1">
      <alignment horizontal="right"/>
    </xf>
    <xf numFmtId="9" fontId="15" fillId="0" borderId="1" xfId="2" applyNumberFormat="1" applyFont="1" applyBorder="1" applyAlignment="1">
      <alignment horizontal="center"/>
    </xf>
    <xf numFmtId="9" fontId="15" fillId="0" borderId="1" xfId="2" applyNumberFormat="1" applyFont="1" applyFill="1" applyBorder="1" applyAlignment="1">
      <alignment horizontal="center"/>
    </xf>
    <xf numFmtId="3" fontId="11" fillId="0" borderId="1" xfId="2" applyNumberFormat="1" applyFont="1" applyBorder="1" applyAlignment="1">
      <alignment vertical="center"/>
    </xf>
    <xf numFmtId="0" fontId="56" fillId="0" borderId="1" xfId="0" applyFont="1" applyBorder="1"/>
    <xf numFmtId="3" fontId="5" fillId="0" borderId="5" xfId="2" applyNumberFormat="1" applyFont="1" applyFill="1" applyBorder="1" applyAlignment="1">
      <alignment horizontal="right" vertical="center"/>
    </xf>
    <xf numFmtId="3" fontId="18" fillId="0" borderId="5" xfId="2" applyNumberFormat="1" applyFont="1" applyFill="1" applyBorder="1" applyAlignment="1">
      <alignment vertical="center"/>
    </xf>
    <xf numFmtId="3" fontId="18" fillId="0" borderId="10" xfId="2" applyNumberFormat="1" applyFont="1" applyFill="1" applyBorder="1" applyAlignment="1">
      <alignment vertical="center"/>
    </xf>
    <xf numFmtId="3" fontId="5" fillId="0" borderId="0" xfId="2" applyNumberFormat="1" applyFont="1" applyFill="1" applyBorder="1" applyAlignment="1">
      <alignment horizontal="center" vertical="center"/>
    </xf>
    <xf numFmtId="3" fontId="5" fillId="0" borderId="0" xfId="2" applyNumberFormat="1" applyFont="1" applyFill="1" applyBorder="1" applyAlignment="1">
      <alignment horizontal="right" vertical="center"/>
    </xf>
    <xf numFmtId="0" fontId="57" fillId="0" borderId="1" xfId="0" applyFont="1" applyBorder="1"/>
    <xf numFmtId="0" fontId="57" fillId="0" borderId="1" xfId="0" applyFont="1" applyBorder="1" applyAlignment="1">
      <alignment vertical="center" wrapText="1"/>
    </xf>
    <xf numFmtId="0" fontId="57" fillId="0" borderId="1" xfId="0" applyFont="1" applyBorder="1" applyAlignment="1">
      <alignment vertical="center"/>
    </xf>
    <xf numFmtId="3" fontId="58" fillId="0" borderId="1" xfId="2" applyNumberFormat="1" applyFont="1" applyFill="1" applyBorder="1" applyAlignment="1">
      <alignment horizontal="left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horizontal="right" vertical="center" wrapText="1"/>
    </xf>
    <xf numFmtId="3" fontId="5" fillId="2" borderId="1" xfId="0" applyNumberFormat="1" applyFont="1" applyFill="1" applyBorder="1" applyAlignment="1">
      <alignment vertical="center"/>
    </xf>
    <xf numFmtId="3" fontId="33" fillId="2" borderId="1" xfId="0" applyNumberFormat="1" applyFont="1" applyFill="1" applyBorder="1" applyAlignment="1">
      <alignment vertical="center"/>
    </xf>
    <xf numFmtId="0" fontId="18" fillId="0" borderId="1" xfId="0" applyFont="1" applyBorder="1" applyAlignment="1">
      <alignment vertical="center"/>
    </xf>
    <xf numFmtId="3" fontId="24" fillId="0" borderId="0" xfId="15" applyNumberFormat="1" applyFont="1" applyAlignment="1">
      <alignment horizontal="center"/>
    </xf>
    <xf numFmtId="3" fontId="8" fillId="0" borderId="1" xfId="0" applyNumberFormat="1" applyFont="1" applyFill="1" applyBorder="1" applyAlignment="1">
      <alignment horizontal="center" vertical="center" wrapText="1"/>
    </xf>
    <xf numFmtId="3" fontId="5" fillId="0" borderId="1" xfId="15" applyNumberFormat="1" applyFont="1" applyBorder="1" applyAlignment="1">
      <alignment horizontal="center" vertical="center" wrapText="1"/>
    </xf>
    <xf numFmtId="3" fontId="5" fillId="0" borderId="1" xfId="15" applyNumberFormat="1" applyFont="1" applyBorder="1" applyAlignment="1">
      <alignment horizontal="center" vertical="center"/>
    </xf>
    <xf numFmtId="3" fontId="5" fillId="0" borderId="2" xfId="15" applyNumberFormat="1" applyFont="1" applyBorder="1" applyAlignment="1">
      <alignment horizontal="center" vertical="center" wrapText="1"/>
    </xf>
    <xf numFmtId="3" fontId="5" fillId="0" borderId="3" xfId="15" applyNumberFormat="1" applyFont="1" applyBorder="1" applyAlignment="1">
      <alignment horizontal="center" vertical="center" wrapText="1"/>
    </xf>
    <xf numFmtId="3" fontId="5" fillId="0" borderId="4" xfId="15" applyNumberFormat="1" applyFont="1" applyBorder="1" applyAlignment="1">
      <alignment horizontal="center" vertical="center" wrapText="1"/>
    </xf>
    <xf numFmtId="3" fontId="2" fillId="0" borderId="3" xfId="15" applyNumberFormat="1" applyBorder="1" applyAlignment="1">
      <alignment horizontal="center" vertical="center" wrapText="1"/>
    </xf>
    <xf numFmtId="3" fontId="2" fillId="0" borderId="4" xfId="15" applyNumberFormat="1" applyBorder="1" applyAlignment="1">
      <alignment horizontal="center" vertical="center" wrapText="1"/>
    </xf>
    <xf numFmtId="3" fontId="52" fillId="0" borderId="1" xfId="0" applyNumberFormat="1" applyFont="1" applyFill="1" applyBorder="1" applyAlignment="1">
      <alignment horizontal="center"/>
    </xf>
    <xf numFmtId="3" fontId="18" fillId="0" borderId="1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center"/>
    </xf>
    <xf numFmtId="3" fontId="9" fillId="0" borderId="0" xfId="1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right" vertical="center"/>
    </xf>
    <xf numFmtId="3" fontId="7" fillId="0" borderId="2" xfId="0" applyNumberFormat="1" applyFont="1" applyBorder="1" applyAlignment="1">
      <alignment horizontal="center" vertical="center" wrapText="1"/>
    </xf>
    <xf numFmtId="3" fontId="7" fillId="0" borderId="3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16" fillId="0" borderId="2" xfId="1" applyNumberFormat="1" applyFont="1" applyBorder="1" applyAlignment="1">
      <alignment horizontal="center" vertical="center" wrapText="1"/>
    </xf>
    <xf numFmtId="3" fontId="16" fillId="0" borderId="3" xfId="1" applyNumberFormat="1" applyFont="1" applyBorder="1" applyAlignment="1">
      <alignment horizontal="center" vertical="center" wrapText="1"/>
    </xf>
    <xf numFmtId="3" fontId="16" fillId="0" borderId="4" xfId="1" applyNumberFormat="1" applyFont="1" applyBorder="1" applyAlignment="1">
      <alignment horizontal="center" vertical="center" wrapText="1"/>
    </xf>
    <xf numFmtId="3" fontId="9" fillId="0" borderId="0" xfId="1" applyNumberFormat="1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 wrapText="1"/>
    </xf>
    <xf numFmtId="3" fontId="9" fillId="0" borderId="3" xfId="0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3" fontId="7" fillId="0" borderId="4" xfId="0" applyNumberFormat="1" applyFont="1" applyBorder="1" applyAlignment="1">
      <alignment horizontal="center" vertical="center"/>
    </xf>
    <xf numFmtId="3" fontId="5" fillId="9" borderId="1" xfId="13" applyNumberFormat="1" applyFont="1" applyFill="1" applyBorder="1" applyAlignment="1">
      <alignment horizontal="center" vertical="center" wrapText="1"/>
    </xf>
    <xf numFmtId="0" fontId="6" fillId="9" borderId="1" xfId="14" applyFill="1" applyBorder="1" applyAlignment="1">
      <alignment horizontal="center" vertical="center" wrapText="1"/>
    </xf>
    <xf numFmtId="3" fontId="5" fillId="3" borderId="2" xfId="13" applyNumberFormat="1" applyFont="1" applyFill="1" applyBorder="1" applyAlignment="1">
      <alignment horizontal="center"/>
    </xf>
    <xf numFmtId="3" fontId="5" fillId="3" borderId="3" xfId="13" applyNumberFormat="1" applyFont="1" applyFill="1" applyBorder="1" applyAlignment="1">
      <alignment horizontal="center"/>
    </xf>
    <xf numFmtId="3" fontId="5" fillId="3" borderId="4" xfId="13" applyNumberFormat="1" applyFont="1" applyFill="1" applyBorder="1" applyAlignment="1">
      <alignment horizontal="center"/>
    </xf>
    <xf numFmtId="3" fontId="5" fillId="3" borderId="1" xfId="13" applyNumberFormat="1" applyFont="1" applyFill="1" applyBorder="1" applyAlignment="1">
      <alignment horizontal="center"/>
    </xf>
    <xf numFmtId="3" fontId="39" fillId="9" borderId="1" xfId="13" applyNumberFormat="1" applyFont="1" applyFill="1" applyBorder="1" applyAlignment="1">
      <alignment horizontal="center"/>
    </xf>
    <xf numFmtId="3" fontId="5" fillId="0" borderId="0" xfId="13" applyNumberFormat="1" applyFont="1" applyAlignment="1">
      <alignment horizontal="center"/>
    </xf>
    <xf numFmtId="3" fontId="39" fillId="0" borderId="9" xfId="13" applyNumberFormat="1" applyFont="1" applyBorder="1" applyAlignment="1">
      <alignment horizontal="center" vertical="center" wrapText="1"/>
    </xf>
    <xf numFmtId="3" fontId="5" fillId="8" borderId="5" xfId="13" applyNumberFormat="1" applyFont="1" applyFill="1" applyBorder="1" applyAlignment="1">
      <alignment horizontal="center" vertical="center" wrapText="1"/>
    </xf>
    <xf numFmtId="3" fontId="5" fillId="8" borderId="7" xfId="13" applyNumberFormat="1" applyFont="1" applyFill="1" applyBorder="1" applyAlignment="1">
      <alignment horizontal="center" vertical="center" wrapText="1"/>
    </xf>
    <xf numFmtId="3" fontId="5" fillId="8" borderId="6" xfId="13" applyNumberFormat="1" applyFont="1" applyFill="1" applyBorder="1" applyAlignment="1">
      <alignment horizontal="center" vertical="center" wrapText="1"/>
    </xf>
    <xf numFmtId="3" fontId="39" fillId="9" borderId="2" xfId="13" applyNumberFormat="1" applyFont="1" applyFill="1" applyBorder="1" applyAlignment="1">
      <alignment horizontal="center"/>
    </xf>
    <xf numFmtId="3" fontId="39" fillId="9" borderId="3" xfId="13" applyNumberFormat="1" applyFont="1" applyFill="1" applyBorder="1" applyAlignment="1">
      <alignment horizontal="center"/>
    </xf>
    <xf numFmtId="3" fontId="39" fillId="9" borderId="4" xfId="13" applyNumberFormat="1" applyFont="1" applyFill="1" applyBorder="1" applyAlignment="1">
      <alignment horizontal="center"/>
    </xf>
    <xf numFmtId="3" fontId="24" fillId="0" borderId="1" xfId="0" applyNumberFormat="1" applyFont="1" applyBorder="1" applyAlignment="1">
      <alignment horizontal="center" vertical="center" wrapText="1"/>
    </xf>
    <xf numFmtId="3" fontId="24" fillId="0" borderId="0" xfId="0" applyNumberFormat="1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3" fontId="24" fillId="0" borderId="2" xfId="0" applyNumberFormat="1" applyFont="1" applyBorder="1" applyAlignment="1">
      <alignment horizontal="center" vertical="center" wrapText="1"/>
    </xf>
    <xf numFmtId="3" fontId="24" fillId="0" borderId="3" xfId="0" applyNumberFormat="1" applyFont="1" applyBorder="1" applyAlignment="1">
      <alignment horizontal="center" vertical="center" wrapText="1"/>
    </xf>
    <xf numFmtId="3" fontId="24" fillId="0" borderId="4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9" fillId="0" borderId="0" xfId="2" applyFont="1" applyAlignment="1">
      <alignment horizontal="center"/>
    </xf>
    <xf numFmtId="0" fontId="19" fillId="0" borderId="1" xfId="2" applyFont="1" applyBorder="1" applyAlignment="1">
      <alignment horizontal="center" vertical="center"/>
    </xf>
    <xf numFmtId="0" fontId="46" fillId="0" borderId="1" xfId="4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 wrapText="1"/>
    </xf>
    <xf numFmtId="0" fontId="28" fillId="0" borderId="1" xfId="2" applyFont="1" applyBorder="1" applyAlignment="1">
      <alignment horizontal="center" wrapText="1"/>
    </xf>
    <xf numFmtId="0" fontId="19" fillId="0" borderId="1" xfId="2" applyFont="1" applyBorder="1" applyAlignment="1">
      <alignment horizontal="center" wrapText="1"/>
    </xf>
    <xf numFmtId="0" fontId="19" fillId="0" borderId="2" xfId="2" applyFont="1" applyBorder="1" applyAlignment="1">
      <alignment horizontal="center" vertical="center" wrapText="1"/>
    </xf>
    <xf numFmtId="0" fontId="19" fillId="0" borderId="4" xfId="2" applyFont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/>
    </xf>
    <xf numFmtId="0" fontId="8" fillId="0" borderId="3" xfId="2" applyFont="1" applyFill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29" fillId="0" borderId="12" xfId="2" applyFont="1" applyFill="1" applyBorder="1" applyAlignment="1">
      <alignment horizontal="center" vertical="center"/>
    </xf>
    <xf numFmtId="0" fontId="29" fillId="0" borderId="9" xfId="2" applyFont="1" applyFill="1" applyBorder="1" applyAlignment="1">
      <alignment horizontal="center" vertical="center"/>
    </xf>
    <xf numFmtId="0" fontId="29" fillId="0" borderId="13" xfId="2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/>
    </xf>
    <xf numFmtId="0" fontId="5" fillId="0" borderId="3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center" vertical="center"/>
    </xf>
    <xf numFmtId="49" fontId="5" fillId="0" borderId="0" xfId="3" applyNumberFormat="1" applyFont="1" applyFill="1" applyBorder="1" applyAlignment="1">
      <alignment horizontal="righ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3" fontId="5" fillId="0" borderId="1" xfId="3" applyNumberFormat="1" applyFont="1" applyFill="1" applyBorder="1" applyAlignment="1">
      <alignment horizontal="left" vertical="center" wrapText="1"/>
    </xf>
    <xf numFmtId="3" fontId="5" fillId="0" borderId="0" xfId="3" applyNumberFormat="1" applyFont="1" applyFill="1" applyBorder="1" applyAlignment="1">
      <alignment horizontal="center" vertical="center" wrapText="1"/>
    </xf>
    <xf numFmtId="3" fontId="5" fillId="0" borderId="0" xfId="3" applyNumberFormat="1" applyFont="1" applyFill="1" applyAlignment="1">
      <alignment horizontal="center" vertical="center" wrapText="1"/>
    </xf>
    <xf numFmtId="3" fontId="7" fillId="0" borderId="0" xfId="3" applyNumberFormat="1" applyFont="1" applyFill="1" applyAlignment="1">
      <alignment horizontal="center" vertical="center" wrapText="1"/>
    </xf>
    <xf numFmtId="3" fontId="18" fillId="0" borderId="0" xfId="3" applyNumberFormat="1" applyFont="1" applyFill="1" applyAlignment="1">
      <alignment horizontal="center" vertical="center" wrapText="1"/>
    </xf>
    <xf numFmtId="3" fontId="31" fillId="0" borderId="2" xfId="3" applyNumberFormat="1" applyFont="1" applyFill="1" applyBorder="1" applyAlignment="1">
      <alignment horizontal="center" vertical="center" wrapText="1"/>
    </xf>
    <xf numFmtId="3" fontId="31" fillId="0" borderId="3" xfId="3" applyNumberFormat="1" applyFont="1" applyFill="1" applyBorder="1" applyAlignment="1">
      <alignment horizontal="center" vertical="center" wrapText="1"/>
    </xf>
    <xf numFmtId="3" fontId="8" fillId="0" borderId="2" xfId="3" applyNumberFormat="1" applyFont="1" applyFill="1" applyBorder="1" applyAlignment="1">
      <alignment horizontal="center" vertical="center" wrapText="1"/>
    </xf>
    <xf numFmtId="3" fontId="8" fillId="0" borderId="3" xfId="3" applyNumberFormat="1" applyFont="1" applyFill="1" applyBorder="1" applyAlignment="1">
      <alignment horizontal="center" vertical="center" wrapText="1"/>
    </xf>
    <xf numFmtId="3" fontId="8" fillId="0" borderId="4" xfId="3" applyNumberFormat="1" applyFont="1" applyFill="1" applyBorder="1" applyAlignment="1">
      <alignment horizontal="center" vertical="center" wrapText="1"/>
    </xf>
    <xf numFmtId="3" fontId="8" fillId="0" borderId="2" xfId="3" applyNumberFormat="1" applyFont="1" applyFill="1" applyBorder="1" applyAlignment="1">
      <alignment horizontal="left" vertical="center" wrapText="1"/>
    </xf>
    <xf numFmtId="3" fontId="8" fillId="0" borderId="4" xfId="3" applyNumberFormat="1" applyFont="1" applyFill="1" applyBorder="1" applyAlignment="1">
      <alignment horizontal="left" vertical="center" wrapText="1"/>
    </xf>
    <xf numFmtId="3" fontId="8" fillId="0" borderId="0" xfId="3" applyNumberFormat="1" applyFont="1" applyFill="1" applyAlignment="1">
      <alignment horizontal="right" vertical="center" wrapText="1"/>
    </xf>
    <xf numFmtId="3" fontId="31" fillId="0" borderId="4" xfId="3" applyNumberFormat="1" applyFont="1" applyFill="1" applyBorder="1" applyAlignment="1">
      <alignment horizontal="center" vertical="center" wrapText="1"/>
    </xf>
    <xf numFmtId="3" fontId="5" fillId="0" borderId="0" xfId="3" applyNumberFormat="1" applyFont="1" applyFill="1" applyBorder="1" applyAlignment="1">
      <alignment horizontal="center" vertical="center"/>
    </xf>
    <xf numFmtId="3" fontId="7" fillId="0" borderId="0" xfId="3" applyNumberFormat="1" applyFont="1" applyFill="1" applyBorder="1" applyAlignment="1">
      <alignment horizontal="center" vertical="center"/>
    </xf>
    <xf numFmtId="3" fontId="4" fillId="0" borderId="0" xfId="3" applyNumberFormat="1" applyFont="1" applyFill="1" applyBorder="1" applyAlignment="1">
      <alignment horizontal="center" vertical="center"/>
    </xf>
    <xf numFmtId="0" fontId="8" fillId="4" borderId="1" xfId="12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3" fontId="8" fillId="4" borderId="1" xfId="12" applyNumberFormat="1" applyFont="1" applyFill="1" applyBorder="1" applyAlignment="1">
      <alignment horizontal="center" vertical="center" wrapText="1"/>
    </xf>
    <xf numFmtId="3" fontId="8" fillId="4" borderId="2" xfId="12" applyNumberFormat="1" applyFont="1" applyFill="1" applyBorder="1" applyAlignment="1">
      <alignment horizontal="center" vertical="center" wrapText="1"/>
    </xf>
    <xf numFmtId="3" fontId="8" fillId="4" borderId="3" xfId="12" applyNumberFormat="1" applyFont="1" applyFill="1" applyBorder="1" applyAlignment="1">
      <alignment horizontal="center" vertical="center" wrapText="1"/>
    </xf>
    <xf numFmtId="3" fontId="8" fillId="4" borderId="4" xfId="12" applyNumberFormat="1" applyFont="1" applyFill="1" applyBorder="1" applyAlignment="1">
      <alignment horizontal="center" vertical="center" wrapText="1"/>
    </xf>
    <xf numFmtId="3" fontId="8" fillId="0" borderId="0" xfId="12" applyNumberFormat="1" applyFont="1" applyAlignment="1">
      <alignment horizontal="right" vertical="center" wrapText="1"/>
    </xf>
    <xf numFmtId="0" fontId="29" fillId="5" borderId="0" xfId="12" applyFont="1" applyFill="1" applyAlignment="1">
      <alignment horizontal="center" vertical="center" wrapText="1"/>
    </xf>
    <xf numFmtId="3" fontId="5" fillId="0" borderId="1" xfId="2" applyNumberFormat="1" applyFont="1" applyFill="1" applyBorder="1" applyAlignment="1">
      <alignment horizontal="center" vertical="center"/>
    </xf>
    <xf numFmtId="3" fontId="31" fillId="0" borderId="2" xfId="6" applyNumberFormat="1" applyFont="1" applyFill="1" applyBorder="1" applyAlignment="1">
      <alignment horizontal="center" vertical="center"/>
    </xf>
    <xf numFmtId="3" fontId="31" fillId="0" borderId="3" xfId="6" applyNumberFormat="1" applyFont="1" applyFill="1" applyBorder="1" applyAlignment="1">
      <alignment horizontal="center" vertical="center"/>
    </xf>
    <xf numFmtId="3" fontId="31" fillId="0" borderId="4" xfId="6" applyNumberFormat="1" applyFont="1" applyFill="1" applyBorder="1" applyAlignment="1">
      <alignment horizontal="center" vertical="center"/>
    </xf>
    <xf numFmtId="0" fontId="5" fillId="0" borderId="0" xfId="2" applyFont="1" applyFill="1" applyAlignment="1">
      <alignment horizontal="right" vertical="center"/>
    </xf>
    <xf numFmtId="0" fontId="5" fillId="0" borderId="0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3" fontId="5" fillId="0" borderId="5" xfId="2" applyNumberFormat="1" applyFont="1" applyFill="1" applyBorder="1" applyAlignment="1">
      <alignment horizontal="center" vertical="center"/>
    </xf>
    <xf numFmtId="3" fontId="31" fillId="0" borderId="1" xfId="6" applyNumberFormat="1" applyFont="1" applyFill="1" applyBorder="1" applyAlignment="1">
      <alignment horizontal="center" vertical="center"/>
    </xf>
    <xf numFmtId="3" fontId="7" fillId="0" borderId="2" xfId="2" applyNumberFormat="1" applyFont="1" applyFill="1" applyBorder="1" applyAlignment="1">
      <alignment horizontal="center" vertical="center"/>
    </xf>
    <xf numFmtId="3" fontId="7" fillId="0" borderId="3" xfId="2" applyNumberFormat="1" applyFont="1" applyFill="1" applyBorder="1" applyAlignment="1">
      <alignment horizontal="center" vertical="center"/>
    </xf>
    <xf numFmtId="3" fontId="7" fillId="0" borderId="0" xfId="2" applyNumberFormat="1" applyFont="1" applyFill="1" applyBorder="1" applyAlignment="1">
      <alignment horizontal="center" vertical="center"/>
    </xf>
    <xf numFmtId="3" fontId="7" fillId="0" borderId="10" xfId="2" applyNumberFormat="1" applyFont="1" applyFill="1" applyBorder="1" applyAlignment="1">
      <alignment horizontal="center" vertical="center"/>
    </xf>
    <xf numFmtId="3" fontId="7" fillId="0" borderId="11" xfId="2" applyNumberFormat="1" applyFont="1" applyFill="1" applyBorder="1" applyAlignment="1">
      <alignment horizontal="center" vertical="center"/>
    </xf>
    <xf numFmtId="0" fontId="18" fillId="0" borderId="8" xfId="2" applyFont="1" applyFill="1" applyBorder="1" applyAlignment="1">
      <alignment horizontal="center" vertical="center"/>
    </xf>
    <xf numFmtId="3" fontId="5" fillId="0" borderId="0" xfId="2" applyNumberFormat="1" applyFont="1" applyFill="1" applyAlignment="1">
      <alignment horizontal="center"/>
    </xf>
    <xf numFmtId="3" fontId="18" fillId="0" borderId="1" xfId="2" applyNumberFormat="1" applyFont="1" applyBorder="1" applyAlignment="1">
      <alignment horizontal="left"/>
    </xf>
    <xf numFmtId="3" fontId="5" fillId="0" borderId="0" xfId="2" applyNumberFormat="1" applyFont="1" applyAlignment="1">
      <alignment horizontal="center"/>
    </xf>
    <xf numFmtId="3" fontId="5" fillId="0" borderId="1" xfId="2" applyNumberFormat="1" applyFont="1" applyBorder="1" applyAlignment="1">
      <alignment horizontal="center"/>
    </xf>
    <xf numFmtId="3" fontId="16" fillId="0" borderId="0" xfId="2" applyNumberFormat="1" applyFont="1" applyAlignment="1">
      <alignment horizontal="center"/>
    </xf>
    <xf numFmtId="0" fontId="29" fillId="0" borderId="1" xfId="2" applyFont="1" applyBorder="1" applyAlignment="1">
      <alignment horizontal="center" vertical="center"/>
    </xf>
    <xf numFmtId="0" fontId="29" fillId="0" borderId="1" xfId="2" applyFont="1" applyBorder="1" applyAlignment="1">
      <alignment horizontal="center"/>
    </xf>
    <xf numFmtId="3" fontId="5" fillId="0" borderId="0" xfId="11" applyNumberFormat="1" applyFont="1" applyAlignment="1">
      <alignment horizontal="center"/>
    </xf>
    <xf numFmtId="3" fontId="5" fillId="0" borderId="1" xfId="11" applyNumberFormat="1" applyFont="1" applyBorder="1" applyAlignment="1">
      <alignment horizontal="center" vertical="center" wrapText="1"/>
    </xf>
    <xf numFmtId="3" fontId="5" fillId="0" borderId="1" xfId="11" applyNumberFormat="1" applyFont="1" applyBorder="1" applyAlignment="1">
      <alignment horizontal="center"/>
    </xf>
    <xf numFmtId="3" fontId="7" fillId="0" borderId="0" xfId="2" applyNumberFormat="1" applyFont="1" applyAlignment="1">
      <alignment horizontal="center"/>
    </xf>
    <xf numFmtId="3" fontId="18" fillId="0" borderId="1" xfId="2" applyNumberFormat="1" applyFont="1" applyBorder="1" applyAlignment="1">
      <alignment horizontal="center"/>
    </xf>
    <xf numFmtId="3" fontId="18" fillId="0" borderId="0" xfId="11" applyNumberFormat="1" applyFont="1" applyBorder="1" applyAlignment="1">
      <alignment horizontal="center"/>
    </xf>
    <xf numFmtId="3" fontId="18" fillId="0" borderId="2" xfId="2" applyNumberFormat="1" applyFont="1" applyBorder="1" applyAlignment="1">
      <alignment horizontal="center"/>
    </xf>
    <xf numFmtId="3" fontId="18" fillId="0" borderId="3" xfId="2" applyNumberFormat="1" applyFont="1" applyBorder="1" applyAlignment="1">
      <alignment horizontal="center"/>
    </xf>
    <xf numFmtId="3" fontId="18" fillId="0" borderId="4" xfId="2" applyNumberFormat="1" applyFont="1" applyBorder="1" applyAlignment="1">
      <alignment horizontal="center"/>
    </xf>
    <xf numFmtId="3" fontId="18" fillId="0" borderId="2" xfId="2" applyNumberFormat="1" applyFont="1" applyFill="1" applyBorder="1" applyAlignment="1">
      <alignment horizontal="center"/>
    </xf>
    <xf numFmtId="3" fontId="18" fillId="0" borderId="3" xfId="2" applyNumberFormat="1" applyFont="1" applyFill="1" applyBorder="1" applyAlignment="1">
      <alignment horizontal="center"/>
    </xf>
    <xf numFmtId="3" fontId="18" fillId="0" borderId="4" xfId="2" applyNumberFormat="1" applyFont="1" applyFill="1" applyBorder="1" applyAlignment="1">
      <alignment horizontal="center"/>
    </xf>
    <xf numFmtId="3" fontId="18" fillId="0" borderId="0" xfId="2" applyNumberFormat="1" applyFont="1" applyBorder="1" applyAlignment="1">
      <alignment horizontal="center"/>
    </xf>
    <xf numFmtId="3" fontId="18" fillId="0" borderId="0" xfId="2" applyNumberFormat="1" applyFont="1" applyAlignment="1">
      <alignment horizontal="center"/>
    </xf>
    <xf numFmtId="3" fontId="18" fillId="0" borderId="2" xfId="2" applyNumberFormat="1" applyFont="1" applyBorder="1" applyAlignment="1">
      <alignment horizontal="center" vertical="center"/>
    </xf>
    <xf numFmtId="3" fontId="18" fillId="0" borderId="3" xfId="2" applyNumberFormat="1" applyFont="1" applyBorder="1" applyAlignment="1">
      <alignment horizontal="center" vertical="center"/>
    </xf>
    <xf numFmtId="3" fontId="18" fillId="0" borderId="4" xfId="2" applyNumberFormat="1" applyFont="1" applyBorder="1" applyAlignment="1">
      <alignment horizontal="center" vertical="center"/>
    </xf>
    <xf numFmtId="3" fontId="18" fillId="0" borderId="2" xfId="2" applyNumberFormat="1" applyFont="1" applyFill="1" applyBorder="1" applyAlignment="1">
      <alignment horizontal="center" vertical="center"/>
    </xf>
    <xf numFmtId="3" fontId="18" fillId="0" borderId="3" xfId="2" applyNumberFormat="1" applyFont="1" applyFill="1" applyBorder="1" applyAlignment="1">
      <alignment horizontal="center" vertical="center"/>
    </xf>
    <xf numFmtId="3" fontId="18" fillId="0" borderId="4" xfId="2" applyNumberFormat="1" applyFont="1" applyFill="1" applyBorder="1" applyAlignment="1">
      <alignment horizontal="center" vertical="center"/>
    </xf>
    <xf numFmtId="3" fontId="18" fillId="0" borderId="0" xfId="2" applyNumberFormat="1" applyFont="1" applyBorder="1" applyAlignment="1">
      <alignment horizontal="center" wrapText="1"/>
    </xf>
    <xf numFmtId="3" fontId="18" fillId="0" borderId="2" xfId="7" applyNumberFormat="1" applyFont="1" applyFill="1" applyBorder="1" applyAlignment="1">
      <alignment horizontal="center"/>
    </xf>
    <xf numFmtId="3" fontId="18" fillId="0" borderId="3" xfId="7" applyNumberFormat="1" applyFont="1" applyFill="1" applyBorder="1" applyAlignment="1">
      <alignment horizontal="center"/>
    </xf>
    <xf numFmtId="3" fontId="18" fillId="0" borderId="4" xfId="7" applyNumberFormat="1" applyFont="1" applyFill="1" applyBorder="1" applyAlignment="1">
      <alignment horizontal="center"/>
    </xf>
    <xf numFmtId="3" fontId="4" fillId="0" borderId="0" xfId="2" applyNumberFormat="1" applyFont="1" applyBorder="1" applyAlignment="1">
      <alignment horizontal="center"/>
    </xf>
    <xf numFmtId="3" fontId="18" fillId="0" borderId="8" xfId="11" applyNumberFormat="1" applyFont="1" applyBorder="1" applyAlignment="1">
      <alignment horizontal="left"/>
    </xf>
    <xf numFmtId="3" fontId="18" fillId="0" borderId="0" xfId="11" applyNumberFormat="1" applyFont="1" applyBorder="1" applyAlignment="1">
      <alignment horizontal="left"/>
    </xf>
    <xf numFmtId="3" fontId="33" fillId="0" borderId="1" xfId="2" applyNumberFormat="1" applyFont="1" applyBorder="1" applyAlignment="1">
      <alignment horizontal="center"/>
    </xf>
    <xf numFmtId="3" fontId="5" fillId="0" borderId="0" xfId="11" applyNumberFormat="1" applyFont="1" applyAlignment="1">
      <alignment horizontal="right"/>
    </xf>
    <xf numFmtId="3" fontId="8" fillId="0" borderId="2" xfId="2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/>
    </xf>
    <xf numFmtId="3" fontId="5" fillId="0" borderId="1" xfId="2" applyNumberFormat="1" applyFont="1" applyBorder="1" applyAlignment="1">
      <alignment horizontal="center" vertical="center"/>
    </xf>
    <xf numFmtId="3" fontId="18" fillId="0" borderId="1" xfId="2" applyNumberFormat="1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1" xfId="2" applyFont="1" applyBorder="1" applyAlignment="1">
      <alignment horizontal="center"/>
    </xf>
    <xf numFmtId="0" fontId="5" fillId="0" borderId="0" xfId="18" applyFont="1" applyAlignment="1">
      <alignment horizontal="center"/>
    </xf>
    <xf numFmtId="0" fontId="53" fillId="0" borderId="0" xfId="18" applyAlignment="1">
      <alignment horizontal="right"/>
    </xf>
    <xf numFmtId="0" fontId="5" fillId="0" borderId="1" xfId="18" applyFont="1" applyBorder="1" applyAlignment="1">
      <alignment horizontal="center" vertical="center" wrapText="1"/>
    </xf>
    <xf numFmtId="0" fontId="5" fillId="0" borderId="0" xfId="9" applyFont="1" applyBorder="1" applyAlignment="1">
      <alignment horizontal="left" vertical="center" wrapText="1"/>
    </xf>
    <xf numFmtId="0" fontId="4" fillId="0" borderId="0" xfId="9" applyFont="1" applyBorder="1" applyAlignment="1">
      <alignment horizontal="left" vertical="center" wrapText="1"/>
    </xf>
    <xf numFmtId="0" fontId="18" fillId="0" borderId="0" xfId="7" applyFont="1" applyAlignment="1">
      <alignment horizontal="left"/>
    </xf>
    <xf numFmtId="14" fontId="18" fillId="0" borderId="0" xfId="10" applyNumberFormat="1" applyFont="1" applyAlignment="1">
      <alignment horizontal="left" vertical="center" wrapText="1"/>
    </xf>
    <xf numFmtId="0" fontId="18" fillId="0" borderId="0" xfId="10" applyFont="1" applyAlignment="1">
      <alignment horizontal="left" vertical="center" wrapText="1"/>
    </xf>
    <xf numFmtId="0" fontId="18" fillId="0" borderId="0" xfId="9" applyFont="1" applyAlignment="1">
      <alignment horizontal="center"/>
    </xf>
    <xf numFmtId="0" fontId="5" fillId="0" borderId="0" xfId="9" applyFont="1" applyAlignment="1">
      <alignment horizontal="center" vertical="center" wrapText="1"/>
    </xf>
    <xf numFmtId="0" fontId="18" fillId="0" borderId="0" xfId="9" applyFont="1" applyAlignment="1">
      <alignment horizontal="left" vertical="center" wrapText="1"/>
    </xf>
    <xf numFmtId="0" fontId="18" fillId="0" borderId="0" xfId="9" applyFont="1" applyAlignment="1">
      <alignment vertical="center"/>
    </xf>
    <xf numFmtId="0" fontId="18" fillId="0" borderId="0" xfId="9" applyFont="1" applyAlignment="1">
      <alignment horizontal="right" vertical="center"/>
    </xf>
    <xf numFmtId="0" fontId="8" fillId="0" borderId="1" xfId="9" applyFont="1" applyBorder="1" applyAlignment="1">
      <alignment horizontal="center" vertical="center" wrapText="1"/>
    </xf>
    <xf numFmtId="0" fontId="18" fillId="0" borderId="0" xfId="9" applyFont="1" applyAlignment="1">
      <alignment horizontal="left"/>
    </xf>
    <xf numFmtId="0" fontId="5" fillId="0" borderId="1" xfId="9" applyFont="1" applyBorder="1" applyAlignment="1">
      <alignment horizontal="center" vertical="center" wrapText="1"/>
    </xf>
    <xf numFmtId="0" fontId="4" fillId="0" borderId="0" xfId="7" applyFont="1" applyBorder="1" applyAlignment="1">
      <alignment horizontal="left" vertical="center" wrapText="1"/>
    </xf>
    <xf numFmtId="14" fontId="4" fillId="0" borderId="0" xfId="6" applyNumberFormat="1" applyFont="1" applyBorder="1" applyAlignment="1">
      <alignment horizontal="left" vertical="center" wrapText="1"/>
    </xf>
    <xf numFmtId="0" fontId="4" fillId="0" borderId="0" xfId="6" applyFont="1" applyBorder="1" applyAlignment="1">
      <alignment horizontal="left" vertical="center" wrapText="1"/>
    </xf>
  </cellXfs>
  <cellStyles count="19">
    <cellStyle name="Normál" xfId="0" builtinId="0"/>
    <cellStyle name="Normál 15" xfId="7"/>
    <cellStyle name="Normál 16" xfId="5"/>
    <cellStyle name="Normál 2" xfId="4"/>
    <cellStyle name="Normál 2 2" xfId="9"/>
    <cellStyle name="Normál 3" xfId="6"/>
    <cellStyle name="Normál 3 2" xfId="10"/>
    <cellStyle name="Normál 4" xfId="8"/>
    <cellStyle name="Normál 5" xfId="15"/>
    <cellStyle name="Normál 6" xfId="17"/>
    <cellStyle name="Normál 7" xfId="18"/>
    <cellStyle name="Normál_2011 VII.sz.mód." xfId="2"/>
    <cellStyle name="Normál_Beruh-felúj." xfId="12"/>
    <cellStyle name="Normál_finansz.összetétel" xfId="13"/>
    <cellStyle name="Normál_Hitel+kamat" xfId="11"/>
    <cellStyle name="Normál_II. Mód" xfId="3"/>
    <cellStyle name="Normál_kereset-kiegészítés" xfId="16"/>
    <cellStyle name="Normál_Kötelező+nem kötelező" xfId="14"/>
    <cellStyle name="Normál_mérlegtábla-hivatal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view="pageBreakPreview" zoomScaleNormal="100" zoomScaleSheetLayoutView="100" workbookViewId="0">
      <selection activeCell="F53" sqref="F53"/>
    </sheetView>
  </sheetViews>
  <sheetFormatPr defaultRowHeight="15.75" x14ac:dyDescent="0.25"/>
  <cols>
    <col min="1" max="1" width="36.28515625" style="501" customWidth="1"/>
    <col min="2" max="2" width="14.42578125" style="501" customWidth="1"/>
    <col min="3" max="3" width="13.7109375" style="501" customWidth="1"/>
    <col min="4" max="4" width="13" style="501" customWidth="1"/>
    <col min="5" max="12" width="12.28515625" style="501" customWidth="1"/>
    <col min="13" max="16384" width="9.140625" style="501"/>
  </cols>
  <sheetData>
    <row r="1" spans="1:11" x14ac:dyDescent="0.25">
      <c r="K1" s="528" t="s">
        <v>859</v>
      </c>
    </row>
    <row r="2" spans="1:11" x14ac:dyDescent="0.25">
      <c r="A2" s="796" t="s">
        <v>840</v>
      </c>
      <c r="B2" s="796"/>
      <c r="C2" s="796"/>
      <c r="D2" s="796"/>
      <c r="E2" s="796"/>
      <c r="F2" s="796"/>
      <c r="G2" s="796"/>
      <c r="H2" s="796"/>
      <c r="I2" s="796"/>
      <c r="J2" s="796"/>
      <c r="K2" s="796"/>
    </row>
    <row r="3" spans="1:11" hidden="1" x14ac:dyDescent="0.25"/>
    <row r="4" spans="1:11" hidden="1" x14ac:dyDescent="0.25">
      <c r="A4" s="799" t="s">
        <v>221</v>
      </c>
      <c r="B4" s="798" t="s">
        <v>841</v>
      </c>
      <c r="C4" s="798"/>
      <c r="D4" s="798"/>
      <c r="E4" s="800" t="s">
        <v>842</v>
      </c>
      <c r="F4" s="801"/>
      <c r="G4" s="802"/>
      <c r="H4" s="502"/>
      <c r="I4" s="502"/>
      <c r="J4" s="502"/>
    </row>
    <row r="5" spans="1:11" ht="47.25" hidden="1" x14ac:dyDescent="0.25">
      <c r="A5" s="799"/>
      <c r="B5" s="503" t="s">
        <v>843</v>
      </c>
      <c r="C5" s="504" t="s">
        <v>844</v>
      </c>
      <c r="D5" s="504" t="s">
        <v>845</v>
      </c>
      <c r="E5" s="505" t="s">
        <v>846</v>
      </c>
      <c r="F5" s="504" t="s">
        <v>844</v>
      </c>
      <c r="G5" s="504" t="s">
        <v>845</v>
      </c>
      <c r="H5" s="506"/>
      <c r="I5" s="506"/>
      <c r="J5" s="506"/>
    </row>
    <row r="6" spans="1:11" hidden="1" x14ac:dyDescent="0.25">
      <c r="A6" s="507" t="s">
        <v>847</v>
      </c>
      <c r="B6" s="508">
        <f>C6+D6</f>
        <v>203</v>
      </c>
      <c r="C6" s="508">
        <v>166</v>
      </c>
      <c r="D6" s="508">
        <v>37</v>
      </c>
      <c r="E6" s="509">
        <f>B6</f>
        <v>203</v>
      </c>
      <c r="F6" s="508">
        <f>C6</f>
        <v>166</v>
      </c>
      <c r="G6" s="508">
        <f>D6</f>
        <v>37</v>
      </c>
      <c r="H6" s="510"/>
      <c r="I6" s="510"/>
      <c r="J6" s="510"/>
    </row>
    <row r="7" spans="1:11" hidden="1" x14ac:dyDescent="0.25">
      <c r="A7" s="507" t="s">
        <v>848</v>
      </c>
      <c r="B7" s="508">
        <f t="shared" ref="B7:B17" si="0">C7+D7</f>
        <v>44</v>
      </c>
      <c r="C7" s="508">
        <v>36</v>
      </c>
      <c r="D7" s="508">
        <v>8</v>
      </c>
      <c r="E7" s="509">
        <f t="shared" ref="E7:G14" si="1">B7</f>
        <v>44</v>
      </c>
      <c r="F7" s="508">
        <f t="shared" si="1"/>
        <v>36</v>
      </c>
      <c r="G7" s="508">
        <f t="shared" si="1"/>
        <v>8</v>
      </c>
      <c r="H7" s="510"/>
      <c r="I7" s="510"/>
      <c r="J7" s="510"/>
    </row>
    <row r="8" spans="1:11" hidden="1" x14ac:dyDescent="0.25">
      <c r="A8" s="511" t="s">
        <v>849</v>
      </c>
      <c r="B8" s="508">
        <f t="shared" si="0"/>
        <v>62</v>
      </c>
      <c r="C8" s="508">
        <v>51</v>
      </c>
      <c r="D8" s="508">
        <v>11</v>
      </c>
      <c r="E8" s="509">
        <f t="shared" si="1"/>
        <v>62</v>
      </c>
      <c r="F8" s="508">
        <f t="shared" si="1"/>
        <v>51</v>
      </c>
      <c r="G8" s="508">
        <f t="shared" si="1"/>
        <v>11</v>
      </c>
      <c r="H8" s="510"/>
      <c r="I8" s="510"/>
      <c r="J8" s="510"/>
    </row>
    <row r="9" spans="1:11" hidden="1" x14ac:dyDescent="0.25">
      <c r="A9" s="512" t="s">
        <v>850</v>
      </c>
      <c r="B9" s="508">
        <f t="shared" si="0"/>
        <v>315</v>
      </c>
      <c r="C9" s="508">
        <v>258</v>
      </c>
      <c r="D9" s="508">
        <v>57</v>
      </c>
      <c r="E9" s="509">
        <f t="shared" si="1"/>
        <v>315</v>
      </c>
      <c r="F9" s="508">
        <f t="shared" si="1"/>
        <v>258</v>
      </c>
      <c r="G9" s="508">
        <f t="shared" si="1"/>
        <v>57</v>
      </c>
      <c r="H9" s="510"/>
      <c r="I9" s="510"/>
      <c r="J9" s="510"/>
    </row>
    <row r="10" spans="1:11" hidden="1" x14ac:dyDescent="0.25">
      <c r="A10" s="507" t="s">
        <v>851</v>
      </c>
      <c r="B10" s="508">
        <f t="shared" si="0"/>
        <v>283</v>
      </c>
      <c r="C10" s="508">
        <v>232</v>
      </c>
      <c r="D10" s="508">
        <v>51</v>
      </c>
      <c r="E10" s="509">
        <f t="shared" si="1"/>
        <v>283</v>
      </c>
      <c r="F10" s="508">
        <f t="shared" si="1"/>
        <v>232</v>
      </c>
      <c r="G10" s="508">
        <f t="shared" si="1"/>
        <v>51</v>
      </c>
      <c r="H10" s="510"/>
      <c r="I10" s="510"/>
      <c r="J10" s="510"/>
    </row>
    <row r="11" spans="1:11" hidden="1" x14ac:dyDescent="0.25">
      <c r="A11" s="507" t="s">
        <v>687</v>
      </c>
      <c r="B11" s="508">
        <f t="shared" si="0"/>
        <v>21</v>
      </c>
      <c r="C11" s="508">
        <v>17</v>
      </c>
      <c r="D11" s="508">
        <v>4</v>
      </c>
      <c r="E11" s="509">
        <f t="shared" si="1"/>
        <v>21</v>
      </c>
      <c r="F11" s="508">
        <f t="shared" si="1"/>
        <v>17</v>
      </c>
      <c r="G11" s="508">
        <f t="shared" si="1"/>
        <v>4</v>
      </c>
      <c r="H11" s="510"/>
      <c r="I11" s="510"/>
      <c r="J11" s="510"/>
    </row>
    <row r="12" spans="1:11" hidden="1" x14ac:dyDescent="0.25">
      <c r="A12" s="507" t="s">
        <v>679</v>
      </c>
      <c r="B12" s="508">
        <f t="shared" si="0"/>
        <v>4</v>
      </c>
      <c r="C12" s="508">
        <v>3</v>
      </c>
      <c r="D12" s="508">
        <v>1</v>
      </c>
      <c r="E12" s="509">
        <f t="shared" si="1"/>
        <v>4</v>
      </c>
      <c r="F12" s="508">
        <f t="shared" si="1"/>
        <v>3</v>
      </c>
      <c r="G12" s="508">
        <f t="shared" si="1"/>
        <v>1</v>
      </c>
      <c r="H12" s="510"/>
      <c r="I12" s="510"/>
      <c r="J12" s="510"/>
    </row>
    <row r="13" spans="1:11" hidden="1" x14ac:dyDescent="0.25">
      <c r="A13" s="513" t="s">
        <v>852</v>
      </c>
      <c r="B13" s="508">
        <f t="shared" si="0"/>
        <v>30</v>
      </c>
      <c r="C13" s="508">
        <v>25</v>
      </c>
      <c r="D13" s="508">
        <v>5</v>
      </c>
      <c r="E13" s="509">
        <f t="shared" si="1"/>
        <v>30</v>
      </c>
      <c r="F13" s="508">
        <f t="shared" si="1"/>
        <v>25</v>
      </c>
      <c r="G13" s="508">
        <f t="shared" si="1"/>
        <v>5</v>
      </c>
      <c r="H13" s="510"/>
      <c r="I13" s="510"/>
      <c r="J13" s="510"/>
    </row>
    <row r="14" spans="1:11" hidden="1" x14ac:dyDescent="0.25">
      <c r="A14" s="513" t="s">
        <v>668</v>
      </c>
      <c r="B14" s="508">
        <f t="shared" si="0"/>
        <v>346</v>
      </c>
      <c r="C14" s="508">
        <v>284</v>
      </c>
      <c r="D14" s="508">
        <v>62</v>
      </c>
      <c r="E14" s="509">
        <f t="shared" si="1"/>
        <v>346</v>
      </c>
      <c r="F14" s="508">
        <f t="shared" si="1"/>
        <v>284</v>
      </c>
      <c r="G14" s="508">
        <f t="shared" si="1"/>
        <v>62</v>
      </c>
      <c r="H14" s="510"/>
      <c r="I14" s="510"/>
      <c r="J14" s="510"/>
    </row>
    <row r="15" spans="1:11" hidden="1" x14ac:dyDescent="0.25">
      <c r="A15" s="507" t="s">
        <v>792</v>
      </c>
      <c r="B15" s="508">
        <f t="shared" si="0"/>
        <v>3</v>
      </c>
      <c r="C15" s="508">
        <v>2</v>
      </c>
      <c r="D15" s="508">
        <v>1</v>
      </c>
      <c r="E15" s="509"/>
      <c r="F15" s="508"/>
      <c r="G15" s="508"/>
      <c r="H15" s="510"/>
      <c r="I15" s="510"/>
      <c r="J15" s="510"/>
    </row>
    <row r="16" spans="1:11" hidden="1" x14ac:dyDescent="0.25">
      <c r="A16" s="507"/>
      <c r="B16" s="508">
        <f t="shared" si="0"/>
        <v>0</v>
      </c>
      <c r="C16" s="508"/>
      <c r="D16" s="508"/>
      <c r="E16" s="509"/>
      <c r="F16" s="508"/>
      <c r="G16" s="508"/>
      <c r="H16" s="510"/>
      <c r="I16" s="510"/>
      <c r="J16" s="510"/>
    </row>
    <row r="17" spans="1:13" s="517" customFormat="1" hidden="1" x14ac:dyDescent="0.25">
      <c r="A17" s="512" t="s">
        <v>853</v>
      </c>
      <c r="B17" s="514">
        <f t="shared" si="0"/>
        <v>1311</v>
      </c>
      <c r="C17" s="514">
        <f>SUM(C6:C16)</f>
        <v>1074</v>
      </c>
      <c r="D17" s="514">
        <f>SUM(D6:D16)</f>
        <v>237</v>
      </c>
      <c r="E17" s="515">
        <f>SUM(E6:E16)</f>
        <v>1308</v>
      </c>
      <c r="F17" s="514">
        <f>SUM(F6:F16)</f>
        <v>1072</v>
      </c>
      <c r="G17" s="514">
        <f>SUM(G6:G16)</f>
        <v>236</v>
      </c>
      <c r="H17" s="516"/>
      <c r="I17" s="516"/>
      <c r="J17" s="516"/>
    </row>
    <row r="18" spans="1:13" hidden="1" x14ac:dyDescent="0.25"/>
    <row r="19" spans="1:13" hidden="1" x14ac:dyDescent="0.25"/>
    <row r="20" spans="1:13" ht="24.75" hidden="1" customHeight="1" x14ac:dyDescent="0.25">
      <c r="A20" s="799" t="s">
        <v>221</v>
      </c>
      <c r="B20" s="518" t="s">
        <v>854</v>
      </c>
      <c r="C20" s="800" t="s">
        <v>855</v>
      </c>
      <c r="D20" s="801"/>
      <c r="E20" s="802"/>
      <c r="F20" s="800" t="s">
        <v>856</v>
      </c>
      <c r="G20" s="803"/>
      <c r="H20" s="804"/>
      <c r="I20" s="798" t="s">
        <v>842</v>
      </c>
      <c r="J20" s="798"/>
      <c r="K20" s="798"/>
    </row>
    <row r="21" spans="1:13" ht="47.25" hidden="1" x14ac:dyDescent="0.25">
      <c r="A21" s="799"/>
      <c r="B21" s="503" t="s">
        <v>857</v>
      </c>
      <c r="C21" s="503" t="s">
        <v>843</v>
      </c>
      <c r="D21" s="504" t="s">
        <v>844</v>
      </c>
      <c r="E21" s="504" t="s">
        <v>845</v>
      </c>
      <c r="F21" s="503" t="s">
        <v>843</v>
      </c>
      <c r="G21" s="504" t="s">
        <v>844</v>
      </c>
      <c r="H21" s="504" t="s">
        <v>845</v>
      </c>
      <c r="I21" s="503" t="s">
        <v>846</v>
      </c>
      <c r="J21" s="504" t="s">
        <v>844</v>
      </c>
      <c r="K21" s="504" t="s">
        <v>845</v>
      </c>
      <c r="L21" s="519"/>
    </row>
    <row r="22" spans="1:13" s="522" customFormat="1" hidden="1" x14ac:dyDescent="0.2">
      <c r="A22" s="513" t="s">
        <v>847</v>
      </c>
      <c r="B22" s="520">
        <v>203</v>
      </c>
      <c r="C22" s="520">
        <f t="shared" ref="C22:C27" si="2">D22+E22</f>
        <v>187</v>
      </c>
      <c r="D22" s="520">
        <v>157</v>
      </c>
      <c r="E22" s="520">
        <v>30</v>
      </c>
      <c r="F22" s="520">
        <f t="shared" ref="F22:F31" si="3">G22+H22</f>
        <v>187</v>
      </c>
      <c r="G22" s="521">
        <v>157</v>
      </c>
      <c r="H22" s="521">
        <v>30</v>
      </c>
      <c r="I22" s="520">
        <f t="shared" ref="I22:I30" si="4">B22+C22+F22</f>
        <v>577</v>
      </c>
      <c r="J22" s="521">
        <f>B22+D22+G22</f>
        <v>517</v>
      </c>
      <c r="K22" s="521">
        <f t="shared" ref="K22:K30" si="5">E22+H22</f>
        <v>60</v>
      </c>
      <c r="L22" s="521"/>
      <c r="M22" s="521"/>
    </row>
    <row r="23" spans="1:13" s="522" customFormat="1" hidden="1" x14ac:dyDescent="0.2">
      <c r="A23" s="513" t="s">
        <v>689</v>
      </c>
      <c r="B23" s="520">
        <v>44</v>
      </c>
      <c r="C23" s="520">
        <f t="shared" si="2"/>
        <v>32</v>
      </c>
      <c r="D23" s="520">
        <v>26</v>
      </c>
      <c r="E23" s="520">
        <v>6</v>
      </c>
      <c r="F23" s="520">
        <f t="shared" si="3"/>
        <v>32</v>
      </c>
      <c r="G23" s="521">
        <v>27</v>
      </c>
      <c r="H23" s="521">
        <v>5</v>
      </c>
      <c r="I23" s="520">
        <f t="shared" si="4"/>
        <v>108</v>
      </c>
      <c r="J23" s="521">
        <f t="shared" ref="J23:J30" si="6">B23+D23+G23</f>
        <v>97</v>
      </c>
      <c r="K23" s="521">
        <f t="shared" si="5"/>
        <v>11</v>
      </c>
      <c r="L23" s="521"/>
      <c r="M23" s="521"/>
    </row>
    <row r="24" spans="1:13" s="522" customFormat="1" hidden="1" x14ac:dyDescent="0.2">
      <c r="A24" s="511" t="s">
        <v>849</v>
      </c>
      <c r="B24" s="520">
        <v>62</v>
      </c>
      <c r="C24" s="520">
        <f t="shared" si="2"/>
        <v>47</v>
      </c>
      <c r="D24" s="520">
        <v>39</v>
      </c>
      <c r="E24" s="520">
        <v>8</v>
      </c>
      <c r="F24" s="520">
        <f t="shared" si="3"/>
        <v>47</v>
      </c>
      <c r="G24" s="521">
        <v>39</v>
      </c>
      <c r="H24" s="521">
        <v>8</v>
      </c>
      <c r="I24" s="520">
        <f t="shared" si="4"/>
        <v>156</v>
      </c>
      <c r="J24" s="521">
        <f t="shared" si="6"/>
        <v>140</v>
      </c>
      <c r="K24" s="521">
        <f t="shared" si="5"/>
        <v>16</v>
      </c>
      <c r="L24" s="521"/>
      <c r="M24" s="521"/>
    </row>
    <row r="25" spans="1:13" s="522" customFormat="1" ht="31.5" hidden="1" x14ac:dyDescent="0.2">
      <c r="A25" s="511" t="s">
        <v>479</v>
      </c>
      <c r="B25" s="520">
        <v>315</v>
      </c>
      <c r="C25" s="520">
        <f t="shared" si="2"/>
        <v>245</v>
      </c>
      <c r="D25" s="520">
        <v>205</v>
      </c>
      <c r="E25" s="520">
        <v>40</v>
      </c>
      <c r="F25" s="520">
        <f t="shared" si="3"/>
        <v>245</v>
      </c>
      <c r="G25" s="521">
        <v>205</v>
      </c>
      <c r="H25" s="521">
        <v>40</v>
      </c>
      <c r="I25" s="520">
        <f t="shared" si="4"/>
        <v>805</v>
      </c>
      <c r="J25" s="521">
        <f t="shared" si="6"/>
        <v>725</v>
      </c>
      <c r="K25" s="521">
        <f t="shared" si="5"/>
        <v>80</v>
      </c>
      <c r="L25" s="521"/>
      <c r="M25" s="521"/>
    </row>
    <row r="26" spans="1:13" s="522" customFormat="1" hidden="1" x14ac:dyDescent="0.2">
      <c r="A26" s="513" t="s">
        <v>851</v>
      </c>
      <c r="B26" s="520">
        <v>283</v>
      </c>
      <c r="C26" s="520">
        <f t="shared" si="2"/>
        <v>224</v>
      </c>
      <c r="D26" s="520">
        <v>188</v>
      </c>
      <c r="E26" s="520">
        <v>36</v>
      </c>
      <c r="F26" s="520">
        <f t="shared" si="3"/>
        <v>224</v>
      </c>
      <c r="G26" s="521">
        <v>188</v>
      </c>
      <c r="H26" s="521">
        <v>36</v>
      </c>
      <c r="I26" s="520">
        <f t="shared" si="4"/>
        <v>731</v>
      </c>
      <c r="J26" s="521">
        <f t="shared" si="6"/>
        <v>659</v>
      </c>
      <c r="K26" s="521">
        <f t="shared" si="5"/>
        <v>72</v>
      </c>
      <c r="L26" s="521"/>
      <c r="M26" s="521"/>
    </row>
    <row r="27" spans="1:13" s="522" customFormat="1" hidden="1" x14ac:dyDescent="0.2">
      <c r="A27" s="513" t="s">
        <v>687</v>
      </c>
      <c r="B27" s="520">
        <v>21</v>
      </c>
      <c r="C27" s="520">
        <f t="shared" si="2"/>
        <v>16</v>
      </c>
      <c r="D27" s="520">
        <v>13</v>
      </c>
      <c r="E27" s="520">
        <v>3</v>
      </c>
      <c r="F27" s="520">
        <f t="shared" si="3"/>
        <v>114</v>
      </c>
      <c r="G27" s="521">
        <v>95</v>
      </c>
      <c r="H27" s="521">
        <v>19</v>
      </c>
      <c r="I27" s="520">
        <f t="shared" si="4"/>
        <v>151</v>
      </c>
      <c r="J27" s="521">
        <f t="shared" si="6"/>
        <v>129</v>
      </c>
      <c r="K27" s="521">
        <f t="shared" si="5"/>
        <v>22</v>
      </c>
      <c r="L27" s="521"/>
      <c r="M27" s="521"/>
    </row>
    <row r="28" spans="1:13" s="522" customFormat="1" hidden="1" x14ac:dyDescent="0.2">
      <c r="A28" s="513" t="s">
        <v>679</v>
      </c>
      <c r="B28" s="520">
        <v>4</v>
      </c>
      <c r="C28" s="520">
        <f>D28+E28</f>
        <v>3</v>
      </c>
      <c r="D28" s="520">
        <v>2</v>
      </c>
      <c r="E28" s="520">
        <v>1</v>
      </c>
      <c r="F28" s="520">
        <f t="shared" si="3"/>
        <v>1</v>
      </c>
      <c r="G28" s="521">
        <v>1</v>
      </c>
      <c r="H28" s="521">
        <v>0</v>
      </c>
      <c r="I28" s="520">
        <f t="shared" si="4"/>
        <v>8</v>
      </c>
      <c r="J28" s="521">
        <f t="shared" si="6"/>
        <v>7</v>
      </c>
      <c r="K28" s="521">
        <f t="shared" si="5"/>
        <v>1</v>
      </c>
      <c r="L28" s="521"/>
      <c r="M28" s="521"/>
    </row>
    <row r="29" spans="1:13" s="522" customFormat="1" hidden="1" x14ac:dyDescent="0.2">
      <c r="A29" s="513" t="s">
        <v>852</v>
      </c>
      <c r="B29" s="520">
        <v>30</v>
      </c>
      <c r="C29" s="520">
        <f>D29+E29</f>
        <v>20</v>
      </c>
      <c r="D29" s="520">
        <v>17</v>
      </c>
      <c r="E29" s="520">
        <v>3</v>
      </c>
      <c r="F29" s="520">
        <f t="shared" si="3"/>
        <v>20</v>
      </c>
      <c r="G29" s="521">
        <v>17</v>
      </c>
      <c r="H29" s="521">
        <v>3</v>
      </c>
      <c r="I29" s="520">
        <f t="shared" si="4"/>
        <v>70</v>
      </c>
      <c r="J29" s="521">
        <f t="shared" si="6"/>
        <v>64</v>
      </c>
      <c r="K29" s="521">
        <f t="shared" si="5"/>
        <v>6</v>
      </c>
      <c r="L29" s="521"/>
      <c r="M29" s="521"/>
    </row>
    <row r="30" spans="1:13" s="522" customFormat="1" hidden="1" x14ac:dyDescent="0.2">
      <c r="A30" s="513" t="s">
        <v>668</v>
      </c>
      <c r="B30" s="520">
        <v>346</v>
      </c>
      <c r="C30" s="520">
        <f>D30+E30</f>
        <v>324</v>
      </c>
      <c r="D30" s="520">
        <v>271</v>
      </c>
      <c r="E30" s="520">
        <v>53</v>
      </c>
      <c r="F30" s="520">
        <f t="shared" si="3"/>
        <v>319</v>
      </c>
      <c r="G30" s="521">
        <v>267</v>
      </c>
      <c r="H30" s="521">
        <v>52</v>
      </c>
      <c r="I30" s="520">
        <f t="shared" si="4"/>
        <v>989</v>
      </c>
      <c r="J30" s="521">
        <f t="shared" si="6"/>
        <v>884</v>
      </c>
      <c r="K30" s="521">
        <f t="shared" si="5"/>
        <v>105</v>
      </c>
      <c r="L30" s="521"/>
      <c r="M30" s="521"/>
    </row>
    <row r="31" spans="1:13" s="522" customFormat="1" hidden="1" x14ac:dyDescent="0.2">
      <c r="A31" s="513" t="s">
        <v>792</v>
      </c>
      <c r="B31" s="520">
        <v>3</v>
      </c>
      <c r="C31" s="520">
        <f>D31+E31</f>
        <v>2</v>
      </c>
      <c r="D31" s="520">
        <v>2</v>
      </c>
      <c r="E31" s="520">
        <v>0</v>
      </c>
      <c r="F31" s="520">
        <f t="shared" si="3"/>
        <v>2</v>
      </c>
      <c r="G31" s="521">
        <v>2</v>
      </c>
      <c r="H31" s="521">
        <v>0</v>
      </c>
      <c r="I31" s="520"/>
      <c r="J31" s="521"/>
      <c r="K31" s="521"/>
      <c r="L31" s="521"/>
      <c r="M31" s="521"/>
    </row>
    <row r="32" spans="1:13" s="522" customFormat="1" hidden="1" x14ac:dyDescent="0.2">
      <c r="A32" s="513"/>
      <c r="B32" s="520"/>
      <c r="C32" s="520"/>
      <c r="D32" s="520"/>
      <c r="E32" s="520"/>
      <c r="F32" s="520"/>
      <c r="G32" s="521"/>
      <c r="H32" s="521"/>
      <c r="I32" s="520"/>
      <c r="J32" s="521"/>
      <c r="K32" s="521"/>
      <c r="L32" s="521"/>
      <c r="M32" s="521"/>
    </row>
    <row r="33" spans="1:13" s="522" customFormat="1" hidden="1" x14ac:dyDescent="0.2">
      <c r="A33" s="511" t="s">
        <v>853</v>
      </c>
      <c r="B33" s="523">
        <f t="shared" ref="B33:G33" si="7">SUM(B22:B32)</f>
        <v>1311</v>
      </c>
      <c r="C33" s="523">
        <f t="shared" si="7"/>
        <v>1100</v>
      </c>
      <c r="D33" s="523">
        <f t="shared" si="7"/>
        <v>920</v>
      </c>
      <c r="E33" s="523">
        <f t="shared" si="7"/>
        <v>180</v>
      </c>
      <c r="F33" s="523">
        <f t="shared" si="7"/>
        <v>1191</v>
      </c>
      <c r="G33" s="523">
        <f t="shared" si="7"/>
        <v>998</v>
      </c>
      <c r="H33" s="523">
        <f>SUM(H22:H32)</f>
        <v>193</v>
      </c>
      <c r="I33" s="523">
        <f>SUM(I22:I32)</f>
        <v>3595</v>
      </c>
      <c r="J33" s="524">
        <f>SUM(J22:J32)</f>
        <v>3222</v>
      </c>
      <c r="K33" s="524">
        <f>SUM(K22:K32)</f>
        <v>373</v>
      </c>
      <c r="L33" s="521"/>
      <c r="M33" s="521"/>
    </row>
    <row r="34" spans="1:13" hidden="1" x14ac:dyDescent="0.25">
      <c r="A34" s="525" t="s">
        <v>858</v>
      </c>
      <c r="B34" s="526"/>
      <c r="C34" s="526"/>
      <c r="D34" s="526"/>
      <c r="E34" s="526"/>
      <c r="F34" s="526"/>
      <c r="G34" s="526"/>
      <c r="H34" s="526"/>
      <c r="I34" s="527">
        <f>B33+C33+F33</f>
        <v>3602</v>
      </c>
    </row>
    <row r="35" spans="1:13" x14ac:dyDescent="0.25">
      <c r="K35" s="604" t="s">
        <v>1048</v>
      </c>
    </row>
    <row r="36" spans="1:13" s="612" customFormat="1" ht="14.25" customHeight="1" x14ac:dyDescent="0.25">
      <c r="A36" s="797" t="s">
        <v>221</v>
      </c>
      <c r="B36" s="797" t="s">
        <v>1063</v>
      </c>
      <c r="C36" s="797"/>
      <c r="D36" s="797"/>
      <c r="E36" s="797" t="s">
        <v>1064</v>
      </c>
      <c r="F36" s="797"/>
      <c r="G36" s="797"/>
      <c r="H36" s="805" t="s">
        <v>1059</v>
      </c>
      <c r="I36" s="805"/>
      <c r="J36" s="805"/>
      <c r="K36" s="805"/>
    </row>
    <row r="37" spans="1:13" s="612" customFormat="1" ht="45" x14ac:dyDescent="0.25">
      <c r="A37" s="797"/>
      <c r="B37" s="260" t="s">
        <v>843</v>
      </c>
      <c r="C37" s="613" t="s">
        <v>844</v>
      </c>
      <c r="D37" s="613" t="s">
        <v>845</v>
      </c>
      <c r="E37" s="260" t="s">
        <v>843</v>
      </c>
      <c r="F37" s="613" t="s">
        <v>844</v>
      </c>
      <c r="G37" s="613" t="s">
        <v>845</v>
      </c>
      <c r="H37" s="260" t="s">
        <v>843</v>
      </c>
      <c r="I37" s="613" t="s">
        <v>844</v>
      </c>
      <c r="J37" s="613" t="s">
        <v>845</v>
      </c>
      <c r="K37" s="260" t="s">
        <v>846</v>
      </c>
    </row>
    <row r="38" spans="1:13" s="598" customFormat="1" ht="14.25" customHeight="1" x14ac:dyDescent="0.25">
      <c r="A38" s="511" t="s">
        <v>847</v>
      </c>
      <c r="B38" s="326">
        <f>+E38</f>
        <v>152</v>
      </c>
      <c r="C38" s="326">
        <v>127</v>
      </c>
      <c r="D38" s="326">
        <v>25</v>
      </c>
      <c r="E38" s="326">
        <v>152</v>
      </c>
      <c r="F38" s="326">
        <v>127</v>
      </c>
      <c r="G38" s="326">
        <v>25</v>
      </c>
      <c r="H38" s="326">
        <f>B38+E38</f>
        <v>304</v>
      </c>
      <c r="I38" s="326">
        <f>C38+F38</f>
        <v>254</v>
      </c>
      <c r="J38" s="326">
        <f>D38+G38</f>
        <v>50</v>
      </c>
      <c r="K38" s="326">
        <f t="shared" ref="K38:K46" si="8">H38</f>
        <v>304</v>
      </c>
    </row>
    <row r="39" spans="1:13" s="598" customFormat="1" ht="14.25" customHeight="1" x14ac:dyDescent="0.25">
      <c r="A39" s="511" t="s">
        <v>689</v>
      </c>
      <c r="B39" s="326">
        <v>32</v>
      </c>
      <c r="C39" s="326">
        <v>27</v>
      </c>
      <c r="D39" s="326">
        <v>5</v>
      </c>
      <c r="E39" s="326">
        <v>32</v>
      </c>
      <c r="F39" s="326">
        <v>27</v>
      </c>
      <c r="G39" s="326">
        <v>5</v>
      </c>
      <c r="H39" s="326">
        <f t="shared" ref="H39:J47" si="9">B39+E39</f>
        <v>64</v>
      </c>
      <c r="I39" s="326">
        <f t="shared" si="9"/>
        <v>54</v>
      </c>
      <c r="J39" s="326">
        <f t="shared" si="9"/>
        <v>10</v>
      </c>
      <c r="K39" s="326">
        <f t="shared" si="8"/>
        <v>64</v>
      </c>
    </row>
    <row r="40" spans="1:13" s="598" customFormat="1" ht="14.25" customHeight="1" x14ac:dyDescent="0.25">
      <c r="A40" s="511" t="s">
        <v>849</v>
      </c>
      <c r="B40" s="326">
        <v>47</v>
      </c>
      <c r="C40" s="326">
        <v>39</v>
      </c>
      <c r="D40" s="326">
        <v>8</v>
      </c>
      <c r="E40" s="326">
        <v>47</v>
      </c>
      <c r="F40" s="326">
        <v>39</v>
      </c>
      <c r="G40" s="326">
        <v>8</v>
      </c>
      <c r="H40" s="326">
        <f t="shared" si="9"/>
        <v>94</v>
      </c>
      <c r="I40" s="326">
        <f t="shared" si="9"/>
        <v>78</v>
      </c>
      <c r="J40" s="326">
        <f t="shared" si="9"/>
        <v>16</v>
      </c>
      <c r="K40" s="326">
        <f t="shared" si="8"/>
        <v>94</v>
      </c>
    </row>
    <row r="41" spans="1:13" s="598" customFormat="1" ht="31.5" x14ac:dyDescent="0.25">
      <c r="A41" s="511" t="s">
        <v>479</v>
      </c>
      <c r="B41" s="326">
        <v>245</v>
      </c>
      <c r="C41" s="326">
        <v>205</v>
      </c>
      <c r="D41" s="326">
        <v>40</v>
      </c>
      <c r="E41" s="326">
        <v>245</v>
      </c>
      <c r="F41" s="326">
        <v>205</v>
      </c>
      <c r="G41" s="326">
        <v>40</v>
      </c>
      <c r="H41" s="326">
        <f t="shared" si="9"/>
        <v>490</v>
      </c>
      <c r="I41" s="326">
        <f t="shared" si="9"/>
        <v>410</v>
      </c>
      <c r="J41" s="326">
        <f t="shared" si="9"/>
        <v>80</v>
      </c>
      <c r="K41" s="326">
        <f t="shared" si="8"/>
        <v>490</v>
      </c>
    </row>
    <row r="42" spans="1:13" s="598" customFormat="1" ht="14.25" customHeight="1" x14ac:dyDescent="0.25">
      <c r="A42" s="511" t="s">
        <v>851</v>
      </c>
      <c r="B42" s="326">
        <v>215</v>
      </c>
      <c r="C42" s="326">
        <v>180</v>
      </c>
      <c r="D42" s="326">
        <v>35</v>
      </c>
      <c r="E42" s="326">
        <v>215</v>
      </c>
      <c r="F42" s="326">
        <v>180</v>
      </c>
      <c r="G42" s="326">
        <v>35</v>
      </c>
      <c r="H42" s="326">
        <f t="shared" si="9"/>
        <v>430</v>
      </c>
      <c r="I42" s="326">
        <f t="shared" si="9"/>
        <v>360</v>
      </c>
      <c r="J42" s="326">
        <f t="shared" si="9"/>
        <v>70</v>
      </c>
      <c r="K42" s="326">
        <f t="shared" si="8"/>
        <v>430</v>
      </c>
    </row>
    <row r="43" spans="1:13" s="598" customFormat="1" ht="14.25" customHeight="1" x14ac:dyDescent="0.25">
      <c r="A43" s="511" t="s">
        <v>687</v>
      </c>
      <c r="B43" s="326">
        <v>57</v>
      </c>
      <c r="C43" s="326">
        <v>48</v>
      </c>
      <c r="D43" s="326">
        <v>9</v>
      </c>
      <c r="E43" s="326">
        <v>57</v>
      </c>
      <c r="F43" s="326">
        <v>48</v>
      </c>
      <c r="G43" s="326">
        <v>9</v>
      </c>
      <c r="H43" s="326">
        <f t="shared" si="9"/>
        <v>114</v>
      </c>
      <c r="I43" s="326">
        <f t="shared" si="9"/>
        <v>96</v>
      </c>
      <c r="J43" s="326">
        <f t="shared" si="9"/>
        <v>18</v>
      </c>
      <c r="K43" s="326">
        <f t="shared" si="8"/>
        <v>114</v>
      </c>
    </row>
    <row r="44" spans="1:13" s="598" customFormat="1" ht="14.25" customHeight="1" x14ac:dyDescent="0.25">
      <c r="A44" s="511" t="s">
        <v>679</v>
      </c>
      <c r="B44" s="326">
        <v>0</v>
      </c>
      <c r="C44" s="326">
        <v>0</v>
      </c>
      <c r="D44" s="326">
        <v>0</v>
      </c>
      <c r="E44" s="326">
        <v>0</v>
      </c>
      <c r="F44" s="326">
        <v>0</v>
      </c>
      <c r="G44" s="326">
        <v>0</v>
      </c>
      <c r="H44" s="326">
        <f t="shared" si="9"/>
        <v>0</v>
      </c>
      <c r="I44" s="326">
        <f t="shared" si="9"/>
        <v>0</v>
      </c>
      <c r="J44" s="326">
        <f t="shared" si="9"/>
        <v>0</v>
      </c>
      <c r="K44" s="326">
        <f t="shared" si="8"/>
        <v>0</v>
      </c>
    </row>
    <row r="45" spans="1:13" s="598" customFormat="1" ht="14.25" customHeight="1" x14ac:dyDescent="0.25">
      <c r="A45" s="511" t="s">
        <v>852</v>
      </c>
      <c r="B45" s="326">
        <v>20</v>
      </c>
      <c r="C45" s="326">
        <v>17</v>
      </c>
      <c r="D45" s="326">
        <v>3</v>
      </c>
      <c r="E45" s="326">
        <v>20</v>
      </c>
      <c r="F45" s="326">
        <v>17</v>
      </c>
      <c r="G45" s="326">
        <v>3</v>
      </c>
      <c r="H45" s="326">
        <f t="shared" si="9"/>
        <v>40</v>
      </c>
      <c r="I45" s="326">
        <f t="shared" si="9"/>
        <v>34</v>
      </c>
      <c r="J45" s="326">
        <f t="shared" si="9"/>
        <v>6</v>
      </c>
      <c r="K45" s="326">
        <f t="shared" si="8"/>
        <v>40</v>
      </c>
    </row>
    <row r="46" spans="1:13" s="598" customFormat="1" ht="14.25" customHeight="1" x14ac:dyDescent="0.25">
      <c r="A46" s="511" t="s">
        <v>668</v>
      </c>
      <c r="B46" s="326">
        <v>11</v>
      </c>
      <c r="C46" s="326">
        <v>9</v>
      </c>
      <c r="D46" s="326">
        <v>2</v>
      </c>
      <c r="E46" s="326">
        <v>11</v>
      </c>
      <c r="F46" s="326">
        <v>9</v>
      </c>
      <c r="G46" s="326">
        <v>2</v>
      </c>
      <c r="H46" s="326">
        <f t="shared" si="9"/>
        <v>22</v>
      </c>
      <c r="I46" s="326">
        <f t="shared" si="9"/>
        <v>18</v>
      </c>
      <c r="J46" s="326">
        <f t="shared" si="9"/>
        <v>4</v>
      </c>
      <c r="K46" s="326">
        <f t="shared" si="8"/>
        <v>22</v>
      </c>
    </row>
    <row r="47" spans="1:13" s="598" customFormat="1" ht="14.25" customHeight="1" x14ac:dyDescent="0.25">
      <c r="A47" s="511" t="s">
        <v>792</v>
      </c>
      <c r="B47" s="326">
        <v>2</v>
      </c>
      <c r="C47" s="326">
        <v>2</v>
      </c>
      <c r="D47" s="326">
        <v>0</v>
      </c>
      <c r="E47" s="326">
        <v>2</v>
      </c>
      <c r="F47" s="326">
        <v>2</v>
      </c>
      <c r="G47" s="326">
        <v>0</v>
      </c>
      <c r="H47" s="326">
        <f t="shared" si="9"/>
        <v>4</v>
      </c>
      <c r="I47" s="326">
        <f t="shared" si="9"/>
        <v>4</v>
      </c>
      <c r="J47" s="326">
        <f t="shared" si="9"/>
        <v>0</v>
      </c>
      <c r="K47" s="326"/>
    </row>
    <row r="48" spans="1:13" s="598" customFormat="1" ht="14.25" customHeight="1" x14ac:dyDescent="0.25">
      <c r="A48" s="511"/>
      <c r="B48" s="326"/>
      <c r="C48" s="326"/>
      <c r="D48" s="326"/>
      <c r="E48" s="326"/>
      <c r="F48" s="326"/>
      <c r="G48" s="326"/>
      <c r="H48" s="326"/>
      <c r="I48" s="326"/>
      <c r="J48" s="326"/>
      <c r="K48" s="326"/>
    </row>
    <row r="49" spans="1:11" s="598" customFormat="1" ht="14.25" customHeight="1" x14ac:dyDescent="0.25">
      <c r="A49" s="511" t="s">
        <v>853</v>
      </c>
      <c r="B49" s="597">
        <f t="shared" ref="B49:K49" si="10">SUM(B38:B48)</f>
        <v>781</v>
      </c>
      <c r="C49" s="597">
        <f t="shared" si="10"/>
        <v>654</v>
      </c>
      <c r="D49" s="597">
        <f t="shared" si="10"/>
        <v>127</v>
      </c>
      <c r="E49" s="597">
        <f t="shared" si="10"/>
        <v>781</v>
      </c>
      <c r="F49" s="597">
        <f t="shared" si="10"/>
        <v>654</v>
      </c>
      <c r="G49" s="597">
        <f t="shared" si="10"/>
        <v>127</v>
      </c>
      <c r="H49" s="597">
        <f t="shared" si="10"/>
        <v>1562</v>
      </c>
      <c r="I49" s="597">
        <f t="shared" si="10"/>
        <v>1308</v>
      </c>
      <c r="J49" s="597">
        <f t="shared" si="10"/>
        <v>254</v>
      </c>
      <c r="K49" s="597">
        <f t="shared" si="10"/>
        <v>1558</v>
      </c>
    </row>
  </sheetData>
  <mergeCells count="12">
    <mergeCell ref="A2:K2"/>
    <mergeCell ref="A36:A37"/>
    <mergeCell ref="B36:D36"/>
    <mergeCell ref="I20:K20"/>
    <mergeCell ref="A4:A5"/>
    <mergeCell ref="B4:D4"/>
    <mergeCell ref="E4:G4"/>
    <mergeCell ref="A20:A21"/>
    <mergeCell ref="C20:E20"/>
    <mergeCell ref="F20:H20"/>
    <mergeCell ref="E36:G36"/>
    <mergeCell ref="H36:K36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9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232"/>
  <sheetViews>
    <sheetView view="pageBreakPreview" zoomScaleNormal="100" zoomScaleSheetLayoutView="100" workbookViewId="0">
      <selection activeCell="Y1" sqref="Y1"/>
    </sheetView>
  </sheetViews>
  <sheetFormatPr defaultRowHeight="15.75" x14ac:dyDescent="0.2"/>
  <cols>
    <col min="1" max="1" width="3.28515625" style="101" bestFit="1" customWidth="1"/>
    <col min="2" max="2" width="68.42578125" style="102" customWidth="1"/>
    <col min="3" max="3" width="10.5703125" style="102" hidden="1" customWidth="1"/>
    <col min="4" max="4" width="12.140625" style="102" customWidth="1"/>
    <col min="5" max="5" width="0" hidden="1" customWidth="1"/>
    <col min="6" max="21" width="12.85546875" style="102" hidden="1" customWidth="1"/>
    <col min="22" max="22" width="12.85546875" style="102" customWidth="1"/>
    <col min="23" max="23" width="12.85546875" style="666" customWidth="1"/>
    <col min="24" max="24" width="12.85546875" style="109" customWidth="1"/>
    <col min="25" max="85" width="9.140625" style="666"/>
    <col min="86" max="16384" width="9.140625" style="102"/>
  </cols>
  <sheetData>
    <row r="1" spans="1:85" x14ac:dyDescent="0.2">
      <c r="A1" s="901"/>
      <c r="B1" s="901"/>
      <c r="G1" s="101"/>
      <c r="I1" s="101"/>
      <c r="V1" s="363"/>
      <c r="W1" s="900" t="s">
        <v>467</v>
      </c>
      <c r="X1" s="900"/>
    </row>
    <row r="2" spans="1:85" ht="16.5" x14ac:dyDescent="0.2">
      <c r="A2" s="902" t="s">
        <v>264</v>
      </c>
      <c r="B2" s="902"/>
      <c r="C2" s="902"/>
      <c r="D2" s="902"/>
      <c r="E2" s="902"/>
      <c r="F2" s="902"/>
      <c r="G2" s="902"/>
      <c r="H2" s="902"/>
      <c r="I2" s="902"/>
      <c r="J2" s="902"/>
      <c r="K2" s="902"/>
      <c r="L2" s="902"/>
      <c r="M2" s="902"/>
      <c r="N2" s="902"/>
      <c r="O2" s="902"/>
      <c r="P2" s="902"/>
      <c r="Q2" s="902"/>
      <c r="R2" s="902"/>
      <c r="S2" s="902"/>
      <c r="T2" s="902"/>
      <c r="U2" s="902"/>
      <c r="V2" s="902"/>
      <c r="W2" s="902"/>
      <c r="X2" s="902"/>
    </row>
    <row r="3" spans="1:85" x14ac:dyDescent="0.2">
      <c r="A3" s="903" t="s">
        <v>265</v>
      </c>
      <c r="B3" s="903"/>
      <c r="C3" s="903"/>
      <c r="D3" s="903"/>
      <c r="E3" s="903"/>
      <c r="F3" s="903"/>
      <c r="G3" s="903"/>
      <c r="H3" s="903"/>
      <c r="I3" s="903"/>
      <c r="J3" s="903"/>
      <c r="K3" s="903"/>
      <c r="L3" s="903"/>
      <c r="M3" s="903"/>
      <c r="N3" s="903"/>
      <c r="O3" s="903"/>
      <c r="P3" s="903"/>
      <c r="Q3" s="903"/>
      <c r="R3" s="903"/>
      <c r="S3" s="903"/>
      <c r="T3" s="903"/>
      <c r="U3" s="903"/>
      <c r="V3" s="903"/>
      <c r="W3" s="903"/>
      <c r="X3" s="903"/>
    </row>
    <row r="4" spans="1:85" x14ac:dyDescent="0.2">
      <c r="A4" s="352"/>
      <c r="B4" s="352"/>
      <c r="G4" s="103"/>
      <c r="I4" s="103"/>
      <c r="K4" s="103"/>
      <c r="M4" s="103"/>
      <c r="O4" s="103"/>
      <c r="Q4" s="103"/>
      <c r="S4" s="103"/>
      <c r="U4" s="103"/>
      <c r="W4" s="735"/>
      <c r="X4" s="103" t="s">
        <v>153</v>
      </c>
    </row>
    <row r="5" spans="1:85" ht="16.5" customHeight="1" x14ac:dyDescent="0.2">
      <c r="A5" s="896" t="s">
        <v>266</v>
      </c>
      <c r="B5" s="896"/>
      <c r="C5" s="104">
        <v>2016</v>
      </c>
      <c r="D5" s="104" t="s">
        <v>150</v>
      </c>
      <c r="E5" s="797" t="s">
        <v>452</v>
      </c>
      <c r="F5" s="797" t="s">
        <v>830</v>
      </c>
      <c r="G5" s="746" t="s">
        <v>3</v>
      </c>
      <c r="H5" s="746" t="s">
        <v>5</v>
      </c>
      <c r="I5" s="746" t="s">
        <v>3</v>
      </c>
      <c r="J5" s="746" t="s">
        <v>5</v>
      </c>
      <c r="K5" s="746" t="s">
        <v>3</v>
      </c>
      <c r="L5" s="746" t="s">
        <v>4</v>
      </c>
      <c r="M5" s="746" t="s">
        <v>3</v>
      </c>
      <c r="N5" s="746" t="s">
        <v>5</v>
      </c>
      <c r="O5" s="746" t="s">
        <v>1116</v>
      </c>
      <c r="P5" s="746" t="s">
        <v>5</v>
      </c>
      <c r="Q5" s="746" t="s">
        <v>3</v>
      </c>
      <c r="R5" s="746" t="s">
        <v>5</v>
      </c>
      <c r="S5" s="746" t="s">
        <v>3</v>
      </c>
      <c r="T5" s="746" t="s">
        <v>5</v>
      </c>
      <c r="U5" s="747" t="s">
        <v>3</v>
      </c>
      <c r="V5" s="747" t="s">
        <v>5</v>
      </c>
      <c r="W5" s="758" t="s">
        <v>3</v>
      </c>
      <c r="X5" s="758" t="s">
        <v>5</v>
      </c>
    </row>
    <row r="6" spans="1:85" x14ac:dyDescent="0.2">
      <c r="A6" s="896" t="s">
        <v>267</v>
      </c>
      <c r="B6" s="896"/>
      <c r="C6" s="353" t="s">
        <v>8</v>
      </c>
      <c r="D6" s="104" t="s">
        <v>8</v>
      </c>
      <c r="E6" s="797"/>
      <c r="F6" s="797"/>
      <c r="G6" s="746" t="s">
        <v>9</v>
      </c>
      <c r="H6" s="746" t="s">
        <v>11</v>
      </c>
      <c r="I6" s="746" t="s">
        <v>9</v>
      </c>
      <c r="J6" s="746" t="s">
        <v>11</v>
      </c>
      <c r="K6" s="746" t="s">
        <v>9</v>
      </c>
      <c r="L6" s="746" t="s">
        <v>11</v>
      </c>
      <c r="M6" s="746" t="s">
        <v>9</v>
      </c>
      <c r="N6" s="746" t="s">
        <v>11</v>
      </c>
      <c r="O6" s="746" t="s">
        <v>1117</v>
      </c>
      <c r="P6" s="746" t="s">
        <v>11</v>
      </c>
      <c r="Q6" s="746" t="s">
        <v>9</v>
      </c>
      <c r="R6" s="746" t="s">
        <v>11</v>
      </c>
      <c r="S6" s="746" t="s">
        <v>9</v>
      </c>
      <c r="T6" s="746" t="s">
        <v>11</v>
      </c>
      <c r="U6" s="747" t="s">
        <v>9</v>
      </c>
      <c r="V6" s="747" t="s">
        <v>11</v>
      </c>
      <c r="W6" s="758" t="s">
        <v>9</v>
      </c>
      <c r="X6" s="758" t="s">
        <v>11</v>
      </c>
    </row>
    <row r="7" spans="1:85" ht="22.5" customHeight="1" x14ac:dyDescent="0.2">
      <c r="A7" s="897" t="s">
        <v>25</v>
      </c>
      <c r="B7" s="898"/>
      <c r="C7" s="898"/>
      <c r="D7" s="898"/>
      <c r="E7" s="898"/>
      <c r="F7" s="898"/>
      <c r="G7" s="898"/>
      <c r="H7" s="898"/>
      <c r="I7" s="898"/>
      <c r="J7" s="898"/>
      <c r="K7" s="898"/>
      <c r="L7" s="898"/>
      <c r="M7" s="898"/>
      <c r="N7" s="898"/>
      <c r="O7" s="898"/>
      <c r="P7" s="898"/>
      <c r="Q7" s="898"/>
      <c r="R7" s="898"/>
      <c r="S7" s="898"/>
      <c r="T7" s="898"/>
      <c r="U7" s="898"/>
      <c r="V7" s="898"/>
      <c r="W7" s="898"/>
      <c r="X7" s="898"/>
    </row>
    <row r="8" spans="1:85" s="356" customFormat="1" x14ac:dyDescent="0.2">
      <c r="A8" s="354"/>
      <c r="B8" s="355"/>
      <c r="C8" s="105"/>
      <c r="D8" s="105"/>
      <c r="E8" s="354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355"/>
      <c r="Y8" s="736"/>
      <c r="Z8" s="736"/>
      <c r="AA8" s="736"/>
      <c r="AB8" s="736"/>
      <c r="AC8" s="736"/>
      <c r="AD8" s="736"/>
      <c r="AE8" s="736"/>
      <c r="AF8" s="736"/>
      <c r="AG8" s="736"/>
      <c r="AH8" s="736"/>
      <c r="AI8" s="736"/>
      <c r="AJ8" s="736"/>
      <c r="AK8" s="736"/>
      <c r="AL8" s="736"/>
      <c r="AM8" s="736"/>
      <c r="AN8" s="736"/>
      <c r="AO8" s="736"/>
      <c r="AP8" s="736"/>
      <c r="AQ8" s="736"/>
      <c r="AR8" s="736"/>
      <c r="AS8" s="736"/>
      <c r="AT8" s="736"/>
      <c r="AU8" s="736"/>
      <c r="AV8" s="736"/>
      <c r="AW8" s="736"/>
      <c r="AX8" s="736"/>
      <c r="AY8" s="736"/>
      <c r="AZ8" s="736"/>
      <c r="BA8" s="736"/>
      <c r="BB8" s="736"/>
      <c r="BC8" s="736"/>
      <c r="BD8" s="736"/>
      <c r="BE8" s="736"/>
      <c r="BF8" s="736"/>
      <c r="BG8" s="736"/>
      <c r="BH8" s="736"/>
      <c r="BI8" s="736"/>
      <c r="BJ8" s="736"/>
      <c r="BK8" s="736"/>
      <c r="BL8" s="736"/>
      <c r="BM8" s="736"/>
      <c r="BN8" s="736"/>
      <c r="BO8" s="736"/>
      <c r="BP8" s="736"/>
      <c r="BQ8" s="736"/>
      <c r="BR8" s="736"/>
      <c r="BS8" s="736"/>
      <c r="BT8" s="736"/>
      <c r="BU8" s="736"/>
      <c r="BV8" s="736"/>
      <c r="BW8" s="736"/>
      <c r="BX8" s="736"/>
      <c r="BY8" s="736"/>
      <c r="BZ8" s="736"/>
      <c r="CA8" s="736"/>
      <c r="CB8" s="736"/>
      <c r="CC8" s="736"/>
      <c r="CD8" s="736"/>
      <c r="CE8" s="736"/>
      <c r="CF8" s="736"/>
      <c r="CG8" s="736"/>
    </row>
    <row r="9" spans="1:85" s="356" customFormat="1" x14ac:dyDescent="0.2">
      <c r="A9" s="748" t="s">
        <v>438</v>
      </c>
      <c r="B9" s="355" t="s">
        <v>268</v>
      </c>
      <c r="C9" s="105">
        <v>13000</v>
      </c>
      <c r="D9" s="105">
        <f>13000+2000</f>
        <v>15000</v>
      </c>
      <c r="E9" s="354"/>
      <c r="F9" s="105">
        <f>SUM(D9:E9)</f>
        <v>15000</v>
      </c>
      <c r="G9" s="105">
        <v>-15000</v>
      </c>
      <c r="H9" s="105">
        <f>SUM(F9:G9)</f>
        <v>0</v>
      </c>
      <c r="I9" s="105"/>
      <c r="J9" s="105">
        <f>SUM(H9:I9)</f>
        <v>0</v>
      </c>
      <c r="K9" s="105">
        <f>SUM(I9:J9)</f>
        <v>0</v>
      </c>
      <c r="L9" s="105">
        <f>SUM(J9:K9)</f>
        <v>0</v>
      </c>
      <c r="M9" s="105"/>
      <c r="N9" s="105">
        <f>SUM(L9:M9)</f>
        <v>0</v>
      </c>
      <c r="O9" s="105"/>
      <c r="P9" s="105">
        <f>SUM(N9:O9)</f>
        <v>0</v>
      </c>
      <c r="Q9" s="105"/>
      <c r="R9" s="105">
        <f>SUM(P9:Q9)</f>
        <v>0</v>
      </c>
      <c r="S9" s="105"/>
      <c r="T9" s="105">
        <f>SUM(R9:S9)</f>
        <v>0</v>
      </c>
      <c r="U9" s="105"/>
      <c r="V9" s="105"/>
      <c r="W9" s="105"/>
      <c r="X9" s="355"/>
      <c r="Y9" s="736"/>
      <c r="Z9" s="736"/>
      <c r="AA9" s="736"/>
      <c r="AB9" s="736"/>
      <c r="AC9" s="736"/>
      <c r="AD9" s="736"/>
      <c r="AE9" s="736"/>
      <c r="AF9" s="736"/>
      <c r="AG9" s="736"/>
      <c r="AH9" s="736"/>
      <c r="AI9" s="736"/>
      <c r="AJ9" s="736"/>
      <c r="AK9" s="736"/>
      <c r="AL9" s="736"/>
      <c r="AM9" s="736"/>
      <c r="AN9" s="736"/>
      <c r="AO9" s="736"/>
      <c r="AP9" s="736"/>
      <c r="AQ9" s="736"/>
      <c r="AR9" s="736"/>
      <c r="AS9" s="736"/>
      <c r="AT9" s="736"/>
      <c r="AU9" s="736"/>
      <c r="AV9" s="736"/>
      <c r="AW9" s="736"/>
      <c r="AX9" s="736"/>
      <c r="AY9" s="736"/>
      <c r="AZ9" s="736"/>
      <c r="BA9" s="736"/>
      <c r="BB9" s="736"/>
      <c r="BC9" s="736"/>
      <c r="BD9" s="736"/>
      <c r="BE9" s="736"/>
      <c r="BF9" s="736"/>
      <c r="BG9" s="736"/>
      <c r="BH9" s="736"/>
      <c r="BI9" s="736"/>
      <c r="BJ9" s="736"/>
      <c r="BK9" s="736"/>
      <c r="BL9" s="736"/>
      <c r="BM9" s="736"/>
      <c r="BN9" s="736"/>
      <c r="BO9" s="736"/>
      <c r="BP9" s="736"/>
      <c r="BQ9" s="736"/>
      <c r="BR9" s="736"/>
      <c r="BS9" s="736"/>
      <c r="BT9" s="736"/>
      <c r="BU9" s="736"/>
      <c r="BV9" s="736"/>
      <c r="BW9" s="736"/>
      <c r="BX9" s="736"/>
      <c r="BY9" s="736"/>
      <c r="BZ9" s="736"/>
      <c r="CA9" s="736"/>
      <c r="CB9" s="736"/>
      <c r="CC9" s="736"/>
      <c r="CD9" s="736"/>
      <c r="CE9" s="736"/>
      <c r="CF9" s="736"/>
      <c r="CG9" s="736"/>
    </row>
    <row r="10" spans="1:85" s="356" customFormat="1" x14ac:dyDescent="0.2">
      <c r="A10" s="566">
        <v>1</v>
      </c>
      <c r="B10" s="565" t="s">
        <v>966</v>
      </c>
      <c r="C10" s="105"/>
      <c r="D10" s="105"/>
      <c r="E10" s="354"/>
      <c r="F10" s="105"/>
      <c r="G10" s="105">
        <v>50</v>
      </c>
      <c r="H10" s="105">
        <f>SUM(G10)</f>
        <v>50</v>
      </c>
      <c r="I10" s="105"/>
      <c r="J10" s="105">
        <f t="shared" ref="J10:J75" si="0">SUM(H10:I10)</f>
        <v>50</v>
      </c>
      <c r="K10" s="105"/>
      <c r="L10" s="105">
        <f>SUM(J10:K10)</f>
        <v>50</v>
      </c>
      <c r="M10" s="105"/>
      <c r="N10" s="105">
        <f t="shared" ref="N10:N75" si="1">SUM(L10:M10)</f>
        <v>50</v>
      </c>
      <c r="O10" s="105"/>
      <c r="P10" s="105">
        <f t="shared" ref="P10:P75" si="2">SUM(N10:O10)</f>
        <v>50</v>
      </c>
      <c r="Q10" s="105"/>
      <c r="R10" s="105">
        <f t="shared" ref="R10:R75" si="3">SUM(P10:Q10)</f>
        <v>50</v>
      </c>
      <c r="S10" s="105"/>
      <c r="T10" s="105">
        <f t="shared" ref="T10:T73" si="4">SUM(R10:S10)</f>
        <v>50</v>
      </c>
      <c r="U10" s="105"/>
      <c r="V10" s="105">
        <f>SUM(T10:U10)</f>
        <v>50</v>
      </c>
      <c r="W10" s="105"/>
      <c r="X10" s="105">
        <f>SUM(V10:W10)</f>
        <v>50</v>
      </c>
      <c r="Y10" s="736"/>
      <c r="Z10" s="736"/>
      <c r="AA10" s="736"/>
      <c r="AB10" s="736"/>
      <c r="AC10" s="736"/>
      <c r="AD10" s="736"/>
      <c r="AE10" s="736"/>
      <c r="AF10" s="736"/>
      <c r="AG10" s="736"/>
      <c r="AH10" s="736"/>
      <c r="AI10" s="736"/>
      <c r="AJ10" s="736"/>
      <c r="AK10" s="736"/>
      <c r="AL10" s="736"/>
      <c r="AM10" s="736"/>
      <c r="AN10" s="736"/>
      <c r="AO10" s="736"/>
      <c r="AP10" s="736"/>
      <c r="AQ10" s="736"/>
      <c r="AR10" s="736"/>
      <c r="AS10" s="736"/>
      <c r="AT10" s="736"/>
      <c r="AU10" s="736"/>
      <c r="AV10" s="736"/>
      <c r="AW10" s="736"/>
      <c r="AX10" s="736"/>
      <c r="AY10" s="736"/>
      <c r="AZ10" s="736"/>
      <c r="BA10" s="736"/>
      <c r="BB10" s="736"/>
      <c r="BC10" s="736"/>
      <c r="BD10" s="736"/>
      <c r="BE10" s="736"/>
      <c r="BF10" s="736"/>
      <c r="BG10" s="736"/>
      <c r="BH10" s="736"/>
      <c r="BI10" s="736"/>
      <c r="BJ10" s="736"/>
      <c r="BK10" s="736"/>
      <c r="BL10" s="736"/>
      <c r="BM10" s="736"/>
      <c r="BN10" s="736"/>
      <c r="BO10" s="736"/>
      <c r="BP10" s="736"/>
      <c r="BQ10" s="736"/>
      <c r="BR10" s="736"/>
      <c r="BS10" s="736"/>
      <c r="BT10" s="736"/>
      <c r="BU10" s="736"/>
      <c r="BV10" s="736"/>
      <c r="BW10" s="736"/>
      <c r="BX10" s="736"/>
      <c r="BY10" s="736"/>
      <c r="BZ10" s="736"/>
      <c r="CA10" s="736"/>
      <c r="CB10" s="736"/>
      <c r="CC10" s="736"/>
      <c r="CD10" s="736"/>
      <c r="CE10" s="736"/>
      <c r="CF10" s="736"/>
      <c r="CG10" s="736"/>
    </row>
    <row r="11" spans="1:85" s="356" customFormat="1" x14ac:dyDescent="0.2">
      <c r="A11" s="566">
        <v>2</v>
      </c>
      <c r="B11" s="565" t="s">
        <v>967</v>
      </c>
      <c r="C11" s="105"/>
      <c r="D11" s="105"/>
      <c r="E11" s="354"/>
      <c r="F11" s="105"/>
      <c r="G11" s="105">
        <v>2500</v>
      </c>
      <c r="H11" s="105">
        <f t="shared" ref="H11:H47" si="5">SUM(G11)</f>
        <v>2500</v>
      </c>
      <c r="I11" s="105"/>
      <c r="J11" s="105">
        <f t="shared" si="0"/>
        <v>2500</v>
      </c>
      <c r="K11" s="105"/>
      <c r="L11" s="105">
        <f t="shared" ref="L11:L76" si="6">SUM(J11:K11)</f>
        <v>2500</v>
      </c>
      <c r="M11" s="105"/>
      <c r="N11" s="105">
        <f t="shared" si="1"/>
        <v>2500</v>
      </c>
      <c r="O11" s="105"/>
      <c r="P11" s="105">
        <f t="shared" si="2"/>
        <v>2500</v>
      </c>
      <c r="Q11" s="105"/>
      <c r="R11" s="105">
        <f t="shared" si="3"/>
        <v>2500</v>
      </c>
      <c r="S11" s="105"/>
      <c r="T11" s="105">
        <f t="shared" si="4"/>
        <v>2500</v>
      </c>
      <c r="U11" s="105"/>
      <c r="V11" s="105">
        <f t="shared" ref="V11:V74" si="7">SUM(T11:U11)</f>
        <v>2500</v>
      </c>
      <c r="W11" s="105"/>
      <c r="X11" s="105">
        <f t="shared" ref="X11:X74" si="8">SUM(V11:W11)</f>
        <v>2500</v>
      </c>
      <c r="Y11" s="736"/>
      <c r="Z11" s="736"/>
      <c r="AA11" s="736"/>
      <c r="AB11" s="736"/>
      <c r="AC11" s="736"/>
      <c r="AD11" s="736"/>
      <c r="AE11" s="736"/>
      <c r="AF11" s="736"/>
      <c r="AG11" s="736"/>
      <c r="AH11" s="736"/>
      <c r="AI11" s="736"/>
      <c r="AJ11" s="736"/>
      <c r="AK11" s="736"/>
      <c r="AL11" s="736"/>
      <c r="AM11" s="736"/>
      <c r="AN11" s="736"/>
      <c r="AO11" s="736"/>
      <c r="AP11" s="736"/>
      <c r="AQ11" s="736"/>
      <c r="AR11" s="736"/>
      <c r="AS11" s="736"/>
      <c r="AT11" s="736"/>
      <c r="AU11" s="736"/>
      <c r="AV11" s="736"/>
      <c r="AW11" s="736"/>
      <c r="AX11" s="736"/>
      <c r="AY11" s="736"/>
      <c r="AZ11" s="736"/>
      <c r="BA11" s="736"/>
      <c r="BB11" s="736"/>
      <c r="BC11" s="736"/>
      <c r="BD11" s="736"/>
      <c r="BE11" s="736"/>
      <c r="BF11" s="736"/>
      <c r="BG11" s="736"/>
      <c r="BH11" s="736"/>
      <c r="BI11" s="736"/>
      <c r="BJ11" s="736"/>
      <c r="BK11" s="736"/>
      <c r="BL11" s="736"/>
      <c r="BM11" s="736"/>
      <c r="BN11" s="736"/>
      <c r="BO11" s="736"/>
      <c r="BP11" s="736"/>
      <c r="BQ11" s="736"/>
      <c r="BR11" s="736"/>
      <c r="BS11" s="736"/>
      <c r="BT11" s="736"/>
      <c r="BU11" s="736"/>
      <c r="BV11" s="736"/>
      <c r="BW11" s="736"/>
      <c r="BX11" s="736"/>
      <c r="BY11" s="736"/>
      <c r="BZ11" s="736"/>
      <c r="CA11" s="736"/>
      <c r="CB11" s="736"/>
      <c r="CC11" s="736"/>
      <c r="CD11" s="736"/>
      <c r="CE11" s="736"/>
      <c r="CF11" s="736"/>
      <c r="CG11" s="736"/>
    </row>
    <row r="12" spans="1:85" s="356" customFormat="1" x14ac:dyDescent="0.2">
      <c r="A12" s="566">
        <v>3</v>
      </c>
      <c r="B12" s="565" t="s">
        <v>968</v>
      </c>
      <c r="C12" s="105"/>
      <c r="D12" s="105"/>
      <c r="E12" s="354"/>
      <c r="F12" s="105"/>
      <c r="G12" s="105">
        <v>500</v>
      </c>
      <c r="H12" s="105">
        <f t="shared" si="5"/>
        <v>500</v>
      </c>
      <c r="I12" s="105">
        <v>139</v>
      </c>
      <c r="J12" s="105">
        <f t="shared" si="0"/>
        <v>639</v>
      </c>
      <c r="K12" s="105">
        <v>45</v>
      </c>
      <c r="L12" s="105">
        <f t="shared" si="6"/>
        <v>684</v>
      </c>
      <c r="M12" s="105"/>
      <c r="N12" s="105">
        <f t="shared" si="1"/>
        <v>684</v>
      </c>
      <c r="O12" s="105"/>
      <c r="P12" s="105">
        <f t="shared" si="2"/>
        <v>684</v>
      </c>
      <c r="Q12" s="105"/>
      <c r="R12" s="105">
        <f t="shared" si="3"/>
        <v>684</v>
      </c>
      <c r="S12" s="105"/>
      <c r="T12" s="105">
        <f t="shared" si="4"/>
        <v>684</v>
      </c>
      <c r="U12" s="105"/>
      <c r="V12" s="105">
        <f t="shared" si="7"/>
        <v>684</v>
      </c>
      <c r="W12" s="105"/>
      <c r="X12" s="105">
        <f t="shared" si="8"/>
        <v>684</v>
      </c>
      <c r="Y12" s="736"/>
      <c r="Z12" s="736"/>
      <c r="AA12" s="736"/>
      <c r="AB12" s="736"/>
      <c r="AC12" s="736"/>
      <c r="AD12" s="736"/>
      <c r="AE12" s="736"/>
      <c r="AF12" s="736"/>
      <c r="AG12" s="736"/>
      <c r="AH12" s="736"/>
      <c r="AI12" s="736"/>
      <c r="AJ12" s="736"/>
      <c r="AK12" s="736"/>
      <c r="AL12" s="736"/>
      <c r="AM12" s="736"/>
      <c r="AN12" s="736"/>
      <c r="AO12" s="736"/>
      <c r="AP12" s="736"/>
      <c r="AQ12" s="736"/>
      <c r="AR12" s="736"/>
      <c r="AS12" s="736"/>
      <c r="AT12" s="736"/>
      <c r="AU12" s="736"/>
      <c r="AV12" s="736"/>
      <c r="AW12" s="736"/>
      <c r="AX12" s="736"/>
      <c r="AY12" s="736"/>
      <c r="AZ12" s="736"/>
      <c r="BA12" s="736"/>
      <c r="BB12" s="736"/>
      <c r="BC12" s="736"/>
      <c r="BD12" s="736"/>
      <c r="BE12" s="736"/>
      <c r="BF12" s="736"/>
      <c r="BG12" s="736"/>
      <c r="BH12" s="736"/>
      <c r="BI12" s="736"/>
      <c r="BJ12" s="736"/>
      <c r="BK12" s="736"/>
      <c r="BL12" s="736"/>
      <c r="BM12" s="736"/>
      <c r="BN12" s="736"/>
      <c r="BO12" s="736"/>
      <c r="BP12" s="736"/>
      <c r="BQ12" s="736"/>
      <c r="BR12" s="736"/>
      <c r="BS12" s="736"/>
      <c r="BT12" s="736"/>
      <c r="BU12" s="736"/>
      <c r="BV12" s="736"/>
      <c r="BW12" s="736"/>
      <c r="BX12" s="736"/>
      <c r="BY12" s="736"/>
      <c r="BZ12" s="736"/>
      <c r="CA12" s="736"/>
      <c r="CB12" s="736"/>
      <c r="CC12" s="736"/>
      <c r="CD12" s="736"/>
      <c r="CE12" s="736"/>
      <c r="CF12" s="736"/>
      <c r="CG12" s="736"/>
    </row>
    <row r="13" spans="1:85" s="356" customFormat="1" x14ac:dyDescent="0.2">
      <c r="A13" s="566">
        <v>4</v>
      </c>
      <c r="B13" s="565" t="s">
        <v>969</v>
      </c>
      <c r="C13" s="105"/>
      <c r="D13" s="105"/>
      <c r="E13" s="354"/>
      <c r="F13" s="105"/>
      <c r="G13" s="105">
        <v>400</v>
      </c>
      <c r="H13" s="105">
        <f t="shared" si="5"/>
        <v>400</v>
      </c>
      <c r="I13" s="105"/>
      <c r="J13" s="105">
        <f t="shared" si="0"/>
        <v>400</v>
      </c>
      <c r="K13" s="105"/>
      <c r="L13" s="105">
        <f t="shared" si="6"/>
        <v>400</v>
      </c>
      <c r="M13" s="105"/>
      <c r="N13" s="105">
        <f t="shared" si="1"/>
        <v>400</v>
      </c>
      <c r="O13" s="105"/>
      <c r="P13" s="105">
        <f t="shared" si="2"/>
        <v>400</v>
      </c>
      <c r="Q13" s="105"/>
      <c r="R13" s="105">
        <f t="shared" si="3"/>
        <v>400</v>
      </c>
      <c r="S13" s="105"/>
      <c r="T13" s="105">
        <f t="shared" si="4"/>
        <v>400</v>
      </c>
      <c r="U13" s="105"/>
      <c r="V13" s="105">
        <f t="shared" si="7"/>
        <v>400</v>
      </c>
      <c r="W13" s="105"/>
      <c r="X13" s="105">
        <f t="shared" si="8"/>
        <v>400</v>
      </c>
      <c r="Y13" s="736"/>
      <c r="Z13" s="736"/>
      <c r="AA13" s="736"/>
      <c r="AB13" s="736"/>
      <c r="AC13" s="736"/>
      <c r="AD13" s="736"/>
      <c r="AE13" s="736"/>
      <c r="AF13" s="736"/>
      <c r="AG13" s="736"/>
      <c r="AH13" s="736"/>
      <c r="AI13" s="736"/>
      <c r="AJ13" s="736"/>
      <c r="AK13" s="736"/>
      <c r="AL13" s="736"/>
      <c r="AM13" s="736"/>
      <c r="AN13" s="736"/>
      <c r="AO13" s="736"/>
      <c r="AP13" s="736"/>
      <c r="AQ13" s="736"/>
      <c r="AR13" s="736"/>
      <c r="AS13" s="736"/>
      <c r="AT13" s="736"/>
      <c r="AU13" s="736"/>
      <c r="AV13" s="736"/>
      <c r="AW13" s="736"/>
      <c r="AX13" s="736"/>
      <c r="AY13" s="736"/>
      <c r="AZ13" s="736"/>
      <c r="BA13" s="736"/>
      <c r="BB13" s="736"/>
      <c r="BC13" s="736"/>
      <c r="BD13" s="736"/>
      <c r="BE13" s="736"/>
      <c r="BF13" s="736"/>
      <c r="BG13" s="736"/>
      <c r="BH13" s="736"/>
      <c r="BI13" s="736"/>
      <c r="BJ13" s="736"/>
      <c r="BK13" s="736"/>
      <c r="BL13" s="736"/>
      <c r="BM13" s="736"/>
      <c r="BN13" s="736"/>
      <c r="BO13" s="736"/>
      <c r="BP13" s="736"/>
      <c r="BQ13" s="736"/>
      <c r="BR13" s="736"/>
      <c r="BS13" s="736"/>
      <c r="BT13" s="736"/>
      <c r="BU13" s="736"/>
      <c r="BV13" s="736"/>
      <c r="BW13" s="736"/>
      <c r="BX13" s="736"/>
      <c r="BY13" s="736"/>
      <c r="BZ13" s="736"/>
      <c r="CA13" s="736"/>
      <c r="CB13" s="736"/>
      <c r="CC13" s="736"/>
      <c r="CD13" s="736"/>
      <c r="CE13" s="736"/>
      <c r="CF13" s="736"/>
      <c r="CG13" s="736"/>
    </row>
    <row r="14" spans="1:85" s="356" customFormat="1" x14ac:dyDescent="0.2">
      <c r="A14" s="566">
        <v>5</v>
      </c>
      <c r="B14" s="565" t="s">
        <v>970</v>
      </c>
      <c r="C14" s="105"/>
      <c r="D14" s="105"/>
      <c r="E14" s="354"/>
      <c r="F14" s="105"/>
      <c r="G14" s="105">
        <v>600</v>
      </c>
      <c r="H14" s="105">
        <f t="shared" si="5"/>
        <v>600</v>
      </c>
      <c r="I14" s="105"/>
      <c r="J14" s="105">
        <f t="shared" si="0"/>
        <v>600</v>
      </c>
      <c r="K14" s="105"/>
      <c r="L14" s="105">
        <f t="shared" si="6"/>
        <v>600</v>
      </c>
      <c r="M14" s="105"/>
      <c r="N14" s="105">
        <f t="shared" si="1"/>
        <v>600</v>
      </c>
      <c r="O14" s="105"/>
      <c r="P14" s="105">
        <f t="shared" si="2"/>
        <v>600</v>
      </c>
      <c r="Q14" s="105"/>
      <c r="R14" s="105">
        <f t="shared" si="3"/>
        <v>600</v>
      </c>
      <c r="S14" s="105"/>
      <c r="T14" s="105">
        <f t="shared" si="4"/>
        <v>600</v>
      </c>
      <c r="U14" s="105"/>
      <c r="V14" s="105">
        <f t="shared" si="7"/>
        <v>600</v>
      </c>
      <c r="W14" s="105"/>
      <c r="X14" s="105">
        <f t="shared" si="8"/>
        <v>600</v>
      </c>
      <c r="Y14" s="736"/>
      <c r="Z14" s="736"/>
      <c r="AA14" s="736"/>
      <c r="AB14" s="736"/>
      <c r="AC14" s="736"/>
      <c r="AD14" s="736"/>
      <c r="AE14" s="736"/>
      <c r="AF14" s="736"/>
      <c r="AG14" s="736"/>
      <c r="AH14" s="736"/>
      <c r="AI14" s="736"/>
      <c r="AJ14" s="736"/>
      <c r="AK14" s="736"/>
      <c r="AL14" s="736"/>
      <c r="AM14" s="736"/>
      <c r="AN14" s="736"/>
      <c r="AO14" s="736"/>
      <c r="AP14" s="736"/>
      <c r="AQ14" s="736"/>
      <c r="AR14" s="736"/>
      <c r="AS14" s="736"/>
      <c r="AT14" s="736"/>
      <c r="AU14" s="736"/>
      <c r="AV14" s="736"/>
      <c r="AW14" s="736"/>
      <c r="AX14" s="736"/>
      <c r="AY14" s="736"/>
      <c r="AZ14" s="736"/>
      <c r="BA14" s="736"/>
      <c r="BB14" s="736"/>
      <c r="BC14" s="736"/>
      <c r="BD14" s="736"/>
      <c r="BE14" s="736"/>
      <c r="BF14" s="736"/>
      <c r="BG14" s="736"/>
      <c r="BH14" s="736"/>
      <c r="BI14" s="736"/>
      <c r="BJ14" s="736"/>
      <c r="BK14" s="736"/>
      <c r="BL14" s="736"/>
      <c r="BM14" s="736"/>
      <c r="BN14" s="736"/>
      <c r="BO14" s="736"/>
      <c r="BP14" s="736"/>
      <c r="BQ14" s="736"/>
      <c r="BR14" s="736"/>
      <c r="BS14" s="736"/>
      <c r="BT14" s="736"/>
      <c r="BU14" s="736"/>
      <c r="BV14" s="736"/>
      <c r="BW14" s="736"/>
      <c r="BX14" s="736"/>
      <c r="BY14" s="736"/>
      <c r="BZ14" s="736"/>
      <c r="CA14" s="736"/>
      <c r="CB14" s="736"/>
      <c r="CC14" s="736"/>
      <c r="CD14" s="736"/>
      <c r="CE14" s="736"/>
      <c r="CF14" s="736"/>
      <c r="CG14" s="736"/>
    </row>
    <row r="15" spans="1:85" s="356" customFormat="1" x14ac:dyDescent="0.2">
      <c r="A15" s="566">
        <v>6</v>
      </c>
      <c r="B15" s="565" t="s">
        <v>971</v>
      </c>
      <c r="C15" s="105"/>
      <c r="D15" s="105"/>
      <c r="E15" s="354"/>
      <c r="F15" s="105"/>
      <c r="G15" s="105">
        <v>400</v>
      </c>
      <c r="H15" s="105">
        <f t="shared" si="5"/>
        <v>400</v>
      </c>
      <c r="I15" s="105"/>
      <c r="J15" s="105">
        <f t="shared" si="0"/>
        <v>400</v>
      </c>
      <c r="K15" s="105"/>
      <c r="L15" s="105">
        <f t="shared" si="6"/>
        <v>400</v>
      </c>
      <c r="M15" s="105"/>
      <c r="N15" s="105">
        <f t="shared" si="1"/>
        <v>400</v>
      </c>
      <c r="O15" s="105"/>
      <c r="P15" s="105">
        <f t="shared" si="2"/>
        <v>400</v>
      </c>
      <c r="Q15" s="105"/>
      <c r="R15" s="105">
        <f t="shared" si="3"/>
        <v>400</v>
      </c>
      <c r="S15" s="105"/>
      <c r="T15" s="105">
        <f t="shared" si="4"/>
        <v>400</v>
      </c>
      <c r="U15" s="105"/>
      <c r="V15" s="105">
        <f t="shared" si="7"/>
        <v>400</v>
      </c>
      <c r="W15" s="105"/>
      <c r="X15" s="105">
        <f t="shared" si="8"/>
        <v>400</v>
      </c>
      <c r="Y15" s="736"/>
      <c r="Z15" s="736"/>
      <c r="AA15" s="736"/>
      <c r="AB15" s="736"/>
      <c r="AC15" s="736"/>
      <c r="AD15" s="736"/>
      <c r="AE15" s="736"/>
      <c r="AF15" s="736"/>
      <c r="AG15" s="736"/>
      <c r="AH15" s="736"/>
      <c r="AI15" s="736"/>
      <c r="AJ15" s="736"/>
      <c r="AK15" s="736"/>
      <c r="AL15" s="736"/>
      <c r="AM15" s="736"/>
      <c r="AN15" s="736"/>
      <c r="AO15" s="736"/>
      <c r="AP15" s="736"/>
      <c r="AQ15" s="736"/>
      <c r="AR15" s="736"/>
      <c r="AS15" s="736"/>
      <c r="AT15" s="736"/>
      <c r="AU15" s="736"/>
      <c r="AV15" s="736"/>
      <c r="AW15" s="736"/>
      <c r="AX15" s="736"/>
      <c r="AY15" s="736"/>
      <c r="AZ15" s="736"/>
      <c r="BA15" s="736"/>
      <c r="BB15" s="736"/>
      <c r="BC15" s="736"/>
      <c r="BD15" s="736"/>
      <c r="BE15" s="736"/>
      <c r="BF15" s="736"/>
      <c r="BG15" s="736"/>
      <c r="BH15" s="736"/>
      <c r="BI15" s="736"/>
      <c r="BJ15" s="736"/>
      <c r="BK15" s="736"/>
      <c r="BL15" s="736"/>
      <c r="BM15" s="736"/>
      <c r="BN15" s="736"/>
      <c r="BO15" s="736"/>
      <c r="BP15" s="736"/>
      <c r="BQ15" s="736"/>
      <c r="BR15" s="736"/>
      <c r="BS15" s="736"/>
      <c r="BT15" s="736"/>
      <c r="BU15" s="736"/>
      <c r="BV15" s="736"/>
      <c r="BW15" s="736"/>
      <c r="BX15" s="736"/>
      <c r="BY15" s="736"/>
      <c r="BZ15" s="736"/>
      <c r="CA15" s="736"/>
      <c r="CB15" s="736"/>
      <c r="CC15" s="736"/>
      <c r="CD15" s="736"/>
      <c r="CE15" s="736"/>
      <c r="CF15" s="736"/>
      <c r="CG15" s="736"/>
    </row>
    <row r="16" spans="1:85" s="356" customFormat="1" x14ac:dyDescent="0.2">
      <c r="A16" s="566">
        <v>7</v>
      </c>
      <c r="B16" s="565" t="s">
        <v>972</v>
      </c>
      <c r="C16" s="105"/>
      <c r="D16" s="105"/>
      <c r="E16" s="354"/>
      <c r="F16" s="105"/>
      <c r="G16" s="105">
        <v>300</v>
      </c>
      <c r="H16" s="105">
        <f t="shared" si="5"/>
        <v>300</v>
      </c>
      <c r="I16" s="105"/>
      <c r="J16" s="105">
        <f t="shared" si="0"/>
        <v>300</v>
      </c>
      <c r="K16" s="105"/>
      <c r="L16" s="105">
        <f t="shared" si="6"/>
        <v>300</v>
      </c>
      <c r="M16" s="105"/>
      <c r="N16" s="105">
        <f t="shared" si="1"/>
        <v>300</v>
      </c>
      <c r="O16" s="105"/>
      <c r="P16" s="105">
        <f t="shared" si="2"/>
        <v>300</v>
      </c>
      <c r="Q16" s="105"/>
      <c r="R16" s="105">
        <f t="shared" si="3"/>
        <v>300</v>
      </c>
      <c r="S16" s="105"/>
      <c r="T16" s="105">
        <f t="shared" si="4"/>
        <v>300</v>
      </c>
      <c r="U16" s="105"/>
      <c r="V16" s="105">
        <f t="shared" si="7"/>
        <v>300</v>
      </c>
      <c r="W16" s="105"/>
      <c r="X16" s="105">
        <f t="shared" si="8"/>
        <v>300</v>
      </c>
      <c r="Y16" s="736"/>
      <c r="Z16" s="736"/>
      <c r="AA16" s="736"/>
      <c r="AB16" s="736"/>
      <c r="AC16" s="736"/>
      <c r="AD16" s="736"/>
      <c r="AE16" s="736"/>
      <c r="AF16" s="736"/>
      <c r="AG16" s="736"/>
      <c r="AH16" s="736"/>
      <c r="AI16" s="736"/>
      <c r="AJ16" s="736"/>
      <c r="AK16" s="736"/>
      <c r="AL16" s="736"/>
      <c r="AM16" s="736"/>
      <c r="AN16" s="736"/>
      <c r="AO16" s="736"/>
      <c r="AP16" s="736"/>
      <c r="AQ16" s="736"/>
      <c r="AR16" s="736"/>
      <c r="AS16" s="736"/>
      <c r="AT16" s="736"/>
      <c r="AU16" s="736"/>
      <c r="AV16" s="736"/>
      <c r="AW16" s="736"/>
      <c r="AX16" s="736"/>
      <c r="AY16" s="736"/>
      <c r="AZ16" s="736"/>
      <c r="BA16" s="736"/>
      <c r="BB16" s="736"/>
      <c r="BC16" s="736"/>
      <c r="BD16" s="736"/>
      <c r="BE16" s="736"/>
      <c r="BF16" s="736"/>
      <c r="BG16" s="736"/>
      <c r="BH16" s="736"/>
      <c r="BI16" s="736"/>
      <c r="BJ16" s="736"/>
      <c r="BK16" s="736"/>
      <c r="BL16" s="736"/>
      <c r="BM16" s="736"/>
      <c r="BN16" s="736"/>
      <c r="BO16" s="736"/>
      <c r="BP16" s="736"/>
      <c r="BQ16" s="736"/>
      <c r="BR16" s="736"/>
      <c r="BS16" s="736"/>
      <c r="BT16" s="736"/>
      <c r="BU16" s="736"/>
      <c r="BV16" s="736"/>
      <c r="BW16" s="736"/>
      <c r="BX16" s="736"/>
      <c r="BY16" s="736"/>
      <c r="BZ16" s="736"/>
      <c r="CA16" s="736"/>
      <c r="CB16" s="736"/>
      <c r="CC16" s="736"/>
      <c r="CD16" s="736"/>
      <c r="CE16" s="736"/>
      <c r="CF16" s="736"/>
      <c r="CG16" s="736"/>
    </row>
    <row r="17" spans="1:85" s="356" customFormat="1" x14ac:dyDescent="0.2">
      <c r="A17" s="566">
        <v>8</v>
      </c>
      <c r="B17" s="565" t="s">
        <v>973</v>
      </c>
      <c r="C17" s="105"/>
      <c r="D17" s="105"/>
      <c r="E17" s="354"/>
      <c r="F17" s="105"/>
      <c r="G17" s="105">
        <v>350</v>
      </c>
      <c r="H17" s="105">
        <f t="shared" si="5"/>
        <v>350</v>
      </c>
      <c r="I17" s="105"/>
      <c r="J17" s="105">
        <f t="shared" si="0"/>
        <v>350</v>
      </c>
      <c r="K17" s="105"/>
      <c r="L17" s="105">
        <f t="shared" si="6"/>
        <v>350</v>
      </c>
      <c r="M17" s="105"/>
      <c r="N17" s="105">
        <f t="shared" si="1"/>
        <v>350</v>
      </c>
      <c r="O17" s="105"/>
      <c r="P17" s="105">
        <f t="shared" si="2"/>
        <v>350</v>
      </c>
      <c r="Q17" s="105"/>
      <c r="R17" s="105">
        <f t="shared" si="3"/>
        <v>350</v>
      </c>
      <c r="S17" s="105"/>
      <c r="T17" s="105">
        <f t="shared" si="4"/>
        <v>350</v>
      </c>
      <c r="U17" s="105"/>
      <c r="V17" s="105">
        <f t="shared" si="7"/>
        <v>350</v>
      </c>
      <c r="W17" s="105"/>
      <c r="X17" s="105">
        <f t="shared" si="8"/>
        <v>350</v>
      </c>
      <c r="Y17" s="736"/>
      <c r="Z17" s="736"/>
      <c r="AA17" s="736"/>
      <c r="AB17" s="736"/>
      <c r="AC17" s="736"/>
      <c r="AD17" s="736"/>
      <c r="AE17" s="736"/>
      <c r="AF17" s="736"/>
      <c r="AG17" s="736"/>
      <c r="AH17" s="736"/>
      <c r="AI17" s="736"/>
      <c r="AJ17" s="736"/>
      <c r="AK17" s="736"/>
      <c r="AL17" s="736"/>
      <c r="AM17" s="736"/>
      <c r="AN17" s="736"/>
      <c r="AO17" s="736"/>
      <c r="AP17" s="736"/>
      <c r="AQ17" s="736"/>
      <c r="AR17" s="736"/>
      <c r="AS17" s="736"/>
      <c r="AT17" s="736"/>
      <c r="AU17" s="736"/>
      <c r="AV17" s="736"/>
      <c r="AW17" s="736"/>
      <c r="AX17" s="736"/>
      <c r="AY17" s="736"/>
      <c r="AZ17" s="736"/>
      <c r="BA17" s="736"/>
      <c r="BB17" s="736"/>
      <c r="BC17" s="736"/>
      <c r="BD17" s="736"/>
      <c r="BE17" s="736"/>
      <c r="BF17" s="736"/>
      <c r="BG17" s="736"/>
      <c r="BH17" s="736"/>
      <c r="BI17" s="736"/>
      <c r="BJ17" s="736"/>
      <c r="BK17" s="736"/>
      <c r="BL17" s="736"/>
      <c r="BM17" s="736"/>
      <c r="BN17" s="736"/>
      <c r="BO17" s="736"/>
      <c r="BP17" s="736"/>
      <c r="BQ17" s="736"/>
      <c r="BR17" s="736"/>
      <c r="BS17" s="736"/>
      <c r="BT17" s="736"/>
      <c r="BU17" s="736"/>
      <c r="BV17" s="736"/>
      <c r="BW17" s="736"/>
      <c r="BX17" s="736"/>
      <c r="BY17" s="736"/>
      <c r="BZ17" s="736"/>
      <c r="CA17" s="736"/>
      <c r="CB17" s="736"/>
      <c r="CC17" s="736"/>
      <c r="CD17" s="736"/>
      <c r="CE17" s="736"/>
      <c r="CF17" s="736"/>
      <c r="CG17" s="736"/>
    </row>
    <row r="18" spans="1:85" s="356" customFormat="1" x14ac:dyDescent="0.2">
      <c r="A18" s="566">
        <v>9</v>
      </c>
      <c r="B18" s="565" t="s">
        <v>974</v>
      </c>
      <c r="C18" s="105"/>
      <c r="D18" s="105"/>
      <c r="E18" s="354"/>
      <c r="F18" s="105"/>
      <c r="G18" s="105">
        <v>1600</v>
      </c>
      <c r="H18" s="105">
        <f t="shared" si="5"/>
        <v>1600</v>
      </c>
      <c r="I18" s="105"/>
      <c r="J18" s="105">
        <f t="shared" si="0"/>
        <v>1600</v>
      </c>
      <c r="K18" s="105"/>
      <c r="L18" s="105">
        <f t="shared" si="6"/>
        <v>1600</v>
      </c>
      <c r="M18" s="105"/>
      <c r="N18" s="105">
        <f t="shared" si="1"/>
        <v>1600</v>
      </c>
      <c r="O18" s="105"/>
      <c r="P18" s="105">
        <f t="shared" si="2"/>
        <v>1600</v>
      </c>
      <c r="Q18" s="105">
        <v>80</v>
      </c>
      <c r="R18" s="105">
        <f t="shared" si="3"/>
        <v>1680</v>
      </c>
      <c r="S18" s="105"/>
      <c r="T18" s="105">
        <f t="shared" si="4"/>
        <v>1680</v>
      </c>
      <c r="U18" s="105"/>
      <c r="V18" s="105">
        <f t="shared" si="7"/>
        <v>1680</v>
      </c>
      <c r="W18" s="105"/>
      <c r="X18" s="105">
        <f t="shared" si="8"/>
        <v>1680</v>
      </c>
      <c r="Y18" s="736"/>
      <c r="Z18" s="736"/>
      <c r="AA18" s="736"/>
      <c r="AB18" s="736"/>
      <c r="AC18" s="736"/>
      <c r="AD18" s="736"/>
      <c r="AE18" s="736"/>
      <c r="AF18" s="736"/>
      <c r="AG18" s="736"/>
      <c r="AH18" s="736"/>
      <c r="AI18" s="736"/>
      <c r="AJ18" s="736"/>
      <c r="AK18" s="736"/>
      <c r="AL18" s="736"/>
      <c r="AM18" s="736"/>
      <c r="AN18" s="736"/>
      <c r="AO18" s="736"/>
      <c r="AP18" s="736"/>
      <c r="AQ18" s="736"/>
      <c r="AR18" s="736"/>
      <c r="AS18" s="736"/>
      <c r="AT18" s="736"/>
      <c r="AU18" s="736"/>
      <c r="AV18" s="736"/>
      <c r="AW18" s="736"/>
      <c r="AX18" s="736"/>
      <c r="AY18" s="736"/>
      <c r="AZ18" s="736"/>
      <c r="BA18" s="736"/>
      <c r="BB18" s="736"/>
      <c r="BC18" s="736"/>
      <c r="BD18" s="736"/>
      <c r="BE18" s="736"/>
      <c r="BF18" s="736"/>
      <c r="BG18" s="736"/>
      <c r="BH18" s="736"/>
      <c r="BI18" s="736"/>
      <c r="BJ18" s="736"/>
      <c r="BK18" s="736"/>
      <c r="BL18" s="736"/>
      <c r="BM18" s="736"/>
      <c r="BN18" s="736"/>
      <c r="BO18" s="736"/>
      <c r="BP18" s="736"/>
      <c r="BQ18" s="736"/>
      <c r="BR18" s="736"/>
      <c r="BS18" s="736"/>
      <c r="BT18" s="736"/>
      <c r="BU18" s="736"/>
      <c r="BV18" s="736"/>
      <c r="BW18" s="736"/>
      <c r="BX18" s="736"/>
      <c r="BY18" s="736"/>
      <c r="BZ18" s="736"/>
      <c r="CA18" s="736"/>
      <c r="CB18" s="736"/>
      <c r="CC18" s="736"/>
      <c r="CD18" s="736"/>
      <c r="CE18" s="736"/>
      <c r="CF18" s="736"/>
      <c r="CG18" s="736"/>
    </row>
    <row r="19" spans="1:85" s="356" customFormat="1" x14ac:dyDescent="0.2">
      <c r="A19" s="566">
        <v>10</v>
      </c>
      <c r="B19" s="565" t="s">
        <v>975</v>
      </c>
      <c r="C19" s="105"/>
      <c r="D19" s="105"/>
      <c r="E19" s="354"/>
      <c r="F19" s="105"/>
      <c r="G19" s="105">
        <v>600</v>
      </c>
      <c r="H19" s="105">
        <f t="shared" si="5"/>
        <v>600</v>
      </c>
      <c r="I19" s="105"/>
      <c r="J19" s="105">
        <f t="shared" si="0"/>
        <v>600</v>
      </c>
      <c r="K19" s="105"/>
      <c r="L19" s="105">
        <f t="shared" si="6"/>
        <v>600</v>
      </c>
      <c r="M19" s="105"/>
      <c r="N19" s="105">
        <f t="shared" si="1"/>
        <v>600</v>
      </c>
      <c r="O19" s="105"/>
      <c r="P19" s="105">
        <f t="shared" si="2"/>
        <v>600</v>
      </c>
      <c r="Q19" s="105"/>
      <c r="R19" s="105">
        <f t="shared" si="3"/>
        <v>600</v>
      </c>
      <c r="S19" s="105"/>
      <c r="T19" s="105">
        <f t="shared" si="4"/>
        <v>600</v>
      </c>
      <c r="U19" s="105"/>
      <c r="V19" s="105">
        <f t="shared" si="7"/>
        <v>600</v>
      </c>
      <c r="W19" s="105"/>
      <c r="X19" s="105">
        <f t="shared" si="8"/>
        <v>600</v>
      </c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736"/>
      <c r="AJ19" s="736"/>
      <c r="AK19" s="736"/>
      <c r="AL19" s="736"/>
      <c r="AM19" s="736"/>
      <c r="AN19" s="736"/>
      <c r="AO19" s="736"/>
      <c r="AP19" s="736"/>
      <c r="AQ19" s="736"/>
      <c r="AR19" s="736"/>
      <c r="AS19" s="736"/>
      <c r="AT19" s="736"/>
      <c r="AU19" s="736"/>
      <c r="AV19" s="736"/>
      <c r="AW19" s="736"/>
      <c r="AX19" s="736"/>
      <c r="AY19" s="736"/>
      <c r="AZ19" s="736"/>
      <c r="BA19" s="736"/>
      <c r="BB19" s="736"/>
      <c r="BC19" s="736"/>
      <c r="BD19" s="736"/>
      <c r="BE19" s="736"/>
      <c r="BF19" s="736"/>
      <c r="BG19" s="736"/>
      <c r="BH19" s="736"/>
      <c r="BI19" s="736"/>
      <c r="BJ19" s="736"/>
      <c r="BK19" s="736"/>
      <c r="BL19" s="736"/>
      <c r="BM19" s="736"/>
      <c r="BN19" s="736"/>
      <c r="BO19" s="736"/>
      <c r="BP19" s="736"/>
      <c r="BQ19" s="736"/>
      <c r="BR19" s="736"/>
      <c r="BS19" s="736"/>
      <c r="BT19" s="736"/>
      <c r="BU19" s="736"/>
      <c r="BV19" s="736"/>
      <c r="BW19" s="736"/>
      <c r="BX19" s="736"/>
      <c r="BY19" s="736"/>
      <c r="BZ19" s="736"/>
      <c r="CA19" s="736"/>
      <c r="CB19" s="736"/>
      <c r="CC19" s="736"/>
      <c r="CD19" s="736"/>
      <c r="CE19" s="736"/>
      <c r="CF19" s="736"/>
      <c r="CG19" s="736"/>
    </row>
    <row r="20" spans="1:85" s="356" customFormat="1" x14ac:dyDescent="0.2">
      <c r="A20" s="566">
        <v>11</v>
      </c>
      <c r="B20" s="565" t="s">
        <v>976</v>
      </c>
      <c r="C20" s="105"/>
      <c r="D20" s="105"/>
      <c r="E20" s="354"/>
      <c r="F20" s="105"/>
      <c r="G20" s="105">
        <v>200</v>
      </c>
      <c r="H20" s="105">
        <f t="shared" si="5"/>
        <v>200</v>
      </c>
      <c r="I20" s="105"/>
      <c r="J20" s="105">
        <f t="shared" si="0"/>
        <v>200</v>
      </c>
      <c r="K20" s="105"/>
      <c r="L20" s="105">
        <f t="shared" si="6"/>
        <v>200</v>
      </c>
      <c r="M20" s="105"/>
      <c r="N20" s="105">
        <f t="shared" si="1"/>
        <v>200</v>
      </c>
      <c r="O20" s="105"/>
      <c r="P20" s="105">
        <f t="shared" si="2"/>
        <v>200</v>
      </c>
      <c r="Q20" s="105"/>
      <c r="R20" s="105">
        <f t="shared" si="3"/>
        <v>200</v>
      </c>
      <c r="S20" s="105"/>
      <c r="T20" s="105">
        <f t="shared" si="4"/>
        <v>200</v>
      </c>
      <c r="U20" s="105"/>
      <c r="V20" s="105">
        <f t="shared" si="7"/>
        <v>200</v>
      </c>
      <c r="W20" s="105"/>
      <c r="X20" s="105">
        <f t="shared" si="8"/>
        <v>200</v>
      </c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736"/>
      <c r="AJ20" s="736"/>
      <c r="AK20" s="736"/>
      <c r="AL20" s="736"/>
      <c r="AM20" s="736"/>
      <c r="AN20" s="736"/>
      <c r="AO20" s="736"/>
      <c r="AP20" s="736"/>
      <c r="AQ20" s="736"/>
      <c r="AR20" s="736"/>
      <c r="AS20" s="736"/>
      <c r="AT20" s="736"/>
      <c r="AU20" s="736"/>
      <c r="AV20" s="736"/>
      <c r="AW20" s="736"/>
      <c r="AX20" s="736"/>
      <c r="AY20" s="736"/>
      <c r="AZ20" s="736"/>
      <c r="BA20" s="736"/>
      <c r="BB20" s="736"/>
      <c r="BC20" s="736"/>
      <c r="BD20" s="736"/>
      <c r="BE20" s="736"/>
      <c r="BF20" s="736"/>
      <c r="BG20" s="736"/>
      <c r="BH20" s="736"/>
      <c r="BI20" s="736"/>
      <c r="BJ20" s="736"/>
      <c r="BK20" s="736"/>
      <c r="BL20" s="736"/>
      <c r="BM20" s="736"/>
      <c r="BN20" s="736"/>
      <c r="BO20" s="736"/>
      <c r="BP20" s="736"/>
      <c r="BQ20" s="736"/>
      <c r="BR20" s="736"/>
      <c r="BS20" s="736"/>
      <c r="BT20" s="736"/>
      <c r="BU20" s="736"/>
      <c r="BV20" s="736"/>
      <c r="BW20" s="736"/>
      <c r="BX20" s="736"/>
      <c r="BY20" s="736"/>
      <c r="BZ20" s="736"/>
      <c r="CA20" s="736"/>
      <c r="CB20" s="736"/>
      <c r="CC20" s="736"/>
      <c r="CD20" s="736"/>
      <c r="CE20" s="736"/>
      <c r="CF20" s="736"/>
      <c r="CG20" s="736"/>
    </row>
    <row r="21" spans="1:85" s="356" customFormat="1" x14ac:dyDescent="0.2">
      <c r="A21" s="566">
        <v>12</v>
      </c>
      <c r="B21" s="565" t="s">
        <v>977</v>
      </c>
      <c r="C21" s="105"/>
      <c r="D21" s="105"/>
      <c r="E21" s="354"/>
      <c r="F21" s="105"/>
      <c r="G21" s="105">
        <v>600</v>
      </c>
      <c r="H21" s="105">
        <f t="shared" si="5"/>
        <v>600</v>
      </c>
      <c r="I21" s="105"/>
      <c r="J21" s="105">
        <f t="shared" si="0"/>
        <v>600</v>
      </c>
      <c r="K21" s="105"/>
      <c r="L21" s="105">
        <f t="shared" si="6"/>
        <v>600</v>
      </c>
      <c r="M21" s="105"/>
      <c r="N21" s="105">
        <f t="shared" si="1"/>
        <v>600</v>
      </c>
      <c r="O21" s="105"/>
      <c r="P21" s="105">
        <f t="shared" si="2"/>
        <v>600</v>
      </c>
      <c r="Q21" s="105"/>
      <c r="R21" s="105">
        <f t="shared" si="3"/>
        <v>600</v>
      </c>
      <c r="S21" s="105"/>
      <c r="T21" s="105">
        <f t="shared" si="4"/>
        <v>600</v>
      </c>
      <c r="U21" s="105"/>
      <c r="V21" s="105">
        <f t="shared" si="7"/>
        <v>600</v>
      </c>
      <c r="W21" s="105"/>
      <c r="X21" s="105">
        <f t="shared" si="8"/>
        <v>600</v>
      </c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736"/>
      <c r="AJ21" s="736"/>
      <c r="AK21" s="736"/>
      <c r="AL21" s="736"/>
      <c r="AM21" s="736"/>
      <c r="AN21" s="736"/>
      <c r="AO21" s="736"/>
      <c r="AP21" s="736"/>
      <c r="AQ21" s="736"/>
      <c r="AR21" s="736"/>
      <c r="AS21" s="736"/>
      <c r="AT21" s="736"/>
      <c r="AU21" s="736"/>
      <c r="AV21" s="736"/>
      <c r="AW21" s="736"/>
      <c r="AX21" s="736"/>
      <c r="AY21" s="736"/>
      <c r="AZ21" s="736"/>
      <c r="BA21" s="736"/>
      <c r="BB21" s="736"/>
      <c r="BC21" s="736"/>
      <c r="BD21" s="736"/>
      <c r="BE21" s="736"/>
      <c r="BF21" s="736"/>
      <c r="BG21" s="736"/>
      <c r="BH21" s="736"/>
      <c r="BI21" s="736"/>
      <c r="BJ21" s="736"/>
      <c r="BK21" s="736"/>
      <c r="BL21" s="736"/>
      <c r="BM21" s="736"/>
      <c r="BN21" s="736"/>
      <c r="BO21" s="736"/>
      <c r="BP21" s="736"/>
      <c r="BQ21" s="736"/>
      <c r="BR21" s="736"/>
      <c r="BS21" s="736"/>
      <c r="BT21" s="736"/>
      <c r="BU21" s="736"/>
      <c r="BV21" s="736"/>
      <c r="BW21" s="736"/>
      <c r="BX21" s="736"/>
      <c r="BY21" s="736"/>
      <c r="BZ21" s="736"/>
      <c r="CA21" s="736"/>
      <c r="CB21" s="736"/>
      <c r="CC21" s="736"/>
      <c r="CD21" s="736"/>
      <c r="CE21" s="736"/>
      <c r="CF21" s="736"/>
      <c r="CG21" s="736"/>
    </row>
    <row r="22" spans="1:85" s="356" customFormat="1" x14ac:dyDescent="0.2">
      <c r="A22" s="566">
        <v>13</v>
      </c>
      <c r="B22" s="565" t="s">
        <v>978</v>
      </c>
      <c r="C22" s="105"/>
      <c r="D22" s="105"/>
      <c r="E22" s="354"/>
      <c r="F22" s="105"/>
      <c r="G22" s="105">
        <v>550</v>
      </c>
      <c r="H22" s="105">
        <f t="shared" si="5"/>
        <v>550</v>
      </c>
      <c r="I22" s="105"/>
      <c r="J22" s="105">
        <f t="shared" si="0"/>
        <v>550</v>
      </c>
      <c r="K22" s="105"/>
      <c r="L22" s="105">
        <f t="shared" si="6"/>
        <v>550</v>
      </c>
      <c r="M22" s="105"/>
      <c r="N22" s="105">
        <f t="shared" si="1"/>
        <v>550</v>
      </c>
      <c r="O22" s="105"/>
      <c r="P22" s="105">
        <f t="shared" si="2"/>
        <v>550</v>
      </c>
      <c r="Q22" s="105"/>
      <c r="R22" s="105">
        <f t="shared" si="3"/>
        <v>550</v>
      </c>
      <c r="S22" s="105"/>
      <c r="T22" s="105">
        <f t="shared" si="4"/>
        <v>550</v>
      </c>
      <c r="U22" s="105"/>
      <c r="V22" s="105">
        <f t="shared" si="7"/>
        <v>550</v>
      </c>
      <c r="W22" s="105"/>
      <c r="X22" s="105">
        <f t="shared" si="8"/>
        <v>550</v>
      </c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736"/>
      <c r="AJ22" s="736"/>
      <c r="AK22" s="736"/>
      <c r="AL22" s="736"/>
      <c r="AM22" s="736"/>
      <c r="AN22" s="736"/>
      <c r="AO22" s="736"/>
      <c r="AP22" s="736"/>
      <c r="AQ22" s="736"/>
      <c r="AR22" s="736"/>
      <c r="AS22" s="736"/>
      <c r="AT22" s="736"/>
      <c r="AU22" s="736"/>
      <c r="AV22" s="736"/>
      <c r="AW22" s="736"/>
      <c r="AX22" s="736"/>
      <c r="AY22" s="736"/>
      <c r="AZ22" s="736"/>
      <c r="BA22" s="736"/>
      <c r="BB22" s="736"/>
      <c r="BC22" s="736"/>
      <c r="BD22" s="736"/>
      <c r="BE22" s="736"/>
      <c r="BF22" s="736"/>
      <c r="BG22" s="736"/>
      <c r="BH22" s="736"/>
      <c r="BI22" s="736"/>
      <c r="BJ22" s="736"/>
      <c r="BK22" s="736"/>
      <c r="BL22" s="736"/>
      <c r="BM22" s="736"/>
      <c r="BN22" s="736"/>
      <c r="BO22" s="736"/>
      <c r="BP22" s="736"/>
      <c r="BQ22" s="736"/>
      <c r="BR22" s="736"/>
      <c r="BS22" s="736"/>
      <c r="BT22" s="736"/>
      <c r="BU22" s="736"/>
      <c r="BV22" s="736"/>
      <c r="BW22" s="736"/>
      <c r="BX22" s="736"/>
      <c r="BY22" s="736"/>
      <c r="BZ22" s="736"/>
      <c r="CA22" s="736"/>
      <c r="CB22" s="736"/>
      <c r="CC22" s="736"/>
      <c r="CD22" s="736"/>
      <c r="CE22" s="736"/>
      <c r="CF22" s="736"/>
      <c r="CG22" s="736"/>
    </row>
    <row r="23" spans="1:85" s="356" customFormat="1" x14ac:dyDescent="0.2">
      <c r="A23" s="566">
        <v>14</v>
      </c>
      <c r="B23" s="565" t="s">
        <v>979</v>
      </c>
      <c r="C23" s="105"/>
      <c r="D23" s="105"/>
      <c r="E23" s="354"/>
      <c r="F23" s="105"/>
      <c r="G23" s="105">
        <v>300</v>
      </c>
      <c r="H23" s="105">
        <f t="shared" si="5"/>
        <v>300</v>
      </c>
      <c r="I23" s="105"/>
      <c r="J23" s="105">
        <f t="shared" si="0"/>
        <v>300</v>
      </c>
      <c r="K23" s="105"/>
      <c r="L23" s="105">
        <f t="shared" si="6"/>
        <v>300</v>
      </c>
      <c r="M23" s="105"/>
      <c r="N23" s="105">
        <f t="shared" si="1"/>
        <v>300</v>
      </c>
      <c r="O23" s="105"/>
      <c r="P23" s="105">
        <f t="shared" si="2"/>
        <v>300</v>
      </c>
      <c r="Q23" s="105"/>
      <c r="R23" s="105">
        <f t="shared" si="3"/>
        <v>300</v>
      </c>
      <c r="S23" s="105"/>
      <c r="T23" s="105">
        <f t="shared" si="4"/>
        <v>300</v>
      </c>
      <c r="U23" s="105"/>
      <c r="V23" s="105">
        <f t="shared" si="7"/>
        <v>300</v>
      </c>
      <c r="W23" s="105"/>
      <c r="X23" s="105">
        <f t="shared" si="8"/>
        <v>300</v>
      </c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736"/>
      <c r="AJ23" s="736"/>
      <c r="AK23" s="736"/>
      <c r="AL23" s="736"/>
      <c r="AM23" s="736"/>
      <c r="AN23" s="736"/>
      <c r="AO23" s="736"/>
      <c r="AP23" s="736"/>
      <c r="AQ23" s="736"/>
      <c r="AR23" s="736"/>
      <c r="AS23" s="736"/>
      <c r="AT23" s="736"/>
      <c r="AU23" s="736"/>
      <c r="AV23" s="736"/>
      <c r="AW23" s="736"/>
      <c r="AX23" s="736"/>
      <c r="AY23" s="736"/>
      <c r="AZ23" s="736"/>
      <c r="BA23" s="736"/>
      <c r="BB23" s="736"/>
      <c r="BC23" s="736"/>
      <c r="BD23" s="736"/>
      <c r="BE23" s="736"/>
      <c r="BF23" s="736"/>
      <c r="BG23" s="736"/>
      <c r="BH23" s="736"/>
      <c r="BI23" s="736"/>
      <c r="BJ23" s="736"/>
      <c r="BK23" s="736"/>
      <c r="BL23" s="736"/>
      <c r="BM23" s="736"/>
      <c r="BN23" s="736"/>
      <c r="BO23" s="736"/>
      <c r="BP23" s="736"/>
      <c r="BQ23" s="736"/>
      <c r="BR23" s="736"/>
      <c r="BS23" s="736"/>
      <c r="BT23" s="736"/>
      <c r="BU23" s="736"/>
      <c r="BV23" s="736"/>
      <c r="BW23" s="736"/>
      <c r="BX23" s="736"/>
      <c r="BY23" s="736"/>
      <c r="BZ23" s="736"/>
      <c r="CA23" s="736"/>
      <c r="CB23" s="736"/>
      <c r="CC23" s="736"/>
      <c r="CD23" s="736"/>
      <c r="CE23" s="736"/>
      <c r="CF23" s="736"/>
      <c r="CG23" s="736"/>
    </row>
    <row r="24" spans="1:85" s="356" customFormat="1" x14ac:dyDescent="0.2">
      <c r="A24" s="566">
        <v>15</v>
      </c>
      <c r="B24" s="565" t="s">
        <v>980</v>
      </c>
      <c r="C24" s="105"/>
      <c r="D24" s="105"/>
      <c r="E24" s="354"/>
      <c r="F24" s="105"/>
      <c r="G24" s="105">
        <v>50</v>
      </c>
      <c r="H24" s="105">
        <f t="shared" si="5"/>
        <v>50</v>
      </c>
      <c r="I24" s="105"/>
      <c r="J24" s="105">
        <f t="shared" si="0"/>
        <v>50</v>
      </c>
      <c r="K24" s="105"/>
      <c r="L24" s="105">
        <f t="shared" si="6"/>
        <v>50</v>
      </c>
      <c r="M24" s="105"/>
      <c r="N24" s="105">
        <f t="shared" si="1"/>
        <v>50</v>
      </c>
      <c r="O24" s="105"/>
      <c r="P24" s="105">
        <f t="shared" si="2"/>
        <v>50</v>
      </c>
      <c r="Q24" s="105"/>
      <c r="R24" s="105">
        <f t="shared" si="3"/>
        <v>50</v>
      </c>
      <c r="S24" s="105"/>
      <c r="T24" s="105">
        <f t="shared" si="4"/>
        <v>50</v>
      </c>
      <c r="U24" s="105"/>
      <c r="V24" s="105">
        <f t="shared" si="7"/>
        <v>50</v>
      </c>
      <c r="W24" s="105"/>
      <c r="X24" s="105">
        <f t="shared" si="8"/>
        <v>50</v>
      </c>
      <c r="Y24" s="736"/>
      <c r="Z24" s="736"/>
      <c r="AA24" s="736"/>
      <c r="AB24" s="736"/>
      <c r="AC24" s="736"/>
      <c r="AD24" s="736"/>
      <c r="AE24" s="736"/>
      <c r="AF24" s="736"/>
      <c r="AG24" s="736"/>
      <c r="AH24" s="736"/>
      <c r="AI24" s="736"/>
      <c r="AJ24" s="736"/>
      <c r="AK24" s="736"/>
      <c r="AL24" s="736"/>
      <c r="AM24" s="736"/>
      <c r="AN24" s="736"/>
      <c r="AO24" s="736"/>
      <c r="AP24" s="736"/>
      <c r="AQ24" s="736"/>
      <c r="AR24" s="736"/>
      <c r="AS24" s="736"/>
      <c r="AT24" s="736"/>
      <c r="AU24" s="736"/>
      <c r="AV24" s="736"/>
      <c r="AW24" s="736"/>
      <c r="AX24" s="736"/>
      <c r="AY24" s="736"/>
      <c r="AZ24" s="736"/>
      <c r="BA24" s="736"/>
      <c r="BB24" s="736"/>
      <c r="BC24" s="736"/>
      <c r="BD24" s="736"/>
      <c r="BE24" s="736"/>
      <c r="BF24" s="736"/>
      <c r="BG24" s="736"/>
      <c r="BH24" s="736"/>
      <c r="BI24" s="736"/>
      <c r="BJ24" s="736"/>
      <c r="BK24" s="736"/>
      <c r="BL24" s="736"/>
      <c r="BM24" s="736"/>
      <c r="BN24" s="736"/>
      <c r="BO24" s="736"/>
      <c r="BP24" s="736"/>
      <c r="BQ24" s="736"/>
      <c r="BR24" s="736"/>
      <c r="BS24" s="736"/>
      <c r="BT24" s="736"/>
      <c r="BU24" s="736"/>
      <c r="BV24" s="736"/>
      <c r="BW24" s="736"/>
      <c r="BX24" s="736"/>
      <c r="BY24" s="736"/>
      <c r="BZ24" s="736"/>
      <c r="CA24" s="736"/>
      <c r="CB24" s="736"/>
      <c r="CC24" s="736"/>
      <c r="CD24" s="736"/>
      <c r="CE24" s="736"/>
      <c r="CF24" s="736"/>
      <c r="CG24" s="736"/>
    </row>
    <row r="25" spans="1:85" s="356" customFormat="1" x14ac:dyDescent="0.2">
      <c r="A25" s="566">
        <v>16</v>
      </c>
      <c r="B25" s="565" t="s">
        <v>981</v>
      </c>
      <c r="C25" s="105"/>
      <c r="D25" s="105"/>
      <c r="E25" s="354"/>
      <c r="F25" s="105"/>
      <c r="G25" s="105">
        <v>100</v>
      </c>
      <c r="H25" s="105">
        <f t="shared" si="5"/>
        <v>100</v>
      </c>
      <c r="I25" s="105"/>
      <c r="J25" s="105">
        <f t="shared" si="0"/>
        <v>100</v>
      </c>
      <c r="K25" s="105"/>
      <c r="L25" s="105">
        <f t="shared" si="6"/>
        <v>100</v>
      </c>
      <c r="M25" s="105"/>
      <c r="N25" s="105">
        <f t="shared" si="1"/>
        <v>100</v>
      </c>
      <c r="O25" s="105"/>
      <c r="P25" s="105">
        <f t="shared" si="2"/>
        <v>100</v>
      </c>
      <c r="Q25" s="105"/>
      <c r="R25" s="105">
        <f t="shared" si="3"/>
        <v>100</v>
      </c>
      <c r="S25" s="105"/>
      <c r="T25" s="105">
        <f t="shared" si="4"/>
        <v>100</v>
      </c>
      <c r="U25" s="105"/>
      <c r="V25" s="105">
        <f t="shared" si="7"/>
        <v>100</v>
      </c>
      <c r="W25" s="105"/>
      <c r="X25" s="105">
        <f t="shared" si="8"/>
        <v>100</v>
      </c>
      <c r="Y25" s="736"/>
      <c r="Z25" s="736"/>
      <c r="AA25" s="736"/>
      <c r="AB25" s="736"/>
      <c r="AC25" s="736"/>
      <c r="AD25" s="736"/>
      <c r="AE25" s="736"/>
      <c r="AF25" s="736"/>
      <c r="AG25" s="736"/>
      <c r="AH25" s="736"/>
      <c r="AI25" s="736"/>
      <c r="AJ25" s="736"/>
      <c r="AK25" s="736"/>
      <c r="AL25" s="736"/>
      <c r="AM25" s="736"/>
      <c r="AN25" s="736"/>
      <c r="AO25" s="736"/>
      <c r="AP25" s="736"/>
      <c r="AQ25" s="736"/>
      <c r="AR25" s="736"/>
      <c r="AS25" s="736"/>
      <c r="AT25" s="736"/>
      <c r="AU25" s="736"/>
      <c r="AV25" s="736"/>
      <c r="AW25" s="736"/>
      <c r="AX25" s="736"/>
      <c r="AY25" s="736"/>
      <c r="AZ25" s="736"/>
      <c r="BA25" s="736"/>
      <c r="BB25" s="736"/>
      <c r="BC25" s="736"/>
      <c r="BD25" s="736"/>
      <c r="BE25" s="736"/>
      <c r="BF25" s="736"/>
      <c r="BG25" s="736"/>
      <c r="BH25" s="736"/>
      <c r="BI25" s="736"/>
      <c r="BJ25" s="736"/>
      <c r="BK25" s="736"/>
      <c r="BL25" s="736"/>
      <c r="BM25" s="736"/>
      <c r="BN25" s="736"/>
      <c r="BO25" s="736"/>
      <c r="BP25" s="736"/>
      <c r="BQ25" s="736"/>
      <c r="BR25" s="736"/>
      <c r="BS25" s="736"/>
      <c r="BT25" s="736"/>
      <c r="BU25" s="736"/>
      <c r="BV25" s="736"/>
      <c r="BW25" s="736"/>
      <c r="BX25" s="736"/>
      <c r="BY25" s="736"/>
      <c r="BZ25" s="736"/>
      <c r="CA25" s="736"/>
      <c r="CB25" s="736"/>
      <c r="CC25" s="736"/>
      <c r="CD25" s="736"/>
      <c r="CE25" s="736"/>
      <c r="CF25" s="736"/>
      <c r="CG25" s="736"/>
    </row>
    <row r="26" spans="1:85" s="356" customFormat="1" x14ac:dyDescent="0.2">
      <c r="A26" s="566">
        <v>17</v>
      </c>
      <c r="B26" s="565" t="s">
        <v>982</v>
      </c>
      <c r="C26" s="105"/>
      <c r="D26" s="105"/>
      <c r="E26" s="354"/>
      <c r="F26" s="105"/>
      <c r="G26" s="105">
        <v>50</v>
      </c>
      <c r="H26" s="105">
        <f t="shared" si="5"/>
        <v>50</v>
      </c>
      <c r="I26" s="105"/>
      <c r="J26" s="105">
        <f t="shared" si="0"/>
        <v>50</v>
      </c>
      <c r="K26" s="105"/>
      <c r="L26" s="105">
        <f t="shared" si="6"/>
        <v>50</v>
      </c>
      <c r="M26" s="105"/>
      <c r="N26" s="105">
        <f t="shared" si="1"/>
        <v>50</v>
      </c>
      <c r="O26" s="105"/>
      <c r="P26" s="105">
        <f t="shared" si="2"/>
        <v>50</v>
      </c>
      <c r="Q26" s="105"/>
      <c r="R26" s="105">
        <f t="shared" si="3"/>
        <v>50</v>
      </c>
      <c r="S26" s="105"/>
      <c r="T26" s="105">
        <f t="shared" si="4"/>
        <v>50</v>
      </c>
      <c r="U26" s="105"/>
      <c r="V26" s="105">
        <f t="shared" si="7"/>
        <v>50</v>
      </c>
      <c r="W26" s="105"/>
      <c r="X26" s="105">
        <f t="shared" si="8"/>
        <v>50</v>
      </c>
      <c r="Y26" s="736"/>
      <c r="Z26" s="736"/>
      <c r="AA26" s="736"/>
      <c r="AB26" s="736"/>
      <c r="AC26" s="736"/>
      <c r="AD26" s="736"/>
      <c r="AE26" s="736"/>
      <c r="AF26" s="736"/>
      <c r="AG26" s="736"/>
      <c r="AH26" s="736"/>
      <c r="AI26" s="736"/>
      <c r="AJ26" s="736"/>
      <c r="AK26" s="736"/>
      <c r="AL26" s="736"/>
      <c r="AM26" s="736"/>
      <c r="AN26" s="736"/>
      <c r="AO26" s="736"/>
      <c r="AP26" s="736"/>
      <c r="AQ26" s="736"/>
      <c r="AR26" s="736"/>
      <c r="AS26" s="736"/>
      <c r="AT26" s="736"/>
      <c r="AU26" s="736"/>
      <c r="AV26" s="736"/>
      <c r="AW26" s="736"/>
      <c r="AX26" s="736"/>
      <c r="AY26" s="736"/>
      <c r="AZ26" s="736"/>
      <c r="BA26" s="736"/>
      <c r="BB26" s="736"/>
      <c r="BC26" s="736"/>
      <c r="BD26" s="736"/>
      <c r="BE26" s="736"/>
      <c r="BF26" s="736"/>
      <c r="BG26" s="736"/>
      <c r="BH26" s="736"/>
      <c r="BI26" s="736"/>
      <c r="BJ26" s="736"/>
      <c r="BK26" s="736"/>
      <c r="BL26" s="736"/>
      <c r="BM26" s="736"/>
      <c r="BN26" s="736"/>
      <c r="BO26" s="736"/>
      <c r="BP26" s="736"/>
      <c r="BQ26" s="736"/>
      <c r="BR26" s="736"/>
      <c r="BS26" s="736"/>
      <c r="BT26" s="736"/>
      <c r="BU26" s="736"/>
      <c r="BV26" s="736"/>
      <c r="BW26" s="736"/>
      <c r="BX26" s="736"/>
      <c r="BY26" s="736"/>
      <c r="BZ26" s="736"/>
      <c r="CA26" s="736"/>
      <c r="CB26" s="736"/>
      <c r="CC26" s="736"/>
      <c r="CD26" s="736"/>
      <c r="CE26" s="736"/>
      <c r="CF26" s="736"/>
      <c r="CG26" s="736"/>
    </row>
    <row r="27" spans="1:85" s="356" customFormat="1" x14ac:dyDescent="0.2">
      <c r="A27" s="566">
        <v>18</v>
      </c>
      <c r="B27" s="565" t="s">
        <v>983</v>
      </c>
      <c r="C27" s="105"/>
      <c r="D27" s="105"/>
      <c r="E27" s="354"/>
      <c r="F27" s="105"/>
      <c r="G27" s="105">
        <v>250</v>
      </c>
      <c r="H27" s="105">
        <f t="shared" si="5"/>
        <v>250</v>
      </c>
      <c r="I27" s="105"/>
      <c r="J27" s="105">
        <f t="shared" si="0"/>
        <v>250</v>
      </c>
      <c r="K27" s="105"/>
      <c r="L27" s="105">
        <f t="shared" si="6"/>
        <v>250</v>
      </c>
      <c r="M27" s="105"/>
      <c r="N27" s="105">
        <f t="shared" si="1"/>
        <v>250</v>
      </c>
      <c r="O27" s="105"/>
      <c r="P27" s="105">
        <f t="shared" si="2"/>
        <v>250</v>
      </c>
      <c r="Q27" s="105"/>
      <c r="R27" s="105">
        <f t="shared" si="3"/>
        <v>250</v>
      </c>
      <c r="S27" s="105"/>
      <c r="T27" s="105">
        <f t="shared" si="4"/>
        <v>250</v>
      </c>
      <c r="U27" s="105"/>
      <c r="V27" s="105">
        <f t="shared" si="7"/>
        <v>250</v>
      </c>
      <c r="W27" s="105"/>
      <c r="X27" s="105">
        <f t="shared" si="8"/>
        <v>250</v>
      </c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736"/>
      <c r="AJ27" s="736"/>
      <c r="AK27" s="736"/>
      <c r="AL27" s="736"/>
      <c r="AM27" s="736"/>
      <c r="AN27" s="736"/>
      <c r="AO27" s="736"/>
      <c r="AP27" s="736"/>
      <c r="AQ27" s="736"/>
      <c r="AR27" s="736"/>
      <c r="AS27" s="736"/>
      <c r="AT27" s="736"/>
      <c r="AU27" s="736"/>
      <c r="AV27" s="736"/>
      <c r="AW27" s="736"/>
      <c r="AX27" s="736"/>
      <c r="AY27" s="736"/>
      <c r="AZ27" s="736"/>
      <c r="BA27" s="736"/>
      <c r="BB27" s="736"/>
      <c r="BC27" s="736"/>
      <c r="BD27" s="736"/>
      <c r="BE27" s="736"/>
      <c r="BF27" s="736"/>
      <c r="BG27" s="736"/>
      <c r="BH27" s="736"/>
      <c r="BI27" s="736"/>
      <c r="BJ27" s="736"/>
      <c r="BK27" s="736"/>
      <c r="BL27" s="736"/>
      <c r="BM27" s="736"/>
      <c r="BN27" s="736"/>
      <c r="BO27" s="736"/>
      <c r="BP27" s="736"/>
      <c r="BQ27" s="736"/>
      <c r="BR27" s="736"/>
      <c r="BS27" s="736"/>
      <c r="BT27" s="736"/>
      <c r="BU27" s="736"/>
      <c r="BV27" s="736"/>
      <c r="BW27" s="736"/>
      <c r="BX27" s="736"/>
      <c r="BY27" s="736"/>
      <c r="BZ27" s="736"/>
      <c r="CA27" s="736"/>
      <c r="CB27" s="736"/>
      <c r="CC27" s="736"/>
      <c r="CD27" s="736"/>
      <c r="CE27" s="736"/>
      <c r="CF27" s="736"/>
      <c r="CG27" s="736"/>
    </row>
    <row r="28" spans="1:85" s="356" customFormat="1" x14ac:dyDescent="0.2">
      <c r="A28" s="566">
        <v>19</v>
      </c>
      <c r="B28" s="565" t="s">
        <v>984</v>
      </c>
      <c r="C28" s="105"/>
      <c r="D28" s="105"/>
      <c r="E28" s="354"/>
      <c r="F28" s="105"/>
      <c r="G28" s="105">
        <v>50</v>
      </c>
      <c r="H28" s="105">
        <f t="shared" si="5"/>
        <v>50</v>
      </c>
      <c r="I28" s="105"/>
      <c r="J28" s="105">
        <f t="shared" si="0"/>
        <v>50</v>
      </c>
      <c r="K28" s="105"/>
      <c r="L28" s="105">
        <f t="shared" si="6"/>
        <v>50</v>
      </c>
      <c r="M28" s="105"/>
      <c r="N28" s="105">
        <f t="shared" si="1"/>
        <v>50</v>
      </c>
      <c r="O28" s="105"/>
      <c r="P28" s="105">
        <f t="shared" si="2"/>
        <v>50</v>
      </c>
      <c r="Q28" s="105"/>
      <c r="R28" s="105">
        <f t="shared" si="3"/>
        <v>50</v>
      </c>
      <c r="S28" s="105"/>
      <c r="T28" s="105">
        <f t="shared" si="4"/>
        <v>50</v>
      </c>
      <c r="U28" s="105"/>
      <c r="V28" s="105">
        <f t="shared" si="7"/>
        <v>50</v>
      </c>
      <c r="W28" s="105"/>
      <c r="X28" s="105">
        <f t="shared" si="8"/>
        <v>50</v>
      </c>
      <c r="Y28" s="736"/>
      <c r="Z28" s="736"/>
      <c r="AA28" s="736"/>
      <c r="AB28" s="736"/>
      <c r="AC28" s="736"/>
      <c r="AD28" s="736"/>
      <c r="AE28" s="736"/>
      <c r="AF28" s="736"/>
      <c r="AG28" s="736"/>
      <c r="AH28" s="736"/>
      <c r="AI28" s="736"/>
      <c r="AJ28" s="736"/>
      <c r="AK28" s="736"/>
      <c r="AL28" s="736"/>
      <c r="AM28" s="736"/>
      <c r="AN28" s="736"/>
      <c r="AO28" s="736"/>
      <c r="AP28" s="736"/>
      <c r="AQ28" s="736"/>
      <c r="AR28" s="736"/>
      <c r="AS28" s="736"/>
      <c r="AT28" s="736"/>
      <c r="AU28" s="736"/>
      <c r="AV28" s="736"/>
      <c r="AW28" s="736"/>
      <c r="AX28" s="736"/>
      <c r="AY28" s="736"/>
      <c r="AZ28" s="736"/>
      <c r="BA28" s="736"/>
      <c r="BB28" s="736"/>
      <c r="BC28" s="736"/>
      <c r="BD28" s="736"/>
      <c r="BE28" s="736"/>
      <c r="BF28" s="736"/>
      <c r="BG28" s="736"/>
      <c r="BH28" s="736"/>
      <c r="BI28" s="736"/>
      <c r="BJ28" s="736"/>
      <c r="BK28" s="736"/>
      <c r="BL28" s="736"/>
      <c r="BM28" s="736"/>
      <c r="BN28" s="736"/>
      <c r="BO28" s="736"/>
      <c r="BP28" s="736"/>
      <c r="BQ28" s="736"/>
      <c r="BR28" s="736"/>
      <c r="BS28" s="736"/>
      <c r="BT28" s="736"/>
      <c r="BU28" s="736"/>
      <c r="BV28" s="736"/>
      <c r="BW28" s="736"/>
      <c r="BX28" s="736"/>
      <c r="BY28" s="736"/>
      <c r="BZ28" s="736"/>
      <c r="CA28" s="736"/>
      <c r="CB28" s="736"/>
      <c r="CC28" s="736"/>
      <c r="CD28" s="736"/>
      <c r="CE28" s="736"/>
      <c r="CF28" s="736"/>
      <c r="CG28" s="736"/>
    </row>
    <row r="29" spans="1:85" s="356" customFormat="1" x14ac:dyDescent="0.2">
      <c r="A29" s="566">
        <v>20</v>
      </c>
      <c r="B29" s="565" t="s">
        <v>985</v>
      </c>
      <c r="C29" s="105"/>
      <c r="D29" s="105"/>
      <c r="E29" s="354"/>
      <c r="F29" s="105"/>
      <c r="G29" s="105">
        <v>2200</v>
      </c>
      <c r="H29" s="105">
        <f t="shared" si="5"/>
        <v>2200</v>
      </c>
      <c r="I29" s="105"/>
      <c r="J29" s="105">
        <f t="shared" si="0"/>
        <v>2200</v>
      </c>
      <c r="K29" s="105"/>
      <c r="L29" s="105">
        <f t="shared" si="6"/>
        <v>2200</v>
      </c>
      <c r="M29" s="105"/>
      <c r="N29" s="105">
        <f t="shared" si="1"/>
        <v>2200</v>
      </c>
      <c r="O29" s="105"/>
      <c r="P29" s="105">
        <f t="shared" si="2"/>
        <v>2200</v>
      </c>
      <c r="Q29" s="105">
        <v>130</v>
      </c>
      <c r="R29" s="105">
        <f t="shared" si="3"/>
        <v>2330</v>
      </c>
      <c r="S29" s="105"/>
      <c r="T29" s="105">
        <f t="shared" si="4"/>
        <v>2330</v>
      </c>
      <c r="U29" s="105"/>
      <c r="V29" s="105">
        <f t="shared" si="7"/>
        <v>2330</v>
      </c>
      <c r="W29" s="105"/>
      <c r="X29" s="105">
        <f t="shared" si="8"/>
        <v>2330</v>
      </c>
      <c r="Y29" s="736"/>
      <c r="Z29" s="736"/>
      <c r="AA29" s="736"/>
      <c r="AB29" s="736"/>
      <c r="AC29" s="736"/>
      <c r="AD29" s="736"/>
      <c r="AE29" s="736"/>
      <c r="AF29" s="736"/>
      <c r="AG29" s="736"/>
      <c r="AH29" s="736"/>
      <c r="AI29" s="736"/>
      <c r="AJ29" s="736"/>
      <c r="AK29" s="736"/>
      <c r="AL29" s="736"/>
      <c r="AM29" s="736"/>
      <c r="AN29" s="736"/>
      <c r="AO29" s="736"/>
      <c r="AP29" s="736"/>
      <c r="AQ29" s="736"/>
      <c r="AR29" s="736"/>
      <c r="AS29" s="736"/>
      <c r="AT29" s="736"/>
      <c r="AU29" s="736"/>
      <c r="AV29" s="736"/>
      <c r="AW29" s="736"/>
      <c r="AX29" s="736"/>
      <c r="AY29" s="736"/>
      <c r="AZ29" s="736"/>
      <c r="BA29" s="736"/>
      <c r="BB29" s="736"/>
      <c r="BC29" s="736"/>
      <c r="BD29" s="736"/>
      <c r="BE29" s="736"/>
      <c r="BF29" s="736"/>
      <c r="BG29" s="736"/>
      <c r="BH29" s="736"/>
      <c r="BI29" s="736"/>
      <c r="BJ29" s="736"/>
      <c r="BK29" s="736"/>
      <c r="BL29" s="736"/>
      <c r="BM29" s="736"/>
      <c r="BN29" s="736"/>
      <c r="BO29" s="736"/>
      <c r="BP29" s="736"/>
      <c r="BQ29" s="736"/>
      <c r="BR29" s="736"/>
      <c r="BS29" s="736"/>
      <c r="BT29" s="736"/>
      <c r="BU29" s="736"/>
      <c r="BV29" s="736"/>
      <c r="BW29" s="736"/>
      <c r="BX29" s="736"/>
      <c r="BY29" s="736"/>
      <c r="BZ29" s="736"/>
      <c r="CA29" s="736"/>
      <c r="CB29" s="736"/>
      <c r="CC29" s="736"/>
      <c r="CD29" s="736"/>
      <c r="CE29" s="736"/>
      <c r="CF29" s="736"/>
      <c r="CG29" s="736"/>
    </row>
    <row r="30" spans="1:85" s="356" customFormat="1" x14ac:dyDescent="0.2">
      <c r="A30" s="566">
        <v>21</v>
      </c>
      <c r="B30" s="565" t="s">
        <v>986</v>
      </c>
      <c r="C30" s="105"/>
      <c r="D30" s="105"/>
      <c r="E30" s="354"/>
      <c r="F30" s="105"/>
      <c r="G30" s="105">
        <v>50</v>
      </c>
      <c r="H30" s="105">
        <f t="shared" si="5"/>
        <v>50</v>
      </c>
      <c r="I30" s="105"/>
      <c r="J30" s="105">
        <f t="shared" si="0"/>
        <v>50</v>
      </c>
      <c r="K30" s="105"/>
      <c r="L30" s="105">
        <f t="shared" si="6"/>
        <v>50</v>
      </c>
      <c r="M30" s="105"/>
      <c r="N30" s="105">
        <f t="shared" si="1"/>
        <v>50</v>
      </c>
      <c r="O30" s="105"/>
      <c r="P30" s="105">
        <f t="shared" si="2"/>
        <v>50</v>
      </c>
      <c r="Q30" s="105"/>
      <c r="R30" s="105">
        <f t="shared" si="3"/>
        <v>50</v>
      </c>
      <c r="S30" s="105"/>
      <c r="T30" s="105">
        <f t="shared" si="4"/>
        <v>50</v>
      </c>
      <c r="U30" s="105"/>
      <c r="V30" s="105">
        <f t="shared" si="7"/>
        <v>50</v>
      </c>
      <c r="W30" s="105"/>
      <c r="X30" s="105">
        <f t="shared" si="8"/>
        <v>50</v>
      </c>
      <c r="Y30" s="736"/>
      <c r="Z30" s="736"/>
      <c r="AA30" s="736"/>
      <c r="AB30" s="736"/>
      <c r="AC30" s="736"/>
      <c r="AD30" s="736"/>
      <c r="AE30" s="736"/>
      <c r="AF30" s="736"/>
      <c r="AG30" s="736"/>
      <c r="AH30" s="736"/>
      <c r="AI30" s="736"/>
      <c r="AJ30" s="736"/>
      <c r="AK30" s="736"/>
      <c r="AL30" s="736"/>
      <c r="AM30" s="736"/>
      <c r="AN30" s="736"/>
      <c r="AO30" s="736"/>
      <c r="AP30" s="736"/>
      <c r="AQ30" s="736"/>
      <c r="AR30" s="736"/>
      <c r="AS30" s="736"/>
      <c r="AT30" s="736"/>
      <c r="AU30" s="736"/>
      <c r="AV30" s="736"/>
      <c r="AW30" s="736"/>
      <c r="AX30" s="736"/>
      <c r="AY30" s="736"/>
      <c r="AZ30" s="736"/>
      <c r="BA30" s="736"/>
      <c r="BB30" s="736"/>
      <c r="BC30" s="736"/>
      <c r="BD30" s="736"/>
      <c r="BE30" s="736"/>
      <c r="BF30" s="736"/>
      <c r="BG30" s="736"/>
      <c r="BH30" s="736"/>
      <c r="BI30" s="736"/>
      <c r="BJ30" s="736"/>
      <c r="BK30" s="736"/>
      <c r="BL30" s="736"/>
      <c r="BM30" s="736"/>
      <c r="BN30" s="736"/>
      <c r="BO30" s="736"/>
      <c r="BP30" s="736"/>
      <c r="BQ30" s="736"/>
      <c r="BR30" s="736"/>
      <c r="BS30" s="736"/>
      <c r="BT30" s="736"/>
      <c r="BU30" s="736"/>
      <c r="BV30" s="736"/>
      <c r="BW30" s="736"/>
      <c r="BX30" s="736"/>
      <c r="BY30" s="736"/>
      <c r="BZ30" s="736"/>
      <c r="CA30" s="736"/>
      <c r="CB30" s="736"/>
      <c r="CC30" s="736"/>
      <c r="CD30" s="736"/>
      <c r="CE30" s="736"/>
      <c r="CF30" s="736"/>
      <c r="CG30" s="736"/>
    </row>
    <row r="31" spans="1:85" s="356" customFormat="1" x14ac:dyDescent="0.2">
      <c r="A31" s="566">
        <v>22</v>
      </c>
      <c r="B31" s="565" t="s">
        <v>987</v>
      </c>
      <c r="C31" s="105"/>
      <c r="D31" s="105"/>
      <c r="E31" s="354"/>
      <c r="F31" s="105"/>
      <c r="G31" s="105">
        <v>50</v>
      </c>
      <c r="H31" s="105">
        <f t="shared" si="5"/>
        <v>50</v>
      </c>
      <c r="I31" s="105"/>
      <c r="J31" s="105">
        <f t="shared" si="0"/>
        <v>50</v>
      </c>
      <c r="K31" s="105"/>
      <c r="L31" s="105">
        <f t="shared" si="6"/>
        <v>50</v>
      </c>
      <c r="M31" s="105"/>
      <c r="N31" s="105">
        <f t="shared" si="1"/>
        <v>50</v>
      </c>
      <c r="O31" s="105"/>
      <c r="P31" s="105">
        <f t="shared" si="2"/>
        <v>50</v>
      </c>
      <c r="Q31" s="105"/>
      <c r="R31" s="105">
        <f t="shared" si="3"/>
        <v>50</v>
      </c>
      <c r="S31" s="105"/>
      <c r="T31" s="105">
        <f t="shared" si="4"/>
        <v>50</v>
      </c>
      <c r="U31" s="105"/>
      <c r="V31" s="105">
        <f t="shared" si="7"/>
        <v>50</v>
      </c>
      <c r="W31" s="105"/>
      <c r="X31" s="105">
        <f t="shared" si="8"/>
        <v>50</v>
      </c>
      <c r="Y31" s="736"/>
      <c r="Z31" s="736"/>
      <c r="AA31" s="736"/>
      <c r="AB31" s="736"/>
      <c r="AC31" s="736"/>
      <c r="AD31" s="736"/>
      <c r="AE31" s="736"/>
      <c r="AF31" s="736"/>
      <c r="AG31" s="736"/>
      <c r="AH31" s="736"/>
      <c r="AI31" s="736"/>
      <c r="AJ31" s="736"/>
      <c r="AK31" s="736"/>
      <c r="AL31" s="736"/>
      <c r="AM31" s="736"/>
      <c r="AN31" s="736"/>
      <c r="AO31" s="736"/>
      <c r="AP31" s="736"/>
      <c r="AQ31" s="736"/>
      <c r="AR31" s="736"/>
      <c r="AS31" s="736"/>
      <c r="AT31" s="736"/>
      <c r="AU31" s="736"/>
      <c r="AV31" s="736"/>
      <c r="AW31" s="736"/>
      <c r="AX31" s="736"/>
      <c r="AY31" s="736"/>
      <c r="AZ31" s="736"/>
      <c r="BA31" s="736"/>
      <c r="BB31" s="736"/>
      <c r="BC31" s="736"/>
      <c r="BD31" s="736"/>
      <c r="BE31" s="736"/>
      <c r="BF31" s="736"/>
      <c r="BG31" s="736"/>
      <c r="BH31" s="736"/>
      <c r="BI31" s="736"/>
      <c r="BJ31" s="736"/>
      <c r="BK31" s="736"/>
      <c r="BL31" s="736"/>
      <c r="BM31" s="736"/>
      <c r="BN31" s="736"/>
      <c r="BO31" s="736"/>
      <c r="BP31" s="736"/>
      <c r="BQ31" s="736"/>
      <c r="BR31" s="736"/>
      <c r="BS31" s="736"/>
      <c r="BT31" s="736"/>
      <c r="BU31" s="736"/>
      <c r="BV31" s="736"/>
      <c r="BW31" s="736"/>
      <c r="BX31" s="736"/>
      <c r="BY31" s="736"/>
      <c r="BZ31" s="736"/>
      <c r="CA31" s="736"/>
      <c r="CB31" s="736"/>
      <c r="CC31" s="736"/>
      <c r="CD31" s="736"/>
      <c r="CE31" s="736"/>
      <c r="CF31" s="736"/>
      <c r="CG31" s="736"/>
    </row>
    <row r="32" spans="1:85" s="356" customFormat="1" x14ac:dyDescent="0.2">
      <c r="A32" s="566">
        <v>23</v>
      </c>
      <c r="B32" s="565" t="s">
        <v>988</v>
      </c>
      <c r="C32" s="105"/>
      <c r="D32" s="105"/>
      <c r="E32" s="354"/>
      <c r="F32" s="105"/>
      <c r="G32" s="105">
        <v>200</v>
      </c>
      <c r="H32" s="105">
        <f t="shared" si="5"/>
        <v>200</v>
      </c>
      <c r="I32" s="105"/>
      <c r="J32" s="105">
        <f t="shared" si="0"/>
        <v>200</v>
      </c>
      <c r="K32" s="105"/>
      <c r="L32" s="105">
        <f t="shared" si="6"/>
        <v>200</v>
      </c>
      <c r="M32" s="105"/>
      <c r="N32" s="105">
        <f t="shared" si="1"/>
        <v>200</v>
      </c>
      <c r="O32" s="105"/>
      <c r="P32" s="105">
        <f t="shared" si="2"/>
        <v>200</v>
      </c>
      <c r="Q32" s="105"/>
      <c r="R32" s="105">
        <f t="shared" si="3"/>
        <v>200</v>
      </c>
      <c r="S32" s="105"/>
      <c r="T32" s="105">
        <f t="shared" si="4"/>
        <v>200</v>
      </c>
      <c r="U32" s="105"/>
      <c r="V32" s="105">
        <f t="shared" si="7"/>
        <v>200</v>
      </c>
      <c r="W32" s="105"/>
      <c r="X32" s="105">
        <f t="shared" si="8"/>
        <v>200</v>
      </c>
      <c r="Y32" s="736"/>
      <c r="Z32" s="736"/>
      <c r="AA32" s="736"/>
      <c r="AB32" s="736"/>
      <c r="AC32" s="736"/>
      <c r="AD32" s="736"/>
      <c r="AE32" s="736"/>
      <c r="AF32" s="736"/>
      <c r="AG32" s="736"/>
      <c r="AH32" s="736"/>
      <c r="AI32" s="736"/>
      <c r="AJ32" s="736"/>
      <c r="AK32" s="736"/>
      <c r="AL32" s="736"/>
      <c r="AM32" s="736"/>
      <c r="AN32" s="736"/>
      <c r="AO32" s="736"/>
      <c r="AP32" s="736"/>
      <c r="AQ32" s="736"/>
      <c r="AR32" s="736"/>
      <c r="AS32" s="736"/>
      <c r="AT32" s="736"/>
      <c r="AU32" s="736"/>
      <c r="AV32" s="736"/>
      <c r="AW32" s="736"/>
      <c r="AX32" s="736"/>
      <c r="AY32" s="736"/>
      <c r="AZ32" s="736"/>
      <c r="BA32" s="736"/>
      <c r="BB32" s="736"/>
      <c r="BC32" s="736"/>
      <c r="BD32" s="736"/>
      <c r="BE32" s="736"/>
      <c r="BF32" s="736"/>
      <c r="BG32" s="736"/>
      <c r="BH32" s="736"/>
      <c r="BI32" s="736"/>
      <c r="BJ32" s="736"/>
      <c r="BK32" s="736"/>
      <c r="BL32" s="736"/>
      <c r="BM32" s="736"/>
      <c r="BN32" s="736"/>
      <c r="BO32" s="736"/>
      <c r="BP32" s="736"/>
      <c r="BQ32" s="736"/>
      <c r="BR32" s="736"/>
      <c r="BS32" s="736"/>
      <c r="BT32" s="736"/>
      <c r="BU32" s="736"/>
      <c r="BV32" s="736"/>
      <c r="BW32" s="736"/>
      <c r="BX32" s="736"/>
      <c r="BY32" s="736"/>
      <c r="BZ32" s="736"/>
      <c r="CA32" s="736"/>
      <c r="CB32" s="736"/>
      <c r="CC32" s="736"/>
      <c r="CD32" s="736"/>
      <c r="CE32" s="736"/>
      <c r="CF32" s="736"/>
      <c r="CG32" s="736"/>
    </row>
    <row r="33" spans="1:85" s="356" customFormat="1" x14ac:dyDescent="0.2">
      <c r="A33" s="566">
        <v>24</v>
      </c>
      <c r="B33" s="565" t="s">
        <v>989</v>
      </c>
      <c r="C33" s="105"/>
      <c r="D33" s="105"/>
      <c r="E33" s="354"/>
      <c r="F33" s="105"/>
      <c r="G33" s="105">
        <v>500</v>
      </c>
      <c r="H33" s="105">
        <f t="shared" si="5"/>
        <v>500</v>
      </c>
      <c r="I33" s="105"/>
      <c r="J33" s="105">
        <f t="shared" si="0"/>
        <v>500</v>
      </c>
      <c r="K33" s="105"/>
      <c r="L33" s="105">
        <f t="shared" si="6"/>
        <v>500</v>
      </c>
      <c r="M33" s="105"/>
      <c r="N33" s="105">
        <f t="shared" si="1"/>
        <v>500</v>
      </c>
      <c r="O33" s="105"/>
      <c r="P33" s="105">
        <f t="shared" si="2"/>
        <v>500</v>
      </c>
      <c r="Q33" s="105"/>
      <c r="R33" s="105">
        <f t="shared" si="3"/>
        <v>500</v>
      </c>
      <c r="S33" s="105"/>
      <c r="T33" s="105">
        <f t="shared" si="4"/>
        <v>500</v>
      </c>
      <c r="U33" s="105"/>
      <c r="V33" s="105">
        <f t="shared" si="7"/>
        <v>500</v>
      </c>
      <c r="W33" s="105"/>
      <c r="X33" s="105">
        <f t="shared" si="8"/>
        <v>500</v>
      </c>
      <c r="Y33" s="736"/>
      <c r="Z33" s="736"/>
      <c r="AA33" s="736"/>
      <c r="AB33" s="736"/>
      <c r="AC33" s="736"/>
      <c r="AD33" s="736"/>
      <c r="AE33" s="736"/>
      <c r="AF33" s="736"/>
      <c r="AG33" s="736"/>
      <c r="AH33" s="736"/>
      <c r="AI33" s="736"/>
      <c r="AJ33" s="736"/>
      <c r="AK33" s="736"/>
      <c r="AL33" s="736"/>
      <c r="AM33" s="736"/>
      <c r="AN33" s="736"/>
      <c r="AO33" s="736"/>
      <c r="AP33" s="736"/>
      <c r="AQ33" s="736"/>
      <c r="AR33" s="736"/>
      <c r="AS33" s="736"/>
      <c r="AT33" s="736"/>
      <c r="AU33" s="736"/>
      <c r="AV33" s="736"/>
      <c r="AW33" s="736"/>
      <c r="AX33" s="736"/>
      <c r="AY33" s="736"/>
      <c r="AZ33" s="736"/>
      <c r="BA33" s="736"/>
      <c r="BB33" s="736"/>
      <c r="BC33" s="736"/>
      <c r="BD33" s="736"/>
      <c r="BE33" s="736"/>
      <c r="BF33" s="736"/>
      <c r="BG33" s="736"/>
      <c r="BH33" s="736"/>
      <c r="BI33" s="736"/>
      <c r="BJ33" s="736"/>
      <c r="BK33" s="736"/>
      <c r="BL33" s="736"/>
      <c r="BM33" s="736"/>
      <c r="BN33" s="736"/>
      <c r="BO33" s="736"/>
      <c r="BP33" s="736"/>
      <c r="BQ33" s="736"/>
      <c r="BR33" s="736"/>
      <c r="BS33" s="736"/>
      <c r="BT33" s="736"/>
      <c r="BU33" s="736"/>
      <c r="BV33" s="736"/>
      <c r="BW33" s="736"/>
      <c r="BX33" s="736"/>
      <c r="BY33" s="736"/>
      <c r="BZ33" s="736"/>
      <c r="CA33" s="736"/>
      <c r="CB33" s="736"/>
      <c r="CC33" s="736"/>
      <c r="CD33" s="736"/>
      <c r="CE33" s="736"/>
      <c r="CF33" s="736"/>
      <c r="CG33" s="736"/>
    </row>
    <row r="34" spans="1:85" s="356" customFormat="1" x14ac:dyDescent="0.2">
      <c r="A34" s="566">
        <v>25</v>
      </c>
      <c r="B34" s="565" t="s">
        <v>990</v>
      </c>
      <c r="C34" s="105"/>
      <c r="D34" s="105"/>
      <c r="E34" s="354"/>
      <c r="F34" s="105"/>
      <c r="G34" s="105">
        <v>100</v>
      </c>
      <c r="H34" s="105">
        <f t="shared" si="5"/>
        <v>100</v>
      </c>
      <c r="I34" s="105"/>
      <c r="J34" s="105">
        <f t="shared" si="0"/>
        <v>100</v>
      </c>
      <c r="K34" s="105"/>
      <c r="L34" s="105">
        <f t="shared" si="6"/>
        <v>100</v>
      </c>
      <c r="M34" s="105"/>
      <c r="N34" s="105">
        <f t="shared" si="1"/>
        <v>100</v>
      </c>
      <c r="O34" s="105"/>
      <c r="P34" s="105">
        <f t="shared" si="2"/>
        <v>100</v>
      </c>
      <c r="Q34" s="105"/>
      <c r="R34" s="105">
        <f t="shared" si="3"/>
        <v>100</v>
      </c>
      <c r="S34" s="105"/>
      <c r="T34" s="105">
        <f t="shared" si="4"/>
        <v>100</v>
      </c>
      <c r="U34" s="105">
        <v>-100</v>
      </c>
      <c r="V34" s="105">
        <f t="shared" si="7"/>
        <v>0</v>
      </c>
      <c r="W34" s="105"/>
      <c r="X34" s="105">
        <f t="shared" si="8"/>
        <v>0</v>
      </c>
      <c r="Y34" s="736"/>
      <c r="Z34" s="736"/>
      <c r="AA34" s="736"/>
      <c r="AB34" s="736"/>
      <c r="AC34" s="736"/>
      <c r="AD34" s="736"/>
      <c r="AE34" s="736"/>
      <c r="AF34" s="736"/>
      <c r="AG34" s="736"/>
      <c r="AH34" s="736"/>
      <c r="AI34" s="736"/>
      <c r="AJ34" s="736"/>
      <c r="AK34" s="736"/>
      <c r="AL34" s="736"/>
      <c r="AM34" s="736"/>
      <c r="AN34" s="736"/>
      <c r="AO34" s="736"/>
      <c r="AP34" s="736"/>
      <c r="AQ34" s="736"/>
      <c r="AR34" s="736"/>
      <c r="AS34" s="736"/>
      <c r="AT34" s="736"/>
      <c r="AU34" s="736"/>
      <c r="AV34" s="736"/>
      <c r="AW34" s="736"/>
      <c r="AX34" s="736"/>
      <c r="AY34" s="736"/>
      <c r="AZ34" s="736"/>
      <c r="BA34" s="736"/>
      <c r="BB34" s="736"/>
      <c r="BC34" s="736"/>
      <c r="BD34" s="736"/>
      <c r="BE34" s="736"/>
      <c r="BF34" s="736"/>
      <c r="BG34" s="736"/>
      <c r="BH34" s="736"/>
      <c r="BI34" s="736"/>
      <c r="BJ34" s="736"/>
      <c r="BK34" s="736"/>
      <c r="BL34" s="736"/>
      <c r="BM34" s="736"/>
      <c r="BN34" s="736"/>
      <c r="BO34" s="736"/>
      <c r="BP34" s="736"/>
      <c r="BQ34" s="736"/>
      <c r="BR34" s="736"/>
      <c r="BS34" s="736"/>
      <c r="BT34" s="736"/>
      <c r="BU34" s="736"/>
      <c r="BV34" s="736"/>
      <c r="BW34" s="736"/>
      <c r="BX34" s="736"/>
      <c r="BY34" s="736"/>
      <c r="BZ34" s="736"/>
      <c r="CA34" s="736"/>
      <c r="CB34" s="736"/>
      <c r="CC34" s="736"/>
      <c r="CD34" s="736"/>
      <c r="CE34" s="736"/>
      <c r="CF34" s="736"/>
      <c r="CG34" s="736"/>
    </row>
    <row r="35" spans="1:85" s="356" customFormat="1" x14ac:dyDescent="0.2">
      <c r="A35" s="566">
        <v>26</v>
      </c>
      <c r="B35" s="565" t="s">
        <v>991</v>
      </c>
      <c r="C35" s="105"/>
      <c r="D35" s="105"/>
      <c r="E35" s="354"/>
      <c r="F35" s="105"/>
      <c r="G35" s="105">
        <v>150</v>
      </c>
      <c r="H35" s="105">
        <f t="shared" si="5"/>
        <v>150</v>
      </c>
      <c r="I35" s="105"/>
      <c r="J35" s="105">
        <f t="shared" si="0"/>
        <v>150</v>
      </c>
      <c r="K35" s="105"/>
      <c r="L35" s="105">
        <f t="shared" si="6"/>
        <v>150</v>
      </c>
      <c r="M35" s="105"/>
      <c r="N35" s="105">
        <f t="shared" si="1"/>
        <v>150</v>
      </c>
      <c r="O35" s="105"/>
      <c r="P35" s="105">
        <f t="shared" si="2"/>
        <v>150</v>
      </c>
      <c r="Q35" s="105"/>
      <c r="R35" s="105">
        <f t="shared" si="3"/>
        <v>150</v>
      </c>
      <c r="S35" s="105"/>
      <c r="T35" s="105">
        <f t="shared" si="4"/>
        <v>150</v>
      </c>
      <c r="U35" s="105"/>
      <c r="V35" s="105">
        <f t="shared" si="7"/>
        <v>150</v>
      </c>
      <c r="W35" s="105"/>
      <c r="X35" s="105">
        <f t="shared" si="8"/>
        <v>150</v>
      </c>
      <c r="Y35" s="736"/>
      <c r="Z35" s="736"/>
      <c r="AA35" s="736"/>
      <c r="AB35" s="736"/>
      <c r="AC35" s="736"/>
      <c r="AD35" s="736"/>
      <c r="AE35" s="736"/>
      <c r="AF35" s="736"/>
      <c r="AG35" s="736"/>
      <c r="AH35" s="736"/>
      <c r="AI35" s="736"/>
      <c r="AJ35" s="736"/>
      <c r="AK35" s="736"/>
      <c r="AL35" s="736"/>
      <c r="AM35" s="736"/>
      <c r="AN35" s="736"/>
      <c r="AO35" s="736"/>
      <c r="AP35" s="736"/>
      <c r="AQ35" s="736"/>
      <c r="AR35" s="736"/>
      <c r="AS35" s="736"/>
      <c r="AT35" s="736"/>
      <c r="AU35" s="736"/>
      <c r="AV35" s="736"/>
      <c r="AW35" s="736"/>
      <c r="AX35" s="736"/>
      <c r="AY35" s="736"/>
      <c r="AZ35" s="736"/>
      <c r="BA35" s="736"/>
      <c r="BB35" s="736"/>
      <c r="BC35" s="736"/>
      <c r="BD35" s="736"/>
      <c r="BE35" s="736"/>
      <c r="BF35" s="736"/>
      <c r="BG35" s="736"/>
      <c r="BH35" s="736"/>
      <c r="BI35" s="736"/>
      <c r="BJ35" s="736"/>
      <c r="BK35" s="736"/>
      <c r="BL35" s="736"/>
      <c r="BM35" s="736"/>
      <c r="BN35" s="736"/>
      <c r="BO35" s="736"/>
      <c r="BP35" s="736"/>
      <c r="BQ35" s="736"/>
      <c r="BR35" s="736"/>
      <c r="BS35" s="736"/>
      <c r="BT35" s="736"/>
      <c r="BU35" s="736"/>
      <c r="BV35" s="736"/>
      <c r="BW35" s="736"/>
      <c r="BX35" s="736"/>
      <c r="BY35" s="736"/>
      <c r="BZ35" s="736"/>
      <c r="CA35" s="736"/>
      <c r="CB35" s="736"/>
      <c r="CC35" s="736"/>
      <c r="CD35" s="736"/>
      <c r="CE35" s="736"/>
      <c r="CF35" s="736"/>
      <c r="CG35" s="736"/>
    </row>
    <row r="36" spans="1:85" s="356" customFormat="1" x14ac:dyDescent="0.2">
      <c r="A36" s="566">
        <v>27</v>
      </c>
      <c r="B36" s="565" t="s">
        <v>992</v>
      </c>
      <c r="C36" s="105"/>
      <c r="D36" s="105"/>
      <c r="E36" s="354"/>
      <c r="F36" s="105"/>
      <c r="G36" s="105">
        <v>200</v>
      </c>
      <c r="H36" s="105">
        <f t="shared" si="5"/>
        <v>200</v>
      </c>
      <c r="I36" s="105"/>
      <c r="J36" s="105">
        <f t="shared" si="0"/>
        <v>200</v>
      </c>
      <c r="K36" s="105"/>
      <c r="L36" s="105">
        <f t="shared" si="6"/>
        <v>200</v>
      </c>
      <c r="M36" s="105"/>
      <c r="N36" s="105">
        <f t="shared" si="1"/>
        <v>200</v>
      </c>
      <c r="O36" s="105"/>
      <c r="P36" s="105">
        <f t="shared" si="2"/>
        <v>200</v>
      </c>
      <c r="Q36" s="105"/>
      <c r="R36" s="105">
        <f t="shared" si="3"/>
        <v>200</v>
      </c>
      <c r="S36" s="105"/>
      <c r="T36" s="105">
        <f t="shared" si="4"/>
        <v>200</v>
      </c>
      <c r="U36" s="105"/>
      <c r="V36" s="105">
        <f t="shared" si="7"/>
        <v>200</v>
      </c>
      <c r="W36" s="105"/>
      <c r="X36" s="105">
        <f t="shared" si="8"/>
        <v>200</v>
      </c>
      <c r="Y36" s="736"/>
      <c r="Z36" s="736"/>
      <c r="AA36" s="736"/>
      <c r="AB36" s="736"/>
      <c r="AC36" s="736"/>
      <c r="AD36" s="736"/>
      <c r="AE36" s="736"/>
      <c r="AF36" s="736"/>
      <c r="AG36" s="736"/>
      <c r="AH36" s="736"/>
      <c r="AI36" s="736"/>
      <c r="AJ36" s="736"/>
      <c r="AK36" s="736"/>
      <c r="AL36" s="736"/>
      <c r="AM36" s="736"/>
      <c r="AN36" s="736"/>
      <c r="AO36" s="736"/>
      <c r="AP36" s="736"/>
      <c r="AQ36" s="736"/>
      <c r="AR36" s="736"/>
      <c r="AS36" s="736"/>
      <c r="AT36" s="736"/>
      <c r="AU36" s="736"/>
      <c r="AV36" s="736"/>
      <c r="AW36" s="736"/>
      <c r="AX36" s="736"/>
      <c r="AY36" s="736"/>
      <c r="AZ36" s="736"/>
      <c r="BA36" s="736"/>
      <c r="BB36" s="736"/>
      <c r="BC36" s="736"/>
      <c r="BD36" s="736"/>
      <c r="BE36" s="736"/>
      <c r="BF36" s="736"/>
      <c r="BG36" s="736"/>
      <c r="BH36" s="736"/>
      <c r="BI36" s="736"/>
      <c r="BJ36" s="736"/>
      <c r="BK36" s="736"/>
      <c r="BL36" s="736"/>
      <c r="BM36" s="736"/>
      <c r="BN36" s="736"/>
      <c r="BO36" s="736"/>
      <c r="BP36" s="736"/>
      <c r="BQ36" s="736"/>
      <c r="BR36" s="736"/>
      <c r="BS36" s="736"/>
      <c r="BT36" s="736"/>
      <c r="BU36" s="736"/>
      <c r="BV36" s="736"/>
      <c r="BW36" s="736"/>
      <c r="BX36" s="736"/>
      <c r="BY36" s="736"/>
      <c r="BZ36" s="736"/>
      <c r="CA36" s="736"/>
      <c r="CB36" s="736"/>
      <c r="CC36" s="736"/>
      <c r="CD36" s="736"/>
      <c r="CE36" s="736"/>
      <c r="CF36" s="736"/>
      <c r="CG36" s="736"/>
    </row>
    <row r="37" spans="1:85" s="356" customFormat="1" x14ac:dyDescent="0.2">
      <c r="A37" s="566">
        <v>28</v>
      </c>
      <c r="B37" s="565" t="s">
        <v>993</v>
      </c>
      <c r="C37" s="105"/>
      <c r="D37" s="105"/>
      <c r="E37" s="354"/>
      <c r="F37" s="105"/>
      <c r="G37" s="105">
        <v>550</v>
      </c>
      <c r="H37" s="105">
        <f t="shared" si="5"/>
        <v>550</v>
      </c>
      <c r="I37" s="105"/>
      <c r="J37" s="105">
        <f t="shared" si="0"/>
        <v>550</v>
      </c>
      <c r="K37" s="105"/>
      <c r="L37" s="105">
        <f t="shared" si="6"/>
        <v>550</v>
      </c>
      <c r="M37" s="105"/>
      <c r="N37" s="105">
        <f t="shared" si="1"/>
        <v>550</v>
      </c>
      <c r="O37" s="105"/>
      <c r="P37" s="105">
        <f t="shared" si="2"/>
        <v>550</v>
      </c>
      <c r="Q37" s="105"/>
      <c r="R37" s="105">
        <f t="shared" si="3"/>
        <v>550</v>
      </c>
      <c r="S37" s="105"/>
      <c r="T37" s="105">
        <f t="shared" si="4"/>
        <v>550</v>
      </c>
      <c r="U37" s="105"/>
      <c r="V37" s="105">
        <f t="shared" si="7"/>
        <v>550</v>
      </c>
      <c r="W37" s="105"/>
      <c r="X37" s="105">
        <f t="shared" si="8"/>
        <v>550</v>
      </c>
      <c r="Y37" s="736"/>
      <c r="Z37" s="736"/>
      <c r="AA37" s="736"/>
      <c r="AB37" s="736"/>
      <c r="AC37" s="736"/>
      <c r="AD37" s="736"/>
      <c r="AE37" s="736"/>
      <c r="AF37" s="736"/>
      <c r="AG37" s="736"/>
      <c r="AH37" s="736"/>
      <c r="AI37" s="736"/>
      <c r="AJ37" s="736"/>
      <c r="AK37" s="736"/>
      <c r="AL37" s="736"/>
      <c r="AM37" s="736"/>
      <c r="AN37" s="736"/>
      <c r="AO37" s="736"/>
      <c r="AP37" s="736"/>
      <c r="AQ37" s="736"/>
      <c r="AR37" s="736"/>
      <c r="AS37" s="736"/>
      <c r="AT37" s="736"/>
      <c r="AU37" s="736"/>
      <c r="AV37" s="736"/>
      <c r="AW37" s="736"/>
      <c r="AX37" s="736"/>
      <c r="AY37" s="736"/>
      <c r="AZ37" s="736"/>
      <c r="BA37" s="736"/>
      <c r="BB37" s="736"/>
      <c r="BC37" s="736"/>
      <c r="BD37" s="736"/>
      <c r="BE37" s="736"/>
      <c r="BF37" s="736"/>
      <c r="BG37" s="736"/>
      <c r="BH37" s="736"/>
      <c r="BI37" s="736"/>
      <c r="BJ37" s="736"/>
      <c r="BK37" s="736"/>
      <c r="BL37" s="736"/>
      <c r="BM37" s="736"/>
      <c r="BN37" s="736"/>
      <c r="BO37" s="736"/>
      <c r="BP37" s="736"/>
      <c r="BQ37" s="736"/>
      <c r="BR37" s="736"/>
      <c r="BS37" s="736"/>
      <c r="BT37" s="736"/>
      <c r="BU37" s="736"/>
      <c r="BV37" s="736"/>
      <c r="BW37" s="736"/>
      <c r="BX37" s="736"/>
      <c r="BY37" s="736"/>
      <c r="BZ37" s="736"/>
      <c r="CA37" s="736"/>
      <c r="CB37" s="736"/>
      <c r="CC37" s="736"/>
      <c r="CD37" s="736"/>
      <c r="CE37" s="736"/>
      <c r="CF37" s="736"/>
      <c r="CG37" s="736"/>
    </row>
    <row r="38" spans="1:85" s="356" customFormat="1" x14ac:dyDescent="0.2">
      <c r="A38" s="566">
        <v>29</v>
      </c>
      <c r="B38" s="565" t="s">
        <v>994</v>
      </c>
      <c r="C38" s="105"/>
      <c r="D38" s="105"/>
      <c r="E38" s="354"/>
      <c r="F38" s="105"/>
      <c r="G38" s="105">
        <v>200</v>
      </c>
      <c r="H38" s="105">
        <f t="shared" si="5"/>
        <v>200</v>
      </c>
      <c r="I38" s="105"/>
      <c r="J38" s="105">
        <f t="shared" si="0"/>
        <v>200</v>
      </c>
      <c r="K38" s="105"/>
      <c r="L38" s="105">
        <f t="shared" si="6"/>
        <v>200</v>
      </c>
      <c r="M38" s="105"/>
      <c r="N38" s="105">
        <f t="shared" si="1"/>
        <v>200</v>
      </c>
      <c r="O38" s="105"/>
      <c r="P38" s="105">
        <f t="shared" si="2"/>
        <v>200</v>
      </c>
      <c r="Q38" s="105"/>
      <c r="R38" s="105">
        <f t="shared" si="3"/>
        <v>200</v>
      </c>
      <c r="S38" s="105"/>
      <c r="T38" s="105">
        <f t="shared" si="4"/>
        <v>200</v>
      </c>
      <c r="U38" s="105"/>
      <c r="V38" s="105">
        <f t="shared" si="7"/>
        <v>200</v>
      </c>
      <c r="W38" s="105"/>
      <c r="X38" s="105">
        <f t="shared" si="8"/>
        <v>200</v>
      </c>
      <c r="Y38" s="736"/>
      <c r="Z38" s="736"/>
      <c r="AA38" s="736"/>
      <c r="AB38" s="736"/>
      <c r="AC38" s="736"/>
      <c r="AD38" s="736"/>
      <c r="AE38" s="736"/>
      <c r="AF38" s="736"/>
      <c r="AG38" s="736"/>
      <c r="AH38" s="736"/>
      <c r="AI38" s="736"/>
      <c r="AJ38" s="736"/>
      <c r="AK38" s="736"/>
      <c r="AL38" s="736"/>
      <c r="AM38" s="736"/>
      <c r="AN38" s="736"/>
      <c r="AO38" s="736"/>
      <c r="AP38" s="736"/>
      <c r="AQ38" s="736"/>
      <c r="AR38" s="736"/>
      <c r="AS38" s="736"/>
      <c r="AT38" s="736"/>
      <c r="AU38" s="736"/>
      <c r="AV38" s="736"/>
      <c r="AW38" s="736"/>
      <c r="AX38" s="736"/>
      <c r="AY38" s="736"/>
      <c r="AZ38" s="736"/>
      <c r="BA38" s="736"/>
      <c r="BB38" s="736"/>
      <c r="BC38" s="736"/>
      <c r="BD38" s="736"/>
      <c r="BE38" s="736"/>
      <c r="BF38" s="736"/>
      <c r="BG38" s="736"/>
      <c r="BH38" s="736"/>
      <c r="BI38" s="736"/>
      <c r="BJ38" s="736"/>
      <c r="BK38" s="736"/>
      <c r="BL38" s="736"/>
      <c r="BM38" s="736"/>
      <c r="BN38" s="736"/>
      <c r="BO38" s="736"/>
      <c r="BP38" s="736"/>
      <c r="BQ38" s="736"/>
      <c r="BR38" s="736"/>
      <c r="BS38" s="736"/>
      <c r="BT38" s="736"/>
      <c r="BU38" s="736"/>
      <c r="BV38" s="736"/>
      <c r="BW38" s="736"/>
      <c r="BX38" s="736"/>
      <c r="BY38" s="736"/>
      <c r="BZ38" s="736"/>
      <c r="CA38" s="736"/>
      <c r="CB38" s="736"/>
      <c r="CC38" s="736"/>
      <c r="CD38" s="736"/>
      <c r="CE38" s="736"/>
      <c r="CF38" s="736"/>
      <c r="CG38" s="736"/>
    </row>
    <row r="39" spans="1:85" s="356" customFormat="1" x14ac:dyDescent="0.2">
      <c r="A39" s="566">
        <v>30</v>
      </c>
      <c r="B39" s="565" t="s">
        <v>995</v>
      </c>
      <c r="C39" s="105"/>
      <c r="D39" s="105"/>
      <c r="E39" s="354"/>
      <c r="F39" s="105"/>
      <c r="G39" s="105">
        <v>100</v>
      </c>
      <c r="H39" s="105">
        <f t="shared" si="5"/>
        <v>100</v>
      </c>
      <c r="I39" s="105"/>
      <c r="J39" s="105">
        <f t="shared" si="0"/>
        <v>100</v>
      </c>
      <c r="K39" s="105"/>
      <c r="L39" s="105">
        <f t="shared" si="6"/>
        <v>100</v>
      </c>
      <c r="M39" s="105"/>
      <c r="N39" s="105">
        <f t="shared" si="1"/>
        <v>100</v>
      </c>
      <c r="O39" s="105"/>
      <c r="P39" s="105">
        <f t="shared" si="2"/>
        <v>100</v>
      </c>
      <c r="Q39" s="105"/>
      <c r="R39" s="105">
        <f t="shared" si="3"/>
        <v>100</v>
      </c>
      <c r="S39" s="105"/>
      <c r="T39" s="105">
        <f t="shared" si="4"/>
        <v>100</v>
      </c>
      <c r="U39" s="105"/>
      <c r="V39" s="105">
        <f t="shared" si="7"/>
        <v>100</v>
      </c>
      <c r="W39" s="105"/>
      <c r="X39" s="105">
        <f t="shared" si="8"/>
        <v>100</v>
      </c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736"/>
      <c r="AJ39" s="736"/>
      <c r="AK39" s="736"/>
      <c r="AL39" s="736"/>
      <c r="AM39" s="736"/>
      <c r="AN39" s="736"/>
      <c r="AO39" s="736"/>
      <c r="AP39" s="736"/>
      <c r="AQ39" s="736"/>
      <c r="AR39" s="736"/>
      <c r="AS39" s="736"/>
      <c r="AT39" s="736"/>
      <c r="AU39" s="736"/>
      <c r="AV39" s="736"/>
      <c r="AW39" s="736"/>
      <c r="AX39" s="736"/>
      <c r="AY39" s="736"/>
      <c r="AZ39" s="736"/>
      <c r="BA39" s="736"/>
      <c r="BB39" s="736"/>
      <c r="BC39" s="736"/>
      <c r="BD39" s="736"/>
      <c r="BE39" s="736"/>
      <c r="BF39" s="736"/>
      <c r="BG39" s="736"/>
      <c r="BH39" s="736"/>
      <c r="BI39" s="736"/>
      <c r="BJ39" s="736"/>
      <c r="BK39" s="736"/>
      <c r="BL39" s="736"/>
      <c r="BM39" s="736"/>
      <c r="BN39" s="736"/>
      <c r="BO39" s="736"/>
      <c r="BP39" s="736"/>
      <c r="BQ39" s="736"/>
      <c r="BR39" s="736"/>
      <c r="BS39" s="736"/>
      <c r="BT39" s="736"/>
      <c r="BU39" s="736"/>
      <c r="BV39" s="736"/>
      <c r="BW39" s="736"/>
      <c r="BX39" s="736"/>
      <c r="BY39" s="736"/>
      <c r="BZ39" s="736"/>
      <c r="CA39" s="736"/>
      <c r="CB39" s="736"/>
      <c r="CC39" s="736"/>
      <c r="CD39" s="736"/>
      <c r="CE39" s="736"/>
      <c r="CF39" s="736"/>
      <c r="CG39" s="736"/>
    </row>
    <row r="40" spans="1:85" s="356" customFormat="1" x14ac:dyDescent="0.2">
      <c r="A40" s="566">
        <v>31</v>
      </c>
      <c r="B40" s="565" t="s">
        <v>996</v>
      </c>
      <c r="C40" s="105"/>
      <c r="D40" s="105"/>
      <c r="E40" s="354"/>
      <c r="F40" s="105"/>
      <c r="G40" s="105">
        <v>50</v>
      </c>
      <c r="H40" s="105">
        <f t="shared" si="5"/>
        <v>50</v>
      </c>
      <c r="I40" s="105"/>
      <c r="J40" s="105">
        <f t="shared" si="0"/>
        <v>50</v>
      </c>
      <c r="K40" s="105"/>
      <c r="L40" s="105">
        <f t="shared" si="6"/>
        <v>50</v>
      </c>
      <c r="M40" s="105"/>
      <c r="N40" s="105">
        <f t="shared" si="1"/>
        <v>50</v>
      </c>
      <c r="O40" s="105"/>
      <c r="P40" s="105">
        <f t="shared" si="2"/>
        <v>50</v>
      </c>
      <c r="Q40" s="105"/>
      <c r="R40" s="105">
        <f t="shared" si="3"/>
        <v>50</v>
      </c>
      <c r="S40" s="105"/>
      <c r="T40" s="105">
        <f t="shared" si="4"/>
        <v>50</v>
      </c>
      <c r="U40" s="105"/>
      <c r="V40" s="105">
        <f t="shared" si="7"/>
        <v>50</v>
      </c>
      <c r="W40" s="105"/>
      <c r="X40" s="105">
        <f t="shared" si="8"/>
        <v>50</v>
      </c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736"/>
      <c r="AJ40" s="736"/>
      <c r="AK40" s="736"/>
      <c r="AL40" s="736"/>
      <c r="AM40" s="736"/>
      <c r="AN40" s="736"/>
      <c r="AO40" s="736"/>
      <c r="AP40" s="736"/>
      <c r="AQ40" s="736"/>
      <c r="AR40" s="736"/>
      <c r="AS40" s="736"/>
      <c r="AT40" s="736"/>
      <c r="AU40" s="736"/>
      <c r="AV40" s="736"/>
      <c r="AW40" s="736"/>
      <c r="AX40" s="736"/>
      <c r="AY40" s="736"/>
      <c r="AZ40" s="736"/>
      <c r="BA40" s="736"/>
      <c r="BB40" s="736"/>
      <c r="BC40" s="736"/>
      <c r="BD40" s="736"/>
      <c r="BE40" s="736"/>
      <c r="BF40" s="736"/>
      <c r="BG40" s="736"/>
      <c r="BH40" s="736"/>
      <c r="BI40" s="736"/>
      <c r="BJ40" s="736"/>
      <c r="BK40" s="736"/>
      <c r="BL40" s="736"/>
      <c r="BM40" s="736"/>
      <c r="BN40" s="736"/>
      <c r="BO40" s="736"/>
      <c r="BP40" s="736"/>
      <c r="BQ40" s="736"/>
      <c r="BR40" s="736"/>
      <c r="BS40" s="736"/>
      <c r="BT40" s="736"/>
      <c r="BU40" s="736"/>
      <c r="BV40" s="736"/>
      <c r="BW40" s="736"/>
      <c r="BX40" s="736"/>
      <c r="BY40" s="736"/>
      <c r="BZ40" s="736"/>
      <c r="CA40" s="736"/>
      <c r="CB40" s="736"/>
      <c r="CC40" s="736"/>
      <c r="CD40" s="736"/>
      <c r="CE40" s="736"/>
      <c r="CF40" s="736"/>
      <c r="CG40" s="736"/>
    </row>
    <row r="41" spans="1:85" s="356" customFormat="1" x14ac:dyDescent="0.2">
      <c r="A41" s="566">
        <v>32</v>
      </c>
      <c r="B41" s="565" t="s">
        <v>997</v>
      </c>
      <c r="C41" s="105"/>
      <c r="D41" s="105"/>
      <c r="E41" s="354"/>
      <c r="F41" s="105"/>
      <c r="G41" s="105">
        <v>50</v>
      </c>
      <c r="H41" s="105">
        <f t="shared" si="5"/>
        <v>50</v>
      </c>
      <c r="I41" s="105"/>
      <c r="J41" s="105">
        <f t="shared" si="0"/>
        <v>50</v>
      </c>
      <c r="K41" s="105"/>
      <c r="L41" s="105">
        <f t="shared" si="6"/>
        <v>50</v>
      </c>
      <c r="M41" s="105"/>
      <c r="N41" s="105">
        <f t="shared" si="1"/>
        <v>50</v>
      </c>
      <c r="O41" s="105"/>
      <c r="P41" s="105">
        <f t="shared" si="2"/>
        <v>50</v>
      </c>
      <c r="Q41" s="105"/>
      <c r="R41" s="105">
        <f t="shared" si="3"/>
        <v>50</v>
      </c>
      <c r="S41" s="105"/>
      <c r="T41" s="105">
        <f t="shared" si="4"/>
        <v>50</v>
      </c>
      <c r="U41" s="105"/>
      <c r="V41" s="105">
        <f t="shared" si="7"/>
        <v>50</v>
      </c>
      <c r="W41" s="105"/>
      <c r="X41" s="105">
        <f t="shared" si="8"/>
        <v>50</v>
      </c>
      <c r="Y41" s="736"/>
      <c r="Z41" s="736"/>
      <c r="AA41" s="736"/>
      <c r="AB41" s="736"/>
      <c r="AC41" s="736"/>
      <c r="AD41" s="736"/>
      <c r="AE41" s="736"/>
      <c r="AF41" s="736"/>
      <c r="AG41" s="736"/>
      <c r="AH41" s="736"/>
      <c r="AI41" s="736"/>
      <c r="AJ41" s="736"/>
      <c r="AK41" s="736"/>
      <c r="AL41" s="736"/>
      <c r="AM41" s="736"/>
      <c r="AN41" s="736"/>
      <c r="AO41" s="736"/>
      <c r="AP41" s="736"/>
      <c r="AQ41" s="736"/>
      <c r="AR41" s="736"/>
      <c r="AS41" s="736"/>
      <c r="AT41" s="736"/>
      <c r="AU41" s="736"/>
      <c r="AV41" s="736"/>
      <c r="AW41" s="736"/>
      <c r="AX41" s="736"/>
      <c r="AY41" s="736"/>
      <c r="AZ41" s="736"/>
      <c r="BA41" s="736"/>
      <c r="BB41" s="736"/>
      <c r="BC41" s="736"/>
      <c r="BD41" s="736"/>
      <c r="BE41" s="736"/>
      <c r="BF41" s="736"/>
      <c r="BG41" s="736"/>
      <c r="BH41" s="736"/>
      <c r="BI41" s="736"/>
      <c r="BJ41" s="736"/>
      <c r="BK41" s="736"/>
      <c r="BL41" s="736"/>
      <c r="BM41" s="736"/>
      <c r="BN41" s="736"/>
      <c r="BO41" s="736"/>
      <c r="BP41" s="736"/>
      <c r="BQ41" s="736"/>
      <c r="BR41" s="736"/>
      <c r="BS41" s="736"/>
      <c r="BT41" s="736"/>
      <c r="BU41" s="736"/>
      <c r="BV41" s="736"/>
      <c r="BW41" s="736"/>
      <c r="BX41" s="736"/>
      <c r="BY41" s="736"/>
      <c r="BZ41" s="736"/>
      <c r="CA41" s="736"/>
      <c r="CB41" s="736"/>
      <c r="CC41" s="736"/>
      <c r="CD41" s="736"/>
      <c r="CE41" s="736"/>
      <c r="CF41" s="736"/>
      <c r="CG41" s="736"/>
    </row>
    <row r="42" spans="1:85" s="356" customFormat="1" x14ac:dyDescent="0.2">
      <c r="A42" s="566">
        <v>33</v>
      </c>
      <c r="B42" s="565" t="s">
        <v>998</v>
      </c>
      <c r="C42" s="105"/>
      <c r="D42" s="105"/>
      <c r="E42" s="354"/>
      <c r="F42" s="105"/>
      <c r="G42" s="105">
        <v>300</v>
      </c>
      <c r="H42" s="105">
        <f t="shared" si="5"/>
        <v>300</v>
      </c>
      <c r="I42" s="105"/>
      <c r="J42" s="105">
        <f t="shared" si="0"/>
        <v>300</v>
      </c>
      <c r="K42" s="105"/>
      <c r="L42" s="105">
        <f t="shared" si="6"/>
        <v>300</v>
      </c>
      <c r="M42" s="105"/>
      <c r="N42" s="105">
        <f t="shared" si="1"/>
        <v>300</v>
      </c>
      <c r="O42" s="105"/>
      <c r="P42" s="105">
        <f t="shared" si="2"/>
        <v>300</v>
      </c>
      <c r="Q42" s="105"/>
      <c r="R42" s="105">
        <f t="shared" si="3"/>
        <v>300</v>
      </c>
      <c r="S42" s="105"/>
      <c r="T42" s="105">
        <f t="shared" si="4"/>
        <v>300</v>
      </c>
      <c r="U42" s="105"/>
      <c r="V42" s="105">
        <f t="shared" si="7"/>
        <v>300</v>
      </c>
      <c r="W42" s="105"/>
      <c r="X42" s="105">
        <f t="shared" si="8"/>
        <v>300</v>
      </c>
      <c r="Y42" s="736"/>
      <c r="Z42" s="736"/>
      <c r="AA42" s="736"/>
      <c r="AB42" s="736"/>
      <c r="AC42" s="736"/>
      <c r="AD42" s="736"/>
      <c r="AE42" s="736"/>
      <c r="AF42" s="736"/>
      <c r="AG42" s="736"/>
      <c r="AH42" s="736"/>
      <c r="AI42" s="736"/>
      <c r="AJ42" s="736"/>
      <c r="AK42" s="736"/>
      <c r="AL42" s="736"/>
      <c r="AM42" s="736"/>
      <c r="AN42" s="736"/>
      <c r="AO42" s="736"/>
      <c r="AP42" s="736"/>
      <c r="AQ42" s="736"/>
      <c r="AR42" s="736"/>
      <c r="AS42" s="736"/>
      <c r="AT42" s="736"/>
      <c r="AU42" s="736"/>
      <c r="AV42" s="736"/>
      <c r="AW42" s="736"/>
      <c r="AX42" s="736"/>
      <c r="AY42" s="736"/>
      <c r="AZ42" s="736"/>
      <c r="BA42" s="736"/>
      <c r="BB42" s="736"/>
      <c r="BC42" s="736"/>
      <c r="BD42" s="736"/>
      <c r="BE42" s="736"/>
      <c r="BF42" s="736"/>
      <c r="BG42" s="736"/>
      <c r="BH42" s="736"/>
      <c r="BI42" s="736"/>
      <c r="BJ42" s="736"/>
      <c r="BK42" s="736"/>
      <c r="BL42" s="736"/>
      <c r="BM42" s="736"/>
      <c r="BN42" s="736"/>
      <c r="BO42" s="736"/>
      <c r="BP42" s="736"/>
      <c r="BQ42" s="736"/>
      <c r="BR42" s="736"/>
      <c r="BS42" s="736"/>
      <c r="BT42" s="736"/>
      <c r="BU42" s="736"/>
      <c r="BV42" s="736"/>
      <c r="BW42" s="736"/>
      <c r="BX42" s="736"/>
      <c r="BY42" s="736"/>
      <c r="BZ42" s="736"/>
      <c r="CA42" s="736"/>
      <c r="CB42" s="736"/>
      <c r="CC42" s="736"/>
      <c r="CD42" s="736"/>
      <c r="CE42" s="736"/>
      <c r="CF42" s="736"/>
      <c r="CG42" s="736"/>
    </row>
    <row r="43" spans="1:85" s="356" customFormat="1" x14ac:dyDescent="0.2">
      <c r="A43" s="566">
        <v>34</v>
      </c>
      <c r="B43" s="565" t="s">
        <v>999</v>
      </c>
      <c r="C43" s="105"/>
      <c r="D43" s="105"/>
      <c r="E43" s="354"/>
      <c r="F43" s="105"/>
      <c r="G43" s="105">
        <v>200</v>
      </c>
      <c r="H43" s="105">
        <f t="shared" si="5"/>
        <v>200</v>
      </c>
      <c r="I43" s="105"/>
      <c r="J43" s="105">
        <f t="shared" si="0"/>
        <v>200</v>
      </c>
      <c r="K43" s="105"/>
      <c r="L43" s="105">
        <f t="shared" si="6"/>
        <v>200</v>
      </c>
      <c r="M43" s="105"/>
      <c r="N43" s="105">
        <f t="shared" si="1"/>
        <v>200</v>
      </c>
      <c r="O43" s="105"/>
      <c r="P43" s="105">
        <f t="shared" si="2"/>
        <v>200</v>
      </c>
      <c r="Q43" s="105"/>
      <c r="R43" s="105">
        <f t="shared" si="3"/>
        <v>200</v>
      </c>
      <c r="S43" s="105"/>
      <c r="T43" s="105">
        <f t="shared" si="4"/>
        <v>200</v>
      </c>
      <c r="U43" s="105"/>
      <c r="V43" s="105">
        <f t="shared" si="7"/>
        <v>200</v>
      </c>
      <c r="W43" s="105"/>
      <c r="X43" s="105">
        <f t="shared" si="8"/>
        <v>200</v>
      </c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736"/>
      <c r="AJ43" s="736"/>
      <c r="AK43" s="736"/>
      <c r="AL43" s="736"/>
      <c r="AM43" s="736"/>
      <c r="AN43" s="736"/>
      <c r="AO43" s="736"/>
      <c r="AP43" s="736"/>
      <c r="AQ43" s="736"/>
      <c r="AR43" s="736"/>
      <c r="AS43" s="736"/>
      <c r="AT43" s="736"/>
      <c r="AU43" s="736"/>
      <c r="AV43" s="736"/>
      <c r="AW43" s="736"/>
      <c r="AX43" s="736"/>
      <c r="AY43" s="736"/>
      <c r="AZ43" s="736"/>
      <c r="BA43" s="736"/>
      <c r="BB43" s="736"/>
      <c r="BC43" s="736"/>
      <c r="BD43" s="736"/>
      <c r="BE43" s="736"/>
      <c r="BF43" s="736"/>
      <c r="BG43" s="736"/>
      <c r="BH43" s="736"/>
      <c r="BI43" s="736"/>
      <c r="BJ43" s="736"/>
      <c r="BK43" s="736"/>
      <c r="BL43" s="736"/>
      <c r="BM43" s="736"/>
      <c r="BN43" s="736"/>
      <c r="BO43" s="736"/>
      <c r="BP43" s="736"/>
      <c r="BQ43" s="736"/>
      <c r="BR43" s="736"/>
      <c r="BS43" s="736"/>
      <c r="BT43" s="736"/>
      <c r="BU43" s="736"/>
      <c r="BV43" s="736"/>
      <c r="BW43" s="736"/>
      <c r="BX43" s="736"/>
      <c r="BY43" s="736"/>
      <c r="BZ43" s="736"/>
      <c r="CA43" s="736"/>
      <c r="CB43" s="736"/>
      <c r="CC43" s="736"/>
      <c r="CD43" s="736"/>
      <c r="CE43" s="736"/>
      <c r="CF43" s="736"/>
      <c r="CG43" s="736"/>
    </row>
    <row r="44" spans="1:85" s="356" customFormat="1" x14ac:dyDescent="0.2">
      <c r="A44" s="566">
        <v>35</v>
      </c>
      <c r="B44" s="565" t="s">
        <v>1000</v>
      </c>
      <c r="C44" s="105"/>
      <c r="D44" s="105"/>
      <c r="E44" s="354"/>
      <c r="F44" s="105"/>
      <c r="G44" s="105">
        <v>400</v>
      </c>
      <c r="H44" s="105">
        <f t="shared" si="5"/>
        <v>400</v>
      </c>
      <c r="I44" s="105"/>
      <c r="J44" s="105">
        <f t="shared" si="0"/>
        <v>400</v>
      </c>
      <c r="K44" s="105"/>
      <c r="L44" s="105">
        <f t="shared" si="6"/>
        <v>400</v>
      </c>
      <c r="M44" s="105"/>
      <c r="N44" s="105">
        <f t="shared" si="1"/>
        <v>400</v>
      </c>
      <c r="O44" s="105"/>
      <c r="P44" s="105">
        <f t="shared" si="2"/>
        <v>400</v>
      </c>
      <c r="Q44" s="105"/>
      <c r="R44" s="105">
        <f t="shared" si="3"/>
        <v>400</v>
      </c>
      <c r="S44" s="105"/>
      <c r="T44" s="105">
        <f t="shared" si="4"/>
        <v>400</v>
      </c>
      <c r="U44" s="105"/>
      <c r="V44" s="105">
        <f t="shared" si="7"/>
        <v>400</v>
      </c>
      <c r="W44" s="105"/>
      <c r="X44" s="105">
        <f t="shared" si="8"/>
        <v>400</v>
      </c>
      <c r="Y44" s="736"/>
      <c r="Z44" s="736"/>
      <c r="AA44" s="736"/>
      <c r="AB44" s="736"/>
      <c r="AC44" s="736"/>
      <c r="AD44" s="736"/>
      <c r="AE44" s="736"/>
      <c r="AF44" s="736"/>
      <c r="AG44" s="736"/>
      <c r="AH44" s="736"/>
      <c r="AI44" s="736"/>
      <c r="AJ44" s="736"/>
      <c r="AK44" s="736"/>
      <c r="AL44" s="736"/>
      <c r="AM44" s="736"/>
      <c r="AN44" s="736"/>
      <c r="AO44" s="736"/>
      <c r="AP44" s="736"/>
      <c r="AQ44" s="736"/>
      <c r="AR44" s="736"/>
      <c r="AS44" s="736"/>
      <c r="AT44" s="736"/>
      <c r="AU44" s="736"/>
      <c r="AV44" s="736"/>
      <c r="AW44" s="736"/>
      <c r="AX44" s="736"/>
      <c r="AY44" s="736"/>
      <c r="AZ44" s="736"/>
      <c r="BA44" s="736"/>
      <c r="BB44" s="736"/>
      <c r="BC44" s="736"/>
      <c r="BD44" s="736"/>
      <c r="BE44" s="736"/>
      <c r="BF44" s="736"/>
      <c r="BG44" s="736"/>
      <c r="BH44" s="736"/>
      <c r="BI44" s="736"/>
      <c r="BJ44" s="736"/>
      <c r="BK44" s="736"/>
      <c r="BL44" s="736"/>
      <c r="BM44" s="736"/>
      <c r="BN44" s="736"/>
      <c r="BO44" s="736"/>
      <c r="BP44" s="736"/>
      <c r="BQ44" s="736"/>
      <c r="BR44" s="736"/>
      <c r="BS44" s="736"/>
      <c r="BT44" s="736"/>
      <c r="BU44" s="736"/>
      <c r="BV44" s="736"/>
      <c r="BW44" s="736"/>
      <c r="BX44" s="736"/>
      <c r="BY44" s="736"/>
      <c r="BZ44" s="736"/>
      <c r="CA44" s="736"/>
      <c r="CB44" s="736"/>
      <c r="CC44" s="736"/>
      <c r="CD44" s="736"/>
      <c r="CE44" s="736"/>
      <c r="CF44" s="736"/>
      <c r="CG44" s="736"/>
    </row>
    <row r="45" spans="1:85" s="356" customFormat="1" x14ac:dyDescent="0.2">
      <c r="A45" s="566">
        <v>36</v>
      </c>
      <c r="B45" s="565" t="s">
        <v>1001</v>
      </c>
      <c r="C45" s="105"/>
      <c r="D45" s="105"/>
      <c r="E45" s="354"/>
      <c r="F45" s="105"/>
      <c r="G45" s="105">
        <v>100</v>
      </c>
      <c r="H45" s="105">
        <f t="shared" si="5"/>
        <v>100</v>
      </c>
      <c r="I45" s="105"/>
      <c r="J45" s="105">
        <f t="shared" si="0"/>
        <v>100</v>
      </c>
      <c r="K45" s="105"/>
      <c r="L45" s="105">
        <f t="shared" si="6"/>
        <v>100</v>
      </c>
      <c r="M45" s="105"/>
      <c r="N45" s="105">
        <f t="shared" si="1"/>
        <v>100</v>
      </c>
      <c r="O45" s="105"/>
      <c r="P45" s="105">
        <f t="shared" si="2"/>
        <v>100</v>
      </c>
      <c r="Q45" s="105"/>
      <c r="R45" s="105">
        <f t="shared" si="3"/>
        <v>100</v>
      </c>
      <c r="S45" s="105"/>
      <c r="T45" s="105">
        <f t="shared" si="4"/>
        <v>100</v>
      </c>
      <c r="U45" s="105"/>
      <c r="V45" s="105">
        <f t="shared" si="7"/>
        <v>100</v>
      </c>
      <c r="W45" s="105"/>
      <c r="X45" s="105">
        <f t="shared" si="8"/>
        <v>100</v>
      </c>
      <c r="Y45" s="736"/>
      <c r="Z45" s="736"/>
      <c r="AA45" s="736"/>
      <c r="AB45" s="736"/>
      <c r="AC45" s="736"/>
      <c r="AD45" s="736"/>
      <c r="AE45" s="736"/>
      <c r="AF45" s="736"/>
      <c r="AG45" s="736"/>
      <c r="AH45" s="736"/>
      <c r="AI45" s="736"/>
      <c r="AJ45" s="736"/>
      <c r="AK45" s="736"/>
      <c r="AL45" s="736"/>
      <c r="AM45" s="736"/>
      <c r="AN45" s="736"/>
      <c r="AO45" s="736"/>
      <c r="AP45" s="736"/>
      <c r="AQ45" s="736"/>
      <c r="AR45" s="736"/>
      <c r="AS45" s="736"/>
      <c r="AT45" s="736"/>
      <c r="AU45" s="736"/>
      <c r="AV45" s="736"/>
      <c r="AW45" s="736"/>
      <c r="AX45" s="736"/>
      <c r="AY45" s="736"/>
      <c r="AZ45" s="736"/>
      <c r="BA45" s="736"/>
      <c r="BB45" s="736"/>
      <c r="BC45" s="736"/>
      <c r="BD45" s="736"/>
      <c r="BE45" s="736"/>
      <c r="BF45" s="736"/>
      <c r="BG45" s="736"/>
      <c r="BH45" s="736"/>
      <c r="BI45" s="736"/>
      <c r="BJ45" s="736"/>
      <c r="BK45" s="736"/>
      <c r="BL45" s="736"/>
      <c r="BM45" s="736"/>
      <c r="BN45" s="736"/>
      <c r="BO45" s="736"/>
      <c r="BP45" s="736"/>
      <c r="BQ45" s="736"/>
      <c r="BR45" s="736"/>
      <c r="BS45" s="736"/>
      <c r="BT45" s="736"/>
      <c r="BU45" s="736"/>
      <c r="BV45" s="736"/>
      <c r="BW45" s="736"/>
      <c r="BX45" s="736"/>
      <c r="BY45" s="736"/>
      <c r="BZ45" s="736"/>
      <c r="CA45" s="736"/>
      <c r="CB45" s="736"/>
      <c r="CC45" s="736"/>
      <c r="CD45" s="736"/>
      <c r="CE45" s="736"/>
      <c r="CF45" s="736"/>
      <c r="CG45" s="736"/>
    </row>
    <row r="46" spans="1:85" s="356" customFormat="1" x14ac:dyDescent="0.2">
      <c r="A46" s="566">
        <v>37</v>
      </c>
      <c r="B46" s="565" t="s">
        <v>1002</v>
      </c>
      <c r="C46" s="105"/>
      <c r="D46" s="105"/>
      <c r="E46" s="354"/>
      <c r="F46" s="105"/>
      <c r="G46" s="105">
        <v>100</v>
      </c>
      <c r="H46" s="105">
        <f t="shared" si="5"/>
        <v>100</v>
      </c>
      <c r="I46" s="105"/>
      <c r="J46" s="105">
        <f t="shared" si="0"/>
        <v>100</v>
      </c>
      <c r="K46" s="105"/>
      <c r="L46" s="105">
        <f t="shared" si="6"/>
        <v>100</v>
      </c>
      <c r="M46" s="105"/>
      <c r="N46" s="105">
        <f t="shared" si="1"/>
        <v>100</v>
      </c>
      <c r="O46" s="105"/>
      <c r="P46" s="105">
        <f t="shared" si="2"/>
        <v>100</v>
      </c>
      <c r="Q46" s="105"/>
      <c r="R46" s="105">
        <f t="shared" si="3"/>
        <v>100</v>
      </c>
      <c r="S46" s="105"/>
      <c r="T46" s="105">
        <f t="shared" si="4"/>
        <v>100</v>
      </c>
      <c r="U46" s="105"/>
      <c r="V46" s="105">
        <f t="shared" si="7"/>
        <v>100</v>
      </c>
      <c r="W46" s="105"/>
      <c r="X46" s="105">
        <f t="shared" si="8"/>
        <v>100</v>
      </c>
      <c r="Y46" s="736"/>
      <c r="Z46" s="736"/>
      <c r="AA46" s="736"/>
      <c r="AB46" s="736"/>
      <c r="AC46" s="736"/>
      <c r="AD46" s="736"/>
      <c r="AE46" s="736"/>
      <c r="AF46" s="736"/>
      <c r="AG46" s="736"/>
      <c r="AH46" s="736"/>
      <c r="AI46" s="736"/>
      <c r="AJ46" s="736"/>
      <c r="AK46" s="736"/>
      <c r="AL46" s="736"/>
      <c r="AM46" s="736"/>
      <c r="AN46" s="736"/>
      <c r="AO46" s="736"/>
      <c r="AP46" s="736"/>
      <c r="AQ46" s="736"/>
      <c r="AR46" s="736"/>
      <c r="AS46" s="736"/>
      <c r="AT46" s="736"/>
      <c r="AU46" s="736"/>
      <c r="AV46" s="736"/>
      <c r="AW46" s="736"/>
      <c r="AX46" s="736"/>
      <c r="AY46" s="736"/>
      <c r="AZ46" s="736"/>
      <c r="BA46" s="736"/>
      <c r="BB46" s="736"/>
      <c r="BC46" s="736"/>
      <c r="BD46" s="736"/>
      <c r="BE46" s="736"/>
      <c r="BF46" s="736"/>
      <c r="BG46" s="736"/>
      <c r="BH46" s="736"/>
      <c r="BI46" s="736"/>
      <c r="BJ46" s="736"/>
      <c r="BK46" s="736"/>
      <c r="BL46" s="736"/>
      <c r="BM46" s="736"/>
      <c r="BN46" s="736"/>
      <c r="BO46" s="736"/>
      <c r="BP46" s="736"/>
      <c r="BQ46" s="736"/>
      <c r="BR46" s="736"/>
      <c r="BS46" s="736"/>
      <c r="BT46" s="736"/>
      <c r="BU46" s="736"/>
      <c r="BV46" s="736"/>
      <c r="BW46" s="736"/>
      <c r="BX46" s="736"/>
      <c r="BY46" s="736"/>
      <c r="BZ46" s="736"/>
      <c r="CA46" s="736"/>
      <c r="CB46" s="736"/>
      <c r="CC46" s="736"/>
      <c r="CD46" s="736"/>
      <c r="CE46" s="736"/>
      <c r="CF46" s="736"/>
      <c r="CG46" s="736"/>
    </row>
    <row r="47" spans="1:85" s="356" customFormat="1" x14ac:dyDescent="0.2">
      <c r="A47" s="566">
        <v>38</v>
      </c>
      <c r="B47" s="565" t="s">
        <v>1003</v>
      </c>
      <c r="C47" s="105"/>
      <c r="D47" s="105"/>
      <c r="E47" s="354"/>
      <c r="F47" s="105"/>
      <c r="G47" s="105">
        <v>50</v>
      </c>
      <c r="H47" s="105">
        <f t="shared" si="5"/>
        <v>50</v>
      </c>
      <c r="I47" s="105"/>
      <c r="J47" s="105">
        <f t="shared" si="0"/>
        <v>50</v>
      </c>
      <c r="K47" s="105"/>
      <c r="L47" s="105">
        <f t="shared" si="6"/>
        <v>50</v>
      </c>
      <c r="M47" s="105"/>
      <c r="N47" s="105">
        <f t="shared" si="1"/>
        <v>50</v>
      </c>
      <c r="O47" s="105"/>
      <c r="P47" s="105">
        <f t="shared" si="2"/>
        <v>50</v>
      </c>
      <c r="Q47" s="105"/>
      <c r="R47" s="105">
        <f t="shared" si="3"/>
        <v>50</v>
      </c>
      <c r="S47" s="105"/>
      <c r="T47" s="105">
        <f t="shared" si="4"/>
        <v>50</v>
      </c>
      <c r="U47" s="105"/>
      <c r="V47" s="105">
        <f t="shared" si="7"/>
        <v>50</v>
      </c>
      <c r="W47" s="105"/>
      <c r="X47" s="105">
        <f t="shared" si="8"/>
        <v>50</v>
      </c>
      <c r="Y47" s="736"/>
      <c r="Z47" s="736"/>
      <c r="AA47" s="736"/>
      <c r="AB47" s="736"/>
      <c r="AC47" s="736"/>
      <c r="AD47" s="736"/>
      <c r="AE47" s="736"/>
      <c r="AF47" s="736"/>
      <c r="AG47" s="736"/>
      <c r="AH47" s="736"/>
      <c r="AI47" s="736"/>
      <c r="AJ47" s="736"/>
      <c r="AK47" s="736"/>
      <c r="AL47" s="736"/>
      <c r="AM47" s="736"/>
      <c r="AN47" s="736"/>
      <c r="AO47" s="736"/>
      <c r="AP47" s="736"/>
      <c r="AQ47" s="736"/>
      <c r="AR47" s="736"/>
      <c r="AS47" s="736"/>
      <c r="AT47" s="736"/>
      <c r="AU47" s="736"/>
      <c r="AV47" s="736"/>
      <c r="AW47" s="736"/>
      <c r="AX47" s="736"/>
      <c r="AY47" s="736"/>
      <c r="AZ47" s="736"/>
      <c r="BA47" s="736"/>
      <c r="BB47" s="736"/>
      <c r="BC47" s="736"/>
      <c r="BD47" s="736"/>
      <c r="BE47" s="736"/>
      <c r="BF47" s="736"/>
      <c r="BG47" s="736"/>
      <c r="BH47" s="736"/>
      <c r="BI47" s="736"/>
      <c r="BJ47" s="736"/>
      <c r="BK47" s="736"/>
      <c r="BL47" s="736"/>
      <c r="BM47" s="736"/>
      <c r="BN47" s="736"/>
      <c r="BO47" s="736"/>
      <c r="BP47" s="736"/>
      <c r="BQ47" s="736"/>
      <c r="BR47" s="736"/>
      <c r="BS47" s="736"/>
      <c r="BT47" s="736"/>
      <c r="BU47" s="736"/>
      <c r="BV47" s="736"/>
      <c r="BW47" s="736"/>
      <c r="BX47" s="736"/>
      <c r="BY47" s="736"/>
      <c r="BZ47" s="736"/>
      <c r="CA47" s="736"/>
      <c r="CB47" s="736"/>
      <c r="CC47" s="736"/>
      <c r="CD47" s="736"/>
      <c r="CE47" s="736"/>
      <c r="CF47" s="736"/>
      <c r="CG47" s="736"/>
    </row>
    <row r="48" spans="1:85" s="356" customFormat="1" x14ac:dyDescent="0.2">
      <c r="A48" s="748" t="s">
        <v>714</v>
      </c>
      <c r="B48" s="355" t="s">
        <v>269</v>
      </c>
      <c r="C48" s="105"/>
      <c r="D48" s="105">
        <v>1000</v>
      </c>
      <c r="E48" s="354"/>
      <c r="F48" s="105">
        <f>SUM(D48:E48)</f>
        <v>1000</v>
      </c>
      <c r="G48" s="105"/>
      <c r="H48" s="105">
        <f>SUM(F48:G48)</f>
        <v>1000</v>
      </c>
      <c r="I48" s="105"/>
      <c r="J48" s="105">
        <f t="shared" si="0"/>
        <v>1000</v>
      </c>
      <c r="K48" s="105"/>
      <c r="L48" s="105">
        <f t="shared" si="6"/>
        <v>1000</v>
      </c>
      <c r="M48" s="105"/>
      <c r="N48" s="105">
        <f t="shared" si="1"/>
        <v>1000</v>
      </c>
      <c r="O48" s="105"/>
      <c r="P48" s="105">
        <f t="shared" si="2"/>
        <v>1000</v>
      </c>
      <c r="Q48" s="105">
        <f>-204-204</f>
        <v>-408</v>
      </c>
      <c r="R48" s="105">
        <f t="shared" si="3"/>
        <v>592</v>
      </c>
      <c r="S48" s="105"/>
      <c r="T48" s="105">
        <f t="shared" si="4"/>
        <v>592</v>
      </c>
      <c r="U48" s="105"/>
      <c r="V48" s="105">
        <f t="shared" si="7"/>
        <v>592</v>
      </c>
      <c r="W48" s="105"/>
      <c r="X48" s="105">
        <f t="shared" si="8"/>
        <v>592</v>
      </c>
      <c r="Y48" s="736"/>
      <c r="Z48" s="736"/>
      <c r="AA48" s="736"/>
      <c r="AB48" s="736"/>
      <c r="AC48" s="736"/>
      <c r="AD48" s="736"/>
      <c r="AE48" s="736"/>
      <c r="AF48" s="736"/>
      <c r="AG48" s="736"/>
      <c r="AH48" s="736"/>
      <c r="AI48" s="736"/>
      <c r="AJ48" s="736"/>
      <c r="AK48" s="736"/>
      <c r="AL48" s="736"/>
      <c r="AM48" s="736"/>
      <c r="AN48" s="736"/>
      <c r="AO48" s="736"/>
      <c r="AP48" s="736"/>
      <c r="AQ48" s="736"/>
      <c r="AR48" s="736"/>
      <c r="AS48" s="736"/>
      <c r="AT48" s="736"/>
      <c r="AU48" s="736"/>
      <c r="AV48" s="736"/>
      <c r="AW48" s="736"/>
      <c r="AX48" s="736"/>
      <c r="AY48" s="736"/>
      <c r="AZ48" s="736"/>
      <c r="BA48" s="736"/>
      <c r="BB48" s="736"/>
      <c r="BC48" s="736"/>
      <c r="BD48" s="736"/>
      <c r="BE48" s="736"/>
      <c r="BF48" s="736"/>
      <c r="BG48" s="736"/>
      <c r="BH48" s="736"/>
      <c r="BI48" s="736"/>
      <c r="BJ48" s="736"/>
      <c r="BK48" s="736"/>
      <c r="BL48" s="736"/>
      <c r="BM48" s="736"/>
      <c r="BN48" s="736"/>
      <c r="BO48" s="736"/>
      <c r="BP48" s="736"/>
      <c r="BQ48" s="736"/>
      <c r="BR48" s="736"/>
      <c r="BS48" s="736"/>
      <c r="BT48" s="736"/>
      <c r="BU48" s="736"/>
      <c r="BV48" s="736"/>
      <c r="BW48" s="736"/>
      <c r="BX48" s="736"/>
      <c r="BY48" s="736"/>
      <c r="BZ48" s="736"/>
      <c r="CA48" s="736"/>
      <c r="CB48" s="736"/>
      <c r="CC48" s="736"/>
      <c r="CD48" s="736"/>
      <c r="CE48" s="736"/>
      <c r="CF48" s="736"/>
      <c r="CG48" s="736"/>
    </row>
    <row r="49" spans="1:85" s="711" customFormat="1" x14ac:dyDescent="0.2">
      <c r="A49" s="566">
        <v>1</v>
      </c>
      <c r="B49" s="355" t="s">
        <v>1140</v>
      </c>
      <c r="C49" s="105"/>
      <c r="D49" s="105"/>
      <c r="E49" s="354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>
        <v>204</v>
      </c>
      <c r="R49" s="105">
        <f t="shared" si="3"/>
        <v>204</v>
      </c>
      <c r="S49" s="105"/>
      <c r="T49" s="105">
        <f t="shared" si="4"/>
        <v>204</v>
      </c>
      <c r="U49" s="105"/>
      <c r="V49" s="105">
        <f t="shared" si="7"/>
        <v>204</v>
      </c>
      <c r="W49" s="772"/>
      <c r="X49" s="105">
        <f t="shared" si="8"/>
        <v>204</v>
      </c>
      <c r="Y49" s="737"/>
      <c r="Z49" s="737"/>
      <c r="AA49" s="737"/>
      <c r="AB49" s="737"/>
      <c r="AC49" s="737"/>
      <c r="AD49" s="737"/>
      <c r="AE49" s="737"/>
      <c r="AF49" s="737"/>
      <c r="AG49" s="737"/>
      <c r="AH49" s="737"/>
      <c r="AI49" s="737"/>
      <c r="AJ49" s="737"/>
      <c r="AK49" s="737"/>
      <c r="AL49" s="737"/>
      <c r="AM49" s="737"/>
      <c r="AN49" s="737"/>
      <c r="AO49" s="737"/>
      <c r="AP49" s="737"/>
      <c r="AQ49" s="737"/>
      <c r="AR49" s="737"/>
      <c r="AS49" s="737"/>
      <c r="AT49" s="737"/>
      <c r="AU49" s="737"/>
      <c r="AV49" s="737"/>
      <c r="AW49" s="737"/>
      <c r="AX49" s="737"/>
      <c r="AY49" s="737"/>
      <c r="AZ49" s="737"/>
      <c r="BA49" s="737"/>
      <c r="BB49" s="737"/>
      <c r="BC49" s="737"/>
      <c r="BD49" s="737"/>
      <c r="BE49" s="737"/>
      <c r="BF49" s="737"/>
      <c r="BG49" s="737"/>
      <c r="BH49" s="737"/>
      <c r="BI49" s="737"/>
      <c r="BJ49" s="737"/>
      <c r="BK49" s="737"/>
      <c r="BL49" s="737"/>
      <c r="BM49" s="737"/>
      <c r="BN49" s="737"/>
      <c r="BO49" s="737"/>
      <c r="BP49" s="737"/>
      <c r="BQ49" s="737"/>
      <c r="BR49" s="737"/>
      <c r="BS49" s="737"/>
      <c r="BT49" s="737"/>
      <c r="BU49" s="737"/>
      <c r="BV49" s="737"/>
      <c r="BW49" s="737"/>
      <c r="BX49" s="737"/>
      <c r="BY49" s="737"/>
      <c r="BZ49" s="737"/>
      <c r="CA49" s="737"/>
      <c r="CB49" s="737"/>
      <c r="CC49" s="737"/>
      <c r="CD49" s="737"/>
      <c r="CE49" s="737"/>
      <c r="CF49" s="737"/>
      <c r="CG49" s="737"/>
    </row>
    <row r="50" spans="1:85" s="711" customFormat="1" x14ac:dyDescent="0.2">
      <c r="A50" s="566">
        <v>2</v>
      </c>
      <c r="B50" s="355" t="s">
        <v>1141</v>
      </c>
      <c r="C50" s="105"/>
      <c r="D50" s="105"/>
      <c r="E50" s="354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>
        <v>204</v>
      </c>
      <c r="R50" s="105">
        <f t="shared" si="3"/>
        <v>204</v>
      </c>
      <c r="S50" s="105"/>
      <c r="T50" s="105">
        <f t="shared" si="4"/>
        <v>204</v>
      </c>
      <c r="U50" s="105"/>
      <c r="V50" s="105">
        <f t="shared" si="7"/>
        <v>204</v>
      </c>
      <c r="W50" s="772"/>
      <c r="X50" s="105">
        <f t="shared" si="8"/>
        <v>204</v>
      </c>
      <c r="Y50" s="737"/>
      <c r="Z50" s="737"/>
      <c r="AA50" s="737"/>
      <c r="AB50" s="737"/>
      <c r="AC50" s="737"/>
      <c r="AD50" s="737"/>
      <c r="AE50" s="737"/>
      <c r="AF50" s="737"/>
      <c r="AG50" s="737"/>
      <c r="AH50" s="737"/>
      <c r="AI50" s="737"/>
      <c r="AJ50" s="737"/>
      <c r="AK50" s="737"/>
      <c r="AL50" s="737"/>
      <c r="AM50" s="737"/>
      <c r="AN50" s="737"/>
      <c r="AO50" s="737"/>
      <c r="AP50" s="737"/>
      <c r="AQ50" s="737"/>
      <c r="AR50" s="737"/>
      <c r="AS50" s="737"/>
      <c r="AT50" s="737"/>
      <c r="AU50" s="737"/>
      <c r="AV50" s="737"/>
      <c r="AW50" s="737"/>
      <c r="AX50" s="737"/>
      <c r="AY50" s="737"/>
      <c r="AZ50" s="737"/>
      <c r="BA50" s="737"/>
      <c r="BB50" s="737"/>
      <c r="BC50" s="737"/>
      <c r="BD50" s="737"/>
      <c r="BE50" s="737"/>
      <c r="BF50" s="737"/>
      <c r="BG50" s="737"/>
      <c r="BH50" s="737"/>
      <c r="BI50" s="737"/>
      <c r="BJ50" s="737"/>
      <c r="BK50" s="737"/>
      <c r="BL50" s="737"/>
      <c r="BM50" s="737"/>
      <c r="BN50" s="737"/>
      <c r="BO50" s="737"/>
      <c r="BP50" s="737"/>
      <c r="BQ50" s="737"/>
      <c r="BR50" s="737"/>
      <c r="BS50" s="737"/>
      <c r="BT50" s="737"/>
      <c r="BU50" s="737"/>
      <c r="BV50" s="737"/>
      <c r="BW50" s="737"/>
      <c r="BX50" s="737"/>
      <c r="BY50" s="737"/>
      <c r="BZ50" s="737"/>
      <c r="CA50" s="737"/>
      <c r="CB50" s="737"/>
      <c r="CC50" s="737"/>
      <c r="CD50" s="737"/>
      <c r="CE50" s="737"/>
      <c r="CF50" s="737"/>
      <c r="CG50" s="737"/>
    </row>
    <row r="51" spans="1:85" s="356" customFormat="1" x14ac:dyDescent="0.2">
      <c r="A51" s="748" t="s">
        <v>716</v>
      </c>
      <c r="B51" s="355" t="s">
        <v>270</v>
      </c>
      <c r="C51" s="105">
        <v>11000</v>
      </c>
      <c r="D51" s="105">
        <v>11000</v>
      </c>
      <c r="E51" s="354"/>
      <c r="F51" s="105">
        <f>SUM(D51:E51)</f>
        <v>11000</v>
      </c>
      <c r="G51" s="105">
        <f>-2420-8580</f>
        <v>-11000</v>
      </c>
      <c r="H51" s="105">
        <f>SUM(F51:G51)</f>
        <v>0</v>
      </c>
      <c r="I51" s="105"/>
      <c r="J51" s="105">
        <f t="shared" si="0"/>
        <v>0</v>
      </c>
      <c r="K51" s="105"/>
      <c r="L51" s="105">
        <f t="shared" si="6"/>
        <v>0</v>
      </c>
      <c r="M51" s="105"/>
      <c r="N51" s="105">
        <f t="shared" si="1"/>
        <v>0</v>
      </c>
      <c r="O51" s="105"/>
      <c r="P51" s="105">
        <f t="shared" si="2"/>
        <v>0</v>
      </c>
      <c r="Q51" s="105"/>
      <c r="R51" s="105">
        <f t="shared" si="3"/>
        <v>0</v>
      </c>
      <c r="S51" s="105"/>
      <c r="T51" s="105">
        <f t="shared" si="4"/>
        <v>0</v>
      </c>
      <c r="U51" s="105"/>
      <c r="V51" s="105">
        <f t="shared" si="7"/>
        <v>0</v>
      </c>
      <c r="W51" s="105"/>
      <c r="X51" s="105">
        <f t="shared" si="8"/>
        <v>0</v>
      </c>
      <c r="Y51" s="736"/>
      <c r="Z51" s="736"/>
      <c r="AA51" s="736"/>
      <c r="AB51" s="736"/>
      <c r="AC51" s="736"/>
      <c r="AD51" s="736"/>
      <c r="AE51" s="736"/>
      <c r="AF51" s="736"/>
      <c r="AG51" s="736"/>
      <c r="AH51" s="736"/>
      <c r="AI51" s="736"/>
      <c r="AJ51" s="736"/>
      <c r="AK51" s="736"/>
      <c r="AL51" s="736"/>
      <c r="AM51" s="736"/>
      <c r="AN51" s="736"/>
      <c r="AO51" s="736"/>
      <c r="AP51" s="736"/>
      <c r="AQ51" s="736"/>
      <c r="AR51" s="736"/>
      <c r="AS51" s="736"/>
      <c r="AT51" s="736"/>
      <c r="AU51" s="736"/>
      <c r="AV51" s="736"/>
      <c r="AW51" s="736"/>
      <c r="AX51" s="736"/>
      <c r="AY51" s="736"/>
      <c r="AZ51" s="736"/>
      <c r="BA51" s="736"/>
      <c r="BB51" s="736"/>
      <c r="BC51" s="736"/>
      <c r="BD51" s="736"/>
      <c r="BE51" s="736"/>
      <c r="BF51" s="736"/>
      <c r="BG51" s="736"/>
      <c r="BH51" s="736"/>
      <c r="BI51" s="736"/>
      <c r="BJ51" s="736"/>
      <c r="BK51" s="736"/>
      <c r="BL51" s="736"/>
      <c r="BM51" s="736"/>
      <c r="BN51" s="736"/>
      <c r="BO51" s="736"/>
      <c r="BP51" s="736"/>
      <c r="BQ51" s="736"/>
      <c r="BR51" s="736"/>
      <c r="BS51" s="736"/>
      <c r="BT51" s="736"/>
      <c r="BU51" s="736"/>
      <c r="BV51" s="736"/>
      <c r="BW51" s="736"/>
      <c r="BX51" s="736"/>
      <c r="BY51" s="736"/>
      <c r="BZ51" s="736"/>
      <c r="CA51" s="736"/>
      <c r="CB51" s="736"/>
      <c r="CC51" s="736"/>
      <c r="CD51" s="736"/>
      <c r="CE51" s="736"/>
      <c r="CF51" s="736"/>
      <c r="CG51" s="736"/>
    </row>
    <row r="52" spans="1:85" s="356" customFormat="1" x14ac:dyDescent="0.25">
      <c r="A52" s="571">
        <v>1</v>
      </c>
      <c r="B52" s="323" t="s">
        <v>930</v>
      </c>
      <c r="C52" s="105"/>
      <c r="D52" s="105"/>
      <c r="E52" s="354"/>
      <c r="F52" s="105"/>
      <c r="G52" s="564">
        <v>150</v>
      </c>
      <c r="H52" s="105">
        <f>SUM(F52:G52)</f>
        <v>150</v>
      </c>
      <c r="I52" s="105"/>
      <c r="J52" s="105">
        <f t="shared" si="0"/>
        <v>150</v>
      </c>
      <c r="K52" s="105"/>
      <c r="L52" s="105">
        <f t="shared" si="6"/>
        <v>150</v>
      </c>
      <c r="M52" s="105"/>
      <c r="N52" s="105">
        <f t="shared" si="1"/>
        <v>150</v>
      </c>
      <c r="O52" s="105"/>
      <c r="P52" s="105">
        <f t="shared" si="2"/>
        <v>150</v>
      </c>
      <c r="Q52" s="105"/>
      <c r="R52" s="105">
        <f t="shared" si="3"/>
        <v>150</v>
      </c>
      <c r="S52" s="105"/>
      <c r="T52" s="105">
        <f t="shared" si="4"/>
        <v>150</v>
      </c>
      <c r="U52" s="105">
        <v>-150</v>
      </c>
      <c r="V52" s="105">
        <f t="shared" si="7"/>
        <v>0</v>
      </c>
      <c r="W52" s="105"/>
      <c r="X52" s="105">
        <f t="shared" si="8"/>
        <v>0</v>
      </c>
      <c r="Y52" s="736"/>
      <c r="Z52" s="736"/>
      <c r="AA52" s="736"/>
      <c r="AB52" s="736"/>
      <c r="AC52" s="736"/>
      <c r="AD52" s="736"/>
      <c r="AE52" s="736"/>
      <c r="AF52" s="736"/>
      <c r="AG52" s="736"/>
      <c r="AH52" s="736"/>
      <c r="AI52" s="736"/>
      <c r="AJ52" s="736"/>
      <c r="AK52" s="736"/>
      <c r="AL52" s="736"/>
      <c r="AM52" s="736"/>
      <c r="AN52" s="736"/>
      <c r="AO52" s="736"/>
      <c r="AP52" s="736"/>
      <c r="AQ52" s="736"/>
      <c r="AR52" s="736"/>
      <c r="AS52" s="736"/>
      <c r="AT52" s="736"/>
      <c r="AU52" s="736"/>
      <c r="AV52" s="736"/>
      <c r="AW52" s="736"/>
      <c r="AX52" s="736"/>
      <c r="AY52" s="736"/>
      <c r="AZ52" s="736"/>
      <c r="BA52" s="736"/>
      <c r="BB52" s="736"/>
      <c r="BC52" s="736"/>
      <c r="BD52" s="736"/>
      <c r="BE52" s="736"/>
      <c r="BF52" s="736"/>
      <c r="BG52" s="736"/>
      <c r="BH52" s="736"/>
      <c r="BI52" s="736"/>
      <c r="BJ52" s="736"/>
      <c r="BK52" s="736"/>
      <c r="BL52" s="736"/>
      <c r="BM52" s="736"/>
      <c r="BN52" s="736"/>
      <c r="BO52" s="736"/>
      <c r="BP52" s="736"/>
      <c r="BQ52" s="736"/>
      <c r="BR52" s="736"/>
      <c r="BS52" s="736"/>
      <c r="BT52" s="736"/>
      <c r="BU52" s="736"/>
      <c r="BV52" s="736"/>
      <c r="BW52" s="736"/>
      <c r="BX52" s="736"/>
      <c r="BY52" s="736"/>
      <c r="BZ52" s="736"/>
      <c r="CA52" s="736"/>
      <c r="CB52" s="736"/>
      <c r="CC52" s="736"/>
      <c r="CD52" s="736"/>
      <c r="CE52" s="736"/>
      <c r="CF52" s="736"/>
      <c r="CG52" s="736"/>
    </row>
    <row r="53" spans="1:85" s="356" customFormat="1" x14ac:dyDescent="0.25">
      <c r="A53" s="571">
        <v>2</v>
      </c>
      <c r="B53" s="323" t="s">
        <v>931</v>
      </c>
      <c r="C53" s="105"/>
      <c r="D53" s="105"/>
      <c r="E53" s="354"/>
      <c r="F53" s="105"/>
      <c r="G53" s="564">
        <v>100</v>
      </c>
      <c r="H53" s="105">
        <f t="shared" ref="H53:H90" si="9">SUM(F53:G53)</f>
        <v>100</v>
      </c>
      <c r="I53" s="105"/>
      <c r="J53" s="105">
        <f t="shared" si="0"/>
        <v>100</v>
      </c>
      <c r="K53" s="105"/>
      <c r="L53" s="105">
        <f t="shared" si="6"/>
        <v>100</v>
      </c>
      <c r="M53" s="105"/>
      <c r="N53" s="105">
        <f t="shared" si="1"/>
        <v>100</v>
      </c>
      <c r="O53" s="105"/>
      <c r="P53" s="105">
        <f t="shared" si="2"/>
        <v>100</v>
      </c>
      <c r="Q53" s="105"/>
      <c r="R53" s="105">
        <f t="shared" si="3"/>
        <v>100</v>
      </c>
      <c r="S53" s="105"/>
      <c r="T53" s="105">
        <f t="shared" si="4"/>
        <v>100</v>
      </c>
      <c r="U53" s="105">
        <v>-100</v>
      </c>
      <c r="V53" s="105">
        <f t="shared" si="7"/>
        <v>0</v>
      </c>
      <c r="W53" s="105"/>
      <c r="X53" s="105">
        <f t="shared" si="8"/>
        <v>0</v>
      </c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736"/>
      <c r="AJ53" s="736"/>
      <c r="AK53" s="736"/>
      <c r="AL53" s="736"/>
      <c r="AM53" s="736"/>
      <c r="AN53" s="736"/>
      <c r="AO53" s="736"/>
      <c r="AP53" s="736"/>
      <c r="AQ53" s="736"/>
      <c r="AR53" s="736"/>
      <c r="AS53" s="736"/>
      <c r="AT53" s="736"/>
      <c r="AU53" s="736"/>
      <c r="AV53" s="736"/>
      <c r="AW53" s="736"/>
      <c r="AX53" s="736"/>
      <c r="AY53" s="736"/>
      <c r="AZ53" s="736"/>
      <c r="BA53" s="736"/>
      <c r="BB53" s="736"/>
      <c r="BC53" s="736"/>
      <c r="BD53" s="736"/>
      <c r="BE53" s="736"/>
      <c r="BF53" s="736"/>
      <c r="BG53" s="736"/>
      <c r="BH53" s="736"/>
      <c r="BI53" s="736"/>
      <c r="BJ53" s="736"/>
      <c r="BK53" s="736"/>
      <c r="BL53" s="736"/>
      <c r="BM53" s="736"/>
      <c r="BN53" s="736"/>
      <c r="BO53" s="736"/>
      <c r="BP53" s="736"/>
      <c r="BQ53" s="736"/>
      <c r="BR53" s="736"/>
      <c r="BS53" s="736"/>
      <c r="BT53" s="736"/>
      <c r="BU53" s="736"/>
      <c r="BV53" s="736"/>
      <c r="BW53" s="736"/>
      <c r="BX53" s="736"/>
      <c r="BY53" s="736"/>
      <c r="BZ53" s="736"/>
      <c r="CA53" s="736"/>
      <c r="CB53" s="736"/>
      <c r="CC53" s="736"/>
      <c r="CD53" s="736"/>
      <c r="CE53" s="736"/>
      <c r="CF53" s="736"/>
      <c r="CG53" s="736"/>
    </row>
    <row r="54" spans="1:85" s="356" customFormat="1" x14ac:dyDescent="0.25">
      <c r="A54" s="571">
        <v>3</v>
      </c>
      <c r="B54" s="323" t="s">
        <v>932</v>
      </c>
      <c r="C54" s="105"/>
      <c r="D54" s="105"/>
      <c r="E54" s="354"/>
      <c r="F54" s="105"/>
      <c r="G54" s="564">
        <v>100</v>
      </c>
      <c r="H54" s="105">
        <f t="shared" si="9"/>
        <v>100</v>
      </c>
      <c r="I54" s="105"/>
      <c r="J54" s="105">
        <f t="shared" si="0"/>
        <v>100</v>
      </c>
      <c r="K54" s="105"/>
      <c r="L54" s="105">
        <f t="shared" si="6"/>
        <v>100</v>
      </c>
      <c r="M54" s="105"/>
      <c r="N54" s="105">
        <f t="shared" si="1"/>
        <v>100</v>
      </c>
      <c r="O54" s="105"/>
      <c r="P54" s="105">
        <f t="shared" si="2"/>
        <v>100</v>
      </c>
      <c r="Q54" s="105"/>
      <c r="R54" s="105">
        <f t="shared" si="3"/>
        <v>100</v>
      </c>
      <c r="S54" s="105"/>
      <c r="T54" s="105">
        <f t="shared" si="4"/>
        <v>100</v>
      </c>
      <c r="U54" s="105"/>
      <c r="V54" s="105">
        <f t="shared" si="7"/>
        <v>100</v>
      </c>
      <c r="W54" s="105"/>
      <c r="X54" s="105">
        <f t="shared" si="8"/>
        <v>100</v>
      </c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736"/>
      <c r="AJ54" s="736"/>
      <c r="AK54" s="736"/>
      <c r="AL54" s="736"/>
      <c r="AM54" s="736"/>
      <c r="AN54" s="736"/>
      <c r="AO54" s="736"/>
      <c r="AP54" s="736"/>
      <c r="AQ54" s="736"/>
      <c r="AR54" s="736"/>
      <c r="AS54" s="736"/>
      <c r="AT54" s="736"/>
      <c r="AU54" s="736"/>
      <c r="AV54" s="736"/>
      <c r="AW54" s="736"/>
      <c r="AX54" s="736"/>
      <c r="AY54" s="736"/>
      <c r="AZ54" s="736"/>
      <c r="BA54" s="736"/>
      <c r="BB54" s="736"/>
      <c r="BC54" s="736"/>
      <c r="BD54" s="736"/>
      <c r="BE54" s="736"/>
      <c r="BF54" s="736"/>
      <c r="BG54" s="736"/>
      <c r="BH54" s="736"/>
      <c r="BI54" s="736"/>
      <c r="BJ54" s="736"/>
      <c r="BK54" s="736"/>
      <c r="BL54" s="736"/>
      <c r="BM54" s="736"/>
      <c r="BN54" s="736"/>
      <c r="BO54" s="736"/>
      <c r="BP54" s="736"/>
      <c r="BQ54" s="736"/>
      <c r="BR54" s="736"/>
      <c r="BS54" s="736"/>
      <c r="BT54" s="736"/>
      <c r="BU54" s="736"/>
      <c r="BV54" s="736"/>
      <c r="BW54" s="736"/>
      <c r="BX54" s="736"/>
      <c r="BY54" s="736"/>
      <c r="BZ54" s="736"/>
      <c r="CA54" s="736"/>
      <c r="CB54" s="736"/>
      <c r="CC54" s="736"/>
      <c r="CD54" s="736"/>
      <c r="CE54" s="736"/>
      <c r="CF54" s="736"/>
      <c r="CG54" s="736"/>
    </row>
    <row r="55" spans="1:85" s="356" customFormat="1" x14ac:dyDescent="0.25">
      <c r="A55" s="571">
        <v>4</v>
      </c>
      <c r="B55" s="323" t="s">
        <v>933</v>
      </c>
      <c r="C55" s="105"/>
      <c r="D55" s="105"/>
      <c r="E55" s="354"/>
      <c r="F55" s="105"/>
      <c r="G55" s="564">
        <v>50</v>
      </c>
      <c r="H55" s="105">
        <f t="shared" si="9"/>
        <v>50</v>
      </c>
      <c r="I55" s="105"/>
      <c r="J55" s="105">
        <f t="shared" si="0"/>
        <v>50</v>
      </c>
      <c r="K55" s="105"/>
      <c r="L55" s="105">
        <f t="shared" si="6"/>
        <v>50</v>
      </c>
      <c r="M55" s="105"/>
      <c r="N55" s="105">
        <f t="shared" si="1"/>
        <v>50</v>
      </c>
      <c r="O55" s="105"/>
      <c r="P55" s="105">
        <f t="shared" si="2"/>
        <v>50</v>
      </c>
      <c r="Q55" s="105"/>
      <c r="R55" s="105">
        <f t="shared" si="3"/>
        <v>50</v>
      </c>
      <c r="S55" s="105"/>
      <c r="T55" s="105">
        <f t="shared" si="4"/>
        <v>50</v>
      </c>
      <c r="U55" s="105"/>
      <c r="V55" s="105">
        <f t="shared" si="7"/>
        <v>50</v>
      </c>
      <c r="W55" s="105"/>
      <c r="X55" s="105">
        <f t="shared" si="8"/>
        <v>50</v>
      </c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736"/>
      <c r="AJ55" s="736"/>
      <c r="AK55" s="736"/>
      <c r="AL55" s="736"/>
      <c r="AM55" s="736"/>
      <c r="AN55" s="736"/>
      <c r="AO55" s="736"/>
      <c r="AP55" s="736"/>
      <c r="AQ55" s="736"/>
      <c r="AR55" s="736"/>
      <c r="AS55" s="736"/>
      <c r="AT55" s="736"/>
      <c r="AU55" s="736"/>
      <c r="AV55" s="736"/>
      <c r="AW55" s="736"/>
      <c r="AX55" s="736"/>
      <c r="AY55" s="736"/>
      <c r="AZ55" s="736"/>
      <c r="BA55" s="736"/>
      <c r="BB55" s="736"/>
      <c r="BC55" s="736"/>
      <c r="BD55" s="736"/>
      <c r="BE55" s="736"/>
      <c r="BF55" s="736"/>
      <c r="BG55" s="736"/>
      <c r="BH55" s="736"/>
      <c r="BI55" s="736"/>
      <c r="BJ55" s="736"/>
      <c r="BK55" s="736"/>
      <c r="BL55" s="736"/>
      <c r="BM55" s="736"/>
      <c r="BN55" s="736"/>
      <c r="BO55" s="736"/>
      <c r="BP55" s="736"/>
      <c r="BQ55" s="736"/>
      <c r="BR55" s="736"/>
      <c r="BS55" s="736"/>
      <c r="BT55" s="736"/>
      <c r="BU55" s="736"/>
      <c r="BV55" s="736"/>
      <c r="BW55" s="736"/>
      <c r="BX55" s="736"/>
      <c r="BY55" s="736"/>
      <c r="BZ55" s="736"/>
      <c r="CA55" s="736"/>
      <c r="CB55" s="736"/>
      <c r="CC55" s="736"/>
      <c r="CD55" s="736"/>
      <c r="CE55" s="736"/>
      <c r="CF55" s="736"/>
      <c r="CG55" s="736"/>
    </row>
    <row r="56" spans="1:85" s="356" customFormat="1" x14ac:dyDescent="0.25">
      <c r="A56" s="571">
        <v>5</v>
      </c>
      <c r="B56" s="323" t="s">
        <v>934</v>
      </c>
      <c r="C56" s="105"/>
      <c r="D56" s="105"/>
      <c r="E56" s="354"/>
      <c r="F56" s="105"/>
      <c r="G56" s="564">
        <v>50</v>
      </c>
      <c r="H56" s="105">
        <f t="shared" si="9"/>
        <v>50</v>
      </c>
      <c r="I56" s="105"/>
      <c r="J56" s="105">
        <f t="shared" si="0"/>
        <v>50</v>
      </c>
      <c r="K56" s="105"/>
      <c r="L56" s="105">
        <f t="shared" si="6"/>
        <v>50</v>
      </c>
      <c r="M56" s="105"/>
      <c r="N56" s="105">
        <f t="shared" si="1"/>
        <v>50</v>
      </c>
      <c r="O56" s="105"/>
      <c r="P56" s="105">
        <f t="shared" si="2"/>
        <v>50</v>
      </c>
      <c r="Q56" s="105"/>
      <c r="R56" s="105">
        <f t="shared" si="3"/>
        <v>50</v>
      </c>
      <c r="S56" s="105"/>
      <c r="T56" s="105">
        <f t="shared" si="4"/>
        <v>50</v>
      </c>
      <c r="U56" s="105"/>
      <c r="V56" s="105">
        <f t="shared" si="7"/>
        <v>50</v>
      </c>
      <c r="W56" s="105"/>
      <c r="X56" s="105">
        <f t="shared" si="8"/>
        <v>50</v>
      </c>
      <c r="Y56" s="736"/>
      <c r="Z56" s="736"/>
      <c r="AA56" s="736"/>
      <c r="AB56" s="736"/>
      <c r="AC56" s="736"/>
      <c r="AD56" s="736"/>
      <c r="AE56" s="736"/>
      <c r="AF56" s="736"/>
      <c r="AG56" s="736"/>
      <c r="AH56" s="736"/>
      <c r="AI56" s="736"/>
      <c r="AJ56" s="736"/>
      <c r="AK56" s="736"/>
      <c r="AL56" s="736"/>
      <c r="AM56" s="736"/>
      <c r="AN56" s="736"/>
      <c r="AO56" s="736"/>
      <c r="AP56" s="736"/>
      <c r="AQ56" s="736"/>
      <c r="AR56" s="736"/>
      <c r="AS56" s="736"/>
      <c r="AT56" s="736"/>
      <c r="AU56" s="736"/>
      <c r="AV56" s="736"/>
      <c r="AW56" s="736"/>
      <c r="AX56" s="736"/>
      <c r="AY56" s="736"/>
      <c r="AZ56" s="736"/>
      <c r="BA56" s="736"/>
      <c r="BB56" s="736"/>
      <c r="BC56" s="736"/>
      <c r="BD56" s="736"/>
      <c r="BE56" s="736"/>
      <c r="BF56" s="736"/>
      <c r="BG56" s="736"/>
      <c r="BH56" s="736"/>
      <c r="BI56" s="736"/>
      <c r="BJ56" s="736"/>
      <c r="BK56" s="736"/>
      <c r="BL56" s="736"/>
      <c r="BM56" s="736"/>
      <c r="BN56" s="736"/>
      <c r="BO56" s="736"/>
      <c r="BP56" s="736"/>
      <c r="BQ56" s="736"/>
      <c r="BR56" s="736"/>
      <c r="BS56" s="736"/>
      <c r="BT56" s="736"/>
      <c r="BU56" s="736"/>
      <c r="BV56" s="736"/>
      <c r="BW56" s="736"/>
      <c r="BX56" s="736"/>
      <c r="BY56" s="736"/>
      <c r="BZ56" s="736"/>
      <c r="CA56" s="736"/>
      <c r="CB56" s="736"/>
      <c r="CC56" s="736"/>
      <c r="CD56" s="736"/>
      <c r="CE56" s="736"/>
      <c r="CF56" s="736"/>
      <c r="CG56" s="736"/>
    </row>
    <row r="57" spans="1:85" s="356" customFormat="1" x14ac:dyDescent="0.25">
      <c r="A57" s="571">
        <v>6</v>
      </c>
      <c r="B57" s="323" t="s">
        <v>935</v>
      </c>
      <c r="C57" s="105"/>
      <c r="D57" s="105"/>
      <c r="E57" s="354"/>
      <c r="F57" s="105"/>
      <c r="G57" s="564">
        <v>100</v>
      </c>
      <c r="H57" s="105">
        <f t="shared" si="9"/>
        <v>100</v>
      </c>
      <c r="I57" s="105"/>
      <c r="J57" s="105">
        <f t="shared" si="0"/>
        <v>100</v>
      </c>
      <c r="K57" s="105"/>
      <c r="L57" s="105">
        <f t="shared" si="6"/>
        <v>100</v>
      </c>
      <c r="M57" s="105"/>
      <c r="N57" s="105">
        <f t="shared" si="1"/>
        <v>100</v>
      </c>
      <c r="O57" s="105"/>
      <c r="P57" s="105">
        <f t="shared" si="2"/>
        <v>100</v>
      </c>
      <c r="Q57" s="105"/>
      <c r="R57" s="105">
        <f t="shared" si="3"/>
        <v>100</v>
      </c>
      <c r="S57" s="105"/>
      <c r="T57" s="105">
        <f t="shared" si="4"/>
        <v>100</v>
      </c>
      <c r="U57" s="105"/>
      <c r="V57" s="105">
        <f t="shared" si="7"/>
        <v>100</v>
      </c>
      <c r="W57" s="105"/>
      <c r="X57" s="105">
        <f t="shared" si="8"/>
        <v>100</v>
      </c>
      <c r="Y57" s="736"/>
      <c r="Z57" s="736"/>
      <c r="AA57" s="736"/>
      <c r="AB57" s="736"/>
      <c r="AC57" s="736"/>
      <c r="AD57" s="736"/>
      <c r="AE57" s="736"/>
      <c r="AF57" s="736"/>
      <c r="AG57" s="736"/>
      <c r="AH57" s="736"/>
      <c r="AI57" s="736"/>
      <c r="AJ57" s="736"/>
      <c r="AK57" s="736"/>
      <c r="AL57" s="736"/>
      <c r="AM57" s="736"/>
      <c r="AN57" s="736"/>
      <c r="AO57" s="736"/>
      <c r="AP57" s="736"/>
      <c r="AQ57" s="736"/>
      <c r="AR57" s="736"/>
      <c r="AS57" s="736"/>
      <c r="AT57" s="736"/>
      <c r="AU57" s="736"/>
      <c r="AV57" s="736"/>
      <c r="AW57" s="736"/>
      <c r="AX57" s="736"/>
      <c r="AY57" s="736"/>
      <c r="AZ57" s="736"/>
      <c r="BA57" s="736"/>
      <c r="BB57" s="736"/>
      <c r="BC57" s="736"/>
      <c r="BD57" s="736"/>
      <c r="BE57" s="736"/>
      <c r="BF57" s="736"/>
      <c r="BG57" s="736"/>
      <c r="BH57" s="736"/>
      <c r="BI57" s="736"/>
      <c r="BJ57" s="736"/>
      <c r="BK57" s="736"/>
      <c r="BL57" s="736"/>
      <c r="BM57" s="736"/>
      <c r="BN57" s="736"/>
      <c r="BO57" s="736"/>
      <c r="BP57" s="736"/>
      <c r="BQ57" s="736"/>
      <c r="BR57" s="736"/>
      <c r="BS57" s="736"/>
      <c r="BT57" s="736"/>
      <c r="BU57" s="736"/>
      <c r="BV57" s="736"/>
      <c r="BW57" s="736"/>
      <c r="BX57" s="736"/>
      <c r="BY57" s="736"/>
      <c r="BZ57" s="736"/>
      <c r="CA57" s="736"/>
      <c r="CB57" s="736"/>
      <c r="CC57" s="736"/>
      <c r="CD57" s="736"/>
      <c r="CE57" s="736"/>
      <c r="CF57" s="736"/>
      <c r="CG57" s="736"/>
    </row>
    <row r="58" spans="1:85" s="356" customFormat="1" x14ac:dyDescent="0.25">
      <c r="A58" s="571">
        <v>7</v>
      </c>
      <c r="B58" s="323" t="s">
        <v>936</v>
      </c>
      <c r="C58" s="105"/>
      <c r="D58" s="105"/>
      <c r="E58" s="354"/>
      <c r="F58" s="105"/>
      <c r="G58" s="564">
        <v>50</v>
      </c>
      <c r="H58" s="105">
        <f t="shared" si="9"/>
        <v>50</v>
      </c>
      <c r="I58" s="105"/>
      <c r="J58" s="105">
        <f t="shared" si="0"/>
        <v>50</v>
      </c>
      <c r="K58" s="105"/>
      <c r="L58" s="105">
        <f t="shared" si="6"/>
        <v>50</v>
      </c>
      <c r="M58" s="105"/>
      <c r="N58" s="105">
        <f t="shared" si="1"/>
        <v>50</v>
      </c>
      <c r="O58" s="105"/>
      <c r="P58" s="105">
        <f t="shared" si="2"/>
        <v>50</v>
      </c>
      <c r="Q58" s="105"/>
      <c r="R58" s="105">
        <f t="shared" si="3"/>
        <v>50</v>
      </c>
      <c r="S58" s="105"/>
      <c r="T58" s="105">
        <f t="shared" si="4"/>
        <v>50</v>
      </c>
      <c r="U58" s="105"/>
      <c r="V58" s="105">
        <f t="shared" si="7"/>
        <v>50</v>
      </c>
      <c r="W58" s="105"/>
      <c r="X58" s="105">
        <f t="shared" si="8"/>
        <v>50</v>
      </c>
      <c r="Y58" s="736"/>
      <c r="Z58" s="736"/>
      <c r="AA58" s="736"/>
      <c r="AB58" s="736"/>
      <c r="AC58" s="736"/>
      <c r="AD58" s="736"/>
      <c r="AE58" s="736"/>
      <c r="AF58" s="736"/>
      <c r="AG58" s="736"/>
      <c r="AH58" s="736"/>
      <c r="AI58" s="736"/>
      <c r="AJ58" s="736"/>
      <c r="AK58" s="736"/>
      <c r="AL58" s="736"/>
      <c r="AM58" s="736"/>
      <c r="AN58" s="736"/>
      <c r="AO58" s="736"/>
      <c r="AP58" s="736"/>
      <c r="AQ58" s="736"/>
      <c r="AR58" s="736"/>
      <c r="AS58" s="736"/>
      <c r="AT58" s="736"/>
      <c r="AU58" s="736"/>
      <c r="AV58" s="736"/>
      <c r="AW58" s="736"/>
      <c r="AX58" s="736"/>
      <c r="AY58" s="736"/>
      <c r="AZ58" s="736"/>
      <c r="BA58" s="736"/>
      <c r="BB58" s="736"/>
      <c r="BC58" s="736"/>
      <c r="BD58" s="736"/>
      <c r="BE58" s="736"/>
      <c r="BF58" s="736"/>
      <c r="BG58" s="736"/>
      <c r="BH58" s="736"/>
      <c r="BI58" s="736"/>
      <c r="BJ58" s="736"/>
      <c r="BK58" s="736"/>
      <c r="BL58" s="736"/>
      <c r="BM58" s="736"/>
      <c r="BN58" s="736"/>
      <c r="BO58" s="736"/>
      <c r="BP58" s="736"/>
      <c r="BQ58" s="736"/>
      <c r="BR58" s="736"/>
      <c r="BS58" s="736"/>
      <c r="BT58" s="736"/>
      <c r="BU58" s="736"/>
      <c r="BV58" s="736"/>
      <c r="BW58" s="736"/>
      <c r="BX58" s="736"/>
      <c r="BY58" s="736"/>
      <c r="BZ58" s="736"/>
      <c r="CA58" s="736"/>
      <c r="CB58" s="736"/>
      <c r="CC58" s="736"/>
      <c r="CD58" s="736"/>
      <c r="CE58" s="736"/>
      <c r="CF58" s="736"/>
      <c r="CG58" s="736"/>
    </row>
    <row r="59" spans="1:85" s="356" customFormat="1" x14ac:dyDescent="0.25">
      <c r="A59" s="571">
        <v>8</v>
      </c>
      <c r="B59" s="323" t="s">
        <v>937</v>
      </c>
      <c r="C59" s="105"/>
      <c r="D59" s="105"/>
      <c r="E59" s="354"/>
      <c r="F59" s="105"/>
      <c r="G59" s="564">
        <v>50</v>
      </c>
      <c r="H59" s="105">
        <f t="shared" si="9"/>
        <v>50</v>
      </c>
      <c r="I59" s="105"/>
      <c r="J59" s="105">
        <f t="shared" si="0"/>
        <v>50</v>
      </c>
      <c r="K59" s="105"/>
      <c r="L59" s="105">
        <f t="shared" si="6"/>
        <v>50</v>
      </c>
      <c r="M59" s="105"/>
      <c r="N59" s="105">
        <f t="shared" si="1"/>
        <v>50</v>
      </c>
      <c r="O59" s="105"/>
      <c r="P59" s="105">
        <f t="shared" si="2"/>
        <v>50</v>
      </c>
      <c r="Q59" s="105"/>
      <c r="R59" s="105">
        <f t="shared" si="3"/>
        <v>50</v>
      </c>
      <c r="S59" s="105"/>
      <c r="T59" s="105">
        <f t="shared" si="4"/>
        <v>50</v>
      </c>
      <c r="U59" s="105"/>
      <c r="V59" s="105">
        <f t="shared" si="7"/>
        <v>50</v>
      </c>
      <c r="W59" s="105"/>
      <c r="X59" s="105">
        <f t="shared" si="8"/>
        <v>50</v>
      </c>
      <c r="Y59" s="736"/>
      <c r="Z59" s="736"/>
      <c r="AA59" s="736"/>
      <c r="AB59" s="736"/>
      <c r="AC59" s="736"/>
      <c r="AD59" s="736"/>
      <c r="AE59" s="736"/>
      <c r="AF59" s="736"/>
      <c r="AG59" s="736"/>
      <c r="AH59" s="736"/>
      <c r="AI59" s="736"/>
      <c r="AJ59" s="736"/>
      <c r="AK59" s="736"/>
      <c r="AL59" s="736"/>
      <c r="AM59" s="736"/>
      <c r="AN59" s="736"/>
      <c r="AO59" s="736"/>
      <c r="AP59" s="736"/>
      <c r="AQ59" s="736"/>
      <c r="AR59" s="736"/>
      <c r="AS59" s="736"/>
      <c r="AT59" s="736"/>
      <c r="AU59" s="736"/>
      <c r="AV59" s="736"/>
      <c r="AW59" s="736"/>
      <c r="AX59" s="736"/>
      <c r="AY59" s="736"/>
      <c r="AZ59" s="736"/>
      <c r="BA59" s="736"/>
      <c r="BB59" s="736"/>
      <c r="BC59" s="736"/>
      <c r="BD59" s="736"/>
      <c r="BE59" s="736"/>
      <c r="BF59" s="736"/>
      <c r="BG59" s="736"/>
      <c r="BH59" s="736"/>
      <c r="BI59" s="736"/>
      <c r="BJ59" s="736"/>
      <c r="BK59" s="736"/>
      <c r="BL59" s="736"/>
      <c r="BM59" s="736"/>
      <c r="BN59" s="736"/>
      <c r="BO59" s="736"/>
      <c r="BP59" s="736"/>
      <c r="BQ59" s="736"/>
      <c r="BR59" s="736"/>
      <c r="BS59" s="736"/>
      <c r="BT59" s="736"/>
      <c r="BU59" s="736"/>
      <c r="BV59" s="736"/>
      <c r="BW59" s="736"/>
      <c r="BX59" s="736"/>
      <c r="BY59" s="736"/>
      <c r="BZ59" s="736"/>
      <c r="CA59" s="736"/>
      <c r="CB59" s="736"/>
      <c r="CC59" s="736"/>
      <c r="CD59" s="736"/>
      <c r="CE59" s="736"/>
      <c r="CF59" s="736"/>
      <c r="CG59" s="736"/>
    </row>
    <row r="60" spans="1:85" s="356" customFormat="1" x14ac:dyDescent="0.25">
      <c r="A60" s="571">
        <v>9</v>
      </c>
      <c r="B60" s="323" t="s">
        <v>938</v>
      </c>
      <c r="C60" s="105"/>
      <c r="D60" s="105"/>
      <c r="E60" s="354"/>
      <c r="F60" s="105"/>
      <c r="G60" s="564">
        <v>300</v>
      </c>
      <c r="H60" s="105">
        <f t="shared" si="9"/>
        <v>300</v>
      </c>
      <c r="I60" s="105"/>
      <c r="J60" s="105">
        <f t="shared" si="0"/>
        <v>300</v>
      </c>
      <c r="K60" s="105"/>
      <c r="L60" s="105">
        <f t="shared" si="6"/>
        <v>300</v>
      </c>
      <c r="M60" s="105"/>
      <c r="N60" s="105">
        <f t="shared" si="1"/>
        <v>300</v>
      </c>
      <c r="O60" s="105"/>
      <c r="P60" s="105">
        <f t="shared" si="2"/>
        <v>300</v>
      </c>
      <c r="Q60" s="105"/>
      <c r="R60" s="105">
        <f t="shared" si="3"/>
        <v>300</v>
      </c>
      <c r="S60" s="105"/>
      <c r="T60" s="105">
        <f t="shared" si="4"/>
        <v>300</v>
      </c>
      <c r="U60" s="105">
        <v>-300</v>
      </c>
      <c r="V60" s="105">
        <f t="shared" si="7"/>
        <v>0</v>
      </c>
      <c r="W60" s="105"/>
      <c r="X60" s="105">
        <f t="shared" si="8"/>
        <v>0</v>
      </c>
      <c r="Y60" s="736"/>
      <c r="Z60" s="736"/>
      <c r="AA60" s="736"/>
      <c r="AB60" s="736"/>
      <c r="AC60" s="736"/>
      <c r="AD60" s="736"/>
      <c r="AE60" s="736"/>
      <c r="AF60" s="736"/>
      <c r="AG60" s="736"/>
      <c r="AH60" s="736"/>
      <c r="AI60" s="736"/>
      <c r="AJ60" s="736"/>
      <c r="AK60" s="736"/>
      <c r="AL60" s="736"/>
      <c r="AM60" s="736"/>
      <c r="AN60" s="736"/>
      <c r="AO60" s="736"/>
      <c r="AP60" s="736"/>
      <c r="AQ60" s="736"/>
      <c r="AR60" s="736"/>
      <c r="AS60" s="736"/>
      <c r="AT60" s="736"/>
      <c r="AU60" s="736"/>
      <c r="AV60" s="736"/>
      <c r="AW60" s="736"/>
      <c r="AX60" s="736"/>
      <c r="AY60" s="736"/>
      <c r="AZ60" s="736"/>
      <c r="BA60" s="736"/>
      <c r="BB60" s="736"/>
      <c r="BC60" s="736"/>
      <c r="BD60" s="736"/>
      <c r="BE60" s="736"/>
      <c r="BF60" s="736"/>
      <c r="BG60" s="736"/>
      <c r="BH60" s="736"/>
      <c r="BI60" s="736"/>
      <c r="BJ60" s="736"/>
      <c r="BK60" s="736"/>
      <c r="BL60" s="736"/>
      <c r="BM60" s="736"/>
      <c r="BN60" s="736"/>
      <c r="BO60" s="736"/>
      <c r="BP60" s="736"/>
      <c r="BQ60" s="736"/>
      <c r="BR60" s="736"/>
      <c r="BS60" s="736"/>
      <c r="BT60" s="736"/>
      <c r="BU60" s="736"/>
      <c r="BV60" s="736"/>
      <c r="BW60" s="736"/>
      <c r="BX60" s="736"/>
      <c r="BY60" s="736"/>
      <c r="BZ60" s="736"/>
      <c r="CA60" s="736"/>
      <c r="CB60" s="736"/>
      <c r="CC60" s="736"/>
      <c r="CD60" s="736"/>
      <c r="CE60" s="736"/>
      <c r="CF60" s="736"/>
      <c r="CG60" s="736"/>
    </row>
    <row r="61" spans="1:85" s="356" customFormat="1" x14ac:dyDescent="0.25">
      <c r="A61" s="571">
        <v>10</v>
      </c>
      <c r="B61" s="323" t="s">
        <v>939</v>
      </c>
      <c r="C61" s="105"/>
      <c r="D61" s="105"/>
      <c r="E61" s="354"/>
      <c r="F61" s="105"/>
      <c r="G61" s="564">
        <v>500</v>
      </c>
      <c r="H61" s="105">
        <f t="shared" si="9"/>
        <v>500</v>
      </c>
      <c r="I61" s="105"/>
      <c r="J61" s="105">
        <f t="shared" si="0"/>
        <v>500</v>
      </c>
      <c r="K61" s="105"/>
      <c r="L61" s="105">
        <f t="shared" si="6"/>
        <v>500</v>
      </c>
      <c r="M61" s="105"/>
      <c r="N61" s="105">
        <f t="shared" si="1"/>
        <v>500</v>
      </c>
      <c r="O61" s="105"/>
      <c r="P61" s="105">
        <f t="shared" si="2"/>
        <v>500</v>
      </c>
      <c r="Q61" s="105"/>
      <c r="R61" s="105">
        <f t="shared" si="3"/>
        <v>500</v>
      </c>
      <c r="S61" s="105"/>
      <c r="T61" s="105">
        <f t="shared" si="4"/>
        <v>500</v>
      </c>
      <c r="U61" s="105"/>
      <c r="V61" s="105">
        <f t="shared" si="7"/>
        <v>500</v>
      </c>
      <c r="W61" s="105"/>
      <c r="X61" s="105">
        <f t="shared" si="8"/>
        <v>500</v>
      </c>
      <c r="Y61" s="736"/>
      <c r="Z61" s="736"/>
      <c r="AA61" s="736"/>
      <c r="AB61" s="736"/>
      <c r="AC61" s="736"/>
      <c r="AD61" s="736"/>
      <c r="AE61" s="736"/>
      <c r="AF61" s="736"/>
      <c r="AG61" s="736"/>
      <c r="AH61" s="736"/>
      <c r="AI61" s="736"/>
      <c r="AJ61" s="736"/>
      <c r="AK61" s="736"/>
      <c r="AL61" s="736"/>
      <c r="AM61" s="736"/>
      <c r="AN61" s="736"/>
      <c r="AO61" s="736"/>
      <c r="AP61" s="736"/>
      <c r="AQ61" s="736"/>
      <c r="AR61" s="736"/>
      <c r="AS61" s="736"/>
      <c r="AT61" s="736"/>
      <c r="AU61" s="736"/>
      <c r="AV61" s="736"/>
      <c r="AW61" s="736"/>
      <c r="AX61" s="736"/>
      <c r="AY61" s="736"/>
      <c r="AZ61" s="736"/>
      <c r="BA61" s="736"/>
      <c r="BB61" s="736"/>
      <c r="BC61" s="736"/>
      <c r="BD61" s="736"/>
      <c r="BE61" s="736"/>
      <c r="BF61" s="736"/>
      <c r="BG61" s="736"/>
      <c r="BH61" s="736"/>
      <c r="BI61" s="736"/>
      <c r="BJ61" s="736"/>
      <c r="BK61" s="736"/>
      <c r="BL61" s="736"/>
      <c r="BM61" s="736"/>
      <c r="BN61" s="736"/>
      <c r="BO61" s="736"/>
      <c r="BP61" s="736"/>
      <c r="BQ61" s="736"/>
      <c r="BR61" s="736"/>
      <c r="BS61" s="736"/>
      <c r="BT61" s="736"/>
      <c r="BU61" s="736"/>
      <c r="BV61" s="736"/>
      <c r="BW61" s="736"/>
      <c r="BX61" s="736"/>
      <c r="BY61" s="736"/>
      <c r="BZ61" s="736"/>
      <c r="CA61" s="736"/>
      <c r="CB61" s="736"/>
      <c r="CC61" s="736"/>
      <c r="CD61" s="736"/>
      <c r="CE61" s="736"/>
      <c r="CF61" s="736"/>
      <c r="CG61" s="736"/>
    </row>
    <row r="62" spans="1:85" s="356" customFormat="1" x14ac:dyDescent="0.25">
      <c r="A62" s="571">
        <v>11</v>
      </c>
      <c r="B62" s="323" t="s">
        <v>940</v>
      </c>
      <c r="C62" s="105"/>
      <c r="D62" s="105"/>
      <c r="E62" s="354"/>
      <c r="F62" s="105"/>
      <c r="G62" s="564">
        <v>45</v>
      </c>
      <c r="H62" s="105">
        <f t="shared" si="9"/>
        <v>45</v>
      </c>
      <c r="I62" s="105"/>
      <c r="J62" s="105">
        <f t="shared" si="0"/>
        <v>45</v>
      </c>
      <c r="K62" s="105"/>
      <c r="L62" s="105">
        <f t="shared" si="6"/>
        <v>45</v>
      </c>
      <c r="M62" s="105"/>
      <c r="N62" s="105">
        <f t="shared" si="1"/>
        <v>45</v>
      </c>
      <c r="O62" s="105"/>
      <c r="P62" s="105">
        <f t="shared" si="2"/>
        <v>45</v>
      </c>
      <c r="Q62" s="105"/>
      <c r="R62" s="105">
        <f t="shared" si="3"/>
        <v>45</v>
      </c>
      <c r="S62" s="105"/>
      <c r="T62" s="105">
        <f t="shared" si="4"/>
        <v>45</v>
      </c>
      <c r="U62" s="105"/>
      <c r="V62" s="105">
        <f t="shared" si="7"/>
        <v>45</v>
      </c>
      <c r="W62" s="105"/>
      <c r="X62" s="105">
        <f t="shared" si="8"/>
        <v>45</v>
      </c>
      <c r="Y62" s="736"/>
      <c r="Z62" s="736"/>
      <c r="AA62" s="736"/>
      <c r="AB62" s="736"/>
      <c r="AC62" s="736"/>
      <c r="AD62" s="736"/>
      <c r="AE62" s="736"/>
      <c r="AF62" s="736"/>
      <c r="AG62" s="736"/>
      <c r="AH62" s="736"/>
      <c r="AI62" s="736"/>
      <c r="AJ62" s="736"/>
      <c r="AK62" s="736"/>
      <c r="AL62" s="736"/>
      <c r="AM62" s="736"/>
      <c r="AN62" s="736"/>
      <c r="AO62" s="736"/>
      <c r="AP62" s="736"/>
      <c r="AQ62" s="736"/>
      <c r="AR62" s="736"/>
      <c r="AS62" s="736"/>
      <c r="AT62" s="736"/>
      <c r="AU62" s="736"/>
      <c r="AV62" s="736"/>
      <c r="AW62" s="736"/>
      <c r="AX62" s="736"/>
      <c r="AY62" s="736"/>
      <c r="AZ62" s="736"/>
      <c r="BA62" s="736"/>
      <c r="BB62" s="736"/>
      <c r="BC62" s="736"/>
      <c r="BD62" s="736"/>
      <c r="BE62" s="736"/>
      <c r="BF62" s="736"/>
      <c r="BG62" s="736"/>
      <c r="BH62" s="736"/>
      <c r="BI62" s="736"/>
      <c r="BJ62" s="736"/>
      <c r="BK62" s="736"/>
      <c r="BL62" s="736"/>
      <c r="BM62" s="736"/>
      <c r="BN62" s="736"/>
      <c r="BO62" s="736"/>
      <c r="BP62" s="736"/>
      <c r="BQ62" s="736"/>
      <c r="BR62" s="736"/>
      <c r="BS62" s="736"/>
      <c r="BT62" s="736"/>
      <c r="BU62" s="736"/>
      <c r="BV62" s="736"/>
      <c r="BW62" s="736"/>
      <c r="BX62" s="736"/>
      <c r="BY62" s="736"/>
      <c r="BZ62" s="736"/>
      <c r="CA62" s="736"/>
      <c r="CB62" s="736"/>
      <c r="CC62" s="736"/>
      <c r="CD62" s="736"/>
      <c r="CE62" s="736"/>
      <c r="CF62" s="736"/>
      <c r="CG62" s="736"/>
    </row>
    <row r="63" spans="1:85" s="356" customFormat="1" x14ac:dyDescent="0.25">
      <c r="A63" s="571">
        <v>12</v>
      </c>
      <c r="B63" s="323" t="s">
        <v>410</v>
      </c>
      <c r="C63" s="105"/>
      <c r="D63" s="105"/>
      <c r="E63" s="354"/>
      <c r="F63" s="105"/>
      <c r="G63" s="564">
        <v>200</v>
      </c>
      <c r="H63" s="105">
        <f t="shared" si="9"/>
        <v>200</v>
      </c>
      <c r="I63" s="105"/>
      <c r="J63" s="105">
        <f t="shared" si="0"/>
        <v>200</v>
      </c>
      <c r="K63" s="105"/>
      <c r="L63" s="105">
        <f t="shared" si="6"/>
        <v>200</v>
      </c>
      <c r="M63" s="105"/>
      <c r="N63" s="105">
        <f t="shared" si="1"/>
        <v>200</v>
      </c>
      <c r="O63" s="105"/>
      <c r="P63" s="105">
        <f t="shared" si="2"/>
        <v>200</v>
      </c>
      <c r="Q63" s="105"/>
      <c r="R63" s="105">
        <f t="shared" si="3"/>
        <v>200</v>
      </c>
      <c r="S63" s="105"/>
      <c r="T63" s="105">
        <f t="shared" si="4"/>
        <v>200</v>
      </c>
      <c r="U63" s="105"/>
      <c r="V63" s="105">
        <f t="shared" si="7"/>
        <v>200</v>
      </c>
      <c r="W63" s="105"/>
      <c r="X63" s="105">
        <f t="shared" si="8"/>
        <v>200</v>
      </c>
      <c r="Y63" s="736"/>
      <c r="Z63" s="736"/>
      <c r="AA63" s="736"/>
      <c r="AB63" s="736"/>
      <c r="AC63" s="736"/>
      <c r="AD63" s="736"/>
      <c r="AE63" s="736"/>
      <c r="AF63" s="736"/>
      <c r="AG63" s="736"/>
      <c r="AH63" s="736"/>
      <c r="AI63" s="736"/>
      <c r="AJ63" s="736"/>
      <c r="AK63" s="736"/>
      <c r="AL63" s="736"/>
      <c r="AM63" s="736"/>
      <c r="AN63" s="736"/>
      <c r="AO63" s="736"/>
      <c r="AP63" s="736"/>
      <c r="AQ63" s="736"/>
      <c r="AR63" s="736"/>
      <c r="AS63" s="736"/>
      <c r="AT63" s="736"/>
      <c r="AU63" s="736"/>
      <c r="AV63" s="736"/>
      <c r="AW63" s="736"/>
      <c r="AX63" s="736"/>
      <c r="AY63" s="736"/>
      <c r="AZ63" s="736"/>
      <c r="BA63" s="736"/>
      <c r="BB63" s="736"/>
      <c r="BC63" s="736"/>
      <c r="BD63" s="736"/>
      <c r="BE63" s="736"/>
      <c r="BF63" s="736"/>
      <c r="BG63" s="736"/>
      <c r="BH63" s="736"/>
      <c r="BI63" s="736"/>
      <c r="BJ63" s="736"/>
      <c r="BK63" s="736"/>
      <c r="BL63" s="736"/>
      <c r="BM63" s="736"/>
      <c r="BN63" s="736"/>
      <c r="BO63" s="736"/>
      <c r="BP63" s="736"/>
      <c r="BQ63" s="736"/>
      <c r="BR63" s="736"/>
      <c r="BS63" s="736"/>
      <c r="BT63" s="736"/>
      <c r="BU63" s="736"/>
      <c r="BV63" s="736"/>
      <c r="BW63" s="736"/>
      <c r="BX63" s="736"/>
      <c r="BY63" s="736"/>
      <c r="BZ63" s="736"/>
      <c r="CA63" s="736"/>
      <c r="CB63" s="736"/>
      <c r="CC63" s="736"/>
      <c r="CD63" s="736"/>
      <c r="CE63" s="736"/>
      <c r="CF63" s="736"/>
      <c r="CG63" s="736"/>
    </row>
    <row r="64" spans="1:85" s="356" customFormat="1" x14ac:dyDescent="0.25">
      <c r="A64" s="571">
        <v>13</v>
      </c>
      <c r="B64" s="323" t="s">
        <v>941</v>
      </c>
      <c r="C64" s="105"/>
      <c r="D64" s="105"/>
      <c r="E64" s="354"/>
      <c r="F64" s="105"/>
      <c r="G64" s="564">
        <v>200</v>
      </c>
      <c r="H64" s="105">
        <f t="shared" si="9"/>
        <v>200</v>
      </c>
      <c r="I64" s="105"/>
      <c r="J64" s="105">
        <f t="shared" si="0"/>
        <v>200</v>
      </c>
      <c r="K64" s="105"/>
      <c r="L64" s="105">
        <f t="shared" si="6"/>
        <v>200</v>
      </c>
      <c r="M64" s="105"/>
      <c r="N64" s="105">
        <f t="shared" si="1"/>
        <v>200</v>
      </c>
      <c r="O64" s="105"/>
      <c r="P64" s="105">
        <f t="shared" si="2"/>
        <v>200</v>
      </c>
      <c r="Q64" s="105"/>
      <c r="R64" s="105">
        <f t="shared" si="3"/>
        <v>200</v>
      </c>
      <c r="S64" s="105"/>
      <c r="T64" s="105">
        <f t="shared" si="4"/>
        <v>200</v>
      </c>
      <c r="U64" s="105"/>
      <c r="V64" s="105">
        <f t="shared" si="7"/>
        <v>200</v>
      </c>
      <c r="W64" s="105"/>
      <c r="X64" s="105">
        <f t="shared" si="8"/>
        <v>200</v>
      </c>
      <c r="Y64" s="736"/>
      <c r="Z64" s="736"/>
      <c r="AA64" s="736"/>
      <c r="AB64" s="736"/>
      <c r="AC64" s="736"/>
      <c r="AD64" s="736"/>
      <c r="AE64" s="736"/>
      <c r="AF64" s="736"/>
      <c r="AG64" s="736"/>
      <c r="AH64" s="736"/>
      <c r="AI64" s="736"/>
      <c r="AJ64" s="736"/>
      <c r="AK64" s="736"/>
      <c r="AL64" s="736"/>
      <c r="AM64" s="736"/>
      <c r="AN64" s="736"/>
      <c r="AO64" s="736"/>
      <c r="AP64" s="736"/>
      <c r="AQ64" s="736"/>
      <c r="AR64" s="736"/>
      <c r="AS64" s="736"/>
      <c r="AT64" s="736"/>
      <c r="AU64" s="736"/>
      <c r="AV64" s="736"/>
      <c r="AW64" s="736"/>
      <c r="AX64" s="736"/>
      <c r="AY64" s="736"/>
      <c r="AZ64" s="736"/>
      <c r="BA64" s="736"/>
      <c r="BB64" s="736"/>
      <c r="BC64" s="736"/>
      <c r="BD64" s="736"/>
      <c r="BE64" s="736"/>
      <c r="BF64" s="736"/>
      <c r="BG64" s="736"/>
      <c r="BH64" s="736"/>
      <c r="BI64" s="736"/>
      <c r="BJ64" s="736"/>
      <c r="BK64" s="736"/>
      <c r="BL64" s="736"/>
      <c r="BM64" s="736"/>
      <c r="BN64" s="736"/>
      <c r="BO64" s="736"/>
      <c r="BP64" s="736"/>
      <c r="BQ64" s="736"/>
      <c r="BR64" s="736"/>
      <c r="BS64" s="736"/>
      <c r="BT64" s="736"/>
      <c r="BU64" s="736"/>
      <c r="BV64" s="736"/>
      <c r="BW64" s="736"/>
      <c r="BX64" s="736"/>
      <c r="BY64" s="736"/>
      <c r="BZ64" s="736"/>
      <c r="CA64" s="736"/>
      <c r="CB64" s="736"/>
      <c r="CC64" s="736"/>
      <c r="CD64" s="736"/>
      <c r="CE64" s="736"/>
      <c r="CF64" s="736"/>
      <c r="CG64" s="736"/>
    </row>
    <row r="65" spans="1:85" s="356" customFormat="1" x14ac:dyDescent="0.25">
      <c r="A65" s="571">
        <v>14</v>
      </c>
      <c r="B65" s="323" t="s">
        <v>942</v>
      </c>
      <c r="C65" s="105"/>
      <c r="D65" s="105"/>
      <c r="E65" s="354"/>
      <c r="F65" s="105"/>
      <c r="G65" s="564">
        <v>510</v>
      </c>
      <c r="H65" s="105">
        <f t="shared" si="9"/>
        <v>510</v>
      </c>
      <c r="I65" s="105"/>
      <c r="J65" s="105">
        <f t="shared" si="0"/>
        <v>510</v>
      </c>
      <c r="K65" s="105"/>
      <c r="L65" s="105">
        <f t="shared" si="6"/>
        <v>510</v>
      </c>
      <c r="M65" s="105"/>
      <c r="N65" s="105">
        <f t="shared" si="1"/>
        <v>510</v>
      </c>
      <c r="O65" s="105"/>
      <c r="P65" s="105">
        <f t="shared" si="2"/>
        <v>510</v>
      </c>
      <c r="Q65" s="105"/>
      <c r="R65" s="105">
        <f t="shared" si="3"/>
        <v>510</v>
      </c>
      <c r="S65" s="105"/>
      <c r="T65" s="105">
        <f t="shared" si="4"/>
        <v>510</v>
      </c>
      <c r="U65" s="105"/>
      <c r="V65" s="105">
        <f t="shared" si="7"/>
        <v>510</v>
      </c>
      <c r="W65" s="105"/>
      <c r="X65" s="105">
        <f t="shared" si="8"/>
        <v>510</v>
      </c>
      <c r="Y65" s="736"/>
      <c r="Z65" s="736"/>
      <c r="AA65" s="736"/>
      <c r="AB65" s="736"/>
      <c r="AC65" s="736"/>
      <c r="AD65" s="736"/>
      <c r="AE65" s="736"/>
      <c r="AF65" s="736"/>
      <c r="AG65" s="736"/>
      <c r="AH65" s="736"/>
      <c r="AI65" s="736"/>
      <c r="AJ65" s="736"/>
      <c r="AK65" s="736"/>
      <c r="AL65" s="736"/>
      <c r="AM65" s="736"/>
      <c r="AN65" s="736"/>
      <c r="AO65" s="736"/>
      <c r="AP65" s="736"/>
      <c r="AQ65" s="736"/>
      <c r="AR65" s="736"/>
      <c r="AS65" s="736"/>
      <c r="AT65" s="736"/>
      <c r="AU65" s="736"/>
      <c r="AV65" s="736"/>
      <c r="AW65" s="736"/>
      <c r="AX65" s="736"/>
      <c r="AY65" s="736"/>
      <c r="AZ65" s="736"/>
      <c r="BA65" s="736"/>
      <c r="BB65" s="736"/>
      <c r="BC65" s="736"/>
      <c r="BD65" s="736"/>
      <c r="BE65" s="736"/>
      <c r="BF65" s="736"/>
      <c r="BG65" s="736"/>
      <c r="BH65" s="736"/>
      <c r="BI65" s="736"/>
      <c r="BJ65" s="736"/>
      <c r="BK65" s="736"/>
      <c r="BL65" s="736"/>
      <c r="BM65" s="736"/>
      <c r="BN65" s="736"/>
      <c r="BO65" s="736"/>
      <c r="BP65" s="736"/>
      <c r="BQ65" s="736"/>
      <c r="BR65" s="736"/>
      <c r="BS65" s="736"/>
      <c r="BT65" s="736"/>
      <c r="BU65" s="736"/>
      <c r="BV65" s="736"/>
      <c r="BW65" s="736"/>
      <c r="BX65" s="736"/>
      <c r="BY65" s="736"/>
      <c r="BZ65" s="736"/>
      <c r="CA65" s="736"/>
      <c r="CB65" s="736"/>
      <c r="CC65" s="736"/>
      <c r="CD65" s="736"/>
      <c r="CE65" s="736"/>
      <c r="CF65" s="736"/>
      <c r="CG65" s="736"/>
    </row>
    <row r="66" spans="1:85" s="356" customFormat="1" x14ac:dyDescent="0.25">
      <c r="A66" s="571">
        <v>15</v>
      </c>
      <c r="B66" s="323" t="s">
        <v>943</v>
      </c>
      <c r="C66" s="105"/>
      <c r="D66" s="105"/>
      <c r="E66" s="354"/>
      <c r="F66" s="105"/>
      <c r="G66" s="564">
        <v>50</v>
      </c>
      <c r="H66" s="105">
        <f t="shared" si="9"/>
        <v>50</v>
      </c>
      <c r="I66" s="105"/>
      <c r="J66" s="105">
        <f t="shared" si="0"/>
        <v>50</v>
      </c>
      <c r="K66" s="105"/>
      <c r="L66" s="105">
        <f t="shared" si="6"/>
        <v>50</v>
      </c>
      <c r="M66" s="105"/>
      <c r="N66" s="105">
        <f t="shared" si="1"/>
        <v>50</v>
      </c>
      <c r="O66" s="105"/>
      <c r="P66" s="105">
        <f t="shared" si="2"/>
        <v>50</v>
      </c>
      <c r="Q66" s="105"/>
      <c r="R66" s="105">
        <f t="shared" si="3"/>
        <v>50</v>
      </c>
      <c r="S66" s="105"/>
      <c r="T66" s="105">
        <f t="shared" si="4"/>
        <v>50</v>
      </c>
      <c r="U66" s="105"/>
      <c r="V66" s="105">
        <f t="shared" si="7"/>
        <v>50</v>
      </c>
      <c r="W66" s="105"/>
      <c r="X66" s="105">
        <f t="shared" si="8"/>
        <v>50</v>
      </c>
      <c r="Y66" s="736"/>
      <c r="Z66" s="736"/>
      <c r="AA66" s="736"/>
      <c r="AB66" s="736"/>
      <c r="AC66" s="736"/>
      <c r="AD66" s="736"/>
      <c r="AE66" s="736"/>
      <c r="AF66" s="736"/>
      <c r="AG66" s="736"/>
      <c r="AH66" s="736"/>
      <c r="AI66" s="736"/>
      <c r="AJ66" s="736"/>
      <c r="AK66" s="736"/>
      <c r="AL66" s="736"/>
      <c r="AM66" s="736"/>
      <c r="AN66" s="736"/>
      <c r="AO66" s="736"/>
      <c r="AP66" s="736"/>
      <c r="AQ66" s="736"/>
      <c r="AR66" s="736"/>
      <c r="AS66" s="736"/>
      <c r="AT66" s="736"/>
      <c r="AU66" s="736"/>
      <c r="AV66" s="736"/>
      <c r="AW66" s="736"/>
      <c r="AX66" s="736"/>
      <c r="AY66" s="736"/>
      <c r="AZ66" s="736"/>
      <c r="BA66" s="736"/>
      <c r="BB66" s="736"/>
      <c r="BC66" s="736"/>
      <c r="BD66" s="736"/>
      <c r="BE66" s="736"/>
      <c r="BF66" s="736"/>
      <c r="BG66" s="736"/>
      <c r="BH66" s="736"/>
      <c r="BI66" s="736"/>
      <c r="BJ66" s="736"/>
      <c r="BK66" s="736"/>
      <c r="BL66" s="736"/>
      <c r="BM66" s="736"/>
      <c r="BN66" s="736"/>
      <c r="BO66" s="736"/>
      <c r="BP66" s="736"/>
      <c r="BQ66" s="736"/>
      <c r="BR66" s="736"/>
      <c r="BS66" s="736"/>
      <c r="BT66" s="736"/>
      <c r="BU66" s="736"/>
      <c r="BV66" s="736"/>
      <c r="BW66" s="736"/>
      <c r="BX66" s="736"/>
      <c r="BY66" s="736"/>
      <c r="BZ66" s="736"/>
      <c r="CA66" s="736"/>
      <c r="CB66" s="736"/>
      <c r="CC66" s="736"/>
      <c r="CD66" s="736"/>
      <c r="CE66" s="736"/>
      <c r="CF66" s="736"/>
      <c r="CG66" s="736"/>
    </row>
    <row r="67" spans="1:85" s="356" customFormat="1" x14ac:dyDescent="0.25">
      <c r="A67" s="571">
        <v>16</v>
      </c>
      <c r="B67" s="323" t="s">
        <v>944</v>
      </c>
      <c r="C67" s="105"/>
      <c r="D67" s="105"/>
      <c r="E67" s="354"/>
      <c r="F67" s="105"/>
      <c r="G67" s="564">
        <v>150</v>
      </c>
      <c r="H67" s="105">
        <f t="shared" si="9"/>
        <v>150</v>
      </c>
      <c r="I67" s="105"/>
      <c r="J67" s="105">
        <f t="shared" si="0"/>
        <v>150</v>
      </c>
      <c r="K67" s="105"/>
      <c r="L67" s="105">
        <f t="shared" si="6"/>
        <v>150</v>
      </c>
      <c r="M67" s="105"/>
      <c r="N67" s="105">
        <f t="shared" si="1"/>
        <v>150</v>
      </c>
      <c r="O67" s="105"/>
      <c r="P67" s="105">
        <f t="shared" si="2"/>
        <v>150</v>
      </c>
      <c r="Q67" s="105"/>
      <c r="R67" s="105">
        <f t="shared" si="3"/>
        <v>150</v>
      </c>
      <c r="S67" s="105"/>
      <c r="T67" s="105">
        <f t="shared" si="4"/>
        <v>150</v>
      </c>
      <c r="U67" s="105"/>
      <c r="V67" s="105">
        <f t="shared" si="7"/>
        <v>150</v>
      </c>
      <c r="W67" s="105"/>
      <c r="X67" s="105">
        <f t="shared" si="8"/>
        <v>150</v>
      </c>
      <c r="Y67" s="736"/>
      <c r="Z67" s="736"/>
      <c r="AA67" s="736"/>
      <c r="AB67" s="736"/>
      <c r="AC67" s="736"/>
      <c r="AD67" s="736"/>
      <c r="AE67" s="736"/>
      <c r="AF67" s="736"/>
      <c r="AG67" s="736"/>
      <c r="AH67" s="736"/>
      <c r="AI67" s="736"/>
      <c r="AJ67" s="736"/>
      <c r="AK67" s="736"/>
      <c r="AL67" s="736"/>
      <c r="AM67" s="736"/>
      <c r="AN67" s="736"/>
      <c r="AO67" s="736"/>
      <c r="AP67" s="736"/>
      <c r="AQ67" s="736"/>
      <c r="AR67" s="736"/>
      <c r="AS67" s="736"/>
      <c r="AT67" s="736"/>
      <c r="AU67" s="736"/>
      <c r="AV67" s="736"/>
      <c r="AW67" s="736"/>
      <c r="AX67" s="736"/>
      <c r="AY67" s="736"/>
      <c r="AZ67" s="736"/>
      <c r="BA67" s="736"/>
      <c r="BB67" s="736"/>
      <c r="BC67" s="736"/>
      <c r="BD67" s="736"/>
      <c r="BE67" s="736"/>
      <c r="BF67" s="736"/>
      <c r="BG67" s="736"/>
      <c r="BH67" s="736"/>
      <c r="BI67" s="736"/>
      <c r="BJ67" s="736"/>
      <c r="BK67" s="736"/>
      <c r="BL67" s="736"/>
      <c r="BM67" s="736"/>
      <c r="BN67" s="736"/>
      <c r="BO67" s="736"/>
      <c r="BP67" s="736"/>
      <c r="BQ67" s="736"/>
      <c r="BR67" s="736"/>
      <c r="BS67" s="736"/>
      <c r="BT67" s="736"/>
      <c r="BU67" s="736"/>
      <c r="BV67" s="736"/>
      <c r="BW67" s="736"/>
      <c r="BX67" s="736"/>
      <c r="BY67" s="736"/>
      <c r="BZ67" s="736"/>
      <c r="CA67" s="736"/>
      <c r="CB67" s="736"/>
      <c r="CC67" s="736"/>
      <c r="CD67" s="736"/>
      <c r="CE67" s="736"/>
      <c r="CF67" s="736"/>
      <c r="CG67" s="736"/>
    </row>
    <row r="68" spans="1:85" s="356" customFormat="1" x14ac:dyDescent="0.25">
      <c r="A68" s="571">
        <v>17</v>
      </c>
      <c r="B68" s="323" t="s">
        <v>945</v>
      </c>
      <c r="C68" s="105"/>
      <c r="D68" s="105"/>
      <c r="E68" s="354"/>
      <c r="F68" s="105"/>
      <c r="G68" s="564">
        <v>200</v>
      </c>
      <c r="H68" s="105">
        <f t="shared" si="9"/>
        <v>200</v>
      </c>
      <c r="I68" s="105"/>
      <c r="J68" s="105">
        <f t="shared" si="0"/>
        <v>200</v>
      </c>
      <c r="K68" s="105"/>
      <c r="L68" s="105">
        <f t="shared" si="6"/>
        <v>200</v>
      </c>
      <c r="M68" s="105"/>
      <c r="N68" s="105">
        <f t="shared" si="1"/>
        <v>200</v>
      </c>
      <c r="O68" s="105"/>
      <c r="P68" s="105">
        <f t="shared" si="2"/>
        <v>200</v>
      </c>
      <c r="Q68" s="105"/>
      <c r="R68" s="105">
        <f t="shared" si="3"/>
        <v>200</v>
      </c>
      <c r="S68" s="105"/>
      <c r="T68" s="105">
        <f t="shared" si="4"/>
        <v>200</v>
      </c>
      <c r="U68" s="105">
        <v>-200</v>
      </c>
      <c r="V68" s="105">
        <f t="shared" si="7"/>
        <v>0</v>
      </c>
      <c r="W68" s="105"/>
      <c r="X68" s="105">
        <f t="shared" si="8"/>
        <v>0</v>
      </c>
      <c r="Y68" s="736"/>
      <c r="Z68" s="736"/>
      <c r="AA68" s="736"/>
      <c r="AB68" s="736"/>
      <c r="AC68" s="736"/>
      <c r="AD68" s="736"/>
      <c r="AE68" s="736"/>
      <c r="AF68" s="736"/>
      <c r="AG68" s="736"/>
      <c r="AH68" s="736"/>
      <c r="AI68" s="736"/>
      <c r="AJ68" s="736"/>
      <c r="AK68" s="736"/>
      <c r="AL68" s="736"/>
      <c r="AM68" s="736"/>
      <c r="AN68" s="736"/>
      <c r="AO68" s="736"/>
      <c r="AP68" s="736"/>
      <c r="AQ68" s="736"/>
      <c r="AR68" s="736"/>
      <c r="AS68" s="736"/>
      <c r="AT68" s="736"/>
      <c r="AU68" s="736"/>
      <c r="AV68" s="736"/>
      <c r="AW68" s="736"/>
      <c r="AX68" s="736"/>
      <c r="AY68" s="736"/>
      <c r="AZ68" s="736"/>
      <c r="BA68" s="736"/>
      <c r="BB68" s="736"/>
      <c r="BC68" s="736"/>
      <c r="BD68" s="736"/>
      <c r="BE68" s="736"/>
      <c r="BF68" s="736"/>
      <c r="BG68" s="736"/>
      <c r="BH68" s="736"/>
      <c r="BI68" s="736"/>
      <c r="BJ68" s="736"/>
      <c r="BK68" s="736"/>
      <c r="BL68" s="736"/>
      <c r="BM68" s="736"/>
      <c r="BN68" s="736"/>
      <c r="BO68" s="736"/>
      <c r="BP68" s="736"/>
      <c r="BQ68" s="736"/>
      <c r="BR68" s="736"/>
      <c r="BS68" s="736"/>
      <c r="BT68" s="736"/>
      <c r="BU68" s="736"/>
      <c r="BV68" s="736"/>
      <c r="BW68" s="736"/>
      <c r="BX68" s="736"/>
      <c r="BY68" s="736"/>
      <c r="BZ68" s="736"/>
      <c r="CA68" s="736"/>
      <c r="CB68" s="736"/>
      <c r="CC68" s="736"/>
      <c r="CD68" s="736"/>
      <c r="CE68" s="736"/>
      <c r="CF68" s="736"/>
      <c r="CG68" s="736"/>
    </row>
    <row r="69" spans="1:85" s="356" customFormat="1" x14ac:dyDescent="0.25">
      <c r="A69" s="571">
        <v>18</v>
      </c>
      <c r="B69" s="323" t="s">
        <v>946</v>
      </c>
      <c r="C69" s="105"/>
      <c r="D69" s="105"/>
      <c r="E69" s="354"/>
      <c r="F69" s="105"/>
      <c r="G69" s="564">
        <v>800</v>
      </c>
      <c r="H69" s="105">
        <f t="shared" si="9"/>
        <v>800</v>
      </c>
      <c r="I69" s="105"/>
      <c r="J69" s="105">
        <f t="shared" si="0"/>
        <v>800</v>
      </c>
      <c r="K69" s="105"/>
      <c r="L69" s="105">
        <f t="shared" si="6"/>
        <v>800</v>
      </c>
      <c r="M69" s="105"/>
      <c r="N69" s="105">
        <f t="shared" si="1"/>
        <v>800</v>
      </c>
      <c r="O69" s="105"/>
      <c r="P69" s="105">
        <f t="shared" si="2"/>
        <v>800</v>
      </c>
      <c r="Q69" s="105"/>
      <c r="R69" s="105">
        <f t="shared" si="3"/>
        <v>800</v>
      </c>
      <c r="S69" s="105"/>
      <c r="T69" s="105">
        <f t="shared" si="4"/>
        <v>800</v>
      </c>
      <c r="U69" s="105">
        <v>-800</v>
      </c>
      <c r="V69" s="105">
        <f t="shared" si="7"/>
        <v>0</v>
      </c>
      <c r="W69" s="105"/>
      <c r="X69" s="105">
        <f t="shared" si="8"/>
        <v>0</v>
      </c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736"/>
      <c r="AJ69" s="736"/>
      <c r="AK69" s="736"/>
      <c r="AL69" s="736"/>
      <c r="AM69" s="736"/>
      <c r="AN69" s="736"/>
      <c r="AO69" s="736"/>
      <c r="AP69" s="736"/>
      <c r="AQ69" s="736"/>
      <c r="AR69" s="736"/>
      <c r="AS69" s="736"/>
      <c r="AT69" s="736"/>
      <c r="AU69" s="736"/>
      <c r="AV69" s="736"/>
      <c r="AW69" s="736"/>
      <c r="AX69" s="736"/>
      <c r="AY69" s="736"/>
      <c r="AZ69" s="736"/>
      <c r="BA69" s="736"/>
      <c r="BB69" s="736"/>
      <c r="BC69" s="736"/>
      <c r="BD69" s="736"/>
      <c r="BE69" s="736"/>
      <c r="BF69" s="736"/>
      <c r="BG69" s="736"/>
      <c r="BH69" s="736"/>
      <c r="BI69" s="736"/>
      <c r="BJ69" s="736"/>
      <c r="BK69" s="736"/>
      <c r="BL69" s="736"/>
      <c r="BM69" s="736"/>
      <c r="BN69" s="736"/>
      <c r="BO69" s="736"/>
      <c r="BP69" s="736"/>
      <c r="BQ69" s="736"/>
      <c r="BR69" s="736"/>
      <c r="BS69" s="736"/>
      <c r="BT69" s="736"/>
      <c r="BU69" s="736"/>
      <c r="BV69" s="736"/>
      <c r="BW69" s="736"/>
      <c r="BX69" s="736"/>
      <c r="BY69" s="736"/>
      <c r="BZ69" s="736"/>
      <c r="CA69" s="736"/>
      <c r="CB69" s="736"/>
      <c r="CC69" s="736"/>
      <c r="CD69" s="736"/>
      <c r="CE69" s="736"/>
      <c r="CF69" s="736"/>
      <c r="CG69" s="736"/>
    </row>
    <row r="70" spans="1:85" s="356" customFormat="1" x14ac:dyDescent="0.25">
      <c r="A70" s="571">
        <v>19</v>
      </c>
      <c r="B70" s="323" t="s">
        <v>947</v>
      </c>
      <c r="C70" s="105"/>
      <c r="D70" s="105"/>
      <c r="E70" s="354"/>
      <c r="F70" s="105"/>
      <c r="G70" s="564">
        <v>200</v>
      </c>
      <c r="H70" s="105">
        <f t="shared" si="9"/>
        <v>200</v>
      </c>
      <c r="I70" s="105"/>
      <c r="J70" s="105">
        <f t="shared" si="0"/>
        <v>200</v>
      </c>
      <c r="K70" s="105"/>
      <c r="L70" s="105">
        <f t="shared" si="6"/>
        <v>200</v>
      </c>
      <c r="M70" s="105"/>
      <c r="N70" s="105">
        <f t="shared" si="1"/>
        <v>200</v>
      </c>
      <c r="O70" s="105"/>
      <c r="P70" s="105">
        <f t="shared" si="2"/>
        <v>200</v>
      </c>
      <c r="Q70" s="105"/>
      <c r="R70" s="105">
        <f t="shared" si="3"/>
        <v>200</v>
      </c>
      <c r="S70" s="105"/>
      <c r="T70" s="105">
        <f t="shared" si="4"/>
        <v>200</v>
      </c>
      <c r="U70" s="105"/>
      <c r="V70" s="105">
        <f t="shared" si="7"/>
        <v>200</v>
      </c>
      <c r="W70" s="105"/>
      <c r="X70" s="105">
        <f t="shared" si="8"/>
        <v>200</v>
      </c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736"/>
      <c r="AJ70" s="736"/>
      <c r="AK70" s="736"/>
      <c r="AL70" s="736"/>
      <c r="AM70" s="736"/>
      <c r="AN70" s="736"/>
      <c r="AO70" s="736"/>
      <c r="AP70" s="736"/>
      <c r="AQ70" s="736"/>
      <c r="AR70" s="736"/>
      <c r="AS70" s="736"/>
      <c r="AT70" s="736"/>
      <c r="AU70" s="736"/>
      <c r="AV70" s="736"/>
      <c r="AW70" s="736"/>
      <c r="AX70" s="736"/>
      <c r="AY70" s="736"/>
      <c r="AZ70" s="736"/>
      <c r="BA70" s="736"/>
      <c r="BB70" s="736"/>
      <c r="BC70" s="736"/>
      <c r="BD70" s="736"/>
      <c r="BE70" s="736"/>
      <c r="BF70" s="736"/>
      <c r="BG70" s="736"/>
      <c r="BH70" s="736"/>
      <c r="BI70" s="736"/>
      <c r="BJ70" s="736"/>
      <c r="BK70" s="736"/>
      <c r="BL70" s="736"/>
      <c r="BM70" s="736"/>
      <c r="BN70" s="736"/>
      <c r="BO70" s="736"/>
      <c r="BP70" s="736"/>
      <c r="BQ70" s="736"/>
      <c r="BR70" s="736"/>
      <c r="BS70" s="736"/>
      <c r="BT70" s="736"/>
      <c r="BU70" s="736"/>
      <c r="BV70" s="736"/>
      <c r="BW70" s="736"/>
      <c r="BX70" s="736"/>
      <c r="BY70" s="736"/>
      <c r="BZ70" s="736"/>
      <c r="CA70" s="736"/>
      <c r="CB70" s="736"/>
      <c r="CC70" s="736"/>
      <c r="CD70" s="736"/>
      <c r="CE70" s="736"/>
      <c r="CF70" s="736"/>
      <c r="CG70" s="736"/>
    </row>
    <row r="71" spans="1:85" s="356" customFormat="1" x14ac:dyDescent="0.25">
      <c r="A71" s="571">
        <v>20</v>
      </c>
      <c r="B71" s="323" t="s">
        <v>948</v>
      </c>
      <c r="C71" s="105"/>
      <c r="D71" s="105"/>
      <c r="E71" s="354"/>
      <c r="F71" s="105"/>
      <c r="G71" s="564">
        <v>50</v>
      </c>
      <c r="H71" s="105">
        <f t="shared" si="9"/>
        <v>50</v>
      </c>
      <c r="I71" s="105"/>
      <c r="J71" s="105">
        <f t="shared" si="0"/>
        <v>50</v>
      </c>
      <c r="K71" s="105"/>
      <c r="L71" s="105">
        <f t="shared" si="6"/>
        <v>50</v>
      </c>
      <c r="M71" s="105"/>
      <c r="N71" s="105">
        <f t="shared" si="1"/>
        <v>50</v>
      </c>
      <c r="O71" s="105"/>
      <c r="P71" s="105">
        <f t="shared" si="2"/>
        <v>50</v>
      </c>
      <c r="Q71" s="105"/>
      <c r="R71" s="105">
        <f t="shared" si="3"/>
        <v>50</v>
      </c>
      <c r="S71" s="105"/>
      <c r="T71" s="105">
        <f t="shared" si="4"/>
        <v>50</v>
      </c>
      <c r="U71" s="105"/>
      <c r="V71" s="105">
        <f t="shared" si="7"/>
        <v>50</v>
      </c>
      <c r="W71" s="105"/>
      <c r="X71" s="105">
        <f t="shared" si="8"/>
        <v>50</v>
      </c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736"/>
      <c r="AJ71" s="736"/>
      <c r="AK71" s="736"/>
      <c r="AL71" s="736"/>
      <c r="AM71" s="736"/>
      <c r="AN71" s="736"/>
      <c r="AO71" s="736"/>
      <c r="AP71" s="736"/>
      <c r="AQ71" s="736"/>
      <c r="AR71" s="736"/>
      <c r="AS71" s="736"/>
      <c r="AT71" s="736"/>
      <c r="AU71" s="736"/>
      <c r="AV71" s="736"/>
      <c r="AW71" s="736"/>
      <c r="AX71" s="736"/>
      <c r="AY71" s="736"/>
      <c r="AZ71" s="736"/>
      <c r="BA71" s="736"/>
      <c r="BB71" s="736"/>
      <c r="BC71" s="736"/>
      <c r="BD71" s="736"/>
      <c r="BE71" s="736"/>
      <c r="BF71" s="736"/>
      <c r="BG71" s="736"/>
      <c r="BH71" s="736"/>
      <c r="BI71" s="736"/>
      <c r="BJ71" s="736"/>
      <c r="BK71" s="736"/>
      <c r="BL71" s="736"/>
      <c r="BM71" s="736"/>
      <c r="BN71" s="736"/>
      <c r="BO71" s="736"/>
      <c r="BP71" s="736"/>
      <c r="BQ71" s="736"/>
      <c r="BR71" s="736"/>
      <c r="BS71" s="736"/>
      <c r="BT71" s="736"/>
      <c r="BU71" s="736"/>
      <c r="BV71" s="736"/>
      <c r="BW71" s="736"/>
      <c r="BX71" s="736"/>
      <c r="BY71" s="736"/>
      <c r="BZ71" s="736"/>
      <c r="CA71" s="736"/>
      <c r="CB71" s="736"/>
      <c r="CC71" s="736"/>
      <c r="CD71" s="736"/>
      <c r="CE71" s="736"/>
      <c r="CF71" s="736"/>
      <c r="CG71" s="736"/>
    </row>
    <row r="72" spans="1:85" s="356" customFormat="1" x14ac:dyDescent="0.25">
      <c r="A72" s="571">
        <v>21</v>
      </c>
      <c r="B72" s="323" t="s">
        <v>949</v>
      </c>
      <c r="C72" s="105"/>
      <c r="D72" s="105"/>
      <c r="E72" s="354"/>
      <c r="F72" s="105"/>
      <c r="G72" s="564">
        <v>350</v>
      </c>
      <c r="H72" s="105">
        <f t="shared" si="9"/>
        <v>350</v>
      </c>
      <c r="I72" s="105">
        <v>100</v>
      </c>
      <c r="J72" s="105">
        <f t="shared" si="0"/>
        <v>450</v>
      </c>
      <c r="K72" s="105"/>
      <c r="L72" s="105">
        <f t="shared" si="6"/>
        <v>450</v>
      </c>
      <c r="M72" s="105"/>
      <c r="N72" s="105">
        <f t="shared" si="1"/>
        <v>450</v>
      </c>
      <c r="O72" s="105"/>
      <c r="P72" s="105">
        <f t="shared" si="2"/>
        <v>450</v>
      </c>
      <c r="Q72" s="105"/>
      <c r="R72" s="105">
        <f t="shared" si="3"/>
        <v>450</v>
      </c>
      <c r="S72" s="105"/>
      <c r="T72" s="105">
        <f t="shared" si="4"/>
        <v>450</v>
      </c>
      <c r="U72" s="105"/>
      <c r="V72" s="105">
        <f t="shared" si="7"/>
        <v>450</v>
      </c>
      <c r="W72" s="105"/>
      <c r="X72" s="105">
        <f t="shared" si="8"/>
        <v>450</v>
      </c>
      <c r="Y72" s="736"/>
      <c r="Z72" s="736"/>
      <c r="AA72" s="736"/>
      <c r="AB72" s="736"/>
      <c r="AC72" s="736"/>
      <c r="AD72" s="736"/>
      <c r="AE72" s="736"/>
      <c r="AF72" s="736"/>
      <c r="AG72" s="736"/>
      <c r="AH72" s="736"/>
      <c r="AI72" s="736"/>
      <c r="AJ72" s="736"/>
      <c r="AK72" s="736"/>
      <c r="AL72" s="736"/>
      <c r="AM72" s="736"/>
      <c r="AN72" s="736"/>
      <c r="AO72" s="736"/>
      <c r="AP72" s="736"/>
      <c r="AQ72" s="736"/>
      <c r="AR72" s="736"/>
      <c r="AS72" s="736"/>
      <c r="AT72" s="736"/>
      <c r="AU72" s="736"/>
      <c r="AV72" s="736"/>
      <c r="AW72" s="736"/>
      <c r="AX72" s="736"/>
      <c r="AY72" s="736"/>
      <c r="AZ72" s="736"/>
      <c r="BA72" s="736"/>
      <c r="BB72" s="736"/>
      <c r="BC72" s="736"/>
      <c r="BD72" s="736"/>
      <c r="BE72" s="736"/>
      <c r="BF72" s="736"/>
      <c r="BG72" s="736"/>
      <c r="BH72" s="736"/>
      <c r="BI72" s="736"/>
      <c r="BJ72" s="736"/>
      <c r="BK72" s="736"/>
      <c r="BL72" s="736"/>
      <c r="BM72" s="736"/>
      <c r="BN72" s="736"/>
      <c r="BO72" s="736"/>
      <c r="BP72" s="736"/>
      <c r="BQ72" s="736"/>
      <c r="BR72" s="736"/>
      <c r="BS72" s="736"/>
      <c r="BT72" s="736"/>
      <c r="BU72" s="736"/>
      <c r="BV72" s="736"/>
      <c r="BW72" s="736"/>
      <c r="BX72" s="736"/>
      <c r="BY72" s="736"/>
      <c r="BZ72" s="736"/>
      <c r="CA72" s="736"/>
      <c r="CB72" s="736"/>
      <c r="CC72" s="736"/>
      <c r="CD72" s="736"/>
      <c r="CE72" s="736"/>
      <c r="CF72" s="736"/>
      <c r="CG72" s="736"/>
    </row>
    <row r="73" spans="1:85" s="356" customFormat="1" x14ac:dyDescent="0.25">
      <c r="A73" s="571">
        <v>22</v>
      </c>
      <c r="B73" s="323" t="s">
        <v>950</v>
      </c>
      <c r="C73" s="105"/>
      <c r="D73" s="105"/>
      <c r="E73" s="354"/>
      <c r="F73" s="105"/>
      <c r="G73" s="564">
        <v>600</v>
      </c>
      <c r="H73" s="105">
        <f t="shared" si="9"/>
        <v>600</v>
      </c>
      <c r="I73" s="105"/>
      <c r="J73" s="105">
        <f t="shared" si="0"/>
        <v>600</v>
      </c>
      <c r="K73" s="105"/>
      <c r="L73" s="105">
        <f t="shared" si="6"/>
        <v>600</v>
      </c>
      <c r="M73" s="105"/>
      <c r="N73" s="105">
        <f t="shared" si="1"/>
        <v>600</v>
      </c>
      <c r="O73" s="105"/>
      <c r="P73" s="105">
        <f t="shared" si="2"/>
        <v>600</v>
      </c>
      <c r="Q73" s="105"/>
      <c r="R73" s="105">
        <f t="shared" si="3"/>
        <v>600</v>
      </c>
      <c r="S73" s="105">
        <v>117</v>
      </c>
      <c r="T73" s="105">
        <f t="shared" si="4"/>
        <v>717</v>
      </c>
      <c r="U73" s="105"/>
      <c r="V73" s="105">
        <f t="shared" si="7"/>
        <v>717</v>
      </c>
      <c r="W73" s="105"/>
      <c r="X73" s="105">
        <f t="shared" si="8"/>
        <v>717</v>
      </c>
      <c r="Y73" s="736"/>
      <c r="Z73" s="736"/>
      <c r="AA73" s="736"/>
      <c r="AB73" s="736"/>
      <c r="AC73" s="736"/>
      <c r="AD73" s="736"/>
      <c r="AE73" s="736"/>
      <c r="AF73" s="736"/>
      <c r="AG73" s="736"/>
      <c r="AH73" s="736"/>
      <c r="AI73" s="736"/>
      <c r="AJ73" s="736"/>
      <c r="AK73" s="736"/>
      <c r="AL73" s="736"/>
      <c r="AM73" s="736"/>
      <c r="AN73" s="736"/>
      <c r="AO73" s="736"/>
      <c r="AP73" s="736"/>
      <c r="AQ73" s="736"/>
      <c r="AR73" s="736"/>
      <c r="AS73" s="736"/>
      <c r="AT73" s="736"/>
      <c r="AU73" s="736"/>
      <c r="AV73" s="736"/>
      <c r="AW73" s="736"/>
      <c r="AX73" s="736"/>
      <c r="AY73" s="736"/>
      <c r="AZ73" s="736"/>
      <c r="BA73" s="736"/>
      <c r="BB73" s="736"/>
      <c r="BC73" s="736"/>
      <c r="BD73" s="736"/>
      <c r="BE73" s="736"/>
      <c r="BF73" s="736"/>
      <c r="BG73" s="736"/>
      <c r="BH73" s="736"/>
      <c r="BI73" s="736"/>
      <c r="BJ73" s="736"/>
      <c r="BK73" s="736"/>
      <c r="BL73" s="736"/>
      <c r="BM73" s="736"/>
      <c r="BN73" s="736"/>
      <c r="BO73" s="736"/>
      <c r="BP73" s="736"/>
      <c r="BQ73" s="736"/>
      <c r="BR73" s="736"/>
      <c r="BS73" s="736"/>
      <c r="BT73" s="736"/>
      <c r="BU73" s="736"/>
      <c r="BV73" s="736"/>
      <c r="BW73" s="736"/>
      <c r="BX73" s="736"/>
      <c r="BY73" s="736"/>
      <c r="BZ73" s="736"/>
      <c r="CA73" s="736"/>
      <c r="CB73" s="736"/>
      <c r="CC73" s="736"/>
      <c r="CD73" s="736"/>
      <c r="CE73" s="736"/>
      <c r="CF73" s="736"/>
      <c r="CG73" s="736"/>
    </row>
    <row r="74" spans="1:85" s="356" customFormat="1" x14ac:dyDescent="0.25">
      <c r="A74" s="571">
        <v>23</v>
      </c>
      <c r="B74" s="323" t="s">
        <v>951</v>
      </c>
      <c r="C74" s="105"/>
      <c r="D74" s="105"/>
      <c r="E74" s="354"/>
      <c r="F74" s="105"/>
      <c r="G74" s="564">
        <v>50</v>
      </c>
      <c r="H74" s="105">
        <f t="shared" si="9"/>
        <v>50</v>
      </c>
      <c r="I74" s="105"/>
      <c r="J74" s="105">
        <f t="shared" si="0"/>
        <v>50</v>
      </c>
      <c r="K74" s="105"/>
      <c r="L74" s="105">
        <f t="shared" si="6"/>
        <v>50</v>
      </c>
      <c r="M74" s="105"/>
      <c r="N74" s="105">
        <f t="shared" si="1"/>
        <v>50</v>
      </c>
      <c r="O74" s="105"/>
      <c r="P74" s="105">
        <f t="shared" si="2"/>
        <v>50</v>
      </c>
      <c r="Q74" s="105"/>
      <c r="R74" s="105">
        <f t="shared" si="3"/>
        <v>50</v>
      </c>
      <c r="S74" s="105"/>
      <c r="T74" s="105">
        <f t="shared" ref="T74:T128" si="10">SUM(R74:S74)</f>
        <v>50</v>
      </c>
      <c r="U74" s="105"/>
      <c r="V74" s="105">
        <f t="shared" si="7"/>
        <v>50</v>
      </c>
      <c r="W74" s="105"/>
      <c r="X74" s="105">
        <f t="shared" si="8"/>
        <v>50</v>
      </c>
      <c r="Y74" s="736"/>
      <c r="Z74" s="736"/>
      <c r="AA74" s="736"/>
      <c r="AB74" s="736"/>
      <c r="AC74" s="736"/>
      <c r="AD74" s="736"/>
      <c r="AE74" s="736"/>
      <c r="AF74" s="736"/>
      <c r="AG74" s="736"/>
      <c r="AH74" s="736"/>
      <c r="AI74" s="736"/>
      <c r="AJ74" s="736"/>
      <c r="AK74" s="736"/>
      <c r="AL74" s="736"/>
      <c r="AM74" s="736"/>
      <c r="AN74" s="736"/>
      <c r="AO74" s="736"/>
      <c r="AP74" s="736"/>
      <c r="AQ74" s="736"/>
      <c r="AR74" s="736"/>
      <c r="AS74" s="736"/>
      <c r="AT74" s="736"/>
      <c r="AU74" s="736"/>
      <c r="AV74" s="736"/>
      <c r="AW74" s="736"/>
      <c r="AX74" s="736"/>
      <c r="AY74" s="736"/>
      <c r="AZ74" s="736"/>
      <c r="BA74" s="736"/>
      <c r="BB74" s="736"/>
      <c r="BC74" s="736"/>
      <c r="BD74" s="736"/>
      <c r="BE74" s="736"/>
      <c r="BF74" s="736"/>
      <c r="BG74" s="736"/>
      <c r="BH74" s="736"/>
      <c r="BI74" s="736"/>
      <c r="BJ74" s="736"/>
      <c r="BK74" s="736"/>
      <c r="BL74" s="736"/>
      <c r="BM74" s="736"/>
      <c r="BN74" s="736"/>
      <c r="BO74" s="736"/>
      <c r="BP74" s="736"/>
      <c r="BQ74" s="736"/>
      <c r="BR74" s="736"/>
      <c r="BS74" s="736"/>
      <c r="BT74" s="736"/>
      <c r="BU74" s="736"/>
      <c r="BV74" s="736"/>
      <c r="BW74" s="736"/>
      <c r="BX74" s="736"/>
      <c r="BY74" s="736"/>
      <c r="BZ74" s="736"/>
      <c r="CA74" s="736"/>
      <c r="CB74" s="736"/>
      <c r="CC74" s="736"/>
      <c r="CD74" s="736"/>
      <c r="CE74" s="736"/>
      <c r="CF74" s="736"/>
      <c r="CG74" s="736"/>
    </row>
    <row r="75" spans="1:85" s="356" customFormat="1" x14ac:dyDescent="0.25">
      <c r="A75" s="571">
        <v>24</v>
      </c>
      <c r="B75" s="323" t="s">
        <v>952</v>
      </c>
      <c r="C75" s="105"/>
      <c r="D75" s="105"/>
      <c r="E75" s="354"/>
      <c r="F75" s="105"/>
      <c r="G75" s="564">
        <v>50</v>
      </c>
      <c r="H75" s="105">
        <f t="shared" si="9"/>
        <v>50</v>
      </c>
      <c r="I75" s="105"/>
      <c r="J75" s="105">
        <f t="shared" si="0"/>
        <v>50</v>
      </c>
      <c r="K75" s="105"/>
      <c r="L75" s="105">
        <f t="shared" si="6"/>
        <v>50</v>
      </c>
      <c r="M75" s="105"/>
      <c r="N75" s="105">
        <f t="shared" si="1"/>
        <v>50</v>
      </c>
      <c r="O75" s="105"/>
      <c r="P75" s="105">
        <f t="shared" si="2"/>
        <v>50</v>
      </c>
      <c r="Q75" s="105"/>
      <c r="R75" s="105">
        <f t="shared" si="3"/>
        <v>50</v>
      </c>
      <c r="S75" s="105"/>
      <c r="T75" s="105">
        <f t="shared" si="10"/>
        <v>50</v>
      </c>
      <c r="U75" s="105"/>
      <c r="V75" s="105">
        <f t="shared" ref="V75:V128" si="11">SUM(T75:U75)</f>
        <v>50</v>
      </c>
      <c r="W75" s="105"/>
      <c r="X75" s="105">
        <f t="shared" ref="X75:X128" si="12">SUM(V75:W75)</f>
        <v>50</v>
      </c>
      <c r="Y75" s="736"/>
      <c r="Z75" s="736"/>
      <c r="AA75" s="736"/>
      <c r="AB75" s="736"/>
      <c r="AC75" s="736"/>
      <c r="AD75" s="736"/>
      <c r="AE75" s="736"/>
      <c r="AF75" s="736"/>
      <c r="AG75" s="736"/>
      <c r="AH75" s="736"/>
      <c r="AI75" s="736"/>
      <c r="AJ75" s="736"/>
      <c r="AK75" s="736"/>
      <c r="AL75" s="736"/>
      <c r="AM75" s="736"/>
      <c r="AN75" s="736"/>
      <c r="AO75" s="736"/>
      <c r="AP75" s="736"/>
      <c r="AQ75" s="736"/>
      <c r="AR75" s="736"/>
      <c r="AS75" s="736"/>
      <c r="AT75" s="736"/>
      <c r="AU75" s="736"/>
      <c r="AV75" s="736"/>
      <c r="AW75" s="736"/>
      <c r="AX75" s="736"/>
      <c r="AY75" s="736"/>
      <c r="AZ75" s="736"/>
      <c r="BA75" s="736"/>
      <c r="BB75" s="736"/>
      <c r="BC75" s="736"/>
      <c r="BD75" s="736"/>
      <c r="BE75" s="736"/>
      <c r="BF75" s="736"/>
      <c r="BG75" s="736"/>
      <c r="BH75" s="736"/>
      <c r="BI75" s="736"/>
      <c r="BJ75" s="736"/>
      <c r="BK75" s="736"/>
      <c r="BL75" s="736"/>
      <c r="BM75" s="736"/>
      <c r="BN75" s="736"/>
      <c r="BO75" s="736"/>
      <c r="BP75" s="736"/>
      <c r="BQ75" s="736"/>
      <c r="BR75" s="736"/>
      <c r="BS75" s="736"/>
      <c r="BT75" s="736"/>
      <c r="BU75" s="736"/>
      <c r="BV75" s="736"/>
      <c r="BW75" s="736"/>
      <c r="BX75" s="736"/>
      <c r="BY75" s="736"/>
      <c r="BZ75" s="736"/>
      <c r="CA75" s="736"/>
      <c r="CB75" s="736"/>
      <c r="CC75" s="736"/>
      <c r="CD75" s="736"/>
      <c r="CE75" s="736"/>
      <c r="CF75" s="736"/>
      <c r="CG75" s="736"/>
    </row>
    <row r="76" spans="1:85" s="356" customFormat="1" x14ac:dyDescent="0.25">
      <c r="A76" s="571">
        <v>25</v>
      </c>
      <c r="B76" s="323" t="s">
        <v>953</v>
      </c>
      <c r="C76" s="105"/>
      <c r="D76" s="105"/>
      <c r="E76" s="354"/>
      <c r="F76" s="105"/>
      <c r="G76" s="564">
        <v>500</v>
      </c>
      <c r="H76" s="105">
        <f t="shared" si="9"/>
        <v>500</v>
      </c>
      <c r="I76" s="105"/>
      <c r="J76" s="105">
        <f t="shared" ref="J76:J134" si="13">SUM(H76:I76)</f>
        <v>500</v>
      </c>
      <c r="K76" s="105"/>
      <c r="L76" s="105">
        <f t="shared" si="6"/>
        <v>500</v>
      </c>
      <c r="M76" s="105"/>
      <c r="N76" s="105">
        <f t="shared" ref="N76:N134" si="14">SUM(L76:M76)</f>
        <v>500</v>
      </c>
      <c r="O76" s="105">
        <v>230</v>
      </c>
      <c r="P76" s="105">
        <f t="shared" ref="P76:P126" si="15">SUM(N76:O76)</f>
        <v>730</v>
      </c>
      <c r="Q76" s="105"/>
      <c r="R76" s="105">
        <f t="shared" ref="R76:R137" si="16">SUM(P76:Q76)</f>
        <v>730</v>
      </c>
      <c r="S76" s="105"/>
      <c r="T76" s="105">
        <f t="shared" si="10"/>
        <v>730</v>
      </c>
      <c r="U76" s="105"/>
      <c r="V76" s="105">
        <f t="shared" si="11"/>
        <v>730</v>
      </c>
      <c r="W76" s="105"/>
      <c r="X76" s="105">
        <f t="shared" si="12"/>
        <v>730</v>
      </c>
      <c r="Y76" s="736"/>
      <c r="Z76" s="736"/>
      <c r="AA76" s="736"/>
      <c r="AB76" s="736"/>
      <c r="AC76" s="736"/>
      <c r="AD76" s="736"/>
      <c r="AE76" s="736"/>
      <c r="AF76" s="736"/>
      <c r="AG76" s="736"/>
      <c r="AH76" s="736"/>
      <c r="AI76" s="736"/>
      <c r="AJ76" s="736"/>
      <c r="AK76" s="736"/>
      <c r="AL76" s="736"/>
      <c r="AM76" s="736"/>
      <c r="AN76" s="736"/>
      <c r="AO76" s="736"/>
      <c r="AP76" s="736"/>
      <c r="AQ76" s="736"/>
      <c r="AR76" s="736"/>
      <c r="AS76" s="736"/>
      <c r="AT76" s="736"/>
      <c r="AU76" s="736"/>
      <c r="AV76" s="736"/>
      <c r="AW76" s="736"/>
      <c r="AX76" s="736"/>
      <c r="AY76" s="736"/>
      <c r="AZ76" s="736"/>
      <c r="BA76" s="736"/>
      <c r="BB76" s="736"/>
      <c r="BC76" s="736"/>
      <c r="BD76" s="736"/>
      <c r="BE76" s="736"/>
      <c r="BF76" s="736"/>
      <c r="BG76" s="736"/>
      <c r="BH76" s="736"/>
      <c r="BI76" s="736"/>
      <c r="BJ76" s="736"/>
      <c r="BK76" s="736"/>
      <c r="BL76" s="736"/>
      <c r="BM76" s="736"/>
      <c r="BN76" s="736"/>
      <c r="BO76" s="736"/>
      <c r="BP76" s="736"/>
      <c r="BQ76" s="736"/>
      <c r="BR76" s="736"/>
      <c r="BS76" s="736"/>
      <c r="BT76" s="736"/>
      <c r="BU76" s="736"/>
      <c r="BV76" s="736"/>
      <c r="BW76" s="736"/>
      <c r="BX76" s="736"/>
      <c r="BY76" s="736"/>
      <c r="BZ76" s="736"/>
      <c r="CA76" s="736"/>
      <c r="CB76" s="736"/>
      <c r="CC76" s="736"/>
      <c r="CD76" s="736"/>
      <c r="CE76" s="736"/>
      <c r="CF76" s="736"/>
      <c r="CG76" s="736"/>
    </row>
    <row r="77" spans="1:85" s="356" customFormat="1" x14ac:dyDescent="0.25">
      <c r="A77" s="571">
        <v>26</v>
      </c>
      <c r="B77" s="323" t="s">
        <v>954</v>
      </c>
      <c r="C77" s="105"/>
      <c r="D77" s="105"/>
      <c r="E77" s="354"/>
      <c r="F77" s="105"/>
      <c r="G77" s="564">
        <v>300</v>
      </c>
      <c r="H77" s="105">
        <f t="shared" si="9"/>
        <v>300</v>
      </c>
      <c r="I77" s="105"/>
      <c r="J77" s="105">
        <f t="shared" si="13"/>
        <v>300</v>
      </c>
      <c r="K77" s="105"/>
      <c r="L77" s="105">
        <f t="shared" ref="L77:L125" si="17">SUM(J77:K77)</f>
        <v>300</v>
      </c>
      <c r="M77" s="105"/>
      <c r="N77" s="105">
        <f t="shared" si="14"/>
        <v>300</v>
      </c>
      <c r="O77" s="105"/>
      <c r="P77" s="105">
        <f t="shared" si="15"/>
        <v>300</v>
      </c>
      <c r="Q77" s="105"/>
      <c r="R77" s="105">
        <f t="shared" si="16"/>
        <v>300</v>
      </c>
      <c r="S77" s="105"/>
      <c r="T77" s="105">
        <f t="shared" si="10"/>
        <v>300</v>
      </c>
      <c r="U77" s="105"/>
      <c r="V77" s="105">
        <f t="shared" si="11"/>
        <v>300</v>
      </c>
      <c r="W77" s="105"/>
      <c r="X77" s="105">
        <f t="shared" si="12"/>
        <v>300</v>
      </c>
      <c r="Y77" s="736"/>
      <c r="Z77" s="736"/>
      <c r="AA77" s="736"/>
      <c r="AB77" s="736"/>
      <c r="AC77" s="736"/>
      <c r="AD77" s="736"/>
      <c r="AE77" s="736"/>
      <c r="AF77" s="736"/>
      <c r="AG77" s="736"/>
      <c r="AH77" s="736"/>
      <c r="AI77" s="736"/>
      <c r="AJ77" s="736"/>
      <c r="AK77" s="736"/>
      <c r="AL77" s="736"/>
      <c r="AM77" s="736"/>
      <c r="AN77" s="736"/>
      <c r="AO77" s="736"/>
      <c r="AP77" s="736"/>
      <c r="AQ77" s="736"/>
      <c r="AR77" s="736"/>
      <c r="AS77" s="736"/>
      <c r="AT77" s="736"/>
      <c r="AU77" s="736"/>
      <c r="AV77" s="736"/>
      <c r="AW77" s="736"/>
      <c r="AX77" s="736"/>
      <c r="AY77" s="736"/>
      <c r="AZ77" s="736"/>
      <c r="BA77" s="736"/>
      <c r="BB77" s="736"/>
      <c r="BC77" s="736"/>
      <c r="BD77" s="736"/>
      <c r="BE77" s="736"/>
      <c r="BF77" s="736"/>
      <c r="BG77" s="736"/>
      <c r="BH77" s="736"/>
      <c r="BI77" s="736"/>
      <c r="BJ77" s="736"/>
      <c r="BK77" s="736"/>
      <c r="BL77" s="736"/>
      <c r="BM77" s="736"/>
      <c r="BN77" s="736"/>
      <c r="BO77" s="736"/>
      <c r="BP77" s="736"/>
      <c r="BQ77" s="736"/>
      <c r="BR77" s="736"/>
      <c r="BS77" s="736"/>
      <c r="BT77" s="736"/>
      <c r="BU77" s="736"/>
      <c r="BV77" s="736"/>
      <c r="BW77" s="736"/>
      <c r="BX77" s="736"/>
      <c r="BY77" s="736"/>
      <c r="BZ77" s="736"/>
      <c r="CA77" s="736"/>
      <c r="CB77" s="736"/>
      <c r="CC77" s="736"/>
      <c r="CD77" s="736"/>
      <c r="CE77" s="736"/>
      <c r="CF77" s="736"/>
      <c r="CG77" s="736"/>
    </row>
    <row r="78" spans="1:85" s="356" customFormat="1" x14ac:dyDescent="0.25">
      <c r="A78" s="571">
        <v>27</v>
      </c>
      <c r="B78" s="323" t="s">
        <v>955</v>
      </c>
      <c r="C78" s="105"/>
      <c r="D78" s="105"/>
      <c r="E78" s="354"/>
      <c r="F78" s="105"/>
      <c r="G78" s="564">
        <v>100</v>
      </c>
      <c r="H78" s="105">
        <f t="shared" si="9"/>
        <v>100</v>
      </c>
      <c r="I78" s="105"/>
      <c r="J78" s="105">
        <f t="shared" si="13"/>
        <v>100</v>
      </c>
      <c r="K78" s="105"/>
      <c r="L78" s="105">
        <f t="shared" si="17"/>
        <v>100</v>
      </c>
      <c r="M78" s="105"/>
      <c r="N78" s="105">
        <f t="shared" si="14"/>
        <v>100</v>
      </c>
      <c r="O78" s="105"/>
      <c r="P78" s="105">
        <f t="shared" si="15"/>
        <v>100</v>
      </c>
      <c r="Q78" s="105"/>
      <c r="R78" s="105">
        <f t="shared" si="16"/>
        <v>100</v>
      </c>
      <c r="S78" s="105"/>
      <c r="T78" s="105">
        <f t="shared" si="10"/>
        <v>100</v>
      </c>
      <c r="U78" s="105"/>
      <c r="V78" s="105">
        <f t="shared" si="11"/>
        <v>100</v>
      </c>
      <c r="W78" s="105"/>
      <c r="X78" s="105">
        <f t="shared" si="12"/>
        <v>100</v>
      </c>
      <c r="Y78" s="736"/>
      <c r="Z78" s="736"/>
      <c r="AA78" s="736"/>
      <c r="AB78" s="736"/>
      <c r="AC78" s="736"/>
      <c r="AD78" s="736"/>
      <c r="AE78" s="736"/>
      <c r="AF78" s="736"/>
      <c r="AG78" s="736"/>
      <c r="AH78" s="736"/>
      <c r="AI78" s="736"/>
      <c r="AJ78" s="736"/>
      <c r="AK78" s="736"/>
      <c r="AL78" s="736"/>
      <c r="AM78" s="736"/>
      <c r="AN78" s="736"/>
      <c r="AO78" s="736"/>
      <c r="AP78" s="736"/>
      <c r="AQ78" s="736"/>
      <c r="AR78" s="736"/>
      <c r="AS78" s="736"/>
      <c r="AT78" s="736"/>
      <c r="AU78" s="736"/>
      <c r="AV78" s="736"/>
      <c r="AW78" s="736"/>
      <c r="AX78" s="736"/>
      <c r="AY78" s="736"/>
      <c r="AZ78" s="736"/>
      <c r="BA78" s="736"/>
      <c r="BB78" s="736"/>
      <c r="BC78" s="736"/>
      <c r="BD78" s="736"/>
      <c r="BE78" s="736"/>
      <c r="BF78" s="736"/>
      <c r="BG78" s="736"/>
      <c r="BH78" s="736"/>
      <c r="BI78" s="736"/>
      <c r="BJ78" s="736"/>
      <c r="BK78" s="736"/>
      <c r="BL78" s="736"/>
      <c r="BM78" s="736"/>
      <c r="BN78" s="736"/>
      <c r="BO78" s="736"/>
      <c r="BP78" s="736"/>
      <c r="BQ78" s="736"/>
      <c r="BR78" s="736"/>
      <c r="BS78" s="736"/>
      <c r="BT78" s="736"/>
      <c r="BU78" s="736"/>
      <c r="BV78" s="736"/>
      <c r="BW78" s="736"/>
      <c r="BX78" s="736"/>
      <c r="BY78" s="736"/>
      <c r="BZ78" s="736"/>
      <c r="CA78" s="736"/>
      <c r="CB78" s="736"/>
      <c r="CC78" s="736"/>
      <c r="CD78" s="736"/>
      <c r="CE78" s="736"/>
      <c r="CF78" s="736"/>
      <c r="CG78" s="736"/>
    </row>
    <row r="79" spans="1:85" s="356" customFormat="1" x14ac:dyDescent="0.25">
      <c r="A79" s="571">
        <v>28</v>
      </c>
      <c r="B79" s="323" t="s">
        <v>956</v>
      </c>
      <c r="C79" s="105"/>
      <c r="D79" s="105"/>
      <c r="E79" s="354"/>
      <c r="F79" s="105"/>
      <c r="G79" s="564">
        <v>100</v>
      </c>
      <c r="H79" s="105">
        <f t="shared" si="9"/>
        <v>100</v>
      </c>
      <c r="I79" s="105"/>
      <c r="J79" s="105">
        <f t="shared" si="13"/>
        <v>100</v>
      </c>
      <c r="K79" s="105"/>
      <c r="L79" s="105">
        <f t="shared" si="17"/>
        <v>100</v>
      </c>
      <c r="M79" s="105"/>
      <c r="N79" s="105">
        <f t="shared" si="14"/>
        <v>100</v>
      </c>
      <c r="O79" s="105"/>
      <c r="P79" s="105">
        <f t="shared" si="15"/>
        <v>100</v>
      </c>
      <c r="Q79" s="105"/>
      <c r="R79" s="105">
        <f t="shared" si="16"/>
        <v>100</v>
      </c>
      <c r="S79" s="105"/>
      <c r="T79" s="105">
        <f t="shared" si="10"/>
        <v>100</v>
      </c>
      <c r="U79" s="105"/>
      <c r="V79" s="105">
        <f t="shared" si="11"/>
        <v>100</v>
      </c>
      <c r="W79" s="105"/>
      <c r="X79" s="105">
        <f t="shared" si="12"/>
        <v>100</v>
      </c>
      <c r="Y79" s="736"/>
      <c r="Z79" s="736"/>
      <c r="AA79" s="736"/>
      <c r="AB79" s="736"/>
      <c r="AC79" s="736"/>
      <c r="AD79" s="736"/>
      <c r="AE79" s="736"/>
      <c r="AF79" s="736"/>
      <c r="AG79" s="736"/>
      <c r="AH79" s="736"/>
      <c r="AI79" s="736"/>
      <c r="AJ79" s="736"/>
      <c r="AK79" s="736"/>
      <c r="AL79" s="736"/>
      <c r="AM79" s="736"/>
      <c r="AN79" s="736"/>
      <c r="AO79" s="736"/>
      <c r="AP79" s="736"/>
      <c r="AQ79" s="736"/>
      <c r="AR79" s="736"/>
      <c r="AS79" s="736"/>
      <c r="AT79" s="736"/>
      <c r="AU79" s="736"/>
      <c r="AV79" s="736"/>
      <c r="AW79" s="736"/>
      <c r="AX79" s="736"/>
      <c r="AY79" s="736"/>
      <c r="AZ79" s="736"/>
      <c r="BA79" s="736"/>
      <c r="BB79" s="736"/>
      <c r="BC79" s="736"/>
      <c r="BD79" s="736"/>
      <c r="BE79" s="736"/>
      <c r="BF79" s="736"/>
      <c r="BG79" s="736"/>
      <c r="BH79" s="736"/>
      <c r="BI79" s="736"/>
      <c r="BJ79" s="736"/>
      <c r="BK79" s="736"/>
      <c r="BL79" s="736"/>
      <c r="BM79" s="736"/>
      <c r="BN79" s="736"/>
      <c r="BO79" s="736"/>
      <c r="BP79" s="736"/>
      <c r="BQ79" s="736"/>
      <c r="BR79" s="736"/>
      <c r="BS79" s="736"/>
      <c r="BT79" s="736"/>
      <c r="BU79" s="736"/>
      <c r="BV79" s="736"/>
      <c r="BW79" s="736"/>
      <c r="BX79" s="736"/>
      <c r="BY79" s="736"/>
      <c r="BZ79" s="736"/>
      <c r="CA79" s="736"/>
      <c r="CB79" s="736"/>
      <c r="CC79" s="736"/>
      <c r="CD79" s="736"/>
      <c r="CE79" s="736"/>
      <c r="CF79" s="736"/>
      <c r="CG79" s="736"/>
    </row>
    <row r="80" spans="1:85" s="356" customFormat="1" x14ac:dyDescent="0.25">
      <c r="A80" s="571">
        <v>29</v>
      </c>
      <c r="B80" s="323" t="s">
        <v>405</v>
      </c>
      <c r="C80" s="105"/>
      <c r="D80" s="105"/>
      <c r="E80" s="354"/>
      <c r="F80" s="105"/>
      <c r="G80" s="564">
        <v>400</v>
      </c>
      <c r="H80" s="105">
        <f t="shared" si="9"/>
        <v>400</v>
      </c>
      <c r="I80" s="105"/>
      <c r="J80" s="105">
        <f t="shared" si="13"/>
        <v>400</v>
      </c>
      <c r="K80" s="105"/>
      <c r="L80" s="105">
        <f t="shared" si="17"/>
        <v>400</v>
      </c>
      <c r="M80" s="105"/>
      <c r="N80" s="105">
        <f t="shared" si="14"/>
        <v>400</v>
      </c>
      <c r="O80" s="105"/>
      <c r="P80" s="105">
        <f t="shared" si="15"/>
        <v>400</v>
      </c>
      <c r="Q80" s="105"/>
      <c r="R80" s="105">
        <f t="shared" si="16"/>
        <v>400</v>
      </c>
      <c r="S80" s="105"/>
      <c r="T80" s="105">
        <f t="shared" si="10"/>
        <v>400</v>
      </c>
      <c r="U80" s="105"/>
      <c r="V80" s="105">
        <f t="shared" si="11"/>
        <v>400</v>
      </c>
      <c r="W80" s="105"/>
      <c r="X80" s="105">
        <f t="shared" si="12"/>
        <v>400</v>
      </c>
      <c r="Y80" s="736"/>
      <c r="Z80" s="736"/>
      <c r="AA80" s="736"/>
      <c r="AB80" s="736"/>
      <c r="AC80" s="736"/>
      <c r="AD80" s="736"/>
      <c r="AE80" s="736"/>
      <c r="AF80" s="736"/>
      <c r="AG80" s="736"/>
      <c r="AH80" s="736"/>
      <c r="AI80" s="736"/>
      <c r="AJ80" s="736"/>
      <c r="AK80" s="736"/>
      <c r="AL80" s="736"/>
      <c r="AM80" s="736"/>
      <c r="AN80" s="736"/>
      <c r="AO80" s="736"/>
      <c r="AP80" s="736"/>
      <c r="AQ80" s="736"/>
      <c r="AR80" s="736"/>
      <c r="AS80" s="736"/>
      <c r="AT80" s="736"/>
      <c r="AU80" s="736"/>
      <c r="AV80" s="736"/>
      <c r="AW80" s="736"/>
      <c r="AX80" s="736"/>
      <c r="AY80" s="736"/>
      <c r="AZ80" s="736"/>
      <c r="BA80" s="736"/>
      <c r="BB80" s="736"/>
      <c r="BC80" s="736"/>
      <c r="BD80" s="736"/>
      <c r="BE80" s="736"/>
      <c r="BF80" s="736"/>
      <c r="BG80" s="736"/>
      <c r="BH80" s="736"/>
      <c r="BI80" s="736"/>
      <c r="BJ80" s="736"/>
      <c r="BK80" s="736"/>
      <c r="BL80" s="736"/>
      <c r="BM80" s="736"/>
      <c r="BN80" s="736"/>
      <c r="BO80" s="736"/>
      <c r="BP80" s="736"/>
      <c r="BQ80" s="736"/>
      <c r="BR80" s="736"/>
      <c r="BS80" s="736"/>
      <c r="BT80" s="736"/>
      <c r="BU80" s="736"/>
      <c r="BV80" s="736"/>
      <c r="BW80" s="736"/>
      <c r="BX80" s="736"/>
      <c r="BY80" s="736"/>
      <c r="BZ80" s="736"/>
      <c r="CA80" s="736"/>
      <c r="CB80" s="736"/>
      <c r="CC80" s="736"/>
      <c r="CD80" s="736"/>
      <c r="CE80" s="736"/>
      <c r="CF80" s="736"/>
      <c r="CG80" s="736"/>
    </row>
    <row r="81" spans="1:85" s="356" customFormat="1" x14ac:dyDescent="0.25">
      <c r="A81" s="571">
        <v>30</v>
      </c>
      <c r="B81" s="323" t="s">
        <v>957</v>
      </c>
      <c r="C81" s="105"/>
      <c r="D81" s="105"/>
      <c r="E81" s="354"/>
      <c r="F81" s="105"/>
      <c r="G81" s="564">
        <v>50</v>
      </c>
      <c r="H81" s="105">
        <f t="shared" si="9"/>
        <v>50</v>
      </c>
      <c r="I81" s="105"/>
      <c r="J81" s="105">
        <f t="shared" si="13"/>
        <v>50</v>
      </c>
      <c r="K81" s="105"/>
      <c r="L81" s="105">
        <f t="shared" si="17"/>
        <v>50</v>
      </c>
      <c r="M81" s="105"/>
      <c r="N81" s="105">
        <f t="shared" si="14"/>
        <v>50</v>
      </c>
      <c r="O81" s="105"/>
      <c r="P81" s="105">
        <f t="shared" si="15"/>
        <v>50</v>
      </c>
      <c r="Q81" s="105">
        <v>25</v>
      </c>
      <c r="R81" s="105">
        <f t="shared" si="16"/>
        <v>75</v>
      </c>
      <c r="S81" s="105"/>
      <c r="T81" s="105">
        <f t="shared" si="10"/>
        <v>75</v>
      </c>
      <c r="U81" s="105"/>
      <c r="V81" s="105">
        <f t="shared" si="11"/>
        <v>75</v>
      </c>
      <c r="W81" s="105"/>
      <c r="X81" s="105">
        <f t="shared" si="12"/>
        <v>75</v>
      </c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736"/>
      <c r="AJ81" s="736"/>
      <c r="AK81" s="736"/>
      <c r="AL81" s="736"/>
      <c r="AM81" s="736"/>
      <c r="AN81" s="736"/>
      <c r="AO81" s="736"/>
      <c r="AP81" s="736"/>
      <c r="AQ81" s="736"/>
      <c r="AR81" s="736"/>
      <c r="AS81" s="736"/>
      <c r="AT81" s="736"/>
      <c r="AU81" s="736"/>
      <c r="AV81" s="736"/>
      <c r="AW81" s="736"/>
      <c r="AX81" s="736"/>
      <c r="AY81" s="736"/>
      <c r="AZ81" s="736"/>
      <c r="BA81" s="736"/>
      <c r="BB81" s="736"/>
      <c r="BC81" s="736"/>
      <c r="BD81" s="736"/>
      <c r="BE81" s="736"/>
      <c r="BF81" s="736"/>
      <c r="BG81" s="736"/>
      <c r="BH81" s="736"/>
      <c r="BI81" s="736"/>
      <c r="BJ81" s="736"/>
      <c r="BK81" s="736"/>
      <c r="BL81" s="736"/>
      <c r="BM81" s="736"/>
      <c r="BN81" s="736"/>
      <c r="BO81" s="736"/>
      <c r="BP81" s="736"/>
      <c r="BQ81" s="736"/>
      <c r="BR81" s="736"/>
      <c r="BS81" s="736"/>
      <c r="BT81" s="736"/>
      <c r="BU81" s="736"/>
      <c r="BV81" s="736"/>
      <c r="BW81" s="736"/>
      <c r="BX81" s="736"/>
      <c r="BY81" s="736"/>
      <c r="BZ81" s="736"/>
      <c r="CA81" s="736"/>
      <c r="CB81" s="736"/>
      <c r="CC81" s="736"/>
      <c r="CD81" s="736"/>
      <c r="CE81" s="736"/>
      <c r="CF81" s="736"/>
      <c r="CG81" s="736"/>
    </row>
    <row r="82" spans="1:85" s="356" customFormat="1" x14ac:dyDescent="0.25">
      <c r="A82" s="571">
        <v>31</v>
      </c>
      <c r="B82" s="323" t="s">
        <v>958</v>
      </c>
      <c r="C82" s="105"/>
      <c r="D82" s="105"/>
      <c r="E82" s="354"/>
      <c r="F82" s="105"/>
      <c r="G82" s="564">
        <v>600</v>
      </c>
      <c r="H82" s="105">
        <f t="shared" si="9"/>
        <v>600</v>
      </c>
      <c r="I82" s="105"/>
      <c r="J82" s="105">
        <f t="shared" si="13"/>
        <v>600</v>
      </c>
      <c r="K82" s="105"/>
      <c r="L82" s="105">
        <f t="shared" si="17"/>
        <v>600</v>
      </c>
      <c r="M82" s="105"/>
      <c r="N82" s="105">
        <f t="shared" si="14"/>
        <v>600</v>
      </c>
      <c r="O82" s="105"/>
      <c r="P82" s="105">
        <f t="shared" si="15"/>
        <v>600</v>
      </c>
      <c r="Q82" s="105"/>
      <c r="R82" s="105">
        <f t="shared" si="16"/>
        <v>600</v>
      </c>
      <c r="S82" s="105"/>
      <c r="T82" s="105">
        <f t="shared" si="10"/>
        <v>600</v>
      </c>
      <c r="U82" s="105"/>
      <c r="V82" s="105">
        <f t="shared" si="11"/>
        <v>600</v>
      </c>
      <c r="W82" s="105"/>
      <c r="X82" s="105">
        <f t="shared" si="12"/>
        <v>600</v>
      </c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736"/>
      <c r="AJ82" s="736"/>
      <c r="AK82" s="736"/>
      <c r="AL82" s="736"/>
      <c r="AM82" s="736"/>
      <c r="AN82" s="736"/>
      <c r="AO82" s="736"/>
      <c r="AP82" s="736"/>
      <c r="AQ82" s="736"/>
      <c r="AR82" s="736"/>
      <c r="AS82" s="736"/>
      <c r="AT82" s="736"/>
      <c r="AU82" s="736"/>
      <c r="AV82" s="736"/>
      <c r="AW82" s="736"/>
      <c r="AX82" s="736"/>
      <c r="AY82" s="736"/>
      <c r="AZ82" s="736"/>
      <c r="BA82" s="736"/>
      <c r="BB82" s="736"/>
      <c r="BC82" s="736"/>
      <c r="BD82" s="736"/>
      <c r="BE82" s="736"/>
      <c r="BF82" s="736"/>
      <c r="BG82" s="736"/>
      <c r="BH82" s="736"/>
      <c r="BI82" s="736"/>
      <c r="BJ82" s="736"/>
      <c r="BK82" s="736"/>
      <c r="BL82" s="736"/>
      <c r="BM82" s="736"/>
      <c r="BN82" s="736"/>
      <c r="BO82" s="736"/>
      <c r="BP82" s="736"/>
      <c r="BQ82" s="736"/>
      <c r="BR82" s="736"/>
      <c r="BS82" s="736"/>
      <c r="BT82" s="736"/>
      <c r="BU82" s="736"/>
      <c r="BV82" s="736"/>
      <c r="BW82" s="736"/>
      <c r="BX82" s="736"/>
      <c r="BY82" s="736"/>
      <c r="BZ82" s="736"/>
      <c r="CA82" s="736"/>
      <c r="CB82" s="736"/>
      <c r="CC82" s="736"/>
      <c r="CD82" s="736"/>
      <c r="CE82" s="736"/>
      <c r="CF82" s="736"/>
      <c r="CG82" s="736"/>
    </row>
    <row r="83" spans="1:85" s="356" customFormat="1" x14ac:dyDescent="0.25">
      <c r="A83" s="571">
        <v>32</v>
      </c>
      <c r="B83" s="323" t="s">
        <v>959</v>
      </c>
      <c r="C83" s="105"/>
      <c r="D83" s="105"/>
      <c r="E83" s="354"/>
      <c r="F83" s="105"/>
      <c r="G83" s="564">
        <v>50</v>
      </c>
      <c r="H83" s="105">
        <f t="shared" si="9"/>
        <v>50</v>
      </c>
      <c r="I83" s="105"/>
      <c r="J83" s="105">
        <f t="shared" si="13"/>
        <v>50</v>
      </c>
      <c r="K83" s="105"/>
      <c r="L83" s="105">
        <f t="shared" si="17"/>
        <v>50</v>
      </c>
      <c r="M83" s="105">
        <v>275</v>
      </c>
      <c r="N83" s="105">
        <f t="shared" si="14"/>
        <v>325</v>
      </c>
      <c r="O83" s="105"/>
      <c r="P83" s="105">
        <f t="shared" si="15"/>
        <v>325</v>
      </c>
      <c r="Q83" s="105"/>
      <c r="R83" s="105">
        <f t="shared" si="16"/>
        <v>325</v>
      </c>
      <c r="S83" s="105"/>
      <c r="T83" s="105">
        <f t="shared" si="10"/>
        <v>325</v>
      </c>
      <c r="U83" s="105"/>
      <c r="V83" s="105">
        <f t="shared" si="11"/>
        <v>325</v>
      </c>
      <c r="W83" s="105"/>
      <c r="X83" s="105">
        <f t="shared" si="12"/>
        <v>325</v>
      </c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736"/>
      <c r="AJ83" s="736"/>
      <c r="AK83" s="736"/>
      <c r="AL83" s="736"/>
      <c r="AM83" s="736"/>
      <c r="AN83" s="736"/>
      <c r="AO83" s="736"/>
      <c r="AP83" s="736"/>
      <c r="AQ83" s="736"/>
      <c r="AR83" s="736"/>
      <c r="AS83" s="736"/>
      <c r="AT83" s="736"/>
      <c r="AU83" s="736"/>
      <c r="AV83" s="736"/>
      <c r="AW83" s="736"/>
      <c r="AX83" s="736"/>
      <c r="AY83" s="736"/>
      <c r="AZ83" s="736"/>
      <c r="BA83" s="736"/>
      <c r="BB83" s="736"/>
      <c r="BC83" s="736"/>
      <c r="BD83" s="736"/>
      <c r="BE83" s="736"/>
      <c r="BF83" s="736"/>
      <c r="BG83" s="736"/>
      <c r="BH83" s="736"/>
      <c r="BI83" s="736"/>
      <c r="BJ83" s="736"/>
      <c r="BK83" s="736"/>
      <c r="BL83" s="736"/>
      <c r="BM83" s="736"/>
      <c r="BN83" s="736"/>
      <c r="BO83" s="736"/>
      <c r="BP83" s="736"/>
      <c r="BQ83" s="736"/>
      <c r="BR83" s="736"/>
      <c r="BS83" s="736"/>
      <c r="BT83" s="736"/>
      <c r="BU83" s="736"/>
      <c r="BV83" s="736"/>
      <c r="BW83" s="736"/>
      <c r="BX83" s="736"/>
      <c r="BY83" s="736"/>
      <c r="BZ83" s="736"/>
      <c r="CA83" s="736"/>
      <c r="CB83" s="736"/>
      <c r="CC83" s="736"/>
      <c r="CD83" s="736"/>
      <c r="CE83" s="736"/>
      <c r="CF83" s="736"/>
      <c r="CG83" s="736"/>
    </row>
    <row r="84" spans="1:85" s="356" customFormat="1" x14ac:dyDescent="0.25">
      <c r="A84" s="571">
        <v>33</v>
      </c>
      <c r="B84" s="323" t="s">
        <v>960</v>
      </c>
      <c r="C84" s="105"/>
      <c r="D84" s="105"/>
      <c r="E84" s="354"/>
      <c r="F84" s="105"/>
      <c r="G84" s="564">
        <v>75</v>
      </c>
      <c r="H84" s="105">
        <f t="shared" si="9"/>
        <v>75</v>
      </c>
      <c r="I84" s="105"/>
      <c r="J84" s="105">
        <f t="shared" si="13"/>
        <v>75</v>
      </c>
      <c r="K84" s="105">
        <v>281</v>
      </c>
      <c r="L84" s="105">
        <f t="shared" si="17"/>
        <v>356</v>
      </c>
      <c r="M84" s="105"/>
      <c r="N84" s="105">
        <f t="shared" si="14"/>
        <v>356</v>
      </c>
      <c r="O84" s="105"/>
      <c r="P84" s="105">
        <f t="shared" si="15"/>
        <v>356</v>
      </c>
      <c r="Q84" s="105"/>
      <c r="R84" s="105">
        <f t="shared" si="16"/>
        <v>356</v>
      </c>
      <c r="S84" s="105"/>
      <c r="T84" s="105">
        <f t="shared" si="10"/>
        <v>356</v>
      </c>
      <c r="U84" s="105"/>
      <c r="V84" s="105">
        <f t="shared" si="11"/>
        <v>356</v>
      </c>
      <c r="W84" s="105"/>
      <c r="X84" s="105">
        <f t="shared" si="12"/>
        <v>356</v>
      </c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736"/>
      <c r="AJ84" s="736"/>
      <c r="AK84" s="736"/>
      <c r="AL84" s="736"/>
      <c r="AM84" s="736"/>
      <c r="AN84" s="736"/>
      <c r="AO84" s="736"/>
      <c r="AP84" s="736"/>
      <c r="AQ84" s="736"/>
      <c r="AR84" s="736"/>
      <c r="AS84" s="736"/>
      <c r="AT84" s="736"/>
      <c r="AU84" s="736"/>
      <c r="AV84" s="736"/>
      <c r="AW84" s="736"/>
      <c r="AX84" s="736"/>
      <c r="AY84" s="736"/>
      <c r="AZ84" s="736"/>
      <c r="BA84" s="736"/>
      <c r="BB84" s="736"/>
      <c r="BC84" s="736"/>
      <c r="BD84" s="736"/>
      <c r="BE84" s="736"/>
      <c r="BF84" s="736"/>
      <c r="BG84" s="736"/>
      <c r="BH84" s="736"/>
      <c r="BI84" s="736"/>
      <c r="BJ84" s="736"/>
      <c r="BK84" s="736"/>
      <c r="BL84" s="736"/>
      <c r="BM84" s="736"/>
      <c r="BN84" s="736"/>
      <c r="BO84" s="736"/>
      <c r="BP84" s="736"/>
      <c r="BQ84" s="736"/>
      <c r="BR84" s="736"/>
      <c r="BS84" s="736"/>
      <c r="BT84" s="736"/>
      <c r="BU84" s="736"/>
      <c r="BV84" s="736"/>
      <c r="BW84" s="736"/>
      <c r="BX84" s="736"/>
      <c r="BY84" s="736"/>
      <c r="BZ84" s="736"/>
      <c r="CA84" s="736"/>
      <c r="CB84" s="736"/>
      <c r="CC84" s="736"/>
      <c r="CD84" s="736"/>
      <c r="CE84" s="736"/>
      <c r="CF84" s="736"/>
      <c r="CG84" s="736"/>
    </row>
    <row r="85" spans="1:85" s="356" customFormat="1" x14ac:dyDescent="0.25">
      <c r="A85" s="571">
        <v>34</v>
      </c>
      <c r="B85" s="323" t="s">
        <v>825</v>
      </c>
      <c r="C85" s="105"/>
      <c r="D85" s="105"/>
      <c r="E85" s="354"/>
      <c r="F85" s="105"/>
      <c r="G85" s="564">
        <v>300</v>
      </c>
      <c r="H85" s="105">
        <f t="shared" si="9"/>
        <v>300</v>
      </c>
      <c r="I85" s="105"/>
      <c r="J85" s="105">
        <f t="shared" si="13"/>
        <v>300</v>
      </c>
      <c r="K85" s="105"/>
      <c r="L85" s="105">
        <f t="shared" si="17"/>
        <v>300</v>
      </c>
      <c r="M85" s="105"/>
      <c r="N85" s="105">
        <f t="shared" si="14"/>
        <v>300</v>
      </c>
      <c r="O85" s="105"/>
      <c r="P85" s="105">
        <f t="shared" si="15"/>
        <v>300</v>
      </c>
      <c r="Q85" s="105"/>
      <c r="R85" s="105">
        <f t="shared" si="16"/>
        <v>300</v>
      </c>
      <c r="S85" s="105"/>
      <c r="T85" s="105">
        <f t="shared" si="10"/>
        <v>300</v>
      </c>
      <c r="U85" s="105">
        <v>-300</v>
      </c>
      <c r="V85" s="105">
        <f t="shared" si="11"/>
        <v>0</v>
      </c>
      <c r="W85" s="105"/>
      <c r="X85" s="105">
        <f t="shared" si="12"/>
        <v>0</v>
      </c>
      <c r="Y85" s="736"/>
      <c r="Z85" s="736"/>
      <c r="AA85" s="736"/>
      <c r="AB85" s="736"/>
      <c r="AC85" s="736"/>
      <c r="AD85" s="736"/>
      <c r="AE85" s="736"/>
      <c r="AF85" s="736"/>
      <c r="AG85" s="736"/>
      <c r="AH85" s="736"/>
      <c r="AI85" s="736"/>
      <c r="AJ85" s="736"/>
      <c r="AK85" s="736"/>
      <c r="AL85" s="736"/>
      <c r="AM85" s="736"/>
      <c r="AN85" s="736"/>
      <c r="AO85" s="736"/>
      <c r="AP85" s="736"/>
      <c r="AQ85" s="736"/>
      <c r="AR85" s="736"/>
      <c r="AS85" s="736"/>
      <c r="AT85" s="736"/>
      <c r="AU85" s="736"/>
      <c r="AV85" s="736"/>
      <c r="AW85" s="736"/>
      <c r="AX85" s="736"/>
      <c r="AY85" s="736"/>
      <c r="AZ85" s="736"/>
      <c r="BA85" s="736"/>
      <c r="BB85" s="736"/>
      <c r="BC85" s="736"/>
      <c r="BD85" s="736"/>
      <c r="BE85" s="736"/>
      <c r="BF85" s="736"/>
      <c r="BG85" s="736"/>
      <c r="BH85" s="736"/>
      <c r="BI85" s="736"/>
      <c r="BJ85" s="736"/>
      <c r="BK85" s="736"/>
      <c r="BL85" s="736"/>
      <c r="BM85" s="736"/>
      <c r="BN85" s="736"/>
      <c r="BO85" s="736"/>
      <c r="BP85" s="736"/>
      <c r="BQ85" s="736"/>
      <c r="BR85" s="736"/>
      <c r="BS85" s="736"/>
      <c r="BT85" s="736"/>
      <c r="BU85" s="736"/>
      <c r="BV85" s="736"/>
      <c r="BW85" s="736"/>
      <c r="BX85" s="736"/>
      <c r="BY85" s="736"/>
      <c r="BZ85" s="736"/>
      <c r="CA85" s="736"/>
      <c r="CB85" s="736"/>
      <c r="CC85" s="736"/>
      <c r="CD85" s="736"/>
      <c r="CE85" s="736"/>
      <c r="CF85" s="736"/>
      <c r="CG85" s="736"/>
    </row>
    <row r="86" spans="1:85" s="356" customFormat="1" x14ac:dyDescent="0.25">
      <c r="A86" s="571">
        <v>35</v>
      </c>
      <c r="B86" s="323" t="s">
        <v>961</v>
      </c>
      <c r="C86" s="105"/>
      <c r="D86" s="105"/>
      <c r="E86" s="354"/>
      <c r="F86" s="105"/>
      <c r="G86" s="564">
        <v>200</v>
      </c>
      <c r="H86" s="105">
        <f t="shared" si="9"/>
        <v>200</v>
      </c>
      <c r="I86" s="105"/>
      <c r="J86" s="105">
        <f t="shared" si="13"/>
        <v>200</v>
      </c>
      <c r="K86" s="105"/>
      <c r="L86" s="105">
        <f t="shared" si="17"/>
        <v>200</v>
      </c>
      <c r="M86" s="105"/>
      <c r="N86" s="105">
        <f t="shared" si="14"/>
        <v>200</v>
      </c>
      <c r="O86" s="105"/>
      <c r="P86" s="105">
        <f t="shared" si="15"/>
        <v>200</v>
      </c>
      <c r="Q86" s="105"/>
      <c r="R86" s="105">
        <f t="shared" si="16"/>
        <v>200</v>
      </c>
      <c r="S86" s="105"/>
      <c r="T86" s="105">
        <f t="shared" si="10"/>
        <v>200</v>
      </c>
      <c r="U86" s="105"/>
      <c r="V86" s="105">
        <f t="shared" si="11"/>
        <v>200</v>
      </c>
      <c r="W86" s="105"/>
      <c r="X86" s="105">
        <f t="shared" si="12"/>
        <v>200</v>
      </c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736"/>
      <c r="AJ86" s="736"/>
      <c r="AK86" s="736"/>
      <c r="AL86" s="736"/>
      <c r="AM86" s="736"/>
      <c r="AN86" s="736"/>
      <c r="AO86" s="736"/>
      <c r="AP86" s="736"/>
      <c r="AQ86" s="736"/>
      <c r="AR86" s="736"/>
      <c r="AS86" s="736"/>
      <c r="AT86" s="736"/>
      <c r="AU86" s="736"/>
      <c r="AV86" s="736"/>
      <c r="AW86" s="736"/>
      <c r="AX86" s="736"/>
      <c r="AY86" s="736"/>
      <c r="AZ86" s="736"/>
      <c r="BA86" s="736"/>
      <c r="BB86" s="736"/>
      <c r="BC86" s="736"/>
      <c r="BD86" s="736"/>
      <c r="BE86" s="736"/>
      <c r="BF86" s="736"/>
      <c r="BG86" s="736"/>
      <c r="BH86" s="736"/>
      <c r="BI86" s="736"/>
      <c r="BJ86" s="736"/>
      <c r="BK86" s="736"/>
      <c r="BL86" s="736"/>
      <c r="BM86" s="736"/>
      <c r="BN86" s="736"/>
      <c r="BO86" s="736"/>
      <c r="BP86" s="736"/>
      <c r="BQ86" s="736"/>
      <c r="BR86" s="736"/>
      <c r="BS86" s="736"/>
      <c r="BT86" s="736"/>
      <c r="BU86" s="736"/>
      <c r="BV86" s="736"/>
      <c r="BW86" s="736"/>
      <c r="BX86" s="736"/>
      <c r="BY86" s="736"/>
      <c r="BZ86" s="736"/>
      <c r="CA86" s="736"/>
      <c r="CB86" s="736"/>
      <c r="CC86" s="736"/>
      <c r="CD86" s="736"/>
      <c r="CE86" s="736"/>
      <c r="CF86" s="736"/>
      <c r="CG86" s="736"/>
    </row>
    <row r="87" spans="1:85" s="356" customFormat="1" x14ac:dyDescent="0.25">
      <c r="A87" s="571">
        <v>36</v>
      </c>
      <c r="B87" s="323" t="s">
        <v>962</v>
      </c>
      <c r="C87" s="105"/>
      <c r="D87" s="105"/>
      <c r="E87" s="354"/>
      <c r="F87" s="105"/>
      <c r="G87" s="564">
        <v>500</v>
      </c>
      <c r="H87" s="105">
        <f t="shared" si="9"/>
        <v>500</v>
      </c>
      <c r="I87" s="105"/>
      <c r="J87" s="105">
        <f t="shared" si="13"/>
        <v>500</v>
      </c>
      <c r="K87" s="105"/>
      <c r="L87" s="105">
        <f t="shared" si="17"/>
        <v>500</v>
      </c>
      <c r="M87" s="105"/>
      <c r="N87" s="105">
        <f t="shared" si="14"/>
        <v>500</v>
      </c>
      <c r="O87" s="105"/>
      <c r="P87" s="105">
        <f t="shared" si="15"/>
        <v>500</v>
      </c>
      <c r="Q87" s="105"/>
      <c r="R87" s="105">
        <f t="shared" si="16"/>
        <v>500</v>
      </c>
      <c r="S87" s="105"/>
      <c r="T87" s="105">
        <f t="shared" si="10"/>
        <v>500</v>
      </c>
      <c r="U87" s="105"/>
      <c r="V87" s="105">
        <f t="shared" si="11"/>
        <v>500</v>
      </c>
      <c r="W87" s="105"/>
      <c r="X87" s="105">
        <f t="shared" si="12"/>
        <v>500</v>
      </c>
      <c r="Y87" s="736"/>
      <c r="Z87" s="736"/>
      <c r="AA87" s="736"/>
      <c r="AB87" s="736"/>
      <c r="AC87" s="736"/>
      <c r="AD87" s="736"/>
      <c r="AE87" s="736"/>
      <c r="AF87" s="736"/>
      <c r="AG87" s="736"/>
      <c r="AH87" s="736"/>
      <c r="AI87" s="736"/>
      <c r="AJ87" s="736"/>
      <c r="AK87" s="736"/>
      <c r="AL87" s="736"/>
      <c r="AM87" s="736"/>
      <c r="AN87" s="736"/>
      <c r="AO87" s="736"/>
      <c r="AP87" s="736"/>
      <c r="AQ87" s="736"/>
      <c r="AR87" s="736"/>
      <c r="AS87" s="736"/>
      <c r="AT87" s="736"/>
      <c r="AU87" s="736"/>
      <c r="AV87" s="736"/>
      <c r="AW87" s="736"/>
      <c r="AX87" s="736"/>
      <c r="AY87" s="736"/>
      <c r="AZ87" s="736"/>
      <c r="BA87" s="736"/>
      <c r="BB87" s="736"/>
      <c r="BC87" s="736"/>
      <c r="BD87" s="736"/>
      <c r="BE87" s="736"/>
      <c r="BF87" s="736"/>
      <c r="BG87" s="736"/>
      <c r="BH87" s="736"/>
      <c r="BI87" s="736"/>
      <c r="BJ87" s="736"/>
      <c r="BK87" s="736"/>
      <c r="BL87" s="736"/>
      <c r="BM87" s="736"/>
      <c r="BN87" s="736"/>
      <c r="BO87" s="736"/>
      <c r="BP87" s="736"/>
      <c r="BQ87" s="736"/>
      <c r="BR87" s="736"/>
      <c r="BS87" s="736"/>
      <c r="BT87" s="736"/>
      <c r="BU87" s="736"/>
      <c r="BV87" s="736"/>
      <c r="BW87" s="736"/>
      <c r="BX87" s="736"/>
      <c r="BY87" s="736"/>
      <c r="BZ87" s="736"/>
      <c r="CA87" s="736"/>
      <c r="CB87" s="736"/>
      <c r="CC87" s="736"/>
      <c r="CD87" s="736"/>
      <c r="CE87" s="736"/>
      <c r="CF87" s="736"/>
      <c r="CG87" s="736"/>
    </row>
    <row r="88" spans="1:85" s="356" customFormat="1" x14ac:dyDescent="0.25">
      <c r="A88" s="571">
        <v>37</v>
      </c>
      <c r="B88" s="323" t="s">
        <v>963</v>
      </c>
      <c r="C88" s="105"/>
      <c r="D88" s="105"/>
      <c r="E88" s="354"/>
      <c r="F88" s="105"/>
      <c r="G88" s="564">
        <v>250</v>
      </c>
      <c r="H88" s="105">
        <f t="shared" si="9"/>
        <v>250</v>
      </c>
      <c r="I88" s="105"/>
      <c r="J88" s="105">
        <f t="shared" si="13"/>
        <v>250</v>
      </c>
      <c r="K88" s="105"/>
      <c r="L88" s="105">
        <f t="shared" si="17"/>
        <v>250</v>
      </c>
      <c r="M88" s="105"/>
      <c r="N88" s="105">
        <f t="shared" si="14"/>
        <v>250</v>
      </c>
      <c r="O88" s="105"/>
      <c r="P88" s="105">
        <f t="shared" si="15"/>
        <v>250</v>
      </c>
      <c r="Q88" s="105"/>
      <c r="R88" s="105">
        <f t="shared" si="16"/>
        <v>250</v>
      </c>
      <c r="S88" s="105"/>
      <c r="T88" s="105">
        <f t="shared" si="10"/>
        <v>250</v>
      </c>
      <c r="U88" s="105"/>
      <c r="V88" s="105">
        <f t="shared" si="11"/>
        <v>250</v>
      </c>
      <c r="W88" s="105"/>
      <c r="X88" s="105">
        <f t="shared" si="12"/>
        <v>250</v>
      </c>
      <c r="Y88" s="736"/>
      <c r="Z88" s="736"/>
      <c r="AA88" s="736"/>
      <c r="AB88" s="736"/>
      <c r="AC88" s="736"/>
      <c r="AD88" s="736"/>
      <c r="AE88" s="736"/>
      <c r="AF88" s="736"/>
      <c r="AG88" s="736"/>
      <c r="AH88" s="736"/>
      <c r="AI88" s="736"/>
      <c r="AJ88" s="736"/>
      <c r="AK88" s="736"/>
      <c r="AL88" s="736"/>
      <c r="AM88" s="736"/>
      <c r="AN88" s="736"/>
      <c r="AO88" s="736"/>
      <c r="AP88" s="736"/>
      <c r="AQ88" s="736"/>
      <c r="AR88" s="736"/>
      <c r="AS88" s="736"/>
      <c r="AT88" s="736"/>
      <c r="AU88" s="736"/>
      <c r="AV88" s="736"/>
      <c r="AW88" s="736"/>
      <c r="AX88" s="736"/>
      <c r="AY88" s="736"/>
      <c r="AZ88" s="736"/>
      <c r="BA88" s="736"/>
      <c r="BB88" s="736"/>
      <c r="BC88" s="736"/>
      <c r="BD88" s="736"/>
      <c r="BE88" s="736"/>
      <c r="BF88" s="736"/>
      <c r="BG88" s="736"/>
      <c r="BH88" s="736"/>
      <c r="BI88" s="736"/>
      <c r="BJ88" s="736"/>
      <c r="BK88" s="736"/>
      <c r="BL88" s="736"/>
      <c r="BM88" s="736"/>
      <c r="BN88" s="736"/>
      <c r="BO88" s="736"/>
      <c r="BP88" s="736"/>
      <c r="BQ88" s="736"/>
      <c r="BR88" s="736"/>
      <c r="BS88" s="736"/>
      <c r="BT88" s="736"/>
      <c r="BU88" s="736"/>
      <c r="BV88" s="736"/>
      <c r="BW88" s="736"/>
      <c r="BX88" s="736"/>
      <c r="BY88" s="736"/>
      <c r="BZ88" s="736"/>
      <c r="CA88" s="736"/>
      <c r="CB88" s="736"/>
      <c r="CC88" s="736"/>
      <c r="CD88" s="736"/>
      <c r="CE88" s="736"/>
      <c r="CF88" s="736"/>
      <c r="CG88" s="736"/>
    </row>
    <row r="89" spans="1:85" s="356" customFormat="1" x14ac:dyDescent="0.25">
      <c r="A89" s="571">
        <v>38</v>
      </c>
      <c r="B89" s="323" t="s">
        <v>964</v>
      </c>
      <c r="C89" s="105"/>
      <c r="D89" s="105"/>
      <c r="E89" s="354"/>
      <c r="F89" s="105"/>
      <c r="G89" s="564">
        <v>50</v>
      </c>
      <c r="H89" s="105">
        <f t="shared" si="9"/>
        <v>50</v>
      </c>
      <c r="I89" s="105"/>
      <c r="J89" s="105">
        <f t="shared" si="13"/>
        <v>50</v>
      </c>
      <c r="K89" s="105"/>
      <c r="L89" s="105">
        <f t="shared" si="17"/>
        <v>50</v>
      </c>
      <c r="M89" s="105"/>
      <c r="N89" s="105">
        <f t="shared" si="14"/>
        <v>50</v>
      </c>
      <c r="O89" s="105"/>
      <c r="P89" s="105">
        <f t="shared" si="15"/>
        <v>50</v>
      </c>
      <c r="Q89" s="105"/>
      <c r="R89" s="105">
        <f t="shared" si="16"/>
        <v>50</v>
      </c>
      <c r="S89" s="105"/>
      <c r="T89" s="105">
        <f t="shared" si="10"/>
        <v>50</v>
      </c>
      <c r="U89" s="105"/>
      <c r="V89" s="105">
        <f t="shared" si="11"/>
        <v>50</v>
      </c>
      <c r="W89" s="105"/>
      <c r="X89" s="105">
        <f t="shared" si="12"/>
        <v>50</v>
      </c>
      <c r="Y89" s="736"/>
      <c r="Z89" s="736"/>
      <c r="AA89" s="736"/>
      <c r="AB89" s="736"/>
      <c r="AC89" s="736"/>
      <c r="AD89" s="736"/>
      <c r="AE89" s="736"/>
      <c r="AF89" s="736"/>
      <c r="AG89" s="736"/>
      <c r="AH89" s="736"/>
      <c r="AI89" s="736"/>
      <c r="AJ89" s="736"/>
      <c r="AK89" s="736"/>
      <c r="AL89" s="736"/>
      <c r="AM89" s="736"/>
      <c r="AN89" s="736"/>
      <c r="AO89" s="736"/>
      <c r="AP89" s="736"/>
      <c r="AQ89" s="736"/>
      <c r="AR89" s="736"/>
      <c r="AS89" s="736"/>
      <c r="AT89" s="736"/>
      <c r="AU89" s="736"/>
      <c r="AV89" s="736"/>
      <c r="AW89" s="736"/>
      <c r="AX89" s="736"/>
      <c r="AY89" s="736"/>
      <c r="AZ89" s="736"/>
      <c r="BA89" s="736"/>
      <c r="BB89" s="736"/>
      <c r="BC89" s="736"/>
      <c r="BD89" s="736"/>
      <c r="BE89" s="736"/>
      <c r="BF89" s="736"/>
      <c r="BG89" s="736"/>
      <c r="BH89" s="736"/>
      <c r="BI89" s="736"/>
      <c r="BJ89" s="736"/>
      <c r="BK89" s="736"/>
      <c r="BL89" s="736"/>
      <c r="BM89" s="736"/>
      <c r="BN89" s="736"/>
      <c r="BO89" s="736"/>
      <c r="BP89" s="736"/>
      <c r="BQ89" s="736"/>
      <c r="BR89" s="736"/>
      <c r="BS89" s="736"/>
      <c r="BT89" s="736"/>
      <c r="BU89" s="736"/>
      <c r="BV89" s="736"/>
      <c r="BW89" s="736"/>
      <c r="BX89" s="736"/>
      <c r="BY89" s="736"/>
      <c r="BZ89" s="736"/>
      <c r="CA89" s="736"/>
      <c r="CB89" s="736"/>
      <c r="CC89" s="736"/>
      <c r="CD89" s="736"/>
      <c r="CE89" s="736"/>
      <c r="CF89" s="736"/>
      <c r="CG89" s="736"/>
    </row>
    <row r="90" spans="1:85" s="356" customFormat="1" x14ac:dyDescent="0.25">
      <c r="A90" s="571">
        <v>39</v>
      </c>
      <c r="B90" s="323" t="s">
        <v>965</v>
      </c>
      <c r="C90" s="105"/>
      <c r="D90" s="105"/>
      <c r="E90" s="354"/>
      <c r="F90" s="105"/>
      <c r="G90" s="564">
        <v>200</v>
      </c>
      <c r="H90" s="105">
        <f t="shared" si="9"/>
        <v>200</v>
      </c>
      <c r="I90" s="105"/>
      <c r="J90" s="105">
        <f t="shared" si="13"/>
        <v>200</v>
      </c>
      <c r="K90" s="105"/>
      <c r="L90" s="105">
        <f t="shared" si="17"/>
        <v>200</v>
      </c>
      <c r="M90" s="105"/>
      <c r="N90" s="105">
        <f t="shared" si="14"/>
        <v>200</v>
      </c>
      <c r="O90" s="105">
        <v>100</v>
      </c>
      <c r="P90" s="105">
        <f t="shared" si="15"/>
        <v>300</v>
      </c>
      <c r="Q90" s="105"/>
      <c r="R90" s="105">
        <f t="shared" si="16"/>
        <v>300</v>
      </c>
      <c r="S90" s="105"/>
      <c r="T90" s="105">
        <f t="shared" si="10"/>
        <v>300</v>
      </c>
      <c r="U90" s="105"/>
      <c r="V90" s="105">
        <f t="shared" si="11"/>
        <v>300</v>
      </c>
      <c r="W90" s="105"/>
      <c r="X90" s="105">
        <f t="shared" si="12"/>
        <v>300</v>
      </c>
      <c r="Y90" s="736"/>
      <c r="Z90" s="736"/>
      <c r="AA90" s="736"/>
      <c r="AB90" s="736"/>
      <c r="AC90" s="736"/>
      <c r="AD90" s="736"/>
      <c r="AE90" s="736"/>
      <c r="AF90" s="736"/>
      <c r="AG90" s="736"/>
      <c r="AH90" s="736"/>
      <c r="AI90" s="736"/>
      <c r="AJ90" s="736"/>
      <c r="AK90" s="736"/>
      <c r="AL90" s="736"/>
      <c r="AM90" s="736"/>
      <c r="AN90" s="736"/>
      <c r="AO90" s="736"/>
      <c r="AP90" s="736"/>
      <c r="AQ90" s="736"/>
      <c r="AR90" s="736"/>
      <c r="AS90" s="736"/>
      <c r="AT90" s="736"/>
      <c r="AU90" s="736"/>
      <c r="AV90" s="736"/>
      <c r="AW90" s="736"/>
      <c r="AX90" s="736"/>
      <c r="AY90" s="736"/>
      <c r="AZ90" s="736"/>
      <c r="BA90" s="736"/>
      <c r="BB90" s="736"/>
      <c r="BC90" s="736"/>
      <c r="BD90" s="736"/>
      <c r="BE90" s="736"/>
      <c r="BF90" s="736"/>
      <c r="BG90" s="736"/>
      <c r="BH90" s="736"/>
      <c r="BI90" s="736"/>
      <c r="BJ90" s="736"/>
      <c r="BK90" s="736"/>
      <c r="BL90" s="736"/>
      <c r="BM90" s="736"/>
      <c r="BN90" s="736"/>
      <c r="BO90" s="736"/>
      <c r="BP90" s="736"/>
      <c r="BQ90" s="736"/>
      <c r="BR90" s="736"/>
      <c r="BS90" s="736"/>
      <c r="BT90" s="736"/>
      <c r="BU90" s="736"/>
      <c r="BV90" s="736"/>
      <c r="BW90" s="736"/>
      <c r="BX90" s="736"/>
      <c r="BY90" s="736"/>
      <c r="BZ90" s="736"/>
      <c r="CA90" s="736"/>
      <c r="CB90" s="736"/>
      <c r="CC90" s="736"/>
      <c r="CD90" s="736"/>
      <c r="CE90" s="736"/>
      <c r="CF90" s="736"/>
      <c r="CG90" s="736"/>
    </row>
    <row r="91" spans="1:85" s="356" customFormat="1" x14ac:dyDescent="0.2">
      <c r="A91" s="748" t="s">
        <v>715</v>
      </c>
      <c r="B91" s="355" t="s">
        <v>271</v>
      </c>
      <c r="C91" s="105">
        <v>7000</v>
      </c>
      <c r="D91" s="105">
        <v>9000</v>
      </c>
      <c r="E91" s="354"/>
      <c r="F91" s="105">
        <f>SUM(D91:E91)</f>
        <v>9000</v>
      </c>
      <c r="G91" s="105">
        <f>-3000-2540</f>
        <v>-5540</v>
      </c>
      <c r="H91" s="105">
        <f>SUM(F91:G91)</f>
        <v>3460</v>
      </c>
      <c r="I91" s="105">
        <f>-800-800-500-500</f>
        <v>-2600</v>
      </c>
      <c r="J91" s="105">
        <f t="shared" si="13"/>
        <v>860</v>
      </c>
      <c r="K91" s="105"/>
      <c r="L91" s="105">
        <f t="shared" si="17"/>
        <v>860</v>
      </c>
      <c r="M91" s="105">
        <v>-83</v>
      </c>
      <c r="N91" s="105">
        <f t="shared" si="14"/>
        <v>777</v>
      </c>
      <c r="O91" s="105"/>
      <c r="P91" s="105">
        <f t="shared" si="15"/>
        <v>777</v>
      </c>
      <c r="Q91" s="105"/>
      <c r="R91" s="105">
        <f t="shared" si="16"/>
        <v>777</v>
      </c>
      <c r="S91" s="105"/>
      <c r="T91" s="105">
        <f t="shared" si="10"/>
        <v>777</v>
      </c>
      <c r="U91" s="105"/>
      <c r="V91" s="105">
        <f t="shared" si="11"/>
        <v>777</v>
      </c>
      <c r="W91" s="105"/>
      <c r="X91" s="105">
        <f t="shared" si="12"/>
        <v>777</v>
      </c>
      <c r="Y91" s="736"/>
      <c r="Z91" s="736"/>
      <c r="AA91" s="736"/>
      <c r="AB91" s="736"/>
      <c r="AC91" s="736"/>
      <c r="AD91" s="736"/>
      <c r="AE91" s="736"/>
      <c r="AF91" s="736"/>
      <c r="AG91" s="736"/>
      <c r="AH91" s="736"/>
      <c r="AI91" s="736"/>
      <c r="AJ91" s="736"/>
      <c r="AK91" s="736"/>
      <c r="AL91" s="736"/>
      <c r="AM91" s="736"/>
      <c r="AN91" s="736"/>
      <c r="AO91" s="736"/>
      <c r="AP91" s="736"/>
      <c r="AQ91" s="736"/>
      <c r="AR91" s="736"/>
      <c r="AS91" s="736"/>
      <c r="AT91" s="736"/>
      <c r="AU91" s="736"/>
      <c r="AV91" s="736"/>
      <c r="AW91" s="736"/>
      <c r="AX91" s="736"/>
      <c r="AY91" s="736"/>
      <c r="AZ91" s="736"/>
      <c r="BA91" s="736"/>
      <c r="BB91" s="736"/>
      <c r="BC91" s="736"/>
      <c r="BD91" s="736"/>
      <c r="BE91" s="736"/>
      <c r="BF91" s="736"/>
      <c r="BG91" s="736"/>
      <c r="BH91" s="736"/>
      <c r="BI91" s="736"/>
      <c r="BJ91" s="736"/>
      <c r="BK91" s="736"/>
      <c r="BL91" s="736"/>
      <c r="BM91" s="736"/>
      <c r="BN91" s="736"/>
      <c r="BO91" s="736"/>
      <c r="BP91" s="736"/>
      <c r="BQ91" s="736"/>
      <c r="BR91" s="736"/>
      <c r="BS91" s="736"/>
      <c r="BT91" s="736"/>
      <c r="BU91" s="736"/>
      <c r="BV91" s="736"/>
      <c r="BW91" s="736"/>
      <c r="BX91" s="736"/>
      <c r="BY91" s="736"/>
      <c r="BZ91" s="736"/>
      <c r="CA91" s="736"/>
      <c r="CB91" s="736"/>
      <c r="CC91" s="736"/>
      <c r="CD91" s="736"/>
      <c r="CE91" s="736"/>
      <c r="CF91" s="736"/>
      <c r="CG91" s="736"/>
    </row>
    <row r="92" spans="1:85" s="356" customFormat="1" x14ac:dyDescent="0.2">
      <c r="A92" s="566">
        <v>1</v>
      </c>
      <c r="B92" s="355" t="s">
        <v>929</v>
      </c>
      <c r="C92" s="105"/>
      <c r="D92" s="105"/>
      <c r="E92" s="354"/>
      <c r="F92" s="105"/>
      <c r="G92" s="105">
        <v>3000</v>
      </c>
      <c r="H92" s="105">
        <f>SUM(F92:G92)</f>
        <v>3000</v>
      </c>
      <c r="I92" s="105"/>
      <c r="J92" s="105">
        <f t="shared" si="13"/>
        <v>3000</v>
      </c>
      <c r="K92" s="105"/>
      <c r="L92" s="105">
        <f t="shared" si="17"/>
        <v>3000</v>
      </c>
      <c r="M92" s="105"/>
      <c r="N92" s="105">
        <f t="shared" si="14"/>
        <v>3000</v>
      </c>
      <c r="O92" s="105"/>
      <c r="P92" s="105">
        <f t="shared" si="15"/>
        <v>3000</v>
      </c>
      <c r="Q92" s="105"/>
      <c r="R92" s="105">
        <f t="shared" si="16"/>
        <v>3000</v>
      </c>
      <c r="S92" s="105"/>
      <c r="T92" s="105">
        <f t="shared" si="10"/>
        <v>3000</v>
      </c>
      <c r="U92" s="105"/>
      <c r="V92" s="105">
        <f t="shared" si="11"/>
        <v>3000</v>
      </c>
      <c r="W92" s="105"/>
      <c r="X92" s="105">
        <f t="shared" si="12"/>
        <v>3000</v>
      </c>
      <c r="Y92" s="736"/>
      <c r="Z92" s="736"/>
      <c r="AA92" s="736"/>
      <c r="AB92" s="736"/>
      <c r="AC92" s="736"/>
      <c r="AD92" s="736"/>
      <c r="AE92" s="736"/>
      <c r="AF92" s="736"/>
      <c r="AG92" s="736"/>
      <c r="AH92" s="736"/>
      <c r="AI92" s="736"/>
      <c r="AJ92" s="736"/>
      <c r="AK92" s="736"/>
      <c r="AL92" s="736"/>
      <c r="AM92" s="736"/>
      <c r="AN92" s="736"/>
      <c r="AO92" s="736"/>
      <c r="AP92" s="736"/>
      <c r="AQ92" s="736"/>
      <c r="AR92" s="736"/>
      <c r="AS92" s="736"/>
      <c r="AT92" s="736"/>
      <c r="AU92" s="736"/>
      <c r="AV92" s="736"/>
      <c r="AW92" s="736"/>
      <c r="AX92" s="736"/>
      <c r="AY92" s="736"/>
      <c r="AZ92" s="736"/>
      <c r="BA92" s="736"/>
      <c r="BB92" s="736"/>
      <c r="BC92" s="736"/>
      <c r="BD92" s="736"/>
      <c r="BE92" s="736"/>
      <c r="BF92" s="736"/>
      <c r="BG92" s="736"/>
      <c r="BH92" s="736"/>
      <c r="BI92" s="736"/>
      <c r="BJ92" s="736"/>
      <c r="BK92" s="736"/>
      <c r="BL92" s="736"/>
      <c r="BM92" s="736"/>
      <c r="BN92" s="736"/>
      <c r="BO92" s="736"/>
      <c r="BP92" s="736"/>
      <c r="BQ92" s="736"/>
      <c r="BR92" s="736"/>
      <c r="BS92" s="736"/>
      <c r="BT92" s="736"/>
      <c r="BU92" s="736"/>
      <c r="BV92" s="736"/>
      <c r="BW92" s="736"/>
      <c r="BX92" s="736"/>
      <c r="BY92" s="736"/>
      <c r="BZ92" s="736"/>
      <c r="CA92" s="736"/>
      <c r="CB92" s="736"/>
      <c r="CC92" s="736"/>
      <c r="CD92" s="736"/>
      <c r="CE92" s="736"/>
      <c r="CF92" s="736"/>
      <c r="CG92" s="736"/>
    </row>
    <row r="93" spans="1:85" s="356" customFormat="1" x14ac:dyDescent="0.2">
      <c r="A93" s="566">
        <v>2</v>
      </c>
      <c r="B93" s="355" t="s">
        <v>1152</v>
      </c>
      <c r="C93" s="105"/>
      <c r="D93" s="105"/>
      <c r="E93" s="354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5">
        <v>2000</v>
      </c>
      <c r="R93" s="105">
        <f t="shared" si="16"/>
        <v>2000</v>
      </c>
      <c r="S93" s="105"/>
      <c r="T93" s="105">
        <f t="shared" si="10"/>
        <v>2000</v>
      </c>
      <c r="U93" s="105"/>
      <c r="V93" s="105">
        <f t="shared" si="11"/>
        <v>2000</v>
      </c>
      <c r="W93" s="105"/>
      <c r="X93" s="105">
        <f t="shared" si="12"/>
        <v>2000</v>
      </c>
      <c r="Y93" s="736"/>
      <c r="Z93" s="736"/>
      <c r="AA93" s="736"/>
      <c r="AB93" s="736"/>
      <c r="AC93" s="736"/>
      <c r="AD93" s="736"/>
      <c r="AE93" s="736"/>
      <c r="AF93" s="736"/>
      <c r="AG93" s="736"/>
      <c r="AH93" s="736"/>
      <c r="AI93" s="736"/>
      <c r="AJ93" s="736"/>
      <c r="AK93" s="736"/>
      <c r="AL93" s="736"/>
      <c r="AM93" s="736"/>
      <c r="AN93" s="736"/>
      <c r="AO93" s="736"/>
      <c r="AP93" s="736"/>
      <c r="AQ93" s="736"/>
      <c r="AR93" s="736"/>
      <c r="AS93" s="736"/>
      <c r="AT93" s="736"/>
      <c r="AU93" s="736"/>
      <c r="AV93" s="736"/>
      <c r="AW93" s="736"/>
      <c r="AX93" s="736"/>
      <c r="AY93" s="736"/>
      <c r="AZ93" s="736"/>
      <c r="BA93" s="736"/>
      <c r="BB93" s="736"/>
      <c r="BC93" s="736"/>
      <c r="BD93" s="736"/>
      <c r="BE93" s="736"/>
      <c r="BF93" s="736"/>
      <c r="BG93" s="736"/>
      <c r="BH93" s="736"/>
      <c r="BI93" s="736"/>
      <c r="BJ93" s="736"/>
      <c r="BK93" s="736"/>
      <c r="BL93" s="736"/>
      <c r="BM93" s="736"/>
      <c r="BN93" s="736"/>
      <c r="BO93" s="736"/>
      <c r="BP93" s="736"/>
      <c r="BQ93" s="736"/>
      <c r="BR93" s="736"/>
      <c r="BS93" s="736"/>
      <c r="BT93" s="736"/>
      <c r="BU93" s="736"/>
      <c r="BV93" s="736"/>
      <c r="BW93" s="736"/>
      <c r="BX93" s="736"/>
      <c r="BY93" s="736"/>
      <c r="BZ93" s="736"/>
      <c r="CA93" s="736"/>
      <c r="CB93" s="736"/>
      <c r="CC93" s="736"/>
      <c r="CD93" s="736"/>
      <c r="CE93" s="736"/>
      <c r="CF93" s="736"/>
      <c r="CG93" s="736"/>
    </row>
    <row r="94" spans="1:85" s="356" customFormat="1" x14ac:dyDescent="0.2">
      <c r="A94" s="748" t="s">
        <v>717</v>
      </c>
      <c r="B94" s="358" t="s">
        <v>272</v>
      </c>
      <c r="C94" s="107">
        <f>SUM(C95:C95)</f>
        <v>9500</v>
      </c>
      <c r="D94" s="107">
        <f>SUM(D95:D117)</f>
        <v>10000</v>
      </c>
      <c r="E94" s="107">
        <f t="shared" ref="E94:V94" si="18">SUM(E95:E117)</f>
        <v>180</v>
      </c>
      <c r="F94" s="107">
        <f t="shared" si="18"/>
        <v>10180</v>
      </c>
      <c r="G94" s="107">
        <f t="shared" si="18"/>
        <v>2375</v>
      </c>
      <c r="H94" s="107">
        <f t="shared" si="18"/>
        <v>12555</v>
      </c>
      <c r="I94" s="107">
        <f t="shared" si="18"/>
        <v>0</v>
      </c>
      <c r="J94" s="107">
        <f t="shared" si="18"/>
        <v>12555</v>
      </c>
      <c r="K94" s="107">
        <f t="shared" si="18"/>
        <v>50</v>
      </c>
      <c r="L94" s="107">
        <f t="shared" si="18"/>
        <v>12605</v>
      </c>
      <c r="M94" s="107">
        <f t="shared" si="18"/>
        <v>83</v>
      </c>
      <c r="N94" s="107">
        <f t="shared" si="18"/>
        <v>12688</v>
      </c>
      <c r="O94" s="107">
        <f t="shared" si="18"/>
        <v>0</v>
      </c>
      <c r="P94" s="107">
        <f t="shared" si="18"/>
        <v>12688</v>
      </c>
      <c r="Q94" s="107">
        <f t="shared" si="18"/>
        <v>0</v>
      </c>
      <c r="R94" s="107">
        <f t="shared" si="18"/>
        <v>12688</v>
      </c>
      <c r="S94" s="107">
        <f t="shared" si="18"/>
        <v>0</v>
      </c>
      <c r="T94" s="107">
        <f t="shared" si="18"/>
        <v>12688</v>
      </c>
      <c r="U94" s="107">
        <f t="shared" si="18"/>
        <v>-450</v>
      </c>
      <c r="V94" s="107">
        <f t="shared" si="18"/>
        <v>12238</v>
      </c>
      <c r="W94" s="107"/>
      <c r="X94" s="105">
        <f t="shared" si="12"/>
        <v>12238</v>
      </c>
      <c r="Y94" s="736"/>
      <c r="Z94" s="736"/>
      <c r="AA94" s="736"/>
      <c r="AB94" s="736"/>
      <c r="AC94" s="736"/>
      <c r="AD94" s="736"/>
      <c r="AE94" s="736"/>
      <c r="AF94" s="736"/>
      <c r="AG94" s="736"/>
      <c r="AH94" s="736"/>
      <c r="AI94" s="736"/>
      <c r="AJ94" s="736"/>
      <c r="AK94" s="736"/>
      <c r="AL94" s="736"/>
      <c r="AM94" s="736"/>
      <c r="AN94" s="736"/>
      <c r="AO94" s="736"/>
      <c r="AP94" s="736"/>
      <c r="AQ94" s="736"/>
      <c r="AR94" s="736"/>
      <c r="AS94" s="736"/>
      <c r="AT94" s="736"/>
      <c r="AU94" s="736"/>
      <c r="AV94" s="736"/>
      <c r="AW94" s="736"/>
      <c r="AX94" s="736"/>
      <c r="AY94" s="736"/>
      <c r="AZ94" s="736"/>
      <c r="BA94" s="736"/>
      <c r="BB94" s="736"/>
      <c r="BC94" s="736"/>
      <c r="BD94" s="736"/>
      <c r="BE94" s="736"/>
      <c r="BF94" s="736"/>
      <c r="BG94" s="736"/>
      <c r="BH94" s="736"/>
      <c r="BI94" s="736"/>
      <c r="BJ94" s="736"/>
      <c r="BK94" s="736"/>
      <c r="BL94" s="736"/>
      <c r="BM94" s="736"/>
      <c r="BN94" s="736"/>
      <c r="BO94" s="736"/>
      <c r="BP94" s="736"/>
      <c r="BQ94" s="736"/>
      <c r="BR94" s="736"/>
      <c r="BS94" s="736"/>
      <c r="BT94" s="736"/>
      <c r="BU94" s="736"/>
      <c r="BV94" s="736"/>
      <c r="BW94" s="736"/>
      <c r="BX94" s="736"/>
      <c r="BY94" s="736"/>
      <c r="BZ94" s="736"/>
      <c r="CA94" s="736"/>
      <c r="CB94" s="736"/>
      <c r="CC94" s="736"/>
      <c r="CD94" s="736"/>
      <c r="CE94" s="736"/>
      <c r="CF94" s="736"/>
      <c r="CG94" s="736"/>
    </row>
    <row r="95" spans="1:85" s="361" customFormat="1" x14ac:dyDescent="0.2">
      <c r="A95" s="359"/>
      <c r="B95" s="360" t="s">
        <v>273</v>
      </c>
      <c r="C95" s="106">
        <v>9500</v>
      </c>
      <c r="D95" s="106">
        <v>10000</v>
      </c>
      <c r="E95" s="486"/>
      <c r="F95" s="106">
        <f>SUM(D95:E95)</f>
        <v>10000</v>
      </c>
      <c r="G95" s="106"/>
      <c r="H95" s="106">
        <f t="shared" ref="H95:H125" si="19">SUM(F95:G95)</f>
        <v>10000</v>
      </c>
      <c r="I95" s="106"/>
      <c r="J95" s="105">
        <f t="shared" si="13"/>
        <v>10000</v>
      </c>
      <c r="K95" s="105"/>
      <c r="L95" s="105">
        <f t="shared" si="17"/>
        <v>10000</v>
      </c>
      <c r="M95" s="105"/>
      <c r="N95" s="105">
        <f t="shared" si="14"/>
        <v>10000</v>
      </c>
      <c r="O95" s="105"/>
      <c r="P95" s="105">
        <f t="shared" si="15"/>
        <v>10000</v>
      </c>
      <c r="Q95" s="105"/>
      <c r="R95" s="105">
        <f t="shared" si="16"/>
        <v>10000</v>
      </c>
      <c r="S95" s="105"/>
      <c r="T95" s="105">
        <f t="shared" si="10"/>
        <v>10000</v>
      </c>
      <c r="U95" s="105"/>
      <c r="V95" s="105">
        <f t="shared" si="11"/>
        <v>10000</v>
      </c>
      <c r="W95" s="106"/>
      <c r="X95" s="105">
        <f t="shared" si="12"/>
        <v>10000</v>
      </c>
      <c r="Y95" s="738"/>
      <c r="Z95" s="738"/>
      <c r="AA95" s="738"/>
      <c r="AB95" s="738"/>
      <c r="AC95" s="738"/>
      <c r="AD95" s="738"/>
      <c r="AE95" s="738"/>
      <c r="AF95" s="738"/>
      <c r="AG95" s="738"/>
      <c r="AH95" s="738"/>
      <c r="AI95" s="738"/>
      <c r="AJ95" s="738"/>
      <c r="AK95" s="738"/>
      <c r="AL95" s="738"/>
      <c r="AM95" s="738"/>
      <c r="AN95" s="738"/>
      <c r="AO95" s="738"/>
      <c r="AP95" s="738"/>
      <c r="AQ95" s="738"/>
      <c r="AR95" s="738"/>
      <c r="AS95" s="738"/>
      <c r="AT95" s="738"/>
      <c r="AU95" s="738"/>
      <c r="AV95" s="738"/>
      <c r="AW95" s="738"/>
      <c r="AX95" s="738"/>
      <c r="AY95" s="738"/>
      <c r="AZ95" s="738"/>
      <c r="BA95" s="738"/>
      <c r="BB95" s="738"/>
      <c r="BC95" s="738"/>
      <c r="BD95" s="738"/>
      <c r="BE95" s="738"/>
      <c r="BF95" s="738"/>
      <c r="BG95" s="738"/>
      <c r="BH95" s="738"/>
      <c r="BI95" s="738"/>
      <c r="BJ95" s="738"/>
      <c r="BK95" s="738"/>
      <c r="BL95" s="738"/>
      <c r="BM95" s="738"/>
      <c r="BN95" s="738"/>
      <c r="BO95" s="738"/>
      <c r="BP95" s="738"/>
      <c r="BQ95" s="738"/>
      <c r="BR95" s="738"/>
      <c r="BS95" s="738"/>
      <c r="BT95" s="738"/>
      <c r="BU95" s="738"/>
      <c r="BV95" s="738"/>
      <c r="BW95" s="738"/>
      <c r="BX95" s="738"/>
      <c r="BY95" s="738"/>
      <c r="BZ95" s="738"/>
      <c r="CA95" s="738"/>
      <c r="CB95" s="738"/>
      <c r="CC95" s="738"/>
      <c r="CD95" s="738"/>
      <c r="CE95" s="738"/>
      <c r="CF95" s="738"/>
      <c r="CG95" s="738"/>
    </row>
    <row r="96" spans="1:85" s="361" customFormat="1" x14ac:dyDescent="0.2">
      <c r="A96" s="359"/>
      <c r="B96" s="360" t="s">
        <v>867</v>
      </c>
      <c r="C96" s="106"/>
      <c r="D96" s="106"/>
      <c r="E96" s="546">
        <v>180</v>
      </c>
      <c r="F96" s="106">
        <f>SUM(D96:E96)</f>
        <v>180</v>
      </c>
      <c r="G96" s="106">
        <v>-45</v>
      </c>
      <c r="H96" s="106">
        <f t="shared" si="19"/>
        <v>135</v>
      </c>
      <c r="I96" s="106"/>
      <c r="J96" s="105">
        <f t="shared" si="13"/>
        <v>135</v>
      </c>
      <c r="K96" s="105"/>
      <c r="L96" s="105">
        <f t="shared" si="17"/>
        <v>135</v>
      </c>
      <c r="M96" s="105"/>
      <c r="N96" s="105">
        <f t="shared" si="14"/>
        <v>135</v>
      </c>
      <c r="O96" s="105"/>
      <c r="P96" s="105">
        <f t="shared" si="15"/>
        <v>135</v>
      </c>
      <c r="Q96" s="105"/>
      <c r="R96" s="105">
        <f t="shared" si="16"/>
        <v>135</v>
      </c>
      <c r="S96" s="105"/>
      <c r="T96" s="105">
        <f t="shared" si="10"/>
        <v>135</v>
      </c>
      <c r="U96" s="105"/>
      <c r="V96" s="105">
        <f t="shared" si="11"/>
        <v>135</v>
      </c>
      <c r="W96" s="106"/>
      <c r="X96" s="105">
        <f t="shared" si="12"/>
        <v>135</v>
      </c>
      <c r="Y96" s="738"/>
      <c r="Z96" s="738"/>
      <c r="AA96" s="738"/>
      <c r="AB96" s="738"/>
      <c r="AC96" s="738"/>
      <c r="AD96" s="738"/>
      <c r="AE96" s="738"/>
      <c r="AF96" s="738"/>
      <c r="AG96" s="738"/>
      <c r="AH96" s="738"/>
      <c r="AI96" s="738"/>
      <c r="AJ96" s="738"/>
      <c r="AK96" s="738"/>
      <c r="AL96" s="738"/>
      <c r="AM96" s="738"/>
      <c r="AN96" s="738"/>
      <c r="AO96" s="738"/>
      <c r="AP96" s="738"/>
      <c r="AQ96" s="738"/>
      <c r="AR96" s="738"/>
      <c r="AS96" s="738"/>
      <c r="AT96" s="738"/>
      <c r="AU96" s="738"/>
      <c r="AV96" s="738"/>
      <c r="AW96" s="738"/>
      <c r="AX96" s="738"/>
      <c r="AY96" s="738"/>
      <c r="AZ96" s="738"/>
      <c r="BA96" s="738"/>
      <c r="BB96" s="738"/>
      <c r="BC96" s="738"/>
      <c r="BD96" s="738"/>
      <c r="BE96" s="738"/>
      <c r="BF96" s="738"/>
      <c r="BG96" s="738"/>
      <c r="BH96" s="738"/>
      <c r="BI96" s="738"/>
      <c r="BJ96" s="738"/>
      <c r="BK96" s="738"/>
      <c r="BL96" s="738"/>
      <c r="BM96" s="738"/>
      <c r="BN96" s="738"/>
      <c r="BO96" s="738"/>
      <c r="BP96" s="738"/>
      <c r="BQ96" s="738"/>
      <c r="BR96" s="738"/>
      <c r="BS96" s="738"/>
      <c r="BT96" s="738"/>
      <c r="BU96" s="738"/>
      <c r="BV96" s="738"/>
      <c r="BW96" s="738"/>
      <c r="BX96" s="738"/>
      <c r="BY96" s="738"/>
      <c r="BZ96" s="738"/>
      <c r="CA96" s="738"/>
      <c r="CB96" s="738"/>
      <c r="CC96" s="738"/>
      <c r="CD96" s="738"/>
      <c r="CE96" s="738"/>
      <c r="CF96" s="738"/>
      <c r="CG96" s="738"/>
    </row>
    <row r="97" spans="1:85" s="361" customFormat="1" x14ac:dyDescent="0.25">
      <c r="A97" s="359"/>
      <c r="B97" s="560" t="s">
        <v>881</v>
      </c>
      <c r="C97" s="106"/>
      <c r="D97" s="106"/>
      <c r="E97" s="546"/>
      <c r="F97" s="106"/>
      <c r="G97" s="561">
        <v>60</v>
      </c>
      <c r="H97" s="106">
        <f t="shared" si="19"/>
        <v>60</v>
      </c>
      <c r="I97" s="106"/>
      <c r="J97" s="105">
        <f t="shared" si="13"/>
        <v>60</v>
      </c>
      <c r="K97" s="105"/>
      <c r="L97" s="105">
        <f t="shared" si="17"/>
        <v>60</v>
      </c>
      <c r="M97" s="105"/>
      <c r="N97" s="105">
        <f t="shared" si="14"/>
        <v>60</v>
      </c>
      <c r="O97" s="105"/>
      <c r="P97" s="105">
        <f t="shared" si="15"/>
        <v>60</v>
      </c>
      <c r="Q97" s="105"/>
      <c r="R97" s="105">
        <f t="shared" si="16"/>
        <v>60</v>
      </c>
      <c r="S97" s="105"/>
      <c r="T97" s="105">
        <f t="shared" si="10"/>
        <v>60</v>
      </c>
      <c r="U97" s="105"/>
      <c r="V97" s="105">
        <f t="shared" si="11"/>
        <v>60</v>
      </c>
      <c r="W97" s="106"/>
      <c r="X97" s="105">
        <f t="shared" si="12"/>
        <v>60</v>
      </c>
      <c r="Y97" s="738"/>
      <c r="Z97" s="738"/>
      <c r="AA97" s="738"/>
      <c r="AB97" s="738"/>
      <c r="AC97" s="738"/>
      <c r="AD97" s="738"/>
      <c r="AE97" s="738"/>
      <c r="AF97" s="738"/>
      <c r="AG97" s="738"/>
      <c r="AH97" s="738"/>
      <c r="AI97" s="738"/>
      <c r="AJ97" s="738"/>
      <c r="AK97" s="738"/>
      <c r="AL97" s="738"/>
      <c r="AM97" s="738"/>
      <c r="AN97" s="738"/>
      <c r="AO97" s="738"/>
      <c r="AP97" s="738"/>
      <c r="AQ97" s="738"/>
      <c r="AR97" s="738"/>
      <c r="AS97" s="738"/>
      <c r="AT97" s="738"/>
      <c r="AU97" s="738"/>
      <c r="AV97" s="738"/>
      <c r="AW97" s="738"/>
      <c r="AX97" s="738"/>
      <c r="AY97" s="738"/>
      <c r="AZ97" s="738"/>
      <c r="BA97" s="738"/>
      <c r="BB97" s="738"/>
      <c r="BC97" s="738"/>
      <c r="BD97" s="738"/>
      <c r="BE97" s="738"/>
      <c r="BF97" s="738"/>
      <c r="BG97" s="738"/>
      <c r="BH97" s="738"/>
      <c r="BI97" s="738"/>
      <c r="BJ97" s="738"/>
      <c r="BK97" s="738"/>
      <c r="BL97" s="738"/>
      <c r="BM97" s="738"/>
      <c r="BN97" s="738"/>
      <c r="BO97" s="738"/>
      <c r="BP97" s="738"/>
      <c r="BQ97" s="738"/>
      <c r="BR97" s="738"/>
      <c r="BS97" s="738"/>
      <c r="BT97" s="738"/>
      <c r="BU97" s="738"/>
      <c r="BV97" s="738"/>
      <c r="BW97" s="738"/>
      <c r="BX97" s="738"/>
      <c r="BY97" s="738"/>
      <c r="BZ97" s="738"/>
      <c r="CA97" s="738"/>
      <c r="CB97" s="738"/>
      <c r="CC97" s="738"/>
      <c r="CD97" s="738"/>
      <c r="CE97" s="738"/>
      <c r="CF97" s="738"/>
      <c r="CG97" s="738"/>
    </row>
    <row r="98" spans="1:85" s="361" customFormat="1" x14ac:dyDescent="0.25">
      <c r="A98" s="359"/>
      <c r="B98" s="560" t="s">
        <v>882</v>
      </c>
      <c r="C98" s="106"/>
      <c r="D98" s="106"/>
      <c r="E98" s="546"/>
      <c r="F98" s="106"/>
      <c r="G98" s="561">
        <v>100</v>
      </c>
      <c r="H98" s="106">
        <f t="shared" si="19"/>
        <v>100</v>
      </c>
      <c r="I98" s="106"/>
      <c r="J98" s="105">
        <f t="shared" si="13"/>
        <v>100</v>
      </c>
      <c r="K98" s="105"/>
      <c r="L98" s="105">
        <f t="shared" si="17"/>
        <v>100</v>
      </c>
      <c r="M98" s="105"/>
      <c r="N98" s="105">
        <f t="shared" si="14"/>
        <v>100</v>
      </c>
      <c r="O98" s="105"/>
      <c r="P98" s="105">
        <f t="shared" si="15"/>
        <v>100</v>
      </c>
      <c r="Q98" s="105"/>
      <c r="R98" s="105">
        <f t="shared" si="16"/>
        <v>100</v>
      </c>
      <c r="S98" s="105"/>
      <c r="T98" s="105">
        <f t="shared" si="10"/>
        <v>100</v>
      </c>
      <c r="U98" s="105"/>
      <c r="V98" s="105">
        <f t="shared" si="11"/>
        <v>100</v>
      </c>
      <c r="W98" s="106"/>
      <c r="X98" s="105">
        <f t="shared" si="12"/>
        <v>100</v>
      </c>
      <c r="Y98" s="738"/>
      <c r="Z98" s="738"/>
      <c r="AA98" s="738"/>
      <c r="AB98" s="738"/>
      <c r="AC98" s="738"/>
      <c r="AD98" s="738"/>
      <c r="AE98" s="738"/>
      <c r="AF98" s="738"/>
      <c r="AG98" s="738"/>
      <c r="AH98" s="738"/>
      <c r="AI98" s="738"/>
      <c r="AJ98" s="738"/>
      <c r="AK98" s="738"/>
      <c r="AL98" s="738"/>
      <c r="AM98" s="738"/>
      <c r="AN98" s="738"/>
      <c r="AO98" s="738"/>
      <c r="AP98" s="738"/>
      <c r="AQ98" s="738"/>
      <c r="AR98" s="738"/>
      <c r="AS98" s="738"/>
      <c r="AT98" s="738"/>
      <c r="AU98" s="738"/>
      <c r="AV98" s="738"/>
      <c r="AW98" s="738"/>
      <c r="AX98" s="738"/>
      <c r="AY98" s="738"/>
      <c r="AZ98" s="738"/>
      <c r="BA98" s="738"/>
      <c r="BB98" s="738"/>
      <c r="BC98" s="738"/>
      <c r="BD98" s="738"/>
      <c r="BE98" s="738"/>
      <c r="BF98" s="738"/>
      <c r="BG98" s="738"/>
      <c r="BH98" s="738"/>
      <c r="BI98" s="738"/>
      <c r="BJ98" s="738"/>
      <c r="BK98" s="738"/>
      <c r="BL98" s="738"/>
      <c r="BM98" s="738"/>
      <c r="BN98" s="738"/>
      <c r="BO98" s="738"/>
      <c r="BP98" s="738"/>
      <c r="BQ98" s="738"/>
      <c r="BR98" s="738"/>
      <c r="BS98" s="738"/>
      <c r="BT98" s="738"/>
      <c r="BU98" s="738"/>
      <c r="BV98" s="738"/>
      <c r="BW98" s="738"/>
      <c r="BX98" s="738"/>
      <c r="BY98" s="738"/>
      <c r="BZ98" s="738"/>
      <c r="CA98" s="738"/>
      <c r="CB98" s="738"/>
      <c r="CC98" s="738"/>
      <c r="CD98" s="738"/>
      <c r="CE98" s="738"/>
      <c r="CF98" s="738"/>
      <c r="CG98" s="738"/>
    </row>
    <row r="99" spans="1:85" s="361" customFormat="1" x14ac:dyDescent="0.25">
      <c r="A99" s="359"/>
      <c r="B99" s="560" t="s">
        <v>883</v>
      </c>
      <c r="C99" s="106"/>
      <c r="D99" s="106"/>
      <c r="E99" s="546"/>
      <c r="F99" s="106"/>
      <c r="G99" s="561">
        <v>100</v>
      </c>
      <c r="H99" s="106">
        <f t="shared" si="19"/>
        <v>100</v>
      </c>
      <c r="I99" s="106"/>
      <c r="J99" s="105">
        <f t="shared" si="13"/>
        <v>100</v>
      </c>
      <c r="K99" s="105"/>
      <c r="L99" s="105">
        <f t="shared" si="17"/>
        <v>100</v>
      </c>
      <c r="M99" s="105"/>
      <c r="N99" s="105">
        <f t="shared" si="14"/>
        <v>100</v>
      </c>
      <c r="O99" s="105"/>
      <c r="P99" s="105">
        <f t="shared" si="15"/>
        <v>100</v>
      </c>
      <c r="Q99" s="105"/>
      <c r="R99" s="105">
        <f t="shared" si="16"/>
        <v>100</v>
      </c>
      <c r="S99" s="105"/>
      <c r="T99" s="105">
        <f t="shared" si="10"/>
        <v>100</v>
      </c>
      <c r="U99" s="105"/>
      <c r="V99" s="105">
        <f t="shared" si="11"/>
        <v>100</v>
      </c>
      <c r="W99" s="106"/>
      <c r="X99" s="105">
        <f t="shared" si="12"/>
        <v>100</v>
      </c>
      <c r="Y99" s="738"/>
      <c r="Z99" s="738"/>
      <c r="AA99" s="738"/>
      <c r="AB99" s="738"/>
      <c r="AC99" s="738"/>
      <c r="AD99" s="738"/>
      <c r="AE99" s="738"/>
      <c r="AF99" s="738"/>
      <c r="AG99" s="738"/>
      <c r="AH99" s="738"/>
      <c r="AI99" s="738"/>
      <c r="AJ99" s="738"/>
      <c r="AK99" s="738"/>
      <c r="AL99" s="738"/>
      <c r="AM99" s="738"/>
      <c r="AN99" s="738"/>
      <c r="AO99" s="738"/>
      <c r="AP99" s="738"/>
      <c r="AQ99" s="738"/>
      <c r="AR99" s="738"/>
      <c r="AS99" s="738"/>
      <c r="AT99" s="738"/>
      <c r="AU99" s="738"/>
      <c r="AV99" s="738"/>
      <c r="AW99" s="738"/>
      <c r="AX99" s="738"/>
      <c r="AY99" s="738"/>
      <c r="AZ99" s="738"/>
      <c r="BA99" s="738"/>
      <c r="BB99" s="738"/>
      <c r="BC99" s="738"/>
      <c r="BD99" s="738"/>
      <c r="BE99" s="738"/>
      <c r="BF99" s="738"/>
      <c r="BG99" s="738"/>
      <c r="BH99" s="738"/>
      <c r="BI99" s="738"/>
      <c r="BJ99" s="738"/>
      <c r="BK99" s="738"/>
      <c r="BL99" s="738"/>
      <c r="BM99" s="738"/>
      <c r="BN99" s="738"/>
      <c r="BO99" s="738"/>
      <c r="BP99" s="738"/>
      <c r="BQ99" s="738"/>
      <c r="BR99" s="738"/>
      <c r="BS99" s="738"/>
      <c r="BT99" s="738"/>
      <c r="BU99" s="738"/>
      <c r="BV99" s="738"/>
      <c r="BW99" s="738"/>
      <c r="BX99" s="738"/>
      <c r="BY99" s="738"/>
      <c r="BZ99" s="738"/>
      <c r="CA99" s="738"/>
      <c r="CB99" s="738"/>
      <c r="CC99" s="738"/>
      <c r="CD99" s="738"/>
      <c r="CE99" s="738"/>
      <c r="CF99" s="738"/>
      <c r="CG99" s="738"/>
    </row>
    <row r="100" spans="1:85" s="361" customFormat="1" x14ac:dyDescent="0.25">
      <c r="A100" s="359"/>
      <c r="B100" s="560" t="s">
        <v>884</v>
      </c>
      <c r="C100" s="106"/>
      <c r="D100" s="106"/>
      <c r="E100" s="546"/>
      <c r="F100" s="106"/>
      <c r="G100" s="561">
        <v>50</v>
      </c>
      <c r="H100" s="106">
        <f t="shared" si="19"/>
        <v>50</v>
      </c>
      <c r="I100" s="106"/>
      <c r="J100" s="105">
        <f t="shared" si="13"/>
        <v>50</v>
      </c>
      <c r="K100" s="105">
        <v>50</v>
      </c>
      <c r="L100" s="105">
        <f t="shared" si="17"/>
        <v>100</v>
      </c>
      <c r="M100" s="105"/>
      <c r="N100" s="105">
        <f t="shared" si="14"/>
        <v>100</v>
      </c>
      <c r="O100" s="105"/>
      <c r="P100" s="105">
        <f t="shared" si="15"/>
        <v>100</v>
      </c>
      <c r="Q100" s="105"/>
      <c r="R100" s="105">
        <f t="shared" si="16"/>
        <v>100</v>
      </c>
      <c r="S100" s="105"/>
      <c r="T100" s="105">
        <f t="shared" si="10"/>
        <v>100</v>
      </c>
      <c r="U100" s="105"/>
      <c r="V100" s="105">
        <f t="shared" si="11"/>
        <v>100</v>
      </c>
      <c r="W100" s="106"/>
      <c r="X100" s="105">
        <f t="shared" si="12"/>
        <v>100</v>
      </c>
      <c r="Y100" s="738"/>
      <c r="Z100" s="738"/>
      <c r="AA100" s="738"/>
      <c r="AB100" s="738"/>
      <c r="AC100" s="738"/>
      <c r="AD100" s="738"/>
      <c r="AE100" s="738"/>
      <c r="AF100" s="738"/>
      <c r="AG100" s="738"/>
      <c r="AH100" s="738"/>
      <c r="AI100" s="738"/>
      <c r="AJ100" s="738"/>
      <c r="AK100" s="738"/>
      <c r="AL100" s="738"/>
      <c r="AM100" s="738"/>
      <c r="AN100" s="738"/>
      <c r="AO100" s="738"/>
      <c r="AP100" s="738"/>
      <c r="AQ100" s="738"/>
      <c r="AR100" s="738"/>
      <c r="AS100" s="738"/>
      <c r="AT100" s="738"/>
      <c r="AU100" s="738"/>
      <c r="AV100" s="738"/>
      <c r="AW100" s="738"/>
      <c r="AX100" s="738"/>
      <c r="AY100" s="738"/>
      <c r="AZ100" s="738"/>
      <c r="BA100" s="738"/>
      <c r="BB100" s="738"/>
      <c r="BC100" s="738"/>
      <c r="BD100" s="738"/>
      <c r="BE100" s="738"/>
      <c r="BF100" s="738"/>
      <c r="BG100" s="738"/>
      <c r="BH100" s="738"/>
      <c r="BI100" s="738"/>
      <c r="BJ100" s="738"/>
      <c r="BK100" s="738"/>
      <c r="BL100" s="738"/>
      <c r="BM100" s="738"/>
      <c r="BN100" s="738"/>
      <c r="BO100" s="738"/>
      <c r="BP100" s="738"/>
      <c r="BQ100" s="738"/>
      <c r="BR100" s="738"/>
      <c r="BS100" s="738"/>
      <c r="BT100" s="738"/>
      <c r="BU100" s="738"/>
      <c r="BV100" s="738"/>
      <c r="BW100" s="738"/>
      <c r="BX100" s="738"/>
      <c r="BY100" s="738"/>
      <c r="BZ100" s="738"/>
      <c r="CA100" s="738"/>
      <c r="CB100" s="738"/>
      <c r="CC100" s="738"/>
      <c r="CD100" s="738"/>
      <c r="CE100" s="738"/>
      <c r="CF100" s="738"/>
      <c r="CG100" s="738"/>
    </row>
    <row r="101" spans="1:85" s="361" customFormat="1" x14ac:dyDescent="0.25">
      <c r="A101" s="359"/>
      <c r="B101" s="560" t="s">
        <v>885</v>
      </c>
      <c r="C101" s="106"/>
      <c r="D101" s="106"/>
      <c r="E101" s="546"/>
      <c r="F101" s="106"/>
      <c r="G101" s="561">
        <v>100</v>
      </c>
      <c r="H101" s="106">
        <f t="shared" si="19"/>
        <v>100</v>
      </c>
      <c r="I101" s="106"/>
      <c r="J101" s="105">
        <f t="shared" si="13"/>
        <v>100</v>
      </c>
      <c r="K101" s="105"/>
      <c r="L101" s="105">
        <f t="shared" si="17"/>
        <v>100</v>
      </c>
      <c r="M101" s="105"/>
      <c r="N101" s="105">
        <f t="shared" si="14"/>
        <v>100</v>
      </c>
      <c r="O101" s="105"/>
      <c r="P101" s="105">
        <f t="shared" si="15"/>
        <v>100</v>
      </c>
      <c r="Q101" s="105"/>
      <c r="R101" s="105">
        <f t="shared" si="16"/>
        <v>100</v>
      </c>
      <c r="S101" s="105"/>
      <c r="T101" s="105">
        <f t="shared" si="10"/>
        <v>100</v>
      </c>
      <c r="U101" s="105"/>
      <c r="V101" s="105">
        <f t="shared" si="11"/>
        <v>100</v>
      </c>
      <c r="W101" s="106"/>
      <c r="X101" s="105">
        <f t="shared" si="12"/>
        <v>100</v>
      </c>
      <c r="Y101" s="738"/>
      <c r="Z101" s="738"/>
      <c r="AA101" s="738"/>
      <c r="AB101" s="738"/>
      <c r="AC101" s="738"/>
      <c r="AD101" s="738"/>
      <c r="AE101" s="738"/>
      <c r="AF101" s="738"/>
      <c r="AG101" s="738"/>
      <c r="AH101" s="738"/>
      <c r="AI101" s="738"/>
      <c r="AJ101" s="738"/>
      <c r="AK101" s="738"/>
      <c r="AL101" s="738"/>
      <c r="AM101" s="738"/>
      <c r="AN101" s="738"/>
      <c r="AO101" s="738"/>
      <c r="AP101" s="738"/>
      <c r="AQ101" s="738"/>
      <c r="AR101" s="738"/>
      <c r="AS101" s="738"/>
      <c r="AT101" s="738"/>
      <c r="AU101" s="738"/>
      <c r="AV101" s="738"/>
      <c r="AW101" s="738"/>
      <c r="AX101" s="738"/>
      <c r="AY101" s="738"/>
      <c r="AZ101" s="738"/>
      <c r="BA101" s="738"/>
      <c r="BB101" s="738"/>
      <c r="BC101" s="738"/>
      <c r="BD101" s="738"/>
      <c r="BE101" s="738"/>
      <c r="BF101" s="738"/>
      <c r="BG101" s="738"/>
      <c r="BH101" s="738"/>
      <c r="BI101" s="738"/>
      <c r="BJ101" s="738"/>
      <c r="BK101" s="738"/>
      <c r="BL101" s="738"/>
      <c r="BM101" s="738"/>
      <c r="BN101" s="738"/>
      <c r="BO101" s="738"/>
      <c r="BP101" s="738"/>
      <c r="BQ101" s="738"/>
      <c r="BR101" s="738"/>
      <c r="BS101" s="738"/>
      <c r="BT101" s="738"/>
      <c r="BU101" s="738"/>
      <c r="BV101" s="738"/>
      <c r="BW101" s="738"/>
      <c r="BX101" s="738"/>
      <c r="BY101" s="738"/>
      <c r="BZ101" s="738"/>
      <c r="CA101" s="738"/>
      <c r="CB101" s="738"/>
      <c r="CC101" s="738"/>
      <c r="CD101" s="738"/>
      <c r="CE101" s="738"/>
      <c r="CF101" s="738"/>
      <c r="CG101" s="738"/>
    </row>
    <row r="102" spans="1:85" s="361" customFormat="1" x14ac:dyDescent="0.25">
      <c r="A102" s="359"/>
      <c r="B102" s="560" t="s">
        <v>886</v>
      </c>
      <c r="C102" s="106"/>
      <c r="D102" s="106"/>
      <c r="E102" s="546"/>
      <c r="F102" s="106"/>
      <c r="G102" s="561">
        <v>100</v>
      </c>
      <c r="H102" s="106">
        <f t="shared" si="19"/>
        <v>100</v>
      </c>
      <c r="I102" s="106"/>
      <c r="J102" s="105">
        <f t="shared" si="13"/>
        <v>100</v>
      </c>
      <c r="K102" s="105"/>
      <c r="L102" s="105">
        <f t="shared" si="17"/>
        <v>100</v>
      </c>
      <c r="M102" s="105"/>
      <c r="N102" s="105">
        <f t="shared" si="14"/>
        <v>100</v>
      </c>
      <c r="O102" s="105"/>
      <c r="P102" s="105">
        <f t="shared" si="15"/>
        <v>100</v>
      </c>
      <c r="Q102" s="105"/>
      <c r="R102" s="105">
        <f t="shared" si="16"/>
        <v>100</v>
      </c>
      <c r="S102" s="105"/>
      <c r="T102" s="105">
        <f t="shared" si="10"/>
        <v>100</v>
      </c>
      <c r="U102" s="105"/>
      <c r="V102" s="105">
        <f t="shared" si="11"/>
        <v>100</v>
      </c>
      <c r="W102" s="106"/>
      <c r="X102" s="105">
        <f t="shared" si="12"/>
        <v>100</v>
      </c>
      <c r="Y102" s="738"/>
      <c r="Z102" s="738"/>
      <c r="AA102" s="738"/>
      <c r="AB102" s="738"/>
      <c r="AC102" s="738"/>
      <c r="AD102" s="738"/>
      <c r="AE102" s="738"/>
      <c r="AF102" s="738"/>
      <c r="AG102" s="738"/>
      <c r="AH102" s="738"/>
      <c r="AI102" s="738"/>
      <c r="AJ102" s="738"/>
      <c r="AK102" s="738"/>
      <c r="AL102" s="738"/>
      <c r="AM102" s="738"/>
      <c r="AN102" s="738"/>
      <c r="AO102" s="738"/>
      <c r="AP102" s="738"/>
      <c r="AQ102" s="738"/>
      <c r="AR102" s="738"/>
      <c r="AS102" s="738"/>
      <c r="AT102" s="738"/>
      <c r="AU102" s="738"/>
      <c r="AV102" s="738"/>
      <c r="AW102" s="738"/>
      <c r="AX102" s="738"/>
      <c r="AY102" s="738"/>
      <c r="AZ102" s="738"/>
      <c r="BA102" s="738"/>
      <c r="BB102" s="738"/>
      <c r="BC102" s="738"/>
      <c r="BD102" s="738"/>
      <c r="BE102" s="738"/>
      <c r="BF102" s="738"/>
      <c r="BG102" s="738"/>
      <c r="BH102" s="738"/>
      <c r="BI102" s="738"/>
      <c r="BJ102" s="738"/>
      <c r="BK102" s="738"/>
      <c r="BL102" s="738"/>
      <c r="BM102" s="738"/>
      <c r="BN102" s="738"/>
      <c r="BO102" s="738"/>
      <c r="BP102" s="738"/>
      <c r="BQ102" s="738"/>
      <c r="BR102" s="738"/>
      <c r="BS102" s="738"/>
      <c r="BT102" s="738"/>
      <c r="BU102" s="738"/>
      <c r="BV102" s="738"/>
      <c r="BW102" s="738"/>
      <c r="BX102" s="738"/>
      <c r="BY102" s="738"/>
      <c r="BZ102" s="738"/>
      <c r="CA102" s="738"/>
      <c r="CB102" s="738"/>
      <c r="CC102" s="738"/>
      <c r="CD102" s="738"/>
      <c r="CE102" s="738"/>
      <c r="CF102" s="738"/>
      <c r="CG102" s="738"/>
    </row>
    <row r="103" spans="1:85" s="361" customFormat="1" x14ac:dyDescent="0.25">
      <c r="A103" s="359"/>
      <c r="B103" s="560" t="s">
        <v>887</v>
      </c>
      <c r="C103" s="106"/>
      <c r="D103" s="106"/>
      <c r="E103" s="546"/>
      <c r="F103" s="106"/>
      <c r="G103" s="561">
        <v>60</v>
      </c>
      <c r="H103" s="106">
        <f t="shared" si="19"/>
        <v>60</v>
      </c>
      <c r="I103" s="106"/>
      <c r="J103" s="105">
        <f t="shared" si="13"/>
        <v>60</v>
      </c>
      <c r="K103" s="105"/>
      <c r="L103" s="105">
        <f t="shared" si="17"/>
        <v>60</v>
      </c>
      <c r="M103" s="105"/>
      <c r="N103" s="105">
        <f t="shared" si="14"/>
        <v>60</v>
      </c>
      <c r="O103" s="105"/>
      <c r="P103" s="105">
        <f t="shared" si="15"/>
        <v>60</v>
      </c>
      <c r="Q103" s="105"/>
      <c r="R103" s="105">
        <f t="shared" si="16"/>
        <v>60</v>
      </c>
      <c r="S103" s="105"/>
      <c r="T103" s="105">
        <f t="shared" si="10"/>
        <v>60</v>
      </c>
      <c r="U103" s="105"/>
      <c r="V103" s="105">
        <f t="shared" si="11"/>
        <v>60</v>
      </c>
      <c r="W103" s="106"/>
      <c r="X103" s="105">
        <f t="shared" si="12"/>
        <v>60</v>
      </c>
      <c r="Y103" s="738"/>
      <c r="Z103" s="738"/>
      <c r="AA103" s="738"/>
      <c r="AB103" s="738"/>
      <c r="AC103" s="738"/>
      <c r="AD103" s="738"/>
      <c r="AE103" s="738"/>
      <c r="AF103" s="738"/>
      <c r="AG103" s="738"/>
      <c r="AH103" s="738"/>
      <c r="AI103" s="738"/>
      <c r="AJ103" s="738"/>
      <c r="AK103" s="738"/>
      <c r="AL103" s="738"/>
      <c r="AM103" s="738"/>
      <c r="AN103" s="738"/>
      <c r="AO103" s="738"/>
      <c r="AP103" s="738"/>
      <c r="AQ103" s="738"/>
      <c r="AR103" s="738"/>
      <c r="AS103" s="738"/>
      <c r="AT103" s="738"/>
      <c r="AU103" s="738"/>
      <c r="AV103" s="738"/>
      <c r="AW103" s="738"/>
      <c r="AX103" s="738"/>
      <c r="AY103" s="738"/>
      <c r="AZ103" s="738"/>
      <c r="BA103" s="738"/>
      <c r="BB103" s="738"/>
      <c r="BC103" s="738"/>
      <c r="BD103" s="738"/>
      <c r="BE103" s="738"/>
      <c r="BF103" s="738"/>
      <c r="BG103" s="738"/>
      <c r="BH103" s="738"/>
      <c r="BI103" s="738"/>
      <c r="BJ103" s="738"/>
      <c r="BK103" s="738"/>
      <c r="BL103" s="738"/>
      <c r="BM103" s="738"/>
      <c r="BN103" s="738"/>
      <c r="BO103" s="738"/>
      <c r="BP103" s="738"/>
      <c r="BQ103" s="738"/>
      <c r="BR103" s="738"/>
      <c r="BS103" s="738"/>
      <c r="BT103" s="738"/>
      <c r="BU103" s="738"/>
      <c r="BV103" s="738"/>
      <c r="BW103" s="738"/>
      <c r="BX103" s="738"/>
      <c r="BY103" s="738"/>
      <c r="BZ103" s="738"/>
      <c r="CA103" s="738"/>
      <c r="CB103" s="738"/>
      <c r="CC103" s="738"/>
      <c r="CD103" s="738"/>
      <c r="CE103" s="738"/>
      <c r="CF103" s="738"/>
      <c r="CG103" s="738"/>
    </row>
    <row r="104" spans="1:85" s="361" customFormat="1" x14ac:dyDescent="0.25">
      <c r="A104" s="359"/>
      <c r="B104" s="560" t="s">
        <v>888</v>
      </c>
      <c r="C104" s="106"/>
      <c r="D104" s="106"/>
      <c r="E104" s="546"/>
      <c r="F104" s="106"/>
      <c r="G104" s="561">
        <v>300</v>
      </c>
      <c r="H104" s="106">
        <f t="shared" si="19"/>
        <v>300</v>
      </c>
      <c r="I104" s="106"/>
      <c r="J104" s="105">
        <f t="shared" si="13"/>
        <v>300</v>
      </c>
      <c r="K104" s="105"/>
      <c r="L104" s="105">
        <f t="shared" si="17"/>
        <v>300</v>
      </c>
      <c r="M104" s="105"/>
      <c r="N104" s="105">
        <f t="shared" si="14"/>
        <v>300</v>
      </c>
      <c r="O104" s="105"/>
      <c r="P104" s="105">
        <f t="shared" si="15"/>
        <v>300</v>
      </c>
      <c r="Q104" s="105"/>
      <c r="R104" s="105">
        <f t="shared" si="16"/>
        <v>300</v>
      </c>
      <c r="S104" s="105"/>
      <c r="T104" s="105">
        <f t="shared" si="10"/>
        <v>300</v>
      </c>
      <c r="U104" s="105"/>
      <c r="V104" s="105">
        <f t="shared" si="11"/>
        <v>300</v>
      </c>
      <c r="W104" s="106"/>
      <c r="X104" s="105">
        <f t="shared" si="12"/>
        <v>300</v>
      </c>
      <c r="Y104" s="738"/>
      <c r="Z104" s="738"/>
      <c r="AA104" s="738"/>
      <c r="AB104" s="738"/>
      <c r="AC104" s="738"/>
      <c r="AD104" s="738"/>
      <c r="AE104" s="738"/>
      <c r="AF104" s="738"/>
      <c r="AG104" s="738"/>
      <c r="AH104" s="738"/>
      <c r="AI104" s="738"/>
      <c r="AJ104" s="738"/>
      <c r="AK104" s="738"/>
      <c r="AL104" s="738"/>
      <c r="AM104" s="738"/>
      <c r="AN104" s="738"/>
      <c r="AO104" s="738"/>
      <c r="AP104" s="738"/>
      <c r="AQ104" s="738"/>
      <c r="AR104" s="738"/>
      <c r="AS104" s="738"/>
      <c r="AT104" s="738"/>
      <c r="AU104" s="738"/>
      <c r="AV104" s="738"/>
      <c r="AW104" s="738"/>
      <c r="AX104" s="738"/>
      <c r="AY104" s="738"/>
      <c r="AZ104" s="738"/>
      <c r="BA104" s="738"/>
      <c r="BB104" s="738"/>
      <c r="BC104" s="738"/>
      <c r="BD104" s="738"/>
      <c r="BE104" s="738"/>
      <c r="BF104" s="738"/>
      <c r="BG104" s="738"/>
      <c r="BH104" s="738"/>
      <c r="BI104" s="738"/>
      <c r="BJ104" s="738"/>
      <c r="BK104" s="738"/>
      <c r="BL104" s="738"/>
      <c r="BM104" s="738"/>
      <c r="BN104" s="738"/>
      <c r="BO104" s="738"/>
      <c r="BP104" s="738"/>
      <c r="BQ104" s="738"/>
      <c r="BR104" s="738"/>
      <c r="BS104" s="738"/>
      <c r="BT104" s="738"/>
      <c r="BU104" s="738"/>
      <c r="BV104" s="738"/>
      <c r="BW104" s="738"/>
      <c r="BX104" s="738"/>
      <c r="BY104" s="738"/>
      <c r="BZ104" s="738"/>
      <c r="CA104" s="738"/>
      <c r="CB104" s="738"/>
      <c r="CC104" s="738"/>
      <c r="CD104" s="738"/>
      <c r="CE104" s="738"/>
      <c r="CF104" s="738"/>
      <c r="CG104" s="738"/>
    </row>
    <row r="105" spans="1:85" s="361" customFormat="1" x14ac:dyDescent="0.25">
      <c r="A105" s="359"/>
      <c r="B105" s="560" t="s">
        <v>889</v>
      </c>
      <c r="C105" s="106"/>
      <c r="D105" s="106"/>
      <c r="E105" s="546"/>
      <c r="F105" s="106"/>
      <c r="G105" s="561">
        <v>50</v>
      </c>
      <c r="H105" s="106">
        <f t="shared" si="19"/>
        <v>50</v>
      </c>
      <c r="I105" s="106"/>
      <c r="J105" s="105">
        <f t="shared" si="13"/>
        <v>50</v>
      </c>
      <c r="K105" s="105"/>
      <c r="L105" s="105">
        <f t="shared" si="17"/>
        <v>50</v>
      </c>
      <c r="M105" s="105"/>
      <c r="N105" s="105">
        <f t="shared" si="14"/>
        <v>50</v>
      </c>
      <c r="O105" s="105"/>
      <c r="P105" s="105">
        <f t="shared" si="15"/>
        <v>50</v>
      </c>
      <c r="Q105" s="105"/>
      <c r="R105" s="105">
        <f t="shared" si="16"/>
        <v>50</v>
      </c>
      <c r="S105" s="105"/>
      <c r="T105" s="105">
        <f t="shared" si="10"/>
        <v>50</v>
      </c>
      <c r="U105" s="105"/>
      <c r="V105" s="105">
        <f t="shared" si="11"/>
        <v>50</v>
      </c>
      <c r="W105" s="106"/>
      <c r="X105" s="105">
        <f t="shared" si="12"/>
        <v>50</v>
      </c>
      <c r="Y105" s="738"/>
      <c r="Z105" s="738"/>
      <c r="AA105" s="738"/>
      <c r="AB105" s="738"/>
      <c r="AC105" s="738"/>
      <c r="AD105" s="738"/>
      <c r="AE105" s="738"/>
      <c r="AF105" s="738"/>
      <c r="AG105" s="738"/>
      <c r="AH105" s="738"/>
      <c r="AI105" s="738"/>
      <c r="AJ105" s="738"/>
      <c r="AK105" s="738"/>
      <c r="AL105" s="738"/>
      <c r="AM105" s="738"/>
      <c r="AN105" s="738"/>
      <c r="AO105" s="738"/>
      <c r="AP105" s="738"/>
      <c r="AQ105" s="738"/>
      <c r="AR105" s="738"/>
      <c r="AS105" s="738"/>
      <c r="AT105" s="738"/>
      <c r="AU105" s="738"/>
      <c r="AV105" s="738"/>
      <c r="AW105" s="738"/>
      <c r="AX105" s="738"/>
      <c r="AY105" s="738"/>
      <c r="AZ105" s="738"/>
      <c r="BA105" s="738"/>
      <c r="BB105" s="738"/>
      <c r="BC105" s="738"/>
      <c r="BD105" s="738"/>
      <c r="BE105" s="738"/>
      <c r="BF105" s="738"/>
      <c r="BG105" s="738"/>
      <c r="BH105" s="738"/>
      <c r="BI105" s="738"/>
      <c r="BJ105" s="738"/>
      <c r="BK105" s="738"/>
      <c r="BL105" s="738"/>
      <c r="BM105" s="738"/>
      <c r="BN105" s="738"/>
      <c r="BO105" s="738"/>
      <c r="BP105" s="738"/>
      <c r="BQ105" s="738"/>
      <c r="BR105" s="738"/>
      <c r="BS105" s="738"/>
      <c r="BT105" s="738"/>
      <c r="BU105" s="738"/>
      <c r="BV105" s="738"/>
      <c r="BW105" s="738"/>
      <c r="BX105" s="738"/>
      <c r="BY105" s="738"/>
      <c r="BZ105" s="738"/>
      <c r="CA105" s="738"/>
      <c r="CB105" s="738"/>
      <c r="CC105" s="738"/>
      <c r="CD105" s="738"/>
      <c r="CE105" s="738"/>
      <c r="CF105" s="738"/>
      <c r="CG105" s="738"/>
    </row>
    <row r="106" spans="1:85" s="361" customFormat="1" x14ac:dyDescent="0.25">
      <c r="A106" s="359"/>
      <c r="B106" s="560" t="s">
        <v>890</v>
      </c>
      <c r="C106" s="106"/>
      <c r="D106" s="106"/>
      <c r="E106" s="546"/>
      <c r="F106" s="106"/>
      <c r="G106" s="561">
        <v>100</v>
      </c>
      <c r="H106" s="106">
        <f t="shared" si="19"/>
        <v>100</v>
      </c>
      <c r="I106" s="106"/>
      <c r="J106" s="105">
        <f t="shared" si="13"/>
        <v>100</v>
      </c>
      <c r="K106" s="105"/>
      <c r="L106" s="105">
        <f t="shared" si="17"/>
        <v>100</v>
      </c>
      <c r="M106" s="105"/>
      <c r="N106" s="105">
        <f t="shared" si="14"/>
        <v>100</v>
      </c>
      <c r="O106" s="105"/>
      <c r="P106" s="105">
        <f t="shared" si="15"/>
        <v>100</v>
      </c>
      <c r="Q106" s="105"/>
      <c r="R106" s="105">
        <f t="shared" si="16"/>
        <v>100</v>
      </c>
      <c r="S106" s="105"/>
      <c r="T106" s="105">
        <f t="shared" si="10"/>
        <v>100</v>
      </c>
      <c r="U106" s="105"/>
      <c r="V106" s="105">
        <f t="shared" si="11"/>
        <v>100</v>
      </c>
      <c r="W106" s="106"/>
      <c r="X106" s="105">
        <f t="shared" si="12"/>
        <v>100</v>
      </c>
      <c r="Y106" s="738"/>
      <c r="Z106" s="738"/>
      <c r="AA106" s="738"/>
      <c r="AB106" s="738"/>
      <c r="AC106" s="738"/>
      <c r="AD106" s="738"/>
      <c r="AE106" s="738"/>
      <c r="AF106" s="738"/>
      <c r="AG106" s="738"/>
      <c r="AH106" s="738"/>
      <c r="AI106" s="738"/>
      <c r="AJ106" s="738"/>
      <c r="AK106" s="738"/>
      <c r="AL106" s="738"/>
      <c r="AM106" s="738"/>
      <c r="AN106" s="738"/>
      <c r="AO106" s="738"/>
      <c r="AP106" s="738"/>
      <c r="AQ106" s="738"/>
      <c r="AR106" s="738"/>
      <c r="AS106" s="738"/>
      <c r="AT106" s="738"/>
      <c r="AU106" s="738"/>
      <c r="AV106" s="738"/>
      <c r="AW106" s="738"/>
      <c r="AX106" s="738"/>
      <c r="AY106" s="738"/>
      <c r="AZ106" s="738"/>
      <c r="BA106" s="738"/>
      <c r="BB106" s="738"/>
      <c r="BC106" s="738"/>
      <c r="BD106" s="738"/>
      <c r="BE106" s="738"/>
      <c r="BF106" s="738"/>
      <c r="BG106" s="738"/>
      <c r="BH106" s="738"/>
      <c r="BI106" s="738"/>
      <c r="BJ106" s="738"/>
      <c r="BK106" s="738"/>
      <c r="BL106" s="738"/>
      <c r="BM106" s="738"/>
      <c r="BN106" s="738"/>
      <c r="BO106" s="738"/>
      <c r="BP106" s="738"/>
      <c r="BQ106" s="738"/>
      <c r="BR106" s="738"/>
      <c r="BS106" s="738"/>
      <c r="BT106" s="738"/>
      <c r="BU106" s="738"/>
      <c r="BV106" s="738"/>
      <c r="BW106" s="738"/>
      <c r="BX106" s="738"/>
      <c r="BY106" s="738"/>
      <c r="BZ106" s="738"/>
      <c r="CA106" s="738"/>
      <c r="CB106" s="738"/>
      <c r="CC106" s="738"/>
      <c r="CD106" s="738"/>
      <c r="CE106" s="738"/>
      <c r="CF106" s="738"/>
      <c r="CG106" s="738"/>
    </row>
    <row r="107" spans="1:85" s="361" customFormat="1" x14ac:dyDescent="0.25">
      <c r="A107" s="359"/>
      <c r="B107" s="560" t="s">
        <v>891</v>
      </c>
      <c r="C107" s="106"/>
      <c r="D107" s="106"/>
      <c r="E107" s="546"/>
      <c r="F107" s="106"/>
      <c r="G107" s="561">
        <v>100</v>
      </c>
      <c r="H107" s="106">
        <f t="shared" si="19"/>
        <v>100</v>
      </c>
      <c r="I107" s="106"/>
      <c r="J107" s="105">
        <f t="shared" si="13"/>
        <v>100</v>
      </c>
      <c r="K107" s="105"/>
      <c r="L107" s="105">
        <f t="shared" si="17"/>
        <v>100</v>
      </c>
      <c r="M107" s="105"/>
      <c r="N107" s="105">
        <f t="shared" si="14"/>
        <v>100</v>
      </c>
      <c r="O107" s="105"/>
      <c r="P107" s="105">
        <f t="shared" si="15"/>
        <v>100</v>
      </c>
      <c r="Q107" s="105"/>
      <c r="R107" s="105">
        <f t="shared" si="16"/>
        <v>100</v>
      </c>
      <c r="S107" s="105"/>
      <c r="T107" s="105">
        <f t="shared" si="10"/>
        <v>100</v>
      </c>
      <c r="U107" s="105"/>
      <c r="V107" s="105">
        <f t="shared" si="11"/>
        <v>100</v>
      </c>
      <c r="W107" s="106"/>
      <c r="X107" s="105">
        <f t="shared" si="12"/>
        <v>100</v>
      </c>
      <c r="Y107" s="738"/>
      <c r="Z107" s="738"/>
      <c r="AA107" s="738"/>
      <c r="AB107" s="738"/>
      <c r="AC107" s="738"/>
      <c r="AD107" s="738"/>
      <c r="AE107" s="738"/>
      <c r="AF107" s="738"/>
      <c r="AG107" s="738"/>
      <c r="AH107" s="738"/>
      <c r="AI107" s="738"/>
      <c r="AJ107" s="738"/>
      <c r="AK107" s="738"/>
      <c r="AL107" s="738"/>
      <c r="AM107" s="738"/>
      <c r="AN107" s="738"/>
      <c r="AO107" s="738"/>
      <c r="AP107" s="738"/>
      <c r="AQ107" s="738"/>
      <c r="AR107" s="738"/>
      <c r="AS107" s="738"/>
      <c r="AT107" s="738"/>
      <c r="AU107" s="738"/>
      <c r="AV107" s="738"/>
      <c r="AW107" s="738"/>
      <c r="AX107" s="738"/>
      <c r="AY107" s="738"/>
      <c r="AZ107" s="738"/>
      <c r="BA107" s="738"/>
      <c r="BB107" s="738"/>
      <c r="BC107" s="738"/>
      <c r="BD107" s="738"/>
      <c r="BE107" s="738"/>
      <c r="BF107" s="738"/>
      <c r="BG107" s="738"/>
      <c r="BH107" s="738"/>
      <c r="BI107" s="738"/>
      <c r="BJ107" s="738"/>
      <c r="BK107" s="738"/>
      <c r="BL107" s="738"/>
      <c r="BM107" s="738"/>
      <c r="BN107" s="738"/>
      <c r="BO107" s="738"/>
      <c r="BP107" s="738"/>
      <c r="BQ107" s="738"/>
      <c r="BR107" s="738"/>
      <c r="BS107" s="738"/>
      <c r="BT107" s="738"/>
      <c r="BU107" s="738"/>
      <c r="BV107" s="738"/>
      <c r="BW107" s="738"/>
      <c r="BX107" s="738"/>
      <c r="BY107" s="738"/>
      <c r="BZ107" s="738"/>
      <c r="CA107" s="738"/>
      <c r="CB107" s="738"/>
      <c r="CC107" s="738"/>
      <c r="CD107" s="738"/>
      <c r="CE107" s="738"/>
      <c r="CF107" s="738"/>
      <c r="CG107" s="738"/>
    </row>
    <row r="108" spans="1:85" s="361" customFormat="1" x14ac:dyDescent="0.25">
      <c r="A108" s="359"/>
      <c r="B108" s="560" t="s">
        <v>892</v>
      </c>
      <c r="C108" s="106"/>
      <c r="D108" s="106"/>
      <c r="E108" s="546"/>
      <c r="F108" s="106"/>
      <c r="G108" s="561">
        <v>150</v>
      </c>
      <c r="H108" s="106">
        <f t="shared" si="19"/>
        <v>150</v>
      </c>
      <c r="I108" s="106"/>
      <c r="J108" s="105">
        <f t="shared" si="13"/>
        <v>150</v>
      </c>
      <c r="K108" s="105"/>
      <c r="L108" s="105">
        <f t="shared" si="17"/>
        <v>150</v>
      </c>
      <c r="M108" s="105"/>
      <c r="N108" s="105">
        <f t="shared" si="14"/>
        <v>150</v>
      </c>
      <c r="O108" s="105"/>
      <c r="P108" s="105">
        <f t="shared" si="15"/>
        <v>150</v>
      </c>
      <c r="Q108" s="105"/>
      <c r="R108" s="105">
        <f t="shared" si="16"/>
        <v>150</v>
      </c>
      <c r="S108" s="105"/>
      <c r="T108" s="105">
        <f t="shared" si="10"/>
        <v>150</v>
      </c>
      <c r="U108" s="105"/>
      <c r="V108" s="105">
        <f t="shared" si="11"/>
        <v>150</v>
      </c>
      <c r="W108" s="106"/>
      <c r="X108" s="105">
        <f t="shared" si="12"/>
        <v>150</v>
      </c>
      <c r="Y108" s="738"/>
      <c r="Z108" s="738"/>
      <c r="AA108" s="738"/>
      <c r="AB108" s="738"/>
      <c r="AC108" s="738"/>
      <c r="AD108" s="738"/>
      <c r="AE108" s="738"/>
      <c r="AF108" s="738"/>
      <c r="AG108" s="738"/>
      <c r="AH108" s="738"/>
      <c r="AI108" s="738"/>
      <c r="AJ108" s="738"/>
      <c r="AK108" s="738"/>
      <c r="AL108" s="738"/>
      <c r="AM108" s="738"/>
      <c r="AN108" s="738"/>
      <c r="AO108" s="738"/>
      <c r="AP108" s="738"/>
      <c r="AQ108" s="738"/>
      <c r="AR108" s="738"/>
      <c r="AS108" s="738"/>
      <c r="AT108" s="738"/>
      <c r="AU108" s="738"/>
      <c r="AV108" s="738"/>
      <c r="AW108" s="738"/>
      <c r="AX108" s="738"/>
      <c r="AY108" s="738"/>
      <c r="AZ108" s="738"/>
      <c r="BA108" s="738"/>
      <c r="BB108" s="738"/>
      <c r="BC108" s="738"/>
      <c r="BD108" s="738"/>
      <c r="BE108" s="738"/>
      <c r="BF108" s="738"/>
      <c r="BG108" s="738"/>
      <c r="BH108" s="738"/>
      <c r="BI108" s="738"/>
      <c r="BJ108" s="738"/>
      <c r="BK108" s="738"/>
      <c r="BL108" s="738"/>
      <c r="BM108" s="738"/>
      <c r="BN108" s="738"/>
      <c r="BO108" s="738"/>
      <c r="BP108" s="738"/>
      <c r="BQ108" s="738"/>
      <c r="BR108" s="738"/>
      <c r="BS108" s="738"/>
      <c r="BT108" s="738"/>
      <c r="BU108" s="738"/>
      <c r="BV108" s="738"/>
      <c r="BW108" s="738"/>
      <c r="BX108" s="738"/>
      <c r="BY108" s="738"/>
      <c r="BZ108" s="738"/>
      <c r="CA108" s="738"/>
      <c r="CB108" s="738"/>
      <c r="CC108" s="738"/>
      <c r="CD108" s="738"/>
      <c r="CE108" s="738"/>
      <c r="CF108" s="738"/>
      <c r="CG108" s="738"/>
    </row>
    <row r="109" spans="1:85" s="361" customFormat="1" x14ac:dyDescent="0.25">
      <c r="A109" s="359"/>
      <c r="B109" s="560" t="s">
        <v>893</v>
      </c>
      <c r="C109" s="106"/>
      <c r="D109" s="106"/>
      <c r="E109" s="546"/>
      <c r="F109" s="106"/>
      <c r="G109" s="561">
        <v>100</v>
      </c>
      <c r="H109" s="106">
        <f t="shared" si="19"/>
        <v>100</v>
      </c>
      <c r="I109" s="106"/>
      <c r="J109" s="105">
        <f t="shared" si="13"/>
        <v>100</v>
      </c>
      <c r="K109" s="105"/>
      <c r="L109" s="105">
        <f t="shared" si="17"/>
        <v>100</v>
      </c>
      <c r="M109" s="105"/>
      <c r="N109" s="105">
        <f t="shared" si="14"/>
        <v>100</v>
      </c>
      <c r="O109" s="105"/>
      <c r="P109" s="105">
        <f t="shared" si="15"/>
        <v>100</v>
      </c>
      <c r="Q109" s="105"/>
      <c r="R109" s="105">
        <f t="shared" si="16"/>
        <v>100</v>
      </c>
      <c r="S109" s="105"/>
      <c r="T109" s="105">
        <f t="shared" si="10"/>
        <v>100</v>
      </c>
      <c r="U109" s="105"/>
      <c r="V109" s="105">
        <f t="shared" si="11"/>
        <v>100</v>
      </c>
      <c r="W109" s="106"/>
      <c r="X109" s="105">
        <f t="shared" si="12"/>
        <v>100</v>
      </c>
      <c r="Y109" s="738"/>
      <c r="Z109" s="738"/>
      <c r="AA109" s="738"/>
      <c r="AB109" s="738"/>
      <c r="AC109" s="738"/>
      <c r="AD109" s="738"/>
      <c r="AE109" s="738"/>
      <c r="AF109" s="738"/>
      <c r="AG109" s="738"/>
      <c r="AH109" s="738"/>
      <c r="AI109" s="738"/>
      <c r="AJ109" s="738"/>
      <c r="AK109" s="738"/>
      <c r="AL109" s="738"/>
      <c r="AM109" s="738"/>
      <c r="AN109" s="738"/>
      <c r="AO109" s="738"/>
      <c r="AP109" s="738"/>
      <c r="AQ109" s="738"/>
      <c r="AR109" s="738"/>
      <c r="AS109" s="738"/>
      <c r="AT109" s="738"/>
      <c r="AU109" s="738"/>
      <c r="AV109" s="738"/>
      <c r="AW109" s="738"/>
      <c r="AX109" s="738"/>
      <c r="AY109" s="738"/>
      <c r="AZ109" s="738"/>
      <c r="BA109" s="738"/>
      <c r="BB109" s="738"/>
      <c r="BC109" s="738"/>
      <c r="BD109" s="738"/>
      <c r="BE109" s="738"/>
      <c r="BF109" s="738"/>
      <c r="BG109" s="738"/>
      <c r="BH109" s="738"/>
      <c r="BI109" s="738"/>
      <c r="BJ109" s="738"/>
      <c r="BK109" s="738"/>
      <c r="BL109" s="738"/>
      <c r="BM109" s="738"/>
      <c r="BN109" s="738"/>
      <c r="BO109" s="738"/>
      <c r="BP109" s="738"/>
      <c r="BQ109" s="738"/>
      <c r="BR109" s="738"/>
      <c r="BS109" s="738"/>
      <c r="BT109" s="738"/>
      <c r="BU109" s="738"/>
      <c r="BV109" s="738"/>
      <c r="BW109" s="738"/>
      <c r="BX109" s="738"/>
      <c r="BY109" s="738"/>
      <c r="BZ109" s="738"/>
      <c r="CA109" s="738"/>
      <c r="CB109" s="738"/>
      <c r="CC109" s="738"/>
      <c r="CD109" s="738"/>
      <c r="CE109" s="738"/>
      <c r="CF109" s="738"/>
      <c r="CG109" s="738"/>
    </row>
    <row r="110" spans="1:85" s="361" customFormat="1" x14ac:dyDescent="0.25">
      <c r="A110" s="359"/>
      <c r="B110" s="560" t="s">
        <v>894</v>
      </c>
      <c r="C110" s="106"/>
      <c r="D110" s="106"/>
      <c r="E110" s="546"/>
      <c r="F110" s="106"/>
      <c r="G110" s="561">
        <v>150</v>
      </c>
      <c r="H110" s="106">
        <f t="shared" si="19"/>
        <v>150</v>
      </c>
      <c r="I110" s="106"/>
      <c r="J110" s="105">
        <f t="shared" si="13"/>
        <v>150</v>
      </c>
      <c r="K110" s="105"/>
      <c r="L110" s="105">
        <f t="shared" si="17"/>
        <v>150</v>
      </c>
      <c r="M110" s="105"/>
      <c r="N110" s="105">
        <f t="shared" si="14"/>
        <v>150</v>
      </c>
      <c r="O110" s="105"/>
      <c r="P110" s="105">
        <f t="shared" si="15"/>
        <v>150</v>
      </c>
      <c r="Q110" s="105"/>
      <c r="R110" s="105">
        <f t="shared" si="16"/>
        <v>150</v>
      </c>
      <c r="S110" s="105"/>
      <c r="T110" s="105">
        <f t="shared" si="10"/>
        <v>150</v>
      </c>
      <c r="U110" s="105">
        <v>-150</v>
      </c>
      <c r="V110" s="105">
        <f t="shared" si="11"/>
        <v>0</v>
      </c>
      <c r="W110" s="106"/>
      <c r="X110" s="105">
        <f t="shared" si="12"/>
        <v>0</v>
      </c>
      <c r="Y110" s="738"/>
      <c r="Z110" s="738"/>
      <c r="AA110" s="738"/>
      <c r="AB110" s="738"/>
      <c r="AC110" s="738"/>
      <c r="AD110" s="738"/>
      <c r="AE110" s="738"/>
      <c r="AF110" s="738"/>
      <c r="AG110" s="738"/>
      <c r="AH110" s="738"/>
      <c r="AI110" s="738"/>
      <c r="AJ110" s="738"/>
      <c r="AK110" s="738"/>
      <c r="AL110" s="738"/>
      <c r="AM110" s="738"/>
      <c r="AN110" s="738"/>
      <c r="AO110" s="738"/>
      <c r="AP110" s="738"/>
      <c r="AQ110" s="738"/>
      <c r="AR110" s="738"/>
      <c r="AS110" s="738"/>
      <c r="AT110" s="738"/>
      <c r="AU110" s="738"/>
      <c r="AV110" s="738"/>
      <c r="AW110" s="738"/>
      <c r="AX110" s="738"/>
      <c r="AY110" s="738"/>
      <c r="AZ110" s="738"/>
      <c r="BA110" s="738"/>
      <c r="BB110" s="738"/>
      <c r="BC110" s="738"/>
      <c r="BD110" s="738"/>
      <c r="BE110" s="738"/>
      <c r="BF110" s="738"/>
      <c r="BG110" s="738"/>
      <c r="BH110" s="738"/>
      <c r="BI110" s="738"/>
      <c r="BJ110" s="738"/>
      <c r="BK110" s="738"/>
      <c r="BL110" s="738"/>
      <c r="BM110" s="738"/>
      <c r="BN110" s="738"/>
      <c r="BO110" s="738"/>
      <c r="BP110" s="738"/>
      <c r="BQ110" s="738"/>
      <c r="BR110" s="738"/>
      <c r="BS110" s="738"/>
      <c r="BT110" s="738"/>
      <c r="BU110" s="738"/>
      <c r="BV110" s="738"/>
      <c r="BW110" s="738"/>
      <c r="BX110" s="738"/>
      <c r="BY110" s="738"/>
      <c r="BZ110" s="738"/>
      <c r="CA110" s="738"/>
      <c r="CB110" s="738"/>
      <c r="CC110" s="738"/>
      <c r="CD110" s="738"/>
      <c r="CE110" s="738"/>
      <c r="CF110" s="738"/>
      <c r="CG110" s="738"/>
    </row>
    <row r="111" spans="1:85" s="361" customFormat="1" x14ac:dyDescent="0.25">
      <c r="A111" s="359"/>
      <c r="B111" s="560" t="s">
        <v>895</v>
      </c>
      <c r="C111" s="106"/>
      <c r="D111" s="106"/>
      <c r="E111" s="546"/>
      <c r="F111" s="106"/>
      <c r="G111" s="561">
        <v>100</v>
      </c>
      <c r="H111" s="106">
        <f t="shared" si="19"/>
        <v>100</v>
      </c>
      <c r="I111" s="106"/>
      <c r="J111" s="105">
        <f t="shared" si="13"/>
        <v>100</v>
      </c>
      <c r="K111" s="105"/>
      <c r="L111" s="105">
        <f t="shared" si="17"/>
        <v>100</v>
      </c>
      <c r="M111" s="105"/>
      <c r="N111" s="105">
        <f t="shared" si="14"/>
        <v>100</v>
      </c>
      <c r="O111" s="105"/>
      <c r="P111" s="105">
        <f t="shared" si="15"/>
        <v>100</v>
      </c>
      <c r="Q111" s="105"/>
      <c r="R111" s="105">
        <f t="shared" si="16"/>
        <v>100</v>
      </c>
      <c r="S111" s="105"/>
      <c r="T111" s="105">
        <f t="shared" si="10"/>
        <v>100</v>
      </c>
      <c r="U111" s="105"/>
      <c r="V111" s="105">
        <f t="shared" si="11"/>
        <v>100</v>
      </c>
      <c r="W111" s="106"/>
      <c r="X111" s="105">
        <f t="shared" si="12"/>
        <v>100</v>
      </c>
      <c r="Y111" s="738"/>
      <c r="Z111" s="738"/>
      <c r="AA111" s="738"/>
      <c r="AB111" s="738"/>
      <c r="AC111" s="738"/>
      <c r="AD111" s="738"/>
      <c r="AE111" s="738"/>
      <c r="AF111" s="738"/>
      <c r="AG111" s="738"/>
      <c r="AH111" s="738"/>
      <c r="AI111" s="738"/>
      <c r="AJ111" s="738"/>
      <c r="AK111" s="738"/>
      <c r="AL111" s="738"/>
      <c r="AM111" s="738"/>
      <c r="AN111" s="738"/>
      <c r="AO111" s="738"/>
      <c r="AP111" s="738"/>
      <c r="AQ111" s="738"/>
      <c r="AR111" s="738"/>
      <c r="AS111" s="738"/>
      <c r="AT111" s="738"/>
      <c r="AU111" s="738"/>
      <c r="AV111" s="738"/>
      <c r="AW111" s="738"/>
      <c r="AX111" s="738"/>
      <c r="AY111" s="738"/>
      <c r="AZ111" s="738"/>
      <c r="BA111" s="738"/>
      <c r="BB111" s="738"/>
      <c r="BC111" s="738"/>
      <c r="BD111" s="738"/>
      <c r="BE111" s="738"/>
      <c r="BF111" s="738"/>
      <c r="BG111" s="738"/>
      <c r="BH111" s="738"/>
      <c r="BI111" s="738"/>
      <c r="BJ111" s="738"/>
      <c r="BK111" s="738"/>
      <c r="BL111" s="738"/>
      <c r="BM111" s="738"/>
      <c r="BN111" s="738"/>
      <c r="BO111" s="738"/>
      <c r="BP111" s="738"/>
      <c r="BQ111" s="738"/>
      <c r="BR111" s="738"/>
      <c r="BS111" s="738"/>
      <c r="BT111" s="738"/>
      <c r="BU111" s="738"/>
      <c r="BV111" s="738"/>
      <c r="BW111" s="738"/>
      <c r="BX111" s="738"/>
      <c r="BY111" s="738"/>
      <c r="BZ111" s="738"/>
      <c r="CA111" s="738"/>
      <c r="CB111" s="738"/>
      <c r="CC111" s="738"/>
      <c r="CD111" s="738"/>
      <c r="CE111" s="738"/>
      <c r="CF111" s="738"/>
      <c r="CG111" s="738"/>
    </row>
    <row r="112" spans="1:85" s="361" customFormat="1" x14ac:dyDescent="0.25">
      <c r="A112" s="359"/>
      <c r="B112" s="560" t="s">
        <v>896</v>
      </c>
      <c r="C112" s="106"/>
      <c r="D112" s="106"/>
      <c r="E112" s="546"/>
      <c r="F112" s="106"/>
      <c r="G112" s="561">
        <v>100</v>
      </c>
      <c r="H112" s="106">
        <f t="shared" si="19"/>
        <v>100</v>
      </c>
      <c r="I112" s="106"/>
      <c r="J112" s="105">
        <f t="shared" si="13"/>
        <v>100</v>
      </c>
      <c r="K112" s="105"/>
      <c r="L112" s="105">
        <f t="shared" si="17"/>
        <v>100</v>
      </c>
      <c r="M112" s="105"/>
      <c r="N112" s="105">
        <f t="shared" si="14"/>
        <v>100</v>
      </c>
      <c r="O112" s="105"/>
      <c r="P112" s="105">
        <f t="shared" si="15"/>
        <v>100</v>
      </c>
      <c r="Q112" s="105"/>
      <c r="R112" s="105">
        <f t="shared" si="16"/>
        <v>100</v>
      </c>
      <c r="S112" s="105"/>
      <c r="T112" s="105">
        <f t="shared" si="10"/>
        <v>100</v>
      </c>
      <c r="U112" s="105"/>
      <c r="V112" s="105">
        <f t="shared" si="11"/>
        <v>100</v>
      </c>
      <c r="W112" s="106"/>
      <c r="X112" s="105">
        <f t="shared" si="12"/>
        <v>100</v>
      </c>
      <c r="Y112" s="738"/>
      <c r="Z112" s="738"/>
      <c r="AA112" s="738"/>
      <c r="AB112" s="738"/>
      <c r="AC112" s="738"/>
      <c r="AD112" s="738"/>
      <c r="AE112" s="738"/>
      <c r="AF112" s="738"/>
      <c r="AG112" s="738"/>
      <c r="AH112" s="738"/>
      <c r="AI112" s="738"/>
      <c r="AJ112" s="738"/>
      <c r="AK112" s="738"/>
      <c r="AL112" s="738"/>
      <c r="AM112" s="738"/>
      <c r="AN112" s="738"/>
      <c r="AO112" s="738"/>
      <c r="AP112" s="738"/>
      <c r="AQ112" s="738"/>
      <c r="AR112" s="738"/>
      <c r="AS112" s="738"/>
      <c r="AT112" s="738"/>
      <c r="AU112" s="738"/>
      <c r="AV112" s="738"/>
      <c r="AW112" s="738"/>
      <c r="AX112" s="738"/>
      <c r="AY112" s="738"/>
      <c r="AZ112" s="738"/>
      <c r="BA112" s="738"/>
      <c r="BB112" s="738"/>
      <c r="BC112" s="738"/>
      <c r="BD112" s="738"/>
      <c r="BE112" s="738"/>
      <c r="BF112" s="738"/>
      <c r="BG112" s="738"/>
      <c r="BH112" s="738"/>
      <c r="BI112" s="738"/>
      <c r="BJ112" s="738"/>
      <c r="BK112" s="738"/>
      <c r="BL112" s="738"/>
      <c r="BM112" s="738"/>
      <c r="BN112" s="738"/>
      <c r="BO112" s="738"/>
      <c r="BP112" s="738"/>
      <c r="BQ112" s="738"/>
      <c r="BR112" s="738"/>
      <c r="BS112" s="738"/>
      <c r="BT112" s="738"/>
      <c r="BU112" s="738"/>
      <c r="BV112" s="738"/>
      <c r="BW112" s="738"/>
      <c r="BX112" s="738"/>
      <c r="BY112" s="738"/>
      <c r="BZ112" s="738"/>
      <c r="CA112" s="738"/>
      <c r="CB112" s="738"/>
      <c r="CC112" s="738"/>
      <c r="CD112" s="738"/>
      <c r="CE112" s="738"/>
      <c r="CF112" s="738"/>
      <c r="CG112" s="738"/>
    </row>
    <row r="113" spans="1:85" s="361" customFormat="1" x14ac:dyDescent="0.25">
      <c r="A113" s="359"/>
      <c r="B113" s="560" t="s">
        <v>897</v>
      </c>
      <c r="C113" s="106"/>
      <c r="D113" s="106"/>
      <c r="E113" s="546"/>
      <c r="F113" s="106"/>
      <c r="G113" s="561">
        <v>200</v>
      </c>
      <c r="H113" s="106">
        <f t="shared" si="19"/>
        <v>200</v>
      </c>
      <c r="I113" s="106"/>
      <c r="J113" s="105">
        <f t="shared" si="13"/>
        <v>200</v>
      </c>
      <c r="K113" s="105"/>
      <c r="L113" s="105">
        <f t="shared" si="17"/>
        <v>200</v>
      </c>
      <c r="M113" s="105"/>
      <c r="N113" s="105">
        <f t="shared" si="14"/>
        <v>200</v>
      </c>
      <c r="O113" s="105"/>
      <c r="P113" s="105">
        <f t="shared" si="15"/>
        <v>200</v>
      </c>
      <c r="Q113" s="105"/>
      <c r="R113" s="105">
        <f t="shared" si="16"/>
        <v>200</v>
      </c>
      <c r="S113" s="105"/>
      <c r="T113" s="105">
        <f t="shared" si="10"/>
        <v>200</v>
      </c>
      <c r="U113" s="105"/>
      <c r="V113" s="105">
        <f t="shared" si="11"/>
        <v>200</v>
      </c>
      <c r="W113" s="106"/>
      <c r="X113" s="105">
        <f t="shared" si="12"/>
        <v>200</v>
      </c>
      <c r="Y113" s="738"/>
      <c r="Z113" s="738"/>
      <c r="AA113" s="738"/>
      <c r="AB113" s="738"/>
      <c r="AC113" s="738"/>
      <c r="AD113" s="738"/>
      <c r="AE113" s="738"/>
      <c r="AF113" s="738"/>
      <c r="AG113" s="738"/>
      <c r="AH113" s="738"/>
      <c r="AI113" s="738"/>
      <c r="AJ113" s="738"/>
      <c r="AK113" s="738"/>
      <c r="AL113" s="738"/>
      <c r="AM113" s="738"/>
      <c r="AN113" s="738"/>
      <c r="AO113" s="738"/>
      <c r="AP113" s="738"/>
      <c r="AQ113" s="738"/>
      <c r="AR113" s="738"/>
      <c r="AS113" s="738"/>
      <c r="AT113" s="738"/>
      <c r="AU113" s="738"/>
      <c r="AV113" s="738"/>
      <c r="AW113" s="738"/>
      <c r="AX113" s="738"/>
      <c r="AY113" s="738"/>
      <c r="AZ113" s="738"/>
      <c r="BA113" s="738"/>
      <c r="BB113" s="738"/>
      <c r="BC113" s="738"/>
      <c r="BD113" s="738"/>
      <c r="BE113" s="738"/>
      <c r="BF113" s="738"/>
      <c r="BG113" s="738"/>
      <c r="BH113" s="738"/>
      <c r="BI113" s="738"/>
      <c r="BJ113" s="738"/>
      <c r="BK113" s="738"/>
      <c r="BL113" s="738"/>
      <c r="BM113" s="738"/>
      <c r="BN113" s="738"/>
      <c r="BO113" s="738"/>
      <c r="BP113" s="738"/>
      <c r="BQ113" s="738"/>
      <c r="BR113" s="738"/>
      <c r="BS113" s="738"/>
      <c r="BT113" s="738"/>
      <c r="BU113" s="738"/>
      <c r="BV113" s="738"/>
      <c r="BW113" s="738"/>
      <c r="BX113" s="738"/>
      <c r="BY113" s="738"/>
      <c r="BZ113" s="738"/>
      <c r="CA113" s="738"/>
      <c r="CB113" s="738"/>
      <c r="CC113" s="738"/>
      <c r="CD113" s="738"/>
      <c r="CE113" s="738"/>
      <c r="CF113" s="738"/>
      <c r="CG113" s="738"/>
    </row>
    <row r="114" spans="1:85" s="361" customFormat="1" x14ac:dyDescent="0.25">
      <c r="A114" s="359"/>
      <c r="B114" s="560" t="s">
        <v>898</v>
      </c>
      <c r="C114" s="106"/>
      <c r="D114" s="106"/>
      <c r="E114" s="546"/>
      <c r="F114" s="106"/>
      <c r="G114" s="561">
        <v>100</v>
      </c>
      <c r="H114" s="106">
        <f t="shared" si="19"/>
        <v>100</v>
      </c>
      <c r="I114" s="106"/>
      <c r="J114" s="105">
        <f t="shared" si="13"/>
        <v>100</v>
      </c>
      <c r="K114" s="105"/>
      <c r="L114" s="105">
        <f t="shared" si="17"/>
        <v>100</v>
      </c>
      <c r="M114" s="105"/>
      <c r="N114" s="105">
        <f t="shared" si="14"/>
        <v>100</v>
      </c>
      <c r="O114" s="105"/>
      <c r="P114" s="105">
        <f t="shared" si="15"/>
        <v>100</v>
      </c>
      <c r="Q114" s="105"/>
      <c r="R114" s="105">
        <f t="shared" si="16"/>
        <v>100</v>
      </c>
      <c r="S114" s="105"/>
      <c r="T114" s="105">
        <f t="shared" si="10"/>
        <v>100</v>
      </c>
      <c r="U114" s="105"/>
      <c r="V114" s="105">
        <f t="shared" si="11"/>
        <v>100</v>
      </c>
      <c r="W114" s="106"/>
      <c r="X114" s="105">
        <f t="shared" si="12"/>
        <v>100</v>
      </c>
      <c r="Y114" s="738"/>
      <c r="Z114" s="738"/>
      <c r="AA114" s="738"/>
      <c r="AB114" s="738"/>
      <c r="AC114" s="738"/>
      <c r="AD114" s="738"/>
      <c r="AE114" s="738"/>
      <c r="AF114" s="738"/>
      <c r="AG114" s="738"/>
      <c r="AH114" s="738"/>
      <c r="AI114" s="738"/>
      <c r="AJ114" s="738"/>
      <c r="AK114" s="738"/>
      <c r="AL114" s="738"/>
      <c r="AM114" s="738"/>
      <c r="AN114" s="738"/>
      <c r="AO114" s="738"/>
      <c r="AP114" s="738"/>
      <c r="AQ114" s="738"/>
      <c r="AR114" s="738"/>
      <c r="AS114" s="738"/>
      <c r="AT114" s="738"/>
      <c r="AU114" s="738"/>
      <c r="AV114" s="738"/>
      <c r="AW114" s="738"/>
      <c r="AX114" s="738"/>
      <c r="AY114" s="738"/>
      <c r="AZ114" s="738"/>
      <c r="BA114" s="738"/>
      <c r="BB114" s="738"/>
      <c r="BC114" s="738"/>
      <c r="BD114" s="738"/>
      <c r="BE114" s="738"/>
      <c r="BF114" s="738"/>
      <c r="BG114" s="738"/>
      <c r="BH114" s="738"/>
      <c r="BI114" s="738"/>
      <c r="BJ114" s="738"/>
      <c r="BK114" s="738"/>
      <c r="BL114" s="738"/>
      <c r="BM114" s="738"/>
      <c r="BN114" s="738"/>
      <c r="BO114" s="738"/>
      <c r="BP114" s="738"/>
      <c r="BQ114" s="738"/>
      <c r="BR114" s="738"/>
      <c r="BS114" s="738"/>
      <c r="BT114" s="738"/>
      <c r="BU114" s="738"/>
      <c r="BV114" s="738"/>
      <c r="BW114" s="738"/>
      <c r="BX114" s="738"/>
      <c r="BY114" s="738"/>
      <c r="BZ114" s="738"/>
      <c r="CA114" s="738"/>
      <c r="CB114" s="738"/>
      <c r="CC114" s="738"/>
      <c r="CD114" s="738"/>
      <c r="CE114" s="738"/>
      <c r="CF114" s="738"/>
      <c r="CG114" s="738"/>
    </row>
    <row r="115" spans="1:85" s="361" customFormat="1" x14ac:dyDescent="0.25">
      <c r="A115" s="359"/>
      <c r="B115" s="560" t="s">
        <v>899</v>
      </c>
      <c r="C115" s="106"/>
      <c r="D115" s="106"/>
      <c r="E115" s="546"/>
      <c r="F115" s="106"/>
      <c r="G115" s="561">
        <v>300</v>
      </c>
      <c r="H115" s="106">
        <f t="shared" si="19"/>
        <v>300</v>
      </c>
      <c r="I115" s="106"/>
      <c r="J115" s="105">
        <f t="shared" si="13"/>
        <v>300</v>
      </c>
      <c r="K115" s="105"/>
      <c r="L115" s="105">
        <f t="shared" si="17"/>
        <v>300</v>
      </c>
      <c r="M115" s="105"/>
      <c r="N115" s="105">
        <f>SUM(L115:M115)</f>
        <v>300</v>
      </c>
      <c r="O115" s="105"/>
      <c r="P115" s="105">
        <f t="shared" si="15"/>
        <v>300</v>
      </c>
      <c r="Q115" s="105"/>
      <c r="R115" s="105">
        <f t="shared" si="16"/>
        <v>300</v>
      </c>
      <c r="S115" s="105"/>
      <c r="T115" s="105">
        <f t="shared" si="10"/>
        <v>300</v>
      </c>
      <c r="U115" s="105">
        <v>-300</v>
      </c>
      <c r="V115" s="105">
        <f t="shared" si="11"/>
        <v>0</v>
      </c>
      <c r="W115" s="106"/>
      <c r="X115" s="105">
        <f t="shared" si="12"/>
        <v>0</v>
      </c>
      <c r="Y115" s="738"/>
      <c r="Z115" s="738"/>
      <c r="AA115" s="738"/>
      <c r="AB115" s="738"/>
      <c r="AC115" s="738"/>
      <c r="AD115" s="738"/>
      <c r="AE115" s="738"/>
      <c r="AF115" s="738"/>
      <c r="AG115" s="738"/>
      <c r="AH115" s="738"/>
      <c r="AI115" s="738"/>
      <c r="AJ115" s="738"/>
      <c r="AK115" s="738"/>
      <c r="AL115" s="738"/>
      <c r="AM115" s="738"/>
      <c r="AN115" s="738"/>
      <c r="AO115" s="738"/>
      <c r="AP115" s="738"/>
      <c r="AQ115" s="738"/>
      <c r="AR115" s="738"/>
      <c r="AS115" s="738"/>
      <c r="AT115" s="738"/>
      <c r="AU115" s="738"/>
      <c r="AV115" s="738"/>
      <c r="AW115" s="738"/>
      <c r="AX115" s="738"/>
      <c r="AY115" s="738"/>
      <c r="AZ115" s="738"/>
      <c r="BA115" s="738"/>
      <c r="BB115" s="738"/>
      <c r="BC115" s="738"/>
      <c r="BD115" s="738"/>
      <c r="BE115" s="738"/>
      <c r="BF115" s="738"/>
      <c r="BG115" s="738"/>
      <c r="BH115" s="738"/>
      <c r="BI115" s="738"/>
      <c r="BJ115" s="738"/>
      <c r="BK115" s="738"/>
      <c r="BL115" s="738"/>
      <c r="BM115" s="738"/>
      <c r="BN115" s="738"/>
      <c r="BO115" s="738"/>
      <c r="BP115" s="738"/>
      <c r="BQ115" s="738"/>
      <c r="BR115" s="738"/>
      <c r="BS115" s="738"/>
      <c r="BT115" s="738"/>
      <c r="BU115" s="738"/>
      <c r="BV115" s="738"/>
      <c r="BW115" s="738"/>
      <c r="BX115" s="738"/>
      <c r="BY115" s="738"/>
      <c r="BZ115" s="738"/>
      <c r="CA115" s="738"/>
      <c r="CB115" s="738"/>
      <c r="CC115" s="738"/>
      <c r="CD115" s="738"/>
      <c r="CE115" s="738"/>
      <c r="CF115" s="738"/>
      <c r="CG115" s="738"/>
    </row>
    <row r="116" spans="1:85" s="361" customFormat="1" x14ac:dyDescent="0.25">
      <c r="A116" s="359"/>
      <c r="B116" s="560" t="s">
        <v>900</v>
      </c>
      <c r="C116" s="106"/>
      <c r="D116" s="106"/>
      <c r="E116" s="546"/>
      <c r="F116" s="106"/>
      <c r="G116" s="561">
        <v>100</v>
      </c>
      <c r="H116" s="106">
        <f t="shared" si="19"/>
        <v>100</v>
      </c>
      <c r="I116" s="106"/>
      <c r="J116" s="105">
        <f t="shared" si="13"/>
        <v>100</v>
      </c>
      <c r="K116" s="105"/>
      <c r="L116" s="105">
        <f t="shared" si="17"/>
        <v>100</v>
      </c>
      <c r="M116" s="105"/>
      <c r="N116" s="105">
        <f t="shared" si="14"/>
        <v>100</v>
      </c>
      <c r="O116" s="105"/>
      <c r="P116" s="105">
        <f t="shared" si="15"/>
        <v>100</v>
      </c>
      <c r="Q116" s="105"/>
      <c r="R116" s="105">
        <f t="shared" si="16"/>
        <v>100</v>
      </c>
      <c r="S116" s="105"/>
      <c r="T116" s="105">
        <f t="shared" si="10"/>
        <v>100</v>
      </c>
      <c r="U116" s="105"/>
      <c r="V116" s="105">
        <f t="shared" si="11"/>
        <v>100</v>
      </c>
      <c r="W116" s="106"/>
      <c r="X116" s="105">
        <f t="shared" si="12"/>
        <v>100</v>
      </c>
      <c r="Y116" s="738"/>
      <c r="Z116" s="738"/>
      <c r="AA116" s="738"/>
      <c r="AB116" s="738"/>
      <c r="AC116" s="738"/>
      <c r="AD116" s="738"/>
      <c r="AE116" s="738"/>
      <c r="AF116" s="738"/>
      <c r="AG116" s="738"/>
      <c r="AH116" s="738"/>
      <c r="AI116" s="738"/>
      <c r="AJ116" s="738"/>
      <c r="AK116" s="738"/>
      <c r="AL116" s="738"/>
      <c r="AM116" s="738"/>
      <c r="AN116" s="738"/>
      <c r="AO116" s="738"/>
      <c r="AP116" s="738"/>
      <c r="AQ116" s="738"/>
      <c r="AR116" s="738"/>
      <c r="AS116" s="738"/>
      <c r="AT116" s="738"/>
      <c r="AU116" s="738"/>
      <c r="AV116" s="738"/>
      <c r="AW116" s="738"/>
      <c r="AX116" s="738"/>
      <c r="AY116" s="738"/>
      <c r="AZ116" s="738"/>
      <c r="BA116" s="738"/>
      <c r="BB116" s="738"/>
      <c r="BC116" s="738"/>
      <c r="BD116" s="738"/>
      <c r="BE116" s="738"/>
      <c r="BF116" s="738"/>
      <c r="BG116" s="738"/>
      <c r="BH116" s="738"/>
      <c r="BI116" s="738"/>
      <c r="BJ116" s="738"/>
      <c r="BK116" s="738"/>
      <c r="BL116" s="738"/>
      <c r="BM116" s="738"/>
      <c r="BN116" s="738"/>
      <c r="BO116" s="738"/>
      <c r="BP116" s="738"/>
      <c r="BQ116" s="738"/>
      <c r="BR116" s="738"/>
      <c r="BS116" s="738"/>
      <c r="BT116" s="738"/>
      <c r="BU116" s="738"/>
      <c r="BV116" s="738"/>
      <c r="BW116" s="738"/>
      <c r="BX116" s="738"/>
      <c r="BY116" s="738"/>
      <c r="BZ116" s="738"/>
      <c r="CA116" s="738"/>
      <c r="CB116" s="738"/>
      <c r="CC116" s="738"/>
      <c r="CD116" s="738"/>
      <c r="CE116" s="738"/>
      <c r="CF116" s="738"/>
      <c r="CG116" s="738"/>
    </row>
    <row r="117" spans="1:85" s="361" customFormat="1" x14ac:dyDescent="0.25">
      <c r="A117" s="359"/>
      <c r="B117" s="560" t="s">
        <v>1077</v>
      </c>
      <c r="C117" s="106"/>
      <c r="D117" s="106"/>
      <c r="E117" s="546"/>
      <c r="F117" s="106"/>
      <c r="G117" s="561"/>
      <c r="H117" s="106"/>
      <c r="I117" s="106"/>
      <c r="J117" s="105"/>
      <c r="K117" s="105"/>
      <c r="L117" s="105"/>
      <c r="M117" s="105">
        <v>83</v>
      </c>
      <c r="N117" s="105">
        <f t="shared" si="14"/>
        <v>83</v>
      </c>
      <c r="O117" s="105"/>
      <c r="P117" s="105">
        <f t="shared" si="15"/>
        <v>83</v>
      </c>
      <c r="Q117" s="105"/>
      <c r="R117" s="105">
        <f t="shared" si="16"/>
        <v>83</v>
      </c>
      <c r="S117" s="105"/>
      <c r="T117" s="105">
        <f t="shared" si="10"/>
        <v>83</v>
      </c>
      <c r="U117" s="105"/>
      <c r="V117" s="105">
        <f t="shared" si="11"/>
        <v>83</v>
      </c>
      <c r="W117" s="106"/>
      <c r="X117" s="105">
        <f t="shared" si="12"/>
        <v>83</v>
      </c>
      <c r="Y117" s="738"/>
      <c r="Z117" s="738"/>
      <c r="AA117" s="738"/>
      <c r="AB117" s="738"/>
      <c r="AC117" s="738"/>
      <c r="AD117" s="738"/>
      <c r="AE117" s="738"/>
      <c r="AF117" s="738"/>
      <c r="AG117" s="738"/>
      <c r="AH117" s="738"/>
      <c r="AI117" s="738"/>
      <c r="AJ117" s="738"/>
      <c r="AK117" s="738"/>
      <c r="AL117" s="738"/>
      <c r="AM117" s="738"/>
      <c r="AN117" s="738"/>
      <c r="AO117" s="738"/>
      <c r="AP117" s="738"/>
      <c r="AQ117" s="738"/>
      <c r="AR117" s="738"/>
      <c r="AS117" s="738"/>
      <c r="AT117" s="738"/>
      <c r="AU117" s="738"/>
      <c r="AV117" s="738"/>
      <c r="AW117" s="738"/>
      <c r="AX117" s="738"/>
      <c r="AY117" s="738"/>
      <c r="AZ117" s="738"/>
      <c r="BA117" s="738"/>
      <c r="BB117" s="738"/>
      <c r="BC117" s="738"/>
      <c r="BD117" s="738"/>
      <c r="BE117" s="738"/>
      <c r="BF117" s="738"/>
      <c r="BG117" s="738"/>
      <c r="BH117" s="738"/>
      <c r="BI117" s="738"/>
      <c r="BJ117" s="738"/>
      <c r="BK117" s="738"/>
      <c r="BL117" s="738"/>
      <c r="BM117" s="738"/>
      <c r="BN117" s="738"/>
      <c r="BO117" s="738"/>
      <c r="BP117" s="738"/>
      <c r="BQ117" s="738"/>
      <c r="BR117" s="738"/>
      <c r="BS117" s="738"/>
      <c r="BT117" s="738"/>
      <c r="BU117" s="738"/>
      <c r="BV117" s="738"/>
      <c r="BW117" s="738"/>
      <c r="BX117" s="738"/>
      <c r="BY117" s="738"/>
      <c r="BZ117" s="738"/>
      <c r="CA117" s="738"/>
      <c r="CB117" s="738"/>
      <c r="CC117" s="738"/>
      <c r="CD117" s="738"/>
      <c r="CE117" s="738"/>
      <c r="CF117" s="738"/>
      <c r="CG117" s="738"/>
    </row>
    <row r="118" spans="1:85" s="361" customFormat="1" x14ac:dyDescent="0.2">
      <c r="A118" s="748" t="s">
        <v>718</v>
      </c>
      <c r="B118" s="355" t="s">
        <v>274</v>
      </c>
      <c r="C118" s="105">
        <v>25000</v>
      </c>
      <c r="D118" s="105">
        <v>22000</v>
      </c>
      <c r="E118" s="486"/>
      <c r="F118" s="105">
        <f>SUM(D118:E118)</f>
        <v>22000</v>
      </c>
      <c r="G118" s="105"/>
      <c r="H118" s="105">
        <f t="shared" si="19"/>
        <v>22000</v>
      </c>
      <c r="I118" s="105"/>
      <c r="J118" s="105">
        <f t="shared" si="13"/>
        <v>22000</v>
      </c>
      <c r="K118" s="105"/>
      <c r="L118" s="105">
        <f t="shared" si="17"/>
        <v>22000</v>
      </c>
      <c r="M118" s="105"/>
      <c r="N118" s="105">
        <f t="shared" si="14"/>
        <v>22000</v>
      </c>
      <c r="O118" s="105"/>
      <c r="P118" s="105">
        <f t="shared" si="15"/>
        <v>22000</v>
      </c>
      <c r="Q118" s="105"/>
      <c r="R118" s="105">
        <f t="shared" si="16"/>
        <v>22000</v>
      </c>
      <c r="S118" s="105"/>
      <c r="T118" s="105">
        <f t="shared" si="10"/>
        <v>22000</v>
      </c>
      <c r="U118" s="105"/>
      <c r="V118" s="105">
        <f t="shared" si="11"/>
        <v>22000</v>
      </c>
      <c r="W118" s="105"/>
      <c r="X118" s="105">
        <f t="shared" si="12"/>
        <v>22000</v>
      </c>
      <c r="Y118" s="738"/>
      <c r="Z118" s="738"/>
      <c r="AA118" s="738"/>
      <c r="AB118" s="738"/>
      <c r="AC118" s="738"/>
      <c r="AD118" s="738"/>
      <c r="AE118" s="738"/>
      <c r="AF118" s="738"/>
      <c r="AG118" s="738"/>
      <c r="AH118" s="738"/>
      <c r="AI118" s="738"/>
      <c r="AJ118" s="738"/>
      <c r="AK118" s="738"/>
      <c r="AL118" s="738"/>
      <c r="AM118" s="738"/>
      <c r="AN118" s="738"/>
      <c r="AO118" s="738"/>
      <c r="AP118" s="738"/>
      <c r="AQ118" s="738"/>
      <c r="AR118" s="738"/>
      <c r="AS118" s="738"/>
      <c r="AT118" s="738"/>
      <c r="AU118" s="738"/>
      <c r="AV118" s="738"/>
      <c r="AW118" s="738"/>
      <c r="AX118" s="738"/>
      <c r="AY118" s="738"/>
      <c r="AZ118" s="738"/>
      <c r="BA118" s="738"/>
      <c r="BB118" s="738"/>
      <c r="BC118" s="738"/>
      <c r="BD118" s="738"/>
      <c r="BE118" s="738"/>
      <c r="BF118" s="738"/>
      <c r="BG118" s="738"/>
      <c r="BH118" s="738"/>
      <c r="BI118" s="738"/>
      <c r="BJ118" s="738"/>
      <c r="BK118" s="738"/>
      <c r="BL118" s="738"/>
      <c r="BM118" s="738"/>
      <c r="BN118" s="738"/>
      <c r="BO118" s="738"/>
      <c r="BP118" s="738"/>
      <c r="BQ118" s="738"/>
      <c r="BR118" s="738"/>
      <c r="BS118" s="738"/>
      <c r="BT118" s="738"/>
      <c r="BU118" s="738"/>
      <c r="BV118" s="738"/>
      <c r="BW118" s="738"/>
      <c r="BX118" s="738"/>
      <c r="BY118" s="738"/>
      <c r="BZ118" s="738"/>
      <c r="CA118" s="738"/>
      <c r="CB118" s="738"/>
      <c r="CC118" s="738"/>
      <c r="CD118" s="738"/>
      <c r="CE118" s="738"/>
      <c r="CF118" s="738"/>
      <c r="CG118" s="738"/>
    </row>
    <row r="119" spans="1:85" s="356" customFormat="1" x14ac:dyDescent="0.2">
      <c r="A119" s="723" t="s">
        <v>719</v>
      </c>
      <c r="B119" s="354" t="s">
        <v>275</v>
      </c>
      <c r="C119" s="105">
        <v>2142</v>
      </c>
      <c r="D119" s="105">
        <v>2142</v>
      </c>
      <c r="E119" s="354"/>
      <c r="F119" s="105">
        <f>SUM(D119:E119)</f>
        <v>2142</v>
      </c>
      <c r="G119" s="105"/>
      <c r="H119" s="105">
        <f t="shared" si="19"/>
        <v>2142</v>
      </c>
      <c r="I119" s="105"/>
      <c r="J119" s="105">
        <f t="shared" si="13"/>
        <v>2142</v>
      </c>
      <c r="K119" s="105"/>
      <c r="L119" s="105">
        <f t="shared" si="17"/>
        <v>2142</v>
      </c>
      <c r="M119" s="105"/>
      <c r="N119" s="105">
        <f t="shared" si="14"/>
        <v>2142</v>
      </c>
      <c r="O119" s="105"/>
      <c r="P119" s="105">
        <f t="shared" si="15"/>
        <v>2142</v>
      </c>
      <c r="Q119" s="105"/>
      <c r="R119" s="105">
        <f t="shared" si="16"/>
        <v>2142</v>
      </c>
      <c r="S119" s="105"/>
      <c r="T119" s="105">
        <f t="shared" si="10"/>
        <v>2142</v>
      </c>
      <c r="U119" s="105"/>
      <c r="V119" s="105">
        <f t="shared" si="11"/>
        <v>2142</v>
      </c>
      <c r="W119" s="105"/>
      <c r="X119" s="105">
        <f t="shared" si="12"/>
        <v>2142</v>
      </c>
      <c r="Y119" s="736"/>
      <c r="Z119" s="736"/>
      <c r="AA119" s="736"/>
      <c r="AB119" s="736"/>
      <c r="AC119" s="736"/>
      <c r="AD119" s="736"/>
      <c r="AE119" s="736"/>
      <c r="AF119" s="736"/>
      <c r="AG119" s="736"/>
      <c r="AH119" s="736"/>
      <c r="AI119" s="736"/>
      <c r="AJ119" s="736"/>
      <c r="AK119" s="736"/>
      <c r="AL119" s="736"/>
      <c r="AM119" s="736"/>
      <c r="AN119" s="736"/>
      <c r="AO119" s="736"/>
      <c r="AP119" s="736"/>
      <c r="AQ119" s="736"/>
      <c r="AR119" s="736"/>
      <c r="AS119" s="736"/>
      <c r="AT119" s="736"/>
      <c r="AU119" s="736"/>
      <c r="AV119" s="736"/>
      <c r="AW119" s="736"/>
      <c r="AX119" s="736"/>
      <c r="AY119" s="736"/>
      <c r="AZ119" s="736"/>
      <c r="BA119" s="736"/>
      <c r="BB119" s="736"/>
      <c r="BC119" s="736"/>
      <c r="BD119" s="736"/>
      <c r="BE119" s="736"/>
      <c r="BF119" s="736"/>
      <c r="BG119" s="736"/>
      <c r="BH119" s="736"/>
      <c r="BI119" s="736"/>
      <c r="BJ119" s="736"/>
      <c r="BK119" s="736"/>
      <c r="BL119" s="736"/>
      <c r="BM119" s="736"/>
      <c r="BN119" s="736"/>
      <c r="BO119" s="736"/>
      <c r="BP119" s="736"/>
      <c r="BQ119" s="736"/>
      <c r="BR119" s="736"/>
      <c r="BS119" s="736"/>
      <c r="BT119" s="736"/>
      <c r="BU119" s="736"/>
      <c r="BV119" s="736"/>
      <c r="BW119" s="736"/>
      <c r="BX119" s="736"/>
      <c r="BY119" s="736"/>
      <c r="BZ119" s="736"/>
      <c r="CA119" s="736"/>
      <c r="CB119" s="736"/>
      <c r="CC119" s="736"/>
      <c r="CD119" s="736"/>
      <c r="CE119" s="736"/>
      <c r="CF119" s="736"/>
      <c r="CG119" s="736"/>
    </row>
    <row r="120" spans="1:85" s="371" customFormat="1" ht="45" x14ac:dyDescent="0.2">
      <c r="A120" s="748" t="s">
        <v>720</v>
      </c>
      <c r="B120" s="634" t="s">
        <v>1177</v>
      </c>
      <c r="C120" s="370"/>
      <c r="D120" s="370">
        <f>7200+4870</f>
        <v>12070</v>
      </c>
      <c r="E120" s="362"/>
      <c r="F120" s="105">
        <f>SUM(D120:E120)</f>
        <v>12070</v>
      </c>
      <c r="G120" s="105"/>
      <c r="H120" s="105">
        <f t="shared" si="19"/>
        <v>12070</v>
      </c>
      <c r="I120" s="105"/>
      <c r="J120" s="105">
        <f t="shared" si="13"/>
        <v>12070</v>
      </c>
      <c r="K120" s="105"/>
      <c r="L120" s="105">
        <f t="shared" si="17"/>
        <v>12070</v>
      </c>
      <c r="M120" s="105"/>
      <c r="N120" s="105">
        <f t="shared" si="14"/>
        <v>12070</v>
      </c>
      <c r="O120" s="105">
        <v>1740</v>
      </c>
      <c r="P120" s="105">
        <f t="shared" si="15"/>
        <v>13810</v>
      </c>
      <c r="Q120" s="105"/>
      <c r="R120" s="105">
        <f t="shared" si="16"/>
        <v>13810</v>
      </c>
      <c r="S120" s="105"/>
      <c r="T120" s="105">
        <f t="shared" si="10"/>
        <v>13810</v>
      </c>
      <c r="U120" s="105"/>
      <c r="V120" s="105">
        <f t="shared" si="11"/>
        <v>13810</v>
      </c>
      <c r="W120" s="105"/>
      <c r="X120" s="105">
        <f t="shared" si="12"/>
        <v>13810</v>
      </c>
      <c r="Y120" s="739"/>
      <c r="Z120" s="739"/>
      <c r="AA120" s="739"/>
      <c r="AB120" s="739"/>
      <c r="AC120" s="739"/>
      <c r="AD120" s="739"/>
      <c r="AE120" s="739"/>
      <c r="AF120" s="739"/>
      <c r="AG120" s="739"/>
      <c r="AH120" s="739"/>
      <c r="AI120" s="739"/>
      <c r="AJ120" s="739"/>
      <c r="AK120" s="739"/>
      <c r="AL120" s="739"/>
      <c r="AM120" s="739"/>
      <c r="AN120" s="739"/>
      <c r="AO120" s="739"/>
      <c r="AP120" s="739"/>
      <c r="AQ120" s="739"/>
      <c r="AR120" s="739"/>
      <c r="AS120" s="739"/>
      <c r="AT120" s="739"/>
      <c r="AU120" s="739"/>
      <c r="AV120" s="739"/>
      <c r="AW120" s="739"/>
      <c r="AX120" s="739"/>
      <c r="AY120" s="739"/>
      <c r="AZ120" s="739"/>
      <c r="BA120" s="739"/>
      <c r="BB120" s="739"/>
      <c r="BC120" s="739"/>
      <c r="BD120" s="739"/>
      <c r="BE120" s="739"/>
      <c r="BF120" s="739"/>
      <c r="BG120" s="739"/>
      <c r="BH120" s="739"/>
      <c r="BI120" s="739"/>
      <c r="BJ120" s="739"/>
      <c r="BK120" s="739"/>
      <c r="BL120" s="739"/>
      <c r="BM120" s="739"/>
      <c r="BN120" s="739"/>
      <c r="BO120" s="739"/>
      <c r="BP120" s="739"/>
      <c r="BQ120" s="739"/>
      <c r="BR120" s="739"/>
      <c r="BS120" s="739"/>
      <c r="BT120" s="739"/>
      <c r="BU120" s="739"/>
      <c r="BV120" s="739"/>
      <c r="BW120" s="739"/>
      <c r="BX120" s="739"/>
      <c r="BY120" s="739"/>
      <c r="BZ120" s="739"/>
      <c r="CA120" s="739"/>
      <c r="CB120" s="739"/>
      <c r="CC120" s="739"/>
      <c r="CD120" s="739"/>
      <c r="CE120" s="739"/>
      <c r="CF120" s="739"/>
      <c r="CG120" s="739"/>
    </row>
    <row r="121" spans="1:85" s="371" customFormat="1" ht="31.5" customHeight="1" x14ac:dyDescent="0.2">
      <c r="A121" s="723" t="s">
        <v>721</v>
      </c>
      <c r="B121" s="362" t="s">
        <v>693</v>
      </c>
      <c r="C121" s="370"/>
      <c r="D121" s="370">
        <v>500</v>
      </c>
      <c r="E121" s="362"/>
      <c r="F121" s="105">
        <f>SUM(D121:E121)</f>
        <v>500</v>
      </c>
      <c r="G121" s="105"/>
      <c r="H121" s="105">
        <f t="shared" si="19"/>
        <v>500</v>
      </c>
      <c r="I121" s="105"/>
      <c r="J121" s="105">
        <f t="shared" si="13"/>
        <v>500</v>
      </c>
      <c r="K121" s="105"/>
      <c r="L121" s="105">
        <f t="shared" si="17"/>
        <v>500</v>
      </c>
      <c r="M121" s="105"/>
      <c r="N121" s="105">
        <f t="shared" si="14"/>
        <v>500</v>
      </c>
      <c r="O121" s="105"/>
      <c r="P121" s="105">
        <f t="shared" si="15"/>
        <v>500</v>
      </c>
      <c r="Q121" s="105"/>
      <c r="R121" s="105">
        <f t="shared" si="16"/>
        <v>500</v>
      </c>
      <c r="S121" s="105"/>
      <c r="T121" s="105">
        <f t="shared" si="10"/>
        <v>500</v>
      </c>
      <c r="U121" s="105"/>
      <c r="V121" s="105">
        <f t="shared" si="11"/>
        <v>500</v>
      </c>
      <c r="W121" s="105"/>
      <c r="X121" s="105">
        <f t="shared" si="12"/>
        <v>500</v>
      </c>
      <c r="Y121" s="739"/>
      <c r="Z121" s="739"/>
      <c r="AA121" s="739"/>
      <c r="AB121" s="739"/>
      <c r="AC121" s="739"/>
      <c r="AD121" s="739"/>
      <c r="AE121" s="739"/>
      <c r="AF121" s="739"/>
      <c r="AG121" s="739"/>
      <c r="AH121" s="739"/>
      <c r="AI121" s="739"/>
      <c r="AJ121" s="739"/>
      <c r="AK121" s="739"/>
      <c r="AL121" s="739"/>
      <c r="AM121" s="739"/>
      <c r="AN121" s="739"/>
      <c r="AO121" s="739"/>
      <c r="AP121" s="739"/>
      <c r="AQ121" s="739"/>
      <c r="AR121" s="739"/>
      <c r="AS121" s="739"/>
      <c r="AT121" s="739"/>
      <c r="AU121" s="739"/>
      <c r="AV121" s="739"/>
      <c r="AW121" s="739"/>
      <c r="AX121" s="739"/>
      <c r="AY121" s="739"/>
      <c r="AZ121" s="739"/>
      <c r="BA121" s="739"/>
      <c r="BB121" s="739"/>
      <c r="BC121" s="739"/>
      <c r="BD121" s="739"/>
      <c r="BE121" s="739"/>
      <c r="BF121" s="739"/>
      <c r="BG121" s="739"/>
      <c r="BH121" s="739"/>
      <c r="BI121" s="739"/>
      <c r="BJ121" s="739"/>
      <c r="BK121" s="739"/>
      <c r="BL121" s="739"/>
      <c r="BM121" s="739"/>
      <c r="BN121" s="739"/>
      <c r="BO121" s="739"/>
      <c r="BP121" s="739"/>
      <c r="BQ121" s="739"/>
      <c r="BR121" s="739"/>
      <c r="BS121" s="739"/>
      <c r="BT121" s="739"/>
      <c r="BU121" s="739"/>
      <c r="BV121" s="739"/>
      <c r="BW121" s="739"/>
      <c r="BX121" s="739"/>
      <c r="BY121" s="739"/>
      <c r="BZ121" s="739"/>
      <c r="CA121" s="739"/>
      <c r="CB121" s="739"/>
      <c r="CC121" s="739"/>
      <c r="CD121" s="739"/>
      <c r="CE121" s="739"/>
      <c r="CF121" s="739"/>
      <c r="CG121" s="739"/>
    </row>
    <row r="122" spans="1:85" s="356" customFormat="1" x14ac:dyDescent="0.2">
      <c r="A122" s="748" t="s">
        <v>722</v>
      </c>
      <c r="B122" s="354" t="s">
        <v>740</v>
      </c>
      <c r="C122" s="105"/>
      <c r="D122" s="105">
        <v>1500</v>
      </c>
      <c r="E122" s="497">
        <v>500</v>
      </c>
      <c r="F122" s="105">
        <f>SUM(D122:E122)</f>
        <v>2000</v>
      </c>
      <c r="G122" s="105"/>
      <c r="H122" s="105">
        <f t="shared" si="19"/>
        <v>2000</v>
      </c>
      <c r="I122" s="105"/>
      <c r="J122" s="105">
        <f t="shared" si="13"/>
        <v>2000</v>
      </c>
      <c r="K122" s="105"/>
      <c r="L122" s="105">
        <f t="shared" si="17"/>
        <v>2000</v>
      </c>
      <c r="M122" s="105"/>
      <c r="N122" s="105">
        <f t="shared" si="14"/>
        <v>2000</v>
      </c>
      <c r="O122" s="105"/>
      <c r="P122" s="105">
        <f t="shared" si="15"/>
        <v>2000</v>
      </c>
      <c r="Q122" s="105"/>
      <c r="R122" s="105">
        <f t="shared" si="16"/>
        <v>2000</v>
      </c>
      <c r="S122" s="105"/>
      <c r="T122" s="105">
        <f t="shared" si="10"/>
        <v>2000</v>
      </c>
      <c r="U122" s="105"/>
      <c r="V122" s="105">
        <f t="shared" si="11"/>
        <v>2000</v>
      </c>
      <c r="W122" s="105"/>
      <c r="X122" s="105">
        <f t="shared" si="12"/>
        <v>2000</v>
      </c>
      <c r="Y122" s="736"/>
      <c r="Z122" s="736"/>
      <c r="AA122" s="736"/>
      <c r="AB122" s="736"/>
      <c r="AC122" s="736"/>
      <c r="AD122" s="736"/>
      <c r="AE122" s="736"/>
      <c r="AF122" s="736"/>
      <c r="AG122" s="736"/>
      <c r="AH122" s="736"/>
      <c r="AI122" s="736"/>
      <c r="AJ122" s="736"/>
      <c r="AK122" s="736"/>
      <c r="AL122" s="736"/>
      <c r="AM122" s="736"/>
      <c r="AN122" s="736"/>
      <c r="AO122" s="736"/>
      <c r="AP122" s="736"/>
      <c r="AQ122" s="736"/>
      <c r="AR122" s="736"/>
      <c r="AS122" s="736"/>
      <c r="AT122" s="736"/>
      <c r="AU122" s="736"/>
      <c r="AV122" s="736"/>
      <c r="AW122" s="736"/>
      <c r="AX122" s="736"/>
      <c r="AY122" s="736"/>
      <c r="AZ122" s="736"/>
      <c r="BA122" s="736"/>
      <c r="BB122" s="736"/>
      <c r="BC122" s="736"/>
      <c r="BD122" s="736"/>
      <c r="BE122" s="736"/>
      <c r="BF122" s="736"/>
      <c r="BG122" s="736"/>
      <c r="BH122" s="736"/>
      <c r="BI122" s="736"/>
      <c r="BJ122" s="736"/>
      <c r="BK122" s="736"/>
      <c r="BL122" s="736"/>
      <c r="BM122" s="736"/>
      <c r="BN122" s="736"/>
      <c r="BO122" s="736"/>
      <c r="BP122" s="736"/>
      <c r="BQ122" s="736"/>
      <c r="BR122" s="736"/>
      <c r="BS122" s="736"/>
      <c r="BT122" s="736"/>
      <c r="BU122" s="736"/>
      <c r="BV122" s="736"/>
      <c r="BW122" s="736"/>
      <c r="BX122" s="736"/>
      <c r="BY122" s="736"/>
      <c r="BZ122" s="736"/>
      <c r="CA122" s="736"/>
      <c r="CB122" s="736"/>
      <c r="CC122" s="736"/>
      <c r="CD122" s="736"/>
      <c r="CE122" s="736"/>
      <c r="CF122" s="736"/>
      <c r="CG122" s="736"/>
    </row>
    <row r="123" spans="1:85" s="356" customFormat="1" x14ac:dyDescent="0.2">
      <c r="A123" s="748" t="s">
        <v>723</v>
      </c>
      <c r="B123" s="354" t="s">
        <v>872</v>
      </c>
      <c r="C123" s="105"/>
      <c r="D123" s="105"/>
      <c r="E123" s="497"/>
      <c r="F123" s="105"/>
      <c r="G123" s="105">
        <v>200</v>
      </c>
      <c r="H123" s="105">
        <f t="shared" si="19"/>
        <v>200</v>
      </c>
      <c r="I123" s="105"/>
      <c r="J123" s="105">
        <f t="shared" si="13"/>
        <v>200</v>
      </c>
      <c r="K123" s="105"/>
      <c r="L123" s="105">
        <f t="shared" si="17"/>
        <v>200</v>
      </c>
      <c r="M123" s="105"/>
      <c r="N123" s="105">
        <f t="shared" si="14"/>
        <v>200</v>
      </c>
      <c r="O123" s="105"/>
      <c r="P123" s="105">
        <f t="shared" si="15"/>
        <v>200</v>
      </c>
      <c r="Q123" s="105"/>
      <c r="R123" s="105">
        <f t="shared" si="16"/>
        <v>200</v>
      </c>
      <c r="S123" s="105"/>
      <c r="T123" s="105">
        <f t="shared" si="10"/>
        <v>200</v>
      </c>
      <c r="U123" s="105"/>
      <c r="V123" s="105">
        <f t="shared" si="11"/>
        <v>200</v>
      </c>
      <c r="W123" s="105"/>
      <c r="X123" s="105">
        <f t="shared" si="12"/>
        <v>200</v>
      </c>
      <c r="Y123" s="736"/>
      <c r="Z123" s="736"/>
      <c r="AA123" s="736"/>
      <c r="AB123" s="736"/>
      <c r="AC123" s="736"/>
      <c r="AD123" s="736"/>
      <c r="AE123" s="736"/>
      <c r="AF123" s="736"/>
      <c r="AG123" s="736"/>
      <c r="AH123" s="736"/>
      <c r="AI123" s="736"/>
      <c r="AJ123" s="736"/>
      <c r="AK123" s="736"/>
      <c r="AL123" s="736"/>
      <c r="AM123" s="736"/>
      <c r="AN123" s="736"/>
      <c r="AO123" s="736"/>
      <c r="AP123" s="736"/>
      <c r="AQ123" s="736"/>
      <c r="AR123" s="736"/>
      <c r="AS123" s="736"/>
      <c r="AT123" s="736"/>
      <c r="AU123" s="736"/>
      <c r="AV123" s="736"/>
      <c r="AW123" s="736"/>
      <c r="AX123" s="736"/>
      <c r="AY123" s="736"/>
      <c r="AZ123" s="736"/>
      <c r="BA123" s="736"/>
      <c r="BB123" s="736"/>
      <c r="BC123" s="736"/>
      <c r="BD123" s="736"/>
      <c r="BE123" s="736"/>
      <c r="BF123" s="736"/>
      <c r="BG123" s="736"/>
      <c r="BH123" s="736"/>
      <c r="BI123" s="736"/>
      <c r="BJ123" s="736"/>
      <c r="BK123" s="736"/>
      <c r="BL123" s="736"/>
      <c r="BM123" s="736"/>
      <c r="BN123" s="736"/>
      <c r="BO123" s="736"/>
      <c r="BP123" s="736"/>
      <c r="BQ123" s="736"/>
      <c r="BR123" s="736"/>
      <c r="BS123" s="736"/>
      <c r="BT123" s="736"/>
      <c r="BU123" s="736"/>
      <c r="BV123" s="736"/>
      <c r="BW123" s="736"/>
      <c r="BX123" s="736"/>
      <c r="BY123" s="736"/>
      <c r="BZ123" s="736"/>
      <c r="CA123" s="736"/>
      <c r="CB123" s="736"/>
      <c r="CC123" s="736"/>
      <c r="CD123" s="736"/>
      <c r="CE123" s="736"/>
      <c r="CF123" s="736"/>
      <c r="CG123" s="736"/>
    </row>
    <row r="124" spans="1:85" s="356" customFormat="1" x14ac:dyDescent="0.25">
      <c r="A124" s="748" t="s">
        <v>276</v>
      </c>
      <c r="B124" s="496" t="s">
        <v>1014</v>
      </c>
      <c r="C124" s="105"/>
      <c r="D124" s="105"/>
      <c r="E124" s="497"/>
      <c r="F124" s="105"/>
      <c r="G124" s="105">
        <v>140787</v>
      </c>
      <c r="H124" s="105">
        <f t="shared" si="19"/>
        <v>140787</v>
      </c>
      <c r="I124" s="105"/>
      <c r="J124" s="105">
        <f t="shared" si="13"/>
        <v>140787</v>
      </c>
      <c r="K124" s="105"/>
      <c r="L124" s="105">
        <f t="shared" si="17"/>
        <v>140787</v>
      </c>
      <c r="M124" s="105"/>
      <c r="N124" s="105">
        <f t="shared" si="14"/>
        <v>140787</v>
      </c>
      <c r="O124" s="105"/>
      <c r="P124" s="105">
        <f t="shared" si="15"/>
        <v>140787</v>
      </c>
      <c r="Q124" s="105">
        <v>8681</v>
      </c>
      <c r="R124" s="105">
        <f t="shared" si="16"/>
        <v>149468</v>
      </c>
      <c r="S124" s="105"/>
      <c r="T124" s="105">
        <f t="shared" si="10"/>
        <v>149468</v>
      </c>
      <c r="U124" s="105"/>
      <c r="V124" s="105">
        <f t="shared" si="11"/>
        <v>149468</v>
      </c>
      <c r="W124" s="105">
        <v>-4476</v>
      </c>
      <c r="X124" s="105">
        <f t="shared" si="12"/>
        <v>144992</v>
      </c>
      <c r="Y124" s="736"/>
      <c r="Z124" s="736"/>
      <c r="AA124" s="736"/>
      <c r="AB124" s="736"/>
      <c r="AC124" s="736"/>
      <c r="AD124" s="736"/>
      <c r="AE124" s="736"/>
      <c r="AF124" s="736"/>
      <c r="AG124" s="736"/>
      <c r="AH124" s="736"/>
      <c r="AI124" s="736"/>
      <c r="AJ124" s="736"/>
      <c r="AK124" s="736"/>
      <c r="AL124" s="736"/>
      <c r="AM124" s="736"/>
      <c r="AN124" s="736"/>
      <c r="AO124" s="736"/>
      <c r="AP124" s="736"/>
      <c r="AQ124" s="736"/>
      <c r="AR124" s="736"/>
      <c r="AS124" s="736"/>
      <c r="AT124" s="736"/>
      <c r="AU124" s="736"/>
      <c r="AV124" s="736"/>
      <c r="AW124" s="736"/>
      <c r="AX124" s="736"/>
      <c r="AY124" s="736"/>
      <c r="AZ124" s="736"/>
      <c r="BA124" s="736"/>
      <c r="BB124" s="736"/>
      <c r="BC124" s="736"/>
      <c r="BD124" s="736"/>
      <c r="BE124" s="736"/>
      <c r="BF124" s="736"/>
      <c r="BG124" s="736"/>
      <c r="BH124" s="736"/>
      <c r="BI124" s="736"/>
      <c r="BJ124" s="736"/>
      <c r="BK124" s="736"/>
      <c r="BL124" s="736"/>
      <c r="BM124" s="736"/>
      <c r="BN124" s="736"/>
      <c r="BO124" s="736"/>
      <c r="BP124" s="736"/>
      <c r="BQ124" s="736"/>
      <c r="BR124" s="736"/>
      <c r="BS124" s="736"/>
      <c r="BT124" s="736"/>
      <c r="BU124" s="736"/>
      <c r="BV124" s="736"/>
      <c r="BW124" s="736"/>
      <c r="BX124" s="736"/>
      <c r="BY124" s="736"/>
      <c r="BZ124" s="736"/>
      <c r="CA124" s="736"/>
      <c r="CB124" s="736"/>
      <c r="CC124" s="736"/>
      <c r="CD124" s="736"/>
      <c r="CE124" s="736"/>
      <c r="CF124" s="736"/>
      <c r="CG124" s="736"/>
    </row>
    <row r="125" spans="1:85" s="356" customFormat="1" x14ac:dyDescent="0.25">
      <c r="A125" s="748" t="s">
        <v>724</v>
      </c>
      <c r="B125" s="496" t="s">
        <v>1015</v>
      </c>
      <c r="C125" s="105"/>
      <c r="D125" s="105"/>
      <c r="E125" s="497"/>
      <c r="F125" s="105"/>
      <c r="G125" s="105">
        <v>48441</v>
      </c>
      <c r="H125" s="105">
        <f t="shared" si="19"/>
        <v>48441</v>
      </c>
      <c r="I125" s="105"/>
      <c r="J125" s="105">
        <f t="shared" si="13"/>
        <v>48441</v>
      </c>
      <c r="K125" s="105"/>
      <c r="L125" s="105">
        <f t="shared" si="17"/>
        <v>48441</v>
      </c>
      <c r="M125" s="105"/>
      <c r="N125" s="105">
        <f t="shared" si="14"/>
        <v>48441</v>
      </c>
      <c r="O125" s="105"/>
      <c r="P125" s="105">
        <f t="shared" si="15"/>
        <v>48441</v>
      </c>
      <c r="Q125" s="105"/>
      <c r="R125" s="105">
        <f t="shared" si="16"/>
        <v>48441</v>
      </c>
      <c r="S125" s="105"/>
      <c r="T125" s="105">
        <f t="shared" si="10"/>
        <v>48441</v>
      </c>
      <c r="U125" s="105"/>
      <c r="V125" s="105">
        <f t="shared" si="11"/>
        <v>48441</v>
      </c>
      <c r="W125" s="105">
        <v>-319</v>
      </c>
      <c r="X125" s="105">
        <f t="shared" si="12"/>
        <v>48122</v>
      </c>
      <c r="Y125" s="736"/>
      <c r="Z125" s="736"/>
      <c r="AA125" s="736"/>
      <c r="AB125" s="736"/>
      <c r="AC125" s="736"/>
      <c r="AD125" s="736"/>
      <c r="AE125" s="736"/>
      <c r="AF125" s="736"/>
      <c r="AG125" s="736"/>
      <c r="AH125" s="736"/>
      <c r="AI125" s="736"/>
      <c r="AJ125" s="736"/>
      <c r="AK125" s="736"/>
      <c r="AL125" s="736"/>
      <c r="AM125" s="736"/>
      <c r="AN125" s="736"/>
      <c r="AO125" s="736"/>
      <c r="AP125" s="736"/>
      <c r="AQ125" s="736"/>
      <c r="AR125" s="736"/>
      <c r="AS125" s="736"/>
      <c r="AT125" s="736"/>
      <c r="AU125" s="736"/>
      <c r="AV125" s="736"/>
      <c r="AW125" s="736"/>
      <c r="AX125" s="736"/>
      <c r="AY125" s="736"/>
      <c r="AZ125" s="736"/>
      <c r="BA125" s="736"/>
      <c r="BB125" s="736"/>
      <c r="BC125" s="736"/>
      <c r="BD125" s="736"/>
      <c r="BE125" s="736"/>
      <c r="BF125" s="736"/>
      <c r="BG125" s="736"/>
      <c r="BH125" s="736"/>
      <c r="BI125" s="736"/>
      <c r="BJ125" s="736"/>
      <c r="BK125" s="736"/>
      <c r="BL125" s="736"/>
      <c r="BM125" s="736"/>
      <c r="BN125" s="736"/>
      <c r="BO125" s="736"/>
      <c r="BP125" s="736"/>
      <c r="BQ125" s="736"/>
      <c r="BR125" s="736"/>
      <c r="BS125" s="736"/>
      <c r="BT125" s="736"/>
      <c r="BU125" s="736"/>
      <c r="BV125" s="736"/>
      <c r="BW125" s="736"/>
      <c r="BX125" s="736"/>
      <c r="BY125" s="736"/>
      <c r="BZ125" s="736"/>
      <c r="CA125" s="736"/>
      <c r="CB125" s="736"/>
      <c r="CC125" s="736"/>
      <c r="CD125" s="736"/>
      <c r="CE125" s="736"/>
      <c r="CF125" s="736"/>
      <c r="CG125" s="736"/>
    </row>
    <row r="126" spans="1:85" s="356" customFormat="1" x14ac:dyDescent="0.25">
      <c r="A126" s="748" t="s">
        <v>725</v>
      </c>
      <c r="B126" s="496" t="s">
        <v>1067</v>
      </c>
      <c r="C126" s="105"/>
      <c r="D126" s="105"/>
      <c r="E126" s="497"/>
      <c r="F126" s="105"/>
      <c r="G126" s="105"/>
      <c r="H126" s="105"/>
      <c r="I126" s="105"/>
      <c r="J126" s="105"/>
      <c r="K126" s="105"/>
      <c r="L126" s="105"/>
      <c r="M126" s="105">
        <v>4000</v>
      </c>
      <c r="N126" s="105">
        <f t="shared" si="14"/>
        <v>4000</v>
      </c>
      <c r="O126" s="105"/>
      <c r="P126" s="105">
        <f t="shared" si="15"/>
        <v>4000</v>
      </c>
      <c r="Q126" s="105"/>
      <c r="R126" s="105">
        <f t="shared" si="16"/>
        <v>4000</v>
      </c>
      <c r="S126" s="105"/>
      <c r="T126" s="105">
        <f t="shared" si="10"/>
        <v>4000</v>
      </c>
      <c r="U126" s="105"/>
      <c r="V126" s="105">
        <f t="shared" si="11"/>
        <v>4000</v>
      </c>
      <c r="W126" s="105"/>
      <c r="X126" s="105">
        <f t="shared" si="12"/>
        <v>4000</v>
      </c>
      <c r="Y126" s="736"/>
      <c r="Z126" s="736"/>
      <c r="AA126" s="736"/>
      <c r="AB126" s="736"/>
      <c r="AC126" s="736"/>
      <c r="AD126" s="736"/>
      <c r="AE126" s="736"/>
      <c r="AF126" s="736"/>
      <c r="AG126" s="736"/>
      <c r="AH126" s="736"/>
      <c r="AI126" s="736"/>
      <c r="AJ126" s="736"/>
      <c r="AK126" s="736"/>
      <c r="AL126" s="736"/>
      <c r="AM126" s="736"/>
      <c r="AN126" s="736"/>
      <c r="AO126" s="736"/>
      <c r="AP126" s="736"/>
      <c r="AQ126" s="736"/>
      <c r="AR126" s="736"/>
      <c r="AS126" s="736"/>
      <c r="AT126" s="736"/>
      <c r="AU126" s="736"/>
      <c r="AV126" s="736"/>
      <c r="AW126" s="736"/>
      <c r="AX126" s="736"/>
      <c r="AY126" s="736"/>
      <c r="AZ126" s="736"/>
      <c r="BA126" s="736"/>
      <c r="BB126" s="736"/>
      <c r="BC126" s="736"/>
      <c r="BD126" s="736"/>
      <c r="BE126" s="736"/>
      <c r="BF126" s="736"/>
      <c r="BG126" s="736"/>
      <c r="BH126" s="736"/>
      <c r="BI126" s="736"/>
      <c r="BJ126" s="736"/>
      <c r="BK126" s="736"/>
      <c r="BL126" s="736"/>
      <c r="BM126" s="736"/>
      <c r="BN126" s="736"/>
      <c r="BO126" s="736"/>
      <c r="BP126" s="736"/>
      <c r="BQ126" s="736"/>
      <c r="BR126" s="736"/>
      <c r="BS126" s="736"/>
      <c r="BT126" s="736"/>
      <c r="BU126" s="736"/>
      <c r="BV126" s="736"/>
      <c r="BW126" s="736"/>
      <c r="BX126" s="736"/>
      <c r="BY126" s="736"/>
      <c r="BZ126" s="736"/>
      <c r="CA126" s="736"/>
      <c r="CB126" s="736"/>
      <c r="CC126" s="736"/>
      <c r="CD126" s="736"/>
      <c r="CE126" s="736"/>
      <c r="CF126" s="736"/>
      <c r="CG126" s="736"/>
    </row>
    <row r="127" spans="1:85" s="356" customFormat="1" x14ac:dyDescent="0.25">
      <c r="A127" s="748" t="s">
        <v>726</v>
      </c>
      <c r="B127" s="496" t="s">
        <v>1147</v>
      </c>
      <c r="C127" s="105"/>
      <c r="D127" s="105"/>
      <c r="E127" s="497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5">
        <v>100</v>
      </c>
      <c r="R127" s="105">
        <f t="shared" si="16"/>
        <v>100</v>
      </c>
      <c r="S127" s="105"/>
      <c r="T127" s="105">
        <f t="shared" si="10"/>
        <v>100</v>
      </c>
      <c r="U127" s="105"/>
      <c r="V127" s="105">
        <f t="shared" si="11"/>
        <v>100</v>
      </c>
      <c r="W127" s="105"/>
      <c r="X127" s="105">
        <f t="shared" si="12"/>
        <v>100</v>
      </c>
      <c r="Y127" s="736"/>
      <c r="Z127" s="736"/>
      <c r="AA127" s="736"/>
      <c r="AB127" s="736"/>
      <c r="AC127" s="736"/>
      <c r="AD127" s="736"/>
      <c r="AE127" s="736"/>
      <c r="AF127" s="736"/>
      <c r="AG127" s="736"/>
      <c r="AH127" s="736"/>
      <c r="AI127" s="736"/>
      <c r="AJ127" s="736"/>
      <c r="AK127" s="736"/>
      <c r="AL127" s="736"/>
      <c r="AM127" s="736"/>
      <c r="AN127" s="736"/>
      <c r="AO127" s="736"/>
      <c r="AP127" s="736"/>
      <c r="AQ127" s="736"/>
      <c r="AR127" s="736"/>
      <c r="AS127" s="736"/>
      <c r="AT127" s="736"/>
      <c r="AU127" s="736"/>
      <c r="AV127" s="736"/>
      <c r="AW127" s="736"/>
      <c r="AX127" s="736"/>
      <c r="AY127" s="736"/>
      <c r="AZ127" s="736"/>
      <c r="BA127" s="736"/>
      <c r="BB127" s="736"/>
      <c r="BC127" s="736"/>
      <c r="BD127" s="736"/>
      <c r="BE127" s="736"/>
      <c r="BF127" s="736"/>
      <c r="BG127" s="736"/>
      <c r="BH127" s="736"/>
      <c r="BI127" s="736"/>
      <c r="BJ127" s="736"/>
      <c r="BK127" s="736"/>
      <c r="BL127" s="736"/>
      <c r="BM127" s="736"/>
      <c r="BN127" s="736"/>
      <c r="BO127" s="736"/>
      <c r="BP127" s="736"/>
      <c r="BQ127" s="736"/>
      <c r="BR127" s="736"/>
      <c r="BS127" s="736"/>
      <c r="BT127" s="736"/>
      <c r="BU127" s="736"/>
      <c r="BV127" s="736"/>
      <c r="BW127" s="736"/>
      <c r="BX127" s="736"/>
      <c r="BY127" s="736"/>
      <c r="BZ127" s="736"/>
      <c r="CA127" s="736"/>
      <c r="CB127" s="736"/>
      <c r="CC127" s="736"/>
      <c r="CD127" s="736"/>
      <c r="CE127" s="736"/>
      <c r="CF127" s="736"/>
      <c r="CG127" s="736"/>
    </row>
    <row r="128" spans="1:85" s="356" customFormat="1" x14ac:dyDescent="0.25">
      <c r="A128" s="748" t="s">
        <v>727</v>
      </c>
      <c r="B128" s="496" t="s">
        <v>1169</v>
      </c>
      <c r="C128" s="105"/>
      <c r="D128" s="105"/>
      <c r="E128" s="497"/>
      <c r="F128" s="105"/>
      <c r="G128" s="105"/>
      <c r="H128" s="105"/>
      <c r="I128" s="105"/>
      <c r="J128" s="105"/>
      <c r="K128" s="105"/>
      <c r="L128" s="105"/>
      <c r="M128" s="105"/>
      <c r="N128" s="105"/>
      <c r="O128" s="105"/>
      <c r="P128" s="105"/>
      <c r="Q128" s="105"/>
      <c r="R128" s="105"/>
      <c r="S128" s="105">
        <v>500</v>
      </c>
      <c r="T128" s="105">
        <f t="shared" si="10"/>
        <v>500</v>
      </c>
      <c r="U128" s="105"/>
      <c r="V128" s="105">
        <f t="shared" si="11"/>
        <v>500</v>
      </c>
      <c r="W128" s="105"/>
      <c r="X128" s="105">
        <f t="shared" si="12"/>
        <v>500</v>
      </c>
      <c r="Y128" s="736"/>
      <c r="Z128" s="736"/>
      <c r="AA128" s="736"/>
      <c r="AB128" s="736"/>
      <c r="AC128" s="736"/>
      <c r="AD128" s="736"/>
      <c r="AE128" s="736"/>
      <c r="AF128" s="736"/>
      <c r="AG128" s="736"/>
      <c r="AH128" s="736"/>
      <c r="AI128" s="736"/>
      <c r="AJ128" s="736"/>
      <c r="AK128" s="736"/>
      <c r="AL128" s="736"/>
      <c r="AM128" s="736"/>
      <c r="AN128" s="736"/>
      <c r="AO128" s="736"/>
      <c r="AP128" s="736"/>
      <c r="AQ128" s="736"/>
      <c r="AR128" s="736"/>
      <c r="AS128" s="736"/>
      <c r="AT128" s="736"/>
      <c r="AU128" s="736"/>
      <c r="AV128" s="736"/>
      <c r="AW128" s="736"/>
      <c r="AX128" s="736"/>
      <c r="AY128" s="736"/>
      <c r="AZ128" s="736"/>
      <c r="BA128" s="736"/>
      <c r="BB128" s="736"/>
      <c r="BC128" s="736"/>
      <c r="BD128" s="736"/>
      <c r="BE128" s="736"/>
      <c r="BF128" s="736"/>
      <c r="BG128" s="736"/>
      <c r="BH128" s="736"/>
      <c r="BI128" s="736"/>
      <c r="BJ128" s="736"/>
      <c r="BK128" s="736"/>
      <c r="BL128" s="736"/>
      <c r="BM128" s="736"/>
      <c r="BN128" s="736"/>
      <c r="BO128" s="736"/>
      <c r="BP128" s="736"/>
      <c r="BQ128" s="736"/>
      <c r="BR128" s="736"/>
      <c r="BS128" s="736"/>
      <c r="BT128" s="736"/>
      <c r="BU128" s="736"/>
      <c r="BV128" s="736"/>
      <c r="BW128" s="736"/>
      <c r="BX128" s="736"/>
      <c r="BY128" s="736"/>
      <c r="BZ128" s="736"/>
      <c r="CA128" s="736"/>
      <c r="CB128" s="736"/>
      <c r="CC128" s="736"/>
      <c r="CD128" s="736"/>
      <c r="CE128" s="736"/>
      <c r="CF128" s="736"/>
      <c r="CG128" s="736"/>
    </row>
    <row r="129" spans="1:85" s="363" customFormat="1" ht="20.25" customHeight="1" x14ac:dyDescent="0.2">
      <c r="A129" s="896" t="s">
        <v>219</v>
      </c>
      <c r="B129" s="896"/>
      <c r="C129" s="196" t="e">
        <f>C9+C51+C91+C94+C118+C119+#REF!+#REF!+#REF!</f>
        <v>#REF!</v>
      </c>
      <c r="D129" s="196">
        <f>D9+D51+D91+D94+D118+D119+D48+D120+D121+D122</f>
        <v>84212</v>
      </c>
      <c r="E129" s="196">
        <f>E9+E51+E91+E94+E118+E119+E48+E120+E121+E122</f>
        <v>680</v>
      </c>
      <c r="F129" s="196">
        <f>F9+F51+F91+F94+F118+F119+F48+F120+F121+F122+F123</f>
        <v>84892</v>
      </c>
      <c r="G129" s="196">
        <f t="shared" ref="G129:L129" si="20">SUM(G10:G47)+G9+G51+G91+G94+G118+G119+G48+G120+G121+G122+G123+SUM(G52:G90)+G92+G124+G125</f>
        <v>186843</v>
      </c>
      <c r="H129" s="196">
        <f t="shared" si="20"/>
        <v>271735</v>
      </c>
      <c r="I129" s="196">
        <f t="shared" si="20"/>
        <v>-2361</v>
      </c>
      <c r="J129" s="196">
        <f t="shared" si="20"/>
        <v>269374</v>
      </c>
      <c r="K129" s="196">
        <f t="shared" si="20"/>
        <v>376</v>
      </c>
      <c r="L129" s="196">
        <f t="shared" si="20"/>
        <v>269750</v>
      </c>
      <c r="M129" s="196">
        <f>SUM(M10:M47)+M9+M51+M91+M94+M118+M119+M48+M120+M121+M122+M123+SUM(M52:M90)+M92+M124+M125+M126</f>
        <v>4275</v>
      </c>
      <c r="N129" s="196">
        <f>SUM(N10:N47)+N9+N51+N91+N94+N118+N119+N48+N120+N121+N122+N123+SUM(N52:N90)+N92+N124+N125+N126</f>
        <v>274025</v>
      </c>
      <c r="O129" s="196">
        <f>SUM(O10:O47)+O9+O51+O91+O94+O118+O119+O48+O120+O121+O122+O123+SUM(O52:O90)+O92+O124+O125+O126</f>
        <v>2070</v>
      </c>
      <c r="P129" s="196">
        <f>SUM(P10:P47)+P9+P51+P91+P94+P118+P119+P48+P120+P121+P122+P123+SUM(P52:P90)+P92+P124+P125+P126+P127+P49+P50</f>
        <v>276095</v>
      </c>
      <c r="Q129" s="196">
        <f>SUM(Q10:Q47)+Q9+Q51+Q91+Q94+Q118+Q119+Q48+Q120+Q121+Q122+Q123+SUM(Q52:Q90)+Q92+Q124+Q125+Q126+Q127+Q49+Q50+Q93</f>
        <v>11016</v>
      </c>
      <c r="R129" s="196">
        <f>SUM(R10:R47)+R9+R51+R91+R94+R118+R119+R48+R120+R121+R122+R123+SUM(R52:R90)+R92+R124+R125+R126+R127+R49+R50+R93</f>
        <v>287111</v>
      </c>
      <c r="S129" s="196">
        <f>SUM(S10:S47)+S9+S51+S91+S94+S118+S119+S48+S120+S121+S122+S123+SUM(S52:S90)+S92+S124+S125+S126+S127+S49+S50+S93+S128</f>
        <v>617</v>
      </c>
      <c r="T129" s="196">
        <f>SUM(T10:T47)+T9+T51+T91+T94+T118+T119+T48+T120+T121+T122+T123+SUM(T52:T90)+T92+T124+T125+T126+T127+T49+T50+T93+T128</f>
        <v>287728</v>
      </c>
      <c r="U129" s="196">
        <f t="shared" ref="U129:X129" si="21">SUM(U10:U47)+U9+U51+U91+U94+U118+U119+U48+U120+U121+U122+U123+SUM(U52:U90)+U92+U124+U125+U126+U127+U49+U50+U93+U128</f>
        <v>-2400</v>
      </c>
      <c r="V129" s="196">
        <f t="shared" si="21"/>
        <v>285328</v>
      </c>
      <c r="W129" s="196">
        <f t="shared" si="21"/>
        <v>-4795</v>
      </c>
      <c r="X129" s="196">
        <f t="shared" si="21"/>
        <v>280533</v>
      </c>
      <c r="Y129" s="667"/>
      <c r="Z129" s="667"/>
      <c r="AA129" s="667"/>
      <c r="AB129" s="667"/>
      <c r="AC129" s="667"/>
      <c r="AD129" s="667"/>
      <c r="AE129" s="667"/>
      <c r="AF129" s="667"/>
      <c r="AG129" s="667"/>
      <c r="AH129" s="667"/>
      <c r="AI129" s="667"/>
      <c r="AJ129" s="667"/>
      <c r="AK129" s="667"/>
      <c r="AL129" s="667"/>
      <c r="AM129" s="667"/>
      <c r="AN129" s="667"/>
      <c r="AO129" s="667"/>
      <c r="AP129" s="667"/>
      <c r="AQ129" s="667"/>
      <c r="AR129" s="667"/>
      <c r="AS129" s="667"/>
      <c r="AT129" s="667"/>
      <c r="AU129" s="667"/>
      <c r="AV129" s="667"/>
      <c r="AW129" s="667"/>
      <c r="AX129" s="667"/>
      <c r="AY129" s="667"/>
      <c r="AZ129" s="667"/>
      <c r="BA129" s="667"/>
      <c r="BB129" s="667"/>
      <c r="BC129" s="667"/>
      <c r="BD129" s="667"/>
      <c r="BE129" s="667"/>
      <c r="BF129" s="667"/>
      <c r="BG129" s="667"/>
      <c r="BH129" s="667"/>
      <c r="BI129" s="667"/>
      <c r="BJ129" s="667"/>
      <c r="BK129" s="667"/>
      <c r="BL129" s="667"/>
      <c r="BM129" s="667"/>
      <c r="BN129" s="667"/>
      <c r="BO129" s="667"/>
      <c r="BP129" s="667"/>
      <c r="BQ129" s="667"/>
      <c r="BR129" s="667"/>
      <c r="BS129" s="667"/>
      <c r="BT129" s="667"/>
      <c r="BU129" s="667"/>
      <c r="BV129" s="667"/>
      <c r="BW129" s="667"/>
      <c r="BX129" s="667"/>
      <c r="BY129" s="667"/>
      <c r="BZ129" s="667"/>
      <c r="CA129" s="667"/>
      <c r="CB129" s="667"/>
      <c r="CC129" s="667"/>
      <c r="CD129" s="667"/>
      <c r="CE129" s="667"/>
      <c r="CF129" s="667"/>
      <c r="CG129" s="667"/>
    </row>
    <row r="130" spans="1:85" s="363" customFormat="1" ht="28.5" customHeight="1" x14ac:dyDescent="0.2">
      <c r="A130" s="897" t="s">
        <v>277</v>
      </c>
      <c r="B130" s="898"/>
      <c r="C130" s="898"/>
      <c r="D130" s="898"/>
      <c r="E130" s="898"/>
      <c r="F130" s="898"/>
      <c r="G130" s="898"/>
      <c r="H130" s="898"/>
      <c r="I130" s="898"/>
      <c r="J130" s="898"/>
      <c r="K130" s="898"/>
      <c r="L130" s="898"/>
      <c r="M130" s="898"/>
      <c r="N130" s="898"/>
      <c r="O130" s="898"/>
      <c r="P130" s="898"/>
      <c r="Q130" s="898"/>
      <c r="R130" s="898"/>
      <c r="S130" s="898"/>
      <c r="T130" s="898"/>
      <c r="U130" s="898"/>
      <c r="V130" s="898"/>
      <c r="W130" s="898"/>
      <c r="X130" s="899"/>
      <c r="Y130" s="667"/>
      <c r="Z130" s="667"/>
      <c r="AA130" s="667"/>
      <c r="AB130" s="667"/>
      <c r="AC130" s="667"/>
      <c r="AD130" s="667"/>
      <c r="AE130" s="667"/>
      <c r="AF130" s="667"/>
      <c r="AG130" s="667"/>
      <c r="AH130" s="667"/>
      <c r="AI130" s="667"/>
      <c r="AJ130" s="667"/>
      <c r="AK130" s="667"/>
      <c r="AL130" s="667"/>
      <c r="AM130" s="667"/>
      <c r="AN130" s="667"/>
      <c r="AO130" s="667"/>
      <c r="AP130" s="667"/>
      <c r="AQ130" s="667"/>
      <c r="AR130" s="667"/>
      <c r="AS130" s="667"/>
      <c r="AT130" s="667"/>
      <c r="AU130" s="667"/>
      <c r="AV130" s="667"/>
      <c r="AW130" s="667"/>
      <c r="AX130" s="667"/>
      <c r="AY130" s="667"/>
      <c r="AZ130" s="667"/>
      <c r="BA130" s="667"/>
      <c r="BB130" s="667"/>
      <c r="BC130" s="667"/>
      <c r="BD130" s="667"/>
      <c r="BE130" s="667"/>
      <c r="BF130" s="667"/>
      <c r="BG130" s="667"/>
      <c r="BH130" s="667"/>
      <c r="BI130" s="667"/>
      <c r="BJ130" s="667"/>
      <c r="BK130" s="667"/>
      <c r="BL130" s="667"/>
      <c r="BM130" s="667"/>
      <c r="BN130" s="667"/>
      <c r="BO130" s="667"/>
      <c r="BP130" s="667"/>
      <c r="BQ130" s="667"/>
      <c r="BR130" s="667"/>
      <c r="BS130" s="667"/>
      <c r="BT130" s="667"/>
      <c r="BU130" s="667"/>
      <c r="BV130" s="667"/>
      <c r="BW130" s="667"/>
      <c r="BX130" s="667"/>
      <c r="BY130" s="667"/>
      <c r="BZ130" s="667"/>
      <c r="CA130" s="667"/>
      <c r="CB130" s="667"/>
      <c r="CC130" s="667"/>
      <c r="CD130" s="667"/>
      <c r="CE130" s="667"/>
      <c r="CF130" s="667"/>
      <c r="CG130" s="667"/>
    </row>
    <row r="131" spans="1:85" x14ac:dyDescent="0.2">
      <c r="A131" s="364">
        <v>1</v>
      </c>
      <c r="B131" s="365" t="s">
        <v>278</v>
      </c>
      <c r="C131" s="107">
        <v>10038</v>
      </c>
      <c r="D131" s="107">
        <v>12515</v>
      </c>
      <c r="E131" s="487"/>
      <c r="F131" s="105">
        <f>SUM(D131:E131)</f>
        <v>12515</v>
      </c>
      <c r="G131" s="105"/>
      <c r="H131" s="105">
        <f>SUM(F131:G131)</f>
        <v>12515</v>
      </c>
      <c r="I131" s="105"/>
      <c r="J131" s="105">
        <f t="shared" si="13"/>
        <v>12515</v>
      </c>
      <c r="K131" s="105"/>
      <c r="L131" s="105">
        <f>SUM(J131:K131)</f>
        <v>12515</v>
      </c>
      <c r="M131" s="105"/>
      <c r="N131" s="105">
        <f t="shared" si="14"/>
        <v>12515</v>
      </c>
      <c r="O131" s="105"/>
      <c r="P131" s="105">
        <f>SUM(N131:O131)</f>
        <v>12515</v>
      </c>
      <c r="Q131" s="105"/>
      <c r="R131" s="105">
        <f t="shared" si="16"/>
        <v>12515</v>
      </c>
      <c r="S131" s="105"/>
      <c r="T131" s="105">
        <f>SUM(R131:S131)</f>
        <v>12515</v>
      </c>
      <c r="U131" s="105"/>
      <c r="V131" s="105">
        <f>SUM(T131:U131)</f>
        <v>12515</v>
      </c>
      <c r="W131" s="105"/>
      <c r="X131" s="78">
        <f>SUM(V131:W131)</f>
        <v>12515</v>
      </c>
    </row>
    <row r="132" spans="1:85" x14ac:dyDescent="0.2">
      <c r="A132" s="364">
        <v>2</v>
      </c>
      <c r="B132" s="365" t="s">
        <v>745</v>
      </c>
      <c r="C132" s="107">
        <v>1500</v>
      </c>
      <c r="D132" s="107">
        <v>500</v>
      </c>
      <c r="E132" s="487"/>
      <c r="F132" s="105">
        <f>SUM(D132:E132)</f>
        <v>500</v>
      </c>
      <c r="G132" s="105"/>
      <c r="H132" s="105">
        <f>SUM(F132:G132)</f>
        <v>500</v>
      </c>
      <c r="I132" s="105">
        <v>-139</v>
      </c>
      <c r="J132" s="105">
        <f t="shared" si="13"/>
        <v>361</v>
      </c>
      <c r="K132" s="105">
        <f>-45-18</f>
        <v>-63</v>
      </c>
      <c r="L132" s="105">
        <f>SUM(J132:K132)</f>
        <v>298</v>
      </c>
      <c r="M132" s="105">
        <v>-20</v>
      </c>
      <c r="N132" s="105">
        <f t="shared" si="14"/>
        <v>278</v>
      </c>
      <c r="O132" s="105"/>
      <c r="P132" s="105">
        <f t="shared" ref="P132:P137" si="22">SUM(N132:O132)</f>
        <v>278</v>
      </c>
      <c r="Q132" s="105">
        <f>-130-80</f>
        <v>-210</v>
      </c>
      <c r="R132" s="105">
        <f t="shared" si="16"/>
        <v>68</v>
      </c>
      <c r="S132" s="105">
        <v>-50</v>
      </c>
      <c r="T132" s="105">
        <f t="shared" ref="T132:T137" si="23">SUM(R132:S132)</f>
        <v>18</v>
      </c>
      <c r="U132" s="105"/>
      <c r="V132" s="105">
        <f t="shared" ref="V132:V137" si="24">SUM(T132:U132)</f>
        <v>18</v>
      </c>
      <c r="W132" s="105"/>
      <c r="X132" s="78">
        <f t="shared" ref="X132:X137" si="25">SUM(V132:W132)</f>
        <v>18</v>
      </c>
    </row>
    <row r="133" spans="1:85" x14ac:dyDescent="0.2">
      <c r="A133" s="364">
        <v>3</v>
      </c>
      <c r="B133" s="354" t="s">
        <v>760</v>
      </c>
      <c r="C133" s="105"/>
      <c r="D133" s="107">
        <f>4000</f>
        <v>4000</v>
      </c>
      <c r="E133" s="487"/>
      <c r="F133" s="105">
        <f>SUM(D133:E133)</f>
        <v>4000</v>
      </c>
      <c r="G133" s="105"/>
      <c r="H133" s="105">
        <f>SUM(F133:G133)</f>
        <v>4000</v>
      </c>
      <c r="I133" s="105"/>
      <c r="J133" s="105">
        <f t="shared" si="13"/>
        <v>4000</v>
      </c>
      <c r="K133" s="105"/>
      <c r="L133" s="105">
        <f>SUM(J133:K133)</f>
        <v>4000</v>
      </c>
      <c r="M133" s="105"/>
      <c r="N133" s="105">
        <f t="shared" si="14"/>
        <v>4000</v>
      </c>
      <c r="O133" s="105"/>
      <c r="P133" s="105">
        <f t="shared" si="22"/>
        <v>4000</v>
      </c>
      <c r="Q133" s="105"/>
      <c r="R133" s="105">
        <f t="shared" si="16"/>
        <v>4000</v>
      </c>
      <c r="S133" s="105"/>
      <c r="T133" s="105">
        <f t="shared" si="23"/>
        <v>4000</v>
      </c>
      <c r="U133" s="105"/>
      <c r="V133" s="105">
        <f t="shared" si="24"/>
        <v>4000</v>
      </c>
      <c r="W133" s="105"/>
      <c r="X133" s="78">
        <f t="shared" si="25"/>
        <v>4000</v>
      </c>
    </row>
    <row r="134" spans="1:85" x14ac:dyDescent="0.2">
      <c r="A134" s="364" t="s">
        <v>715</v>
      </c>
      <c r="B134" s="354" t="s">
        <v>869</v>
      </c>
      <c r="C134" s="105"/>
      <c r="D134" s="107"/>
      <c r="E134" s="487"/>
      <c r="F134" s="105"/>
      <c r="G134" s="105">
        <v>500</v>
      </c>
      <c r="H134" s="105">
        <f>SUM(F134:G134)</f>
        <v>500</v>
      </c>
      <c r="I134" s="105"/>
      <c r="J134" s="105">
        <f t="shared" si="13"/>
        <v>500</v>
      </c>
      <c r="K134" s="105"/>
      <c r="L134" s="105">
        <f>SUM(J134:K134)</f>
        <v>500</v>
      </c>
      <c r="M134" s="105"/>
      <c r="N134" s="105">
        <f t="shared" si="14"/>
        <v>500</v>
      </c>
      <c r="O134" s="105"/>
      <c r="P134" s="105">
        <f t="shared" si="22"/>
        <v>500</v>
      </c>
      <c r="Q134" s="105"/>
      <c r="R134" s="105">
        <f t="shared" si="16"/>
        <v>500</v>
      </c>
      <c r="S134" s="105"/>
      <c r="T134" s="105">
        <f t="shared" si="23"/>
        <v>500</v>
      </c>
      <c r="U134" s="105"/>
      <c r="V134" s="105">
        <f t="shared" si="24"/>
        <v>500</v>
      </c>
      <c r="W134" s="105"/>
      <c r="X134" s="78">
        <f t="shared" si="25"/>
        <v>500</v>
      </c>
    </row>
    <row r="135" spans="1:85" x14ac:dyDescent="0.2">
      <c r="A135" s="364" t="s">
        <v>717</v>
      </c>
      <c r="B135" s="354" t="s">
        <v>1050</v>
      </c>
      <c r="C135" s="105"/>
      <c r="D135" s="107"/>
      <c r="E135" s="487"/>
      <c r="F135" s="105"/>
      <c r="G135" s="105"/>
      <c r="H135" s="105"/>
      <c r="I135" s="105"/>
      <c r="J135" s="105"/>
      <c r="K135" s="105"/>
      <c r="L135" s="105"/>
      <c r="M135" s="105">
        <v>49</v>
      </c>
      <c r="N135" s="105">
        <f>SUM(L135:M135)</f>
        <v>49</v>
      </c>
      <c r="O135" s="105"/>
      <c r="P135" s="105">
        <f t="shared" si="22"/>
        <v>49</v>
      </c>
      <c r="Q135" s="105"/>
      <c r="R135" s="105">
        <f t="shared" si="16"/>
        <v>49</v>
      </c>
      <c r="S135" s="105"/>
      <c r="T135" s="105">
        <f t="shared" si="23"/>
        <v>49</v>
      </c>
      <c r="U135" s="105"/>
      <c r="V135" s="105">
        <f t="shared" si="24"/>
        <v>49</v>
      </c>
      <c r="W135" s="105"/>
      <c r="X135" s="78">
        <f t="shared" si="25"/>
        <v>49</v>
      </c>
    </row>
    <row r="136" spans="1:85" x14ac:dyDescent="0.2">
      <c r="A136" s="364" t="s">
        <v>718</v>
      </c>
      <c r="B136" s="354" t="s">
        <v>1051</v>
      </c>
      <c r="C136" s="105"/>
      <c r="D136" s="107"/>
      <c r="E136" s="487"/>
      <c r="F136" s="105"/>
      <c r="G136" s="105"/>
      <c r="H136" s="105"/>
      <c r="I136" s="105"/>
      <c r="J136" s="105"/>
      <c r="K136" s="105"/>
      <c r="L136" s="105"/>
      <c r="M136" s="105">
        <v>73</v>
      </c>
      <c r="N136" s="105">
        <f t="shared" ref="N136:N137" si="26">SUM(L136:M136)</f>
        <v>73</v>
      </c>
      <c r="O136" s="105"/>
      <c r="P136" s="105">
        <f t="shared" si="22"/>
        <v>73</v>
      </c>
      <c r="Q136" s="105"/>
      <c r="R136" s="105">
        <f t="shared" si="16"/>
        <v>73</v>
      </c>
      <c r="S136" s="105"/>
      <c r="T136" s="105">
        <f t="shared" si="23"/>
        <v>73</v>
      </c>
      <c r="U136" s="105"/>
      <c r="V136" s="105">
        <f t="shared" si="24"/>
        <v>73</v>
      </c>
      <c r="W136" s="105"/>
      <c r="X136" s="78">
        <f t="shared" si="25"/>
        <v>73</v>
      </c>
    </row>
    <row r="137" spans="1:85" x14ac:dyDescent="0.2">
      <c r="A137" s="364" t="s">
        <v>719</v>
      </c>
      <c r="B137" s="354" t="s">
        <v>1052</v>
      </c>
      <c r="C137" s="105"/>
      <c r="D137" s="107"/>
      <c r="E137" s="487"/>
      <c r="F137" s="105"/>
      <c r="G137" s="105"/>
      <c r="H137" s="105"/>
      <c r="I137" s="105"/>
      <c r="J137" s="105"/>
      <c r="K137" s="105"/>
      <c r="L137" s="105"/>
      <c r="M137" s="105">
        <v>37</v>
      </c>
      <c r="N137" s="105">
        <f t="shared" si="26"/>
        <v>37</v>
      </c>
      <c r="O137" s="105"/>
      <c r="P137" s="105">
        <f t="shared" si="22"/>
        <v>37</v>
      </c>
      <c r="Q137" s="105"/>
      <c r="R137" s="105">
        <f t="shared" si="16"/>
        <v>37</v>
      </c>
      <c r="S137" s="105"/>
      <c r="T137" s="105">
        <f t="shared" si="23"/>
        <v>37</v>
      </c>
      <c r="U137" s="105"/>
      <c r="V137" s="105">
        <f t="shared" si="24"/>
        <v>37</v>
      </c>
      <c r="W137" s="105"/>
      <c r="X137" s="78">
        <f t="shared" si="25"/>
        <v>37</v>
      </c>
    </row>
    <row r="138" spans="1:85" s="363" customFormat="1" x14ac:dyDescent="0.2">
      <c r="A138" s="896" t="s">
        <v>279</v>
      </c>
      <c r="B138" s="896"/>
      <c r="C138" s="196">
        <f>SUM(C131:C133)</f>
        <v>11538</v>
      </c>
      <c r="D138" s="196">
        <f>SUM(D131:D133)</f>
        <v>17015</v>
      </c>
      <c r="E138" s="196">
        <f>SUM(E131:E133)</f>
        <v>0</v>
      </c>
      <c r="F138" s="196">
        <f t="shared" ref="F138:L138" si="27">SUM(F131:F134)</f>
        <v>17015</v>
      </c>
      <c r="G138" s="196">
        <f t="shared" si="27"/>
        <v>500</v>
      </c>
      <c r="H138" s="196">
        <f t="shared" si="27"/>
        <v>17515</v>
      </c>
      <c r="I138" s="196">
        <f t="shared" si="27"/>
        <v>-139</v>
      </c>
      <c r="J138" s="196">
        <f t="shared" si="27"/>
        <v>17376</v>
      </c>
      <c r="K138" s="196">
        <f t="shared" si="27"/>
        <v>-63</v>
      </c>
      <c r="L138" s="196">
        <f t="shared" si="27"/>
        <v>17313</v>
      </c>
      <c r="M138" s="196">
        <f>SUM(M131:M137)</f>
        <v>139</v>
      </c>
      <c r="N138" s="196">
        <f>SUM(N131:N137)</f>
        <v>17452</v>
      </c>
      <c r="O138" s="196">
        <f t="shared" ref="O138:X138" si="28">SUM(O131:O137)</f>
        <v>0</v>
      </c>
      <c r="P138" s="196">
        <f t="shared" si="28"/>
        <v>17452</v>
      </c>
      <c r="Q138" s="196">
        <f t="shared" si="28"/>
        <v>-210</v>
      </c>
      <c r="R138" s="196">
        <f t="shared" si="28"/>
        <v>17242</v>
      </c>
      <c r="S138" s="196">
        <f t="shared" si="28"/>
        <v>-50</v>
      </c>
      <c r="T138" s="196">
        <f t="shared" si="28"/>
        <v>17192</v>
      </c>
      <c r="U138" s="196">
        <f t="shared" si="28"/>
        <v>0</v>
      </c>
      <c r="V138" s="196">
        <f t="shared" si="28"/>
        <v>17192</v>
      </c>
      <c r="W138" s="196">
        <f t="shared" si="28"/>
        <v>0</v>
      </c>
      <c r="X138" s="196">
        <f t="shared" si="28"/>
        <v>17192</v>
      </c>
      <c r="Y138" s="667"/>
      <c r="Z138" s="667"/>
      <c r="AA138" s="667"/>
      <c r="AB138" s="667"/>
      <c r="AC138" s="667"/>
      <c r="AD138" s="667"/>
      <c r="AE138" s="667"/>
      <c r="AF138" s="667"/>
      <c r="AG138" s="667"/>
      <c r="AH138" s="667"/>
      <c r="AI138" s="667"/>
      <c r="AJ138" s="667"/>
      <c r="AK138" s="667"/>
      <c r="AL138" s="667"/>
      <c r="AM138" s="667"/>
      <c r="AN138" s="667"/>
      <c r="AO138" s="667"/>
      <c r="AP138" s="667"/>
      <c r="AQ138" s="667"/>
      <c r="AR138" s="667"/>
      <c r="AS138" s="667"/>
      <c r="AT138" s="667"/>
      <c r="AU138" s="667"/>
      <c r="AV138" s="667"/>
      <c r="AW138" s="667"/>
      <c r="AX138" s="667"/>
      <c r="AY138" s="667"/>
      <c r="AZ138" s="667"/>
      <c r="BA138" s="667"/>
      <c r="BB138" s="667"/>
      <c r="BC138" s="667"/>
      <c r="BD138" s="667"/>
      <c r="BE138" s="667"/>
      <c r="BF138" s="667"/>
      <c r="BG138" s="667"/>
      <c r="BH138" s="667"/>
      <c r="BI138" s="667"/>
      <c r="BJ138" s="667"/>
      <c r="BK138" s="667"/>
      <c r="BL138" s="667"/>
      <c r="BM138" s="667"/>
      <c r="BN138" s="667"/>
      <c r="BO138" s="667"/>
      <c r="BP138" s="667"/>
      <c r="BQ138" s="667"/>
      <c r="BR138" s="667"/>
      <c r="BS138" s="667"/>
      <c r="BT138" s="667"/>
      <c r="BU138" s="667"/>
      <c r="BV138" s="667"/>
      <c r="BW138" s="667"/>
      <c r="BX138" s="667"/>
      <c r="BY138" s="667"/>
      <c r="BZ138" s="667"/>
      <c r="CA138" s="667"/>
      <c r="CB138" s="667"/>
      <c r="CC138" s="667"/>
      <c r="CD138" s="667"/>
      <c r="CE138" s="667"/>
      <c r="CF138" s="667"/>
      <c r="CG138" s="667"/>
    </row>
    <row r="139" spans="1:85" s="667" customFormat="1" ht="27.75" customHeight="1" x14ac:dyDescent="0.2">
      <c r="A139" s="909" t="s">
        <v>280</v>
      </c>
      <c r="B139" s="910"/>
      <c r="C139" s="910"/>
      <c r="D139" s="910"/>
      <c r="E139" s="910"/>
      <c r="F139" s="910"/>
      <c r="G139" s="910"/>
      <c r="H139" s="910"/>
      <c r="I139" s="910"/>
      <c r="J139" s="910"/>
      <c r="K139" s="910"/>
      <c r="L139" s="910"/>
      <c r="M139" s="910"/>
      <c r="N139" s="910"/>
      <c r="O139" s="910"/>
      <c r="P139" s="910"/>
      <c r="Q139" s="910"/>
      <c r="R139" s="910"/>
      <c r="S139" s="910"/>
      <c r="T139" s="910"/>
      <c r="U139" s="910"/>
      <c r="V139" s="910"/>
      <c r="W139" s="910"/>
      <c r="X139" s="910"/>
    </row>
    <row r="140" spans="1:85" s="667" customFormat="1" ht="16.5" customHeight="1" x14ac:dyDescent="0.2">
      <c r="A140" s="911" t="s">
        <v>281</v>
      </c>
      <c r="B140" s="903"/>
      <c r="C140" s="903"/>
      <c r="D140" s="903"/>
      <c r="E140" s="903"/>
      <c r="F140" s="903"/>
      <c r="G140" s="903"/>
      <c r="H140" s="903"/>
      <c r="I140" s="903"/>
      <c r="J140" s="903"/>
      <c r="K140" s="903"/>
      <c r="L140" s="903"/>
      <c r="M140" s="903"/>
      <c r="N140" s="903"/>
      <c r="O140" s="903"/>
      <c r="P140" s="903"/>
      <c r="Q140" s="903"/>
      <c r="R140" s="903"/>
      <c r="S140" s="903"/>
      <c r="T140" s="903"/>
      <c r="U140" s="903"/>
      <c r="V140" s="903"/>
      <c r="W140" s="903"/>
      <c r="X140" s="903"/>
    </row>
    <row r="141" spans="1:85" s="666" customFormat="1" ht="15.75" customHeight="1" x14ac:dyDescent="0.2">
      <c r="A141" s="908" t="s">
        <v>282</v>
      </c>
      <c r="B141" s="908"/>
      <c r="C141" s="908"/>
      <c r="D141" s="908"/>
      <c r="E141" s="908"/>
      <c r="F141" s="908"/>
      <c r="G141" s="908"/>
      <c r="H141" s="908"/>
      <c r="I141" s="908"/>
      <c r="J141" s="908"/>
      <c r="K141" s="908"/>
      <c r="L141" s="908"/>
      <c r="M141" s="908"/>
      <c r="N141" s="908"/>
      <c r="O141" s="908"/>
      <c r="P141" s="908"/>
      <c r="Q141" s="908"/>
      <c r="R141" s="908"/>
      <c r="S141" s="908"/>
      <c r="T141" s="908"/>
      <c r="U141" s="908"/>
      <c r="V141" s="908"/>
      <c r="W141" s="908"/>
      <c r="X141" s="908"/>
    </row>
    <row r="142" spans="1:85" s="666" customFormat="1" ht="15.75" customHeight="1" x14ac:dyDescent="0.2">
      <c r="A142" s="693"/>
      <c r="B142" s="694"/>
      <c r="C142" s="694"/>
      <c r="D142" s="694"/>
      <c r="E142" s="599"/>
      <c r="F142" s="694"/>
      <c r="G142" s="694"/>
      <c r="H142" s="694"/>
      <c r="I142" s="694"/>
      <c r="J142" s="694"/>
      <c r="K142" s="694"/>
      <c r="L142" s="694"/>
      <c r="M142" s="694"/>
      <c r="N142" s="694"/>
      <c r="O142" s="694"/>
      <c r="P142" s="694"/>
      <c r="Q142" s="694"/>
      <c r="R142" s="694"/>
      <c r="S142" s="719"/>
      <c r="T142" s="559"/>
      <c r="U142" s="728"/>
      <c r="V142" s="728"/>
      <c r="W142" s="728"/>
      <c r="X142" s="109"/>
    </row>
    <row r="143" spans="1:85" ht="47.25" x14ac:dyDescent="0.2">
      <c r="A143" s="357">
        <v>1</v>
      </c>
      <c r="B143" s="362" t="s">
        <v>1163</v>
      </c>
      <c r="C143" s="78"/>
      <c r="D143" s="78">
        <v>6720</v>
      </c>
      <c r="E143" s="487"/>
      <c r="F143" s="78">
        <f>SUM(D143:E143)</f>
        <v>6720</v>
      </c>
      <c r="G143" s="78"/>
      <c r="H143" s="78">
        <f>SUM(F143:G143)</f>
        <v>6720</v>
      </c>
      <c r="I143" s="78"/>
      <c r="J143" s="78">
        <f>SUM(H143:I143)</f>
        <v>6720</v>
      </c>
      <c r="K143" s="78"/>
      <c r="L143" s="78">
        <f>SUM(J143:K143)</f>
        <v>6720</v>
      </c>
      <c r="M143" s="78"/>
      <c r="N143" s="78">
        <f>SUM(L143:M143)</f>
        <v>6720</v>
      </c>
      <c r="O143" s="78"/>
      <c r="P143" s="78">
        <f>SUM(N143:O143)</f>
        <v>6720</v>
      </c>
      <c r="Q143" s="78"/>
      <c r="R143" s="78">
        <f>SUM(P143:Q143)</f>
        <v>6720</v>
      </c>
      <c r="S143" s="78">
        <v>-1920</v>
      </c>
      <c r="T143" s="78">
        <f>SUM(R143:S143)</f>
        <v>4800</v>
      </c>
      <c r="U143" s="78"/>
      <c r="V143" s="734">
        <f>SUM(T143:U143)</f>
        <v>4800</v>
      </c>
      <c r="W143" s="78"/>
      <c r="X143" s="78">
        <f>SUM(V143:W143)</f>
        <v>4800</v>
      </c>
    </row>
    <row r="144" spans="1:85" ht="38.25" x14ac:dyDescent="0.2">
      <c r="A144" s="357">
        <v>2</v>
      </c>
      <c r="B144" s="366" t="s">
        <v>283</v>
      </c>
      <c r="C144" s="78"/>
      <c r="D144" s="78">
        <v>13232</v>
      </c>
      <c r="E144" s="487"/>
      <c r="F144" s="78">
        <f>SUM(D144:E144)</f>
        <v>13232</v>
      </c>
      <c r="G144" s="78"/>
      <c r="H144" s="78">
        <f>SUM(F144:G144)</f>
        <v>13232</v>
      </c>
      <c r="I144" s="78"/>
      <c r="J144" s="78">
        <f t="shared" ref="J144:J151" si="29">SUM(H144:I144)</f>
        <v>13232</v>
      </c>
      <c r="K144" s="78"/>
      <c r="L144" s="78">
        <f t="shared" ref="L144:L151" si="30">SUM(J144:K144)</f>
        <v>13232</v>
      </c>
      <c r="M144" s="78">
        <v>-9232</v>
      </c>
      <c r="N144" s="78">
        <f t="shared" ref="N144:N152" si="31">SUM(L144:M144)</f>
        <v>4000</v>
      </c>
      <c r="O144" s="78"/>
      <c r="P144" s="78">
        <f t="shared" ref="P144:P151" si="32">SUM(N144:O144)</f>
        <v>4000</v>
      </c>
      <c r="Q144" s="78"/>
      <c r="R144" s="78">
        <f t="shared" ref="R144:R167" si="33">SUM(P144:Q144)</f>
        <v>4000</v>
      </c>
      <c r="S144" s="78"/>
      <c r="T144" s="78">
        <f t="shared" ref="T144:T167" si="34">SUM(R144:S144)</f>
        <v>4000</v>
      </c>
      <c r="U144" s="78">
        <v>-4000</v>
      </c>
      <c r="V144" s="734">
        <f t="shared" ref="V144:V167" si="35">SUM(T144:U144)</f>
        <v>0</v>
      </c>
      <c r="W144" s="78"/>
      <c r="X144" s="78">
        <f t="shared" ref="X144:X163" si="36">SUM(V144:W144)</f>
        <v>0</v>
      </c>
    </row>
    <row r="145" spans="1:85" ht="30" x14ac:dyDescent="0.2">
      <c r="A145" s="357">
        <v>3</v>
      </c>
      <c r="B145" s="634" t="s">
        <v>747</v>
      </c>
      <c r="C145" s="78"/>
      <c r="D145" s="78">
        <v>445</v>
      </c>
      <c r="E145" s="487"/>
      <c r="F145" s="78">
        <f>SUM(D145:E145)</f>
        <v>445</v>
      </c>
      <c r="G145" s="78"/>
      <c r="H145" s="78">
        <f>SUM(F145:G145)</f>
        <v>445</v>
      </c>
      <c r="I145" s="78"/>
      <c r="J145" s="78">
        <f t="shared" si="29"/>
        <v>445</v>
      </c>
      <c r="K145" s="78"/>
      <c r="L145" s="78">
        <f t="shared" si="30"/>
        <v>445</v>
      </c>
      <c r="M145" s="78"/>
      <c r="N145" s="78">
        <f t="shared" si="31"/>
        <v>445</v>
      </c>
      <c r="O145" s="78"/>
      <c r="P145" s="78">
        <f t="shared" si="32"/>
        <v>445</v>
      </c>
      <c r="Q145" s="78"/>
      <c r="R145" s="78">
        <f t="shared" si="33"/>
        <v>445</v>
      </c>
      <c r="S145" s="78"/>
      <c r="T145" s="78">
        <f t="shared" si="34"/>
        <v>445</v>
      </c>
      <c r="U145" s="78"/>
      <c r="V145" s="734">
        <f t="shared" si="35"/>
        <v>445</v>
      </c>
      <c r="W145" s="78"/>
      <c r="X145" s="78">
        <f t="shared" si="36"/>
        <v>445</v>
      </c>
    </row>
    <row r="146" spans="1:85" ht="28.5" customHeight="1" x14ac:dyDescent="0.2">
      <c r="A146" s="357">
        <v>4</v>
      </c>
      <c r="B146" s="634" t="s">
        <v>748</v>
      </c>
      <c r="C146" s="78"/>
      <c r="D146" s="78">
        <v>445</v>
      </c>
      <c r="E146" s="487"/>
      <c r="F146" s="78">
        <f>SUM(D146:E146)</f>
        <v>445</v>
      </c>
      <c r="G146" s="78"/>
      <c r="H146" s="78">
        <f>SUM(F146:G146)</f>
        <v>445</v>
      </c>
      <c r="I146" s="78"/>
      <c r="J146" s="78">
        <f t="shared" si="29"/>
        <v>445</v>
      </c>
      <c r="K146" s="78"/>
      <c r="L146" s="78">
        <f t="shared" si="30"/>
        <v>445</v>
      </c>
      <c r="M146" s="78"/>
      <c r="N146" s="78">
        <f t="shared" si="31"/>
        <v>445</v>
      </c>
      <c r="O146" s="78"/>
      <c r="P146" s="78">
        <f t="shared" si="32"/>
        <v>445</v>
      </c>
      <c r="Q146" s="78"/>
      <c r="R146" s="78">
        <f t="shared" si="33"/>
        <v>445</v>
      </c>
      <c r="S146" s="78"/>
      <c r="T146" s="78">
        <f t="shared" si="34"/>
        <v>445</v>
      </c>
      <c r="U146" s="78"/>
      <c r="V146" s="734">
        <f t="shared" si="35"/>
        <v>445</v>
      </c>
      <c r="W146" s="78"/>
      <c r="X146" s="78">
        <f t="shared" si="36"/>
        <v>445</v>
      </c>
    </row>
    <row r="147" spans="1:85" ht="30" x14ac:dyDescent="0.2">
      <c r="A147" s="357">
        <v>5</v>
      </c>
      <c r="B147" s="634" t="s">
        <v>820</v>
      </c>
      <c r="C147" s="78"/>
      <c r="D147" s="78">
        <v>1529</v>
      </c>
      <c r="E147" s="487"/>
      <c r="F147" s="78">
        <f>SUM(D147:E147)</f>
        <v>1529</v>
      </c>
      <c r="G147" s="78"/>
      <c r="H147" s="78">
        <f>SUM(F147:G147)</f>
        <v>1529</v>
      </c>
      <c r="I147" s="78"/>
      <c r="J147" s="78">
        <f t="shared" si="29"/>
        <v>1529</v>
      </c>
      <c r="K147" s="78"/>
      <c r="L147" s="78">
        <f t="shared" si="30"/>
        <v>1529</v>
      </c>
      <c r="M147" s="78"/>
      <c r="N147" s="78">
        <f t="shared" si="31"/>
        <v>1529</v>
      </c>
      <c r="O147" s="78"/>
      <c r="P147" s="78">
        <f t="shared" si="32"/>
        <v>1529</v>
      </c>
      <c r="Q147" s="78"/>
      <c r="R147" s="78">
        <f t="shared" si="33"/>
        <v>1529</v>
      </c>
      <c r="S147" s="78"/>
      <c r="T147" s="78">
        <f t="shared" si="34"/>
        <v>1529</v>
      </c>
      <c r="U147" s="78"/>
      <c r="V147" s="734">
        <f t="shared" si="35"/>
        <v>1529</v>
      </c>
      <c r="W147" s="78"/>
      <c r="X147" s="78">
        <f t="shared" si="36"/>
        <v>1529</v>
      </c>
    </row>
    <row r="148" spans="1:85" ht="30" x14ac:dyDescent="0.2">
      <c r="A148" s="357">
        <v>6</v>
      </c>
      <c r="B148" s="634" t="s">
        <v>1022</v>
      </c>
      <c r="C148" s="78"/>
      <c r="D148" s="78"/>
      <c r="E148" s="487"/>
      <c r="F148" s="78"/>
      <c r="G148" s="78"/>
      <c r="H148" s="78"/>
      <c r="I148" s="78">
        <v>800</v>
      </c>
      <c r="J148" s="78">
        <f t="shared" si="29"/>
        <v>800</v>
      </c>
      <c r="K148" s="78"/>
      <c r="L148" s="78">
        <f t="shared" si="30"/>
        <v>800</v>
      </c>
      <c r="M148" s="78"/>
      <c r="N148" s="78">
        <f t="shared" si="31"/>
        <v>800</v>
      </c>
      <c r="O148" s="78"/>
      <c r="P148" s="78">
        <f t="shared" si="32"/>
        <v>800</v>
      </c>
      <c r="Q148" s="78"/>
      <c r="R148" s="78">
        <f t="shared" si="33"/>
        <v>800</v>
      </c>
      <c r="S148" s="78"/>
      <c r="T148" s="78">
        <f t="shared" si="34"/>
        <v>800</v>
      </c>
      <c r="U148" s="78"/>
      <c r="V148" s="734">
        <f t="shared" si="35"/>
        <v>800</v>
      </c>
      <c r="W148" s="78"/>
      <c r="X148" s="78">
        <f t="shared" si="36"/>
        <v>800</v>
      </c>
    </row>
    <row r="149" spans="1:85" ht="30" x14ac:dyDescent="0.2">
      <c r="A149" s="357">
        <v>7</v>
      </c>
      <c r="B149" s="634" t="s">
        <v>1026</v>
      </c>
      <c r="C149" s="78"/>
      <c r="D149" s="78"/>
      <c r="E149" s="487"/>
      <c r="F149" s="78"/>
      <c r="G149" s="78"/>
      <c r="H149" s="78"/>
      <c r="I149" s="78">
        <v>800</v>
      </c>
      <c r="J149" s="78">
        <f t="shared" si="29"/>
        <v>800</v>
      </c>
      <c r="K149" s="78"/>
      <c r="L149" s="78">
        <f t="shared" si="30"/>
        <v>800</v>
      </c>
      <c r="M149" s="78"/>
      <c r="N149" s="78">
        <f t="shared" si="31"/>
        <v>800</v>
      </c>
      <c r="O149" s="78"/>
      <c r="P149" s="78">
        <f t="shared" si="32"/>
        <v>800</v>
      </c>
      <c r="Q149" s="78"/>
      <c r="R149" s="78">
        <f t="shared" si="33"/>
        <v>800</v>
      </c>
      <c r="S149" s="78"/>
      <c r="T149" s="78">
        <f t="shared" si="34"/>
        <v>800</v>
      </c>
      <c r="U149" s="78"/>
      <c r="V149" s="734">
        <f t="shared" si="35"/>
        <v>800</v>
      </c>
      <c r="W149" s="78"/>
      <c r="X149" s="78">
        <f t="shared" si="36"/>
        <v>800</v>
      </c>
    </row>
    <row r="150" spans="1:85" x14ac:dyDescent="0.2">
      <c r="A150" s="357">
        <v>8</v>
      </c>
      <c r="B150" s="362" t="s">
        <v>1024</v>
      </c>
      <c r="C150" s="78"/>
      <c r="D150" s="78"/>
      <c r="E150" s="487"/>
      <c r="F150" s="78"/>
      <c r="G150" s="78"/>
      <c r="H150" s="78"/>
      <c r="I150" s="78">
        <v>500</v>
      </c>
      <c r="J150" s="78">
        <f t="shared" si="29"/>
        <v>500</v>
      </c>
      <c r="K150" s="78"/>
      <c r="L150" s="78">
        <f t="shared" si="30"/>
        <v>500</v>
      </c>
      <c r="M150" s="78"/>
      <c r="N150" s="78">
        <f t="shared" si="31"/>
        <v>500</v>
      </c>
      <c r="O150" s="78"/>
      <c r="P150" s="78">
        <f t="shared" si="32"/>
        <v>500</v>
      </c>
      <c r="Q150" s="78"/>
      <c r="R150" s="78">
        <f t="shared" si="33"/>
        <v>500</v>
      </c>
      <c r="S150" s="78"/>
      <c r="T150" s="78">
        <f t="shared" si="34"/>
        <v>500</v>
      </c>
      <c r="U150" s="78"/>
      <c r="V150" s="734">
        <f t="shared" si="35"/>
        <v>500</v>
      </c>
      <c r="W150" s="78"/>
      <c r="X150" s="78">
        <f t="shared" si="36"/>
        <v>500</v>
      </c>
    </row>
    <row r="151" spans="1:85" x14ac:dyDescent="0.2">
      <c r="A151" s="357">
        <v>9</v>
      </c>
      <c r="B151" s="362" t="s">
        <v>1023</v>
      </c>
      <c r="C151" s="78"/>
      <c r="D151" s="78"/>
      <c r="E151" s="487"/>
      <c r="F151" s="78"/>
      <c r="G151" s="78"/>
      <c r="H151" s="78"/>
      <c r="I151" s="78">
        <v>500</v>
      </c>
      <c r="J151" s="78">
        <f t="shared" si="29"/>
        <v>500</v>
      </c>
      <c r="K151" s="78"/>
      <c r="L151" s="78">
        <f t="shared" si="30"/>
        <v>500</v>
      </c>
      <c r="M151" s="78"/>
      <c r="N151" s="78">
        <f t="shared" si="31"/>
        <v>500</v>
      </c>
      <c r="O151" s="78"/>
      <c r="P151" s="78">
        <f t="shared" si="32"/>
        <v>500</v>
      </c>
      <c r="Q151" s="78"/>
      <c r="R151" s="78">
        <f t="shared" si="33"/>
        <v>500</v>
      </c>
      <c r="S151" s="78"/>
      <c r="T151" s="78">
        <f t="shared" si="34"/>
        <v>500</v>
      </c>
      <c r="U151" s="78"/>
      <c r="V151" s="734">
        <f t="shared" si="35"/>
        <v>500</v>
      </c>
      <c r="W151" s="78"/>
      <c r="X151" s="78">
        <f t="shared" si="36"/>
        <v>500</v>
      </c>
    </row>
    <row r="152" spans="1:85" x14ac:dyDescent="0.2">
      <c r="A152" s="357">
        <v>10</v>
      </c>
      <c r="B152" s="362" t="s">
        <v>1047</v>
      </c>
      <c r="C152" s="78"/>
      <c r="D152" s="78"/>
      <c r="E152" s="487"/>
      <c r="F152" s="78"/>
      <c r="G152" s="78"/>
      <c r="H152" s="78"/>
      <c r="I152" s="78"/>
      <c r="J152" s="78"/>
      <c r="K152" s="78"/>
      <c r="L152" s="78"/>
      <c r="M152" s="78">
        <v>1300</v>
      </c>
      <c r="N152" s="78">
        <f t="shared" si="31"/>
        <v>1300</v>
      </c>
      <c r="O152" s="78">
        <v>500</v>
      </c>
      <c r="P152" s="78">
        <v>1550</v>
      </c>
      <c r="Q152" s="78">
        <v>500</v>
      </c>
      <c r="R152" s="78">
        <f t="shared" si="33"/>
        <v>2050</v>
      </c>
      <c r="S152" s="78"/>
      <c r="T152" s="78">
        <f t="shared" si="34"/>
        <v>2050</v>
      </c>
      <c r="U152" s="78"/>
      <c r="V152" s="734">
        <f t="shared" si="35"/>
        <v>2050</v>
      </c>
      <c r="W152" s="78">
        <v>550</v>
      </c>
      <c r="X152" s="78">
        <f t="shared" si="36"/>
        <v>2600</v>
      </c>
    </row>
    <row r="153" spans="1:85" s="731" customFormat="1" x14ac:dyDescent="0.25">
      <c r="A153" s="357">
        <v>11</v>
      </c>
      <c r="B153" s="786" t="s">
        <v>990</v>
      </c>
      <c r="C153" s="729"/>
      <c r="D153" s="729"/>
      <c r="E153" s="730"/>
      <c r="F153" s="729"/>
      <c r="G153" s="729"/>
      <c r="H153" s="729"/>
      <c r="I153" s="729"/>
      <c r="J153" s="729"/>
      <c r="K153" s="729"/>
      <c r="L153" s="729"/>
      <c r="M153" s="729"/>
      <c r="N153" s="729"/>
      <c r="O153" s="729"/>
      <c r="P153" s="729"/>
      <c r="Q153" s="729"/>
      <c r="R153" s="729"/>
      <c r="S153" s="729"/>
      <c r="T153" s="729"/>
      <c r="U153" s="78">
        <v>100</v>
      </c>
      <c r="V153" s="734">
        <f t="shared" si="35"/>
        <v>100</v>
      </c>
      <c r="W153" s="729"/>
      <c r="X153" s="78">
        <f t="shared" si="36"/>
        <v>100</v>
      </c>
      <c r="Y153" s="740"/>
      <c r="Z153" s="740"/>
      <c r="AA153" s="740"/>
      <c r="AB153" s="740"/>
      <c r="AC153" s="740"/>
      <c r="AD153" s="740"/>
      <c r="AE153" s="740"/>
      <c r="AF153" s="740"/>
      <c r="AG153" s="740"/>
      <c r="AH153" s="740"/>
      <c r="AI153" s="740"/>
      <c r="AJ153" s="740"/>
      <c r="AK153" s="740"/>
      <c r="AL153" s="740"/>
      <c r="AM153" s="740"/>
      <c r="AN153" s="740"/>
      <c r="AO153" s="740"/>
      <c r="AP153" s="740"/>
      <c r="AQ153" s="740"/>
      <c r="AR153" s="740"/>
      <c r="AS153" s="740"/>
      <c r="AT153" s="740"/>
      <c r="AU153" s="740"/>
      <c r="AV153" s="740"/>
      <c r="AW153" s="740"/>
      <c r="AX153" s="740"/>
      <c r="AY153" s="740"/>
      <c r="AZ153" s="740"/>
      <c r="BA153" s="740"/>
      <c r="BB153" s="740"/>
      <c r="BC153" s="740"/>
      <c r="BD153" s="740"/>
      <c r="BE153" s="740"/>
      <c r="BF153" s="740"/>
      <c r="BG153" s="740"/>
      <c r="BH153" s="740"/>
      <c r="BI153" s="740"/>
      <c r="BJ153" s="740"/>
      <c r="BK153" s="740"/>
      <c r="BL153" s="740"/>
      <c r="BM153" s="740"/>
      <c r="BN153" s="740"/>
      <c r="BO153" s="740"/>
      <c r="BP153" s="740"/>
      <c r="BQ153" s="740"/>
      <c r="BR153" s="740"/>
      <c r="BS153" s="740"/>
      <c r="BT153" s="740"/>
      <c r="BU153" s="740"/>
      <c r="BV153" s="740"/>
      <c r="BW153" s="740"/>
      <c r="BX153" s="740"/>
      <c r="BY153" s="740"/>
      <c r="BZ153" s="740"/>
      <c r="CA153" s="740"/>
      <c r="CB153" s="740"/>
      <c r="CC153" s="740"/>
      <c r="CD153" s="740"/>
      <c r="CE153" s="740"/>
      <c r="CF153" s="740"/>
      <c r="CG153" s="740"/>
    </row>
    <row r="154" spans="1:85" s="731" customFormat="1" x14ac:dyDescent="0.2">
      <c r="A154" s="357">
        <v>12</v>
      </c>
      <c r="B154" s="787" t="s">
        <v>930</v>
      </c>
      <c r="C154" s="729"/>
      <c r="D154" s="729"/>
      <c r="E154" s="730"/>
      <c r="F154" s="729"/>
      <c r="G154" s="729"/>
      <c r="H154" s="729"/>
      <c r="I154" s="729"/>
      <c r="J154" s="729"/>
      <c r="K154" s="729"/>
      <c r="L154" s="729"/>
      <c r="M154" s="729"/>
      <c r="N154" s="729"/>
      <c r="O154" s="729"/>
      <c r="P154" s="729"/>
      <c r="Q154" s="729"/>
      <c r="R154" s="729"/>
      <c r="S154" s="729"/>
      <c r="T154" s="732"/>
      <c r="U154" s="78">
        <v>150</v>
      </c>
      <c r="V154" s="734">
        <f t="shared" si="35"/>
        <v>150</v>
      </c>
      <c r="W154" s="729"/>
      <c r="X154" s="78">
        <f t="shared" si="36"/>
        <v>150</v>
      </c>
      <c r="Y154" s="740"/>
      <c r="Z154" s="740"/>
      <c r="AA154" s="740"/>
      <c r="AB154" s="740"/>
      <c r="AC154" s="740"/>
      <c r="AD154" s="740"/>
      <c r="AE154" s="740"/>
      <c r="AF154" s="740"/>
      <c r="AG154" s="740"/>
      <c r="AH154" s="740"/>
      <c r="AI154" s="740"/>
      <c r="AJ154" s="740"/>
      <c r="AK154" s="740"/>
      <c r="AL154" s="740"/>
      <c r="AM154" s="740"/>
      <c r="AN154" s="740"/>
      <c r="AO154" s="740"/>
      <c r="AP154" s="740"/>
      <c r="AQ154" s="740"/>
      <c r="AR154" s="740"/>
      <c r="AS154" s="740"/>
      <c r="AT154" s="740"/>
      <c r="AU154" s="740"/>
      <c r="AV154" s="740"/>
      <c r="AW154" s="740"/>
      <c r="AX154" s="740"/>
      <c r="AY154" s="740"/>
      <c r="AZ154" s="740"/>
      <c r="BA154" s="740"/>
      <c r="BB154" s="740"/>
      <c r="BC154" s="740"/>
      <c r="BD154" s="740"/>
      <c r="BE154" s="740"/>
      <c r="BF154" s="740"/>
      <c r="BG154" s="740"/>
      <c r="BH154" s="740"/>
      <c r="BI154" s="740"/>
      <c r="BJ154" s="740"/>
      <c r="BK154" s="740"/>
      <c r="BL154" s="740"/>
      <c r="BM154" s="740"/>
      <c r="BN154" s="740"/>
      <c r="BO154" s="740"/>
      <c r="BP154" s="740"/>
      <c r="BQ154" s="740"/>
      <c r="BR154" s="740"/>
      <c r="BS154" s="740"/>
      <c r="BT154" s="740"/>
      <c r="BU154" s="740"/>
      <c r="BV154" s="740"/>
      <c r="BW154" s="740"/>
      <c r="BX154" s="740"/>
      <c r="BY154" s="740"/>
      <c r="BZ154" s="740"/>
      <c r="CA154" s="740"/>
      <c r="CB154" s="740"/>
      <c r="CC154" s="740"/>
      <c r="CD154" s="740"/>
      <c r="CE154" s="740"/>
      <c r="CF154" s="740"/>
      <c r="CG154" s="740"/>
    </row>
    <row r="155" spans="1:85" s="731" customFormat="1" x14ac:dyDescent="0.2">
      <c r="A155" s="357">
        <v>13</v>
      </c>
      <c r="B155" s="787" t="s">
        <v>931</v>
      </c>
      <c r="C155" s="729"/>
      <c r="D155" s="729"/>
      <c r="E155" s="730"/>
      <c r="F155" s="729"/>
      <c r="G155" s="729"/>
      <c r="H155" s="729"/>
      <c r="I155" s="729"/>
      <c r="J155" s="729"/>
      <c r="K155" s="729"/>
      <c r="L155" s="729"/>
      <c r="M155" s="729"/>
      <c r="N155" s="729"/>
      <c r="O155" s="729"/>
      <c r="P155" s="729"/>
      <c r="Q155" s="729"/>
      <c r="R155" s="729"/>
      <c r="S155" s="729"/>
      <c r="T155" s="732"/>
      <c r="U155" s="78">
        <v>100</v>
      </c>
      <c r="V155" s="734">
        <f t="shared" si="35"/>
        <v>100</v>
      </c>
      <c r="W155" s="729"/>
      <c r="X155" s="78">
        <f t="shared" si="36"/>
        <v>100</v>
      </c>
      <c r="Y155" s="740"/>
      <c r="Z155" s="740"/>
      <c r="AA155" s="740"/>
      <c r="AB155" s="740"/>
      <c r="AC155" s="740"/>
      <c r="AD155" s="740"/>
      <c r="AE155" s="740"/>
      <c r="AF155" s="740"/>
      <c r="AG155" s="740"/>
      <c r="AH155" s="740"/>
      <c r="AI155" s="740"/>
      <c r="AJ155" s="740"/>
      <c r="AK155" s="740"/>
      <c r="AL155" s="740"/>
      <c r="AM155" s="740"/>
      <c r="AN155" s="740"/>
      <c r="AO155" s="740"/>
      <c r="AP155" s="740"/>
      <c r="AQ155" s="740"/>
      <c r="AR155" s="740"/>
      <c r="AS155" s="740"/>
      <c r="AT155" s="740"/>
      <c r="AU155" s="740"/>
      <c r="AV155" s="740"/>
      <c r="AW155" s="740"/>
      <c r="AX155" s="740"/>
      <c r="AY155" s="740"/>
      <c r="AZ155" s="740"/>
      <c r="BA155" s="740"/>
      <c r="BB155" s="740"/>
      <c r="BC155" s="740"/>
      <c r="BD155" s="740"/>
      <c r="BE155" s="740"/>
      <c r="BF155" s="740"/>
      <c r="BG155" s="740"/>
      <c r="BH155" s="740"/>
      <c r="BI155" s="740"/>
      <c r="BJ155" s="740"/>
      <c r="BK155" s="740"/>
      <c r="BL155" s="740"/>
      <c r="BM155" s="740"/>
      <c r="BN155" s="740"/>
      <c r="BO155" s="740"/>
      <c r="BP155" s="740"/>
      <c r="BQ155" s="740"/>
      <c r="BR155" s="740"/>
      <c r="BS155" s="740"/>
      <c r="BT155" s="740"/>
      <c r="BU155" s="740"/>
      <c r="BV155" s="740"/>
      <c r="BW155" s="740"/>
      <c r="BX155" s="740"/>
      <c r="BY155" s="740"/>
      <c r="BZ155" s="740"/>
      <c r="CA155" s="740"/>
      <c r="CB155" s="740"/>
      <c r="CC155" s="740"/>
      <c r="CD155" s="740"/>
      <c r="CE155" s="740"/>
      <c r="CF155" s="740"/>
      <c r="CG155" s="740"/>
    </row>
    <row r="156" spans="1:85" s="731" customFormat="1" x14ac:dyDescent="0.2">
      <c r="A156" s="357">
        <v>14</v>
      </c>
      <c r="B156" s="787" t="s">
        <v>938</v>
      </c>
      <c r="C156" s="729"/>
      <c r="D156" s="729"/>
      <c r="E156" s="730"/>
      <c r="F156" s="729"/>
      <c r="G156" s="729"/>
      <c r="H156" s="729"/>
      <c r="I156" s="729"/>
      <c r="J156" s="729"/>
      <c r="K156" s="729"/>
      <c r="L156" s="729"/>
      <c r="M156" s="729"/>
      <c r="N156" s="729"/>
      <c r="O156" s="729"/>
      <c r="P156" s="729"/>
      <c r="Q156" s="729"/>
      <c r="R156" s="729"/>
      <c r="S156" s="729"/>
      <c r="T156" s="732"/>
      <c r="U156" s="78">
        <v>300</v>
      </c>
      <c r="V156" s="734">
        <f t="shared" si="35"/>
        <v>300</v>
      </c>
      <c r="W156" s="729"/>
      <c r="X156" s="78">
        <f t="shared" si="36"/>
        <v>300</v>
      </c>
      <c r="Y156" s="740"/>
      <c r="Z156" s="740"/>
      <c r="AA156" s="740"/>
      <c r="AB156" s="740"/>
      <c r="AC156" s="740"/>
      <c r="AD156" s="740"/>
      <c r="AE156" s="740"/>
      <c r="AF156" s="740"/>
      <c r="AG156" s="740"/>
      <c r="AH156" s="740"/>
      <c r="AI156" s="740"/>
      <c r="AJ156" s="740"/>
      <c r="AK156" s="740"/>
      <c r="AL156" s="740"/>
      <c r="AM156" s="740"/>
      <c r="AN156" s="740"/>
      <c r="AO156" s="740"/>
      <c r="AP156" s="740"/>
      <c r="AQ156" s="740"/>
      <c r="AR156" s="740"/>
      <c r="AS156" s="740"/>
      <c r="AT156" s="740"/>
      <c r="AU156" s="740"/>
      <c r="AV156" s="740"/>
      <c r="AW156" s="740"/>
      <c r="AX156" s="740"/>
      <c r="AY156" s="740"/>
      <c r="AZ156" s="740"/>
      <c r="BA156" s="740"/>
      <c r="BB156" s="740"/>
      <c r="BC156" s="740"/>
      <c r="BD156" s="740"/>
      <c r="BE156" s="740"/>
      <c r="BF156" s="740"/>
      <c r="BG156" s="740"/>
      <c r="BH156" s="740"/>
      <c r="BI156" s="740"/>
      <c r="BJ156" s="740"/>
      <c r="BK156" s="740"/>
      <c r="BL156" s="740"/>
      <c r="BM156" s="740"/>
      <c r="BN156" s="740"/>
      <c r="BO156" s="740"/>
      <c r="BP156" s="740"/>
      <c r="BQ156" s="740"/>
      <c r="BR156" s="740"/>
      <c r="BS156" s="740"/>
      <c r="BT156" s="740"/>
      <c r="BU156" s="740"/>
      <c r="BV156" s="740"/>
      <c r="BW156" s="740"/>
      <c r="BX156" s="740"/>
      <c r="BY156" s="740"/>
      <c r="BZ156" s="740"/>
      <c r="CA156" s="740"/>
      <c r="CB156" s="740"/>
      <c r="CC156" s="740"/>
      <c r="CD156" s="740"/>
      <c r="CE156" s="740"/>
      <c r="CF156" s="740"/>
      <c r="CG156" s="740"/>
    </row>
    <row r="157" spans="1:85" s="731" customFormat="1" x14ac:dyDescent="0.2">
      <c r="A157" s="357">
        <v>15</v>
      </c>
      <c r="B157" s="787" t="s">
        <v>945</v>
      </c>
      <c r="C157" s="729"/>
      <c r="D157" s="729"/>
      <c r="E157" s="730"/>
      <c r="F157" s="729"/>
      <c r="G157" s="729"/>
      <c r="H157" s="729"/>
      <c r="I157" s="729"/>
      <c r="J157" s="729"/>
      <c r="K157" s="729"/>
      <c r="L157" s="729"/>
      <c r="M157" s="729"/>
      <c r="N157" s="729"/>
      <c r="O157" s="729"/>
      <c r="P157" s="729"/>
      <c r="Q157" s="729"/>
      <c r="R157" s="729"/>
      <c r="S157" s="729"/>
      <c r="T157" s="732"/>
      <c r="U157" s="78">
        <v>200</v>
      </c>
      <c r="V157" s="734">
        <f t="shared" si="35"/>
        <v>200</v>
      </c>
      <c r="W157" s="729"/>
      <c r="X157" s="78">
        <f t="shared" si="36"/>
        <v>200</v>
      </c>
      <c r="Y157" s="740"/>
      <c r="Z157" s="740"/>
      <c r="AA157" s="740"/>
      <c r="AB157" s="740"/>
      <c r="AC157" s="740"/>
      <c r="AD157" s="740"/>
      <c r="AE157" s="740"/>
      <c r="AF157" s="740"/>
      <c r="AG157" s="740"/>
      <c r="AH157" s="740"/>
      <c r="AI157" s="740"/>
      <c r="AJ157" s="740"/>
      <c r="AK157" s="740"/>
      <c r="AL157" s="740"/>
      <c r="AM157" s="740"/>
      <c r="AN157" s="740"/>
      <c r="AO157" s="740"/>
      <c r="AP157" s="740"/>
      <c r="AQ157" s="740"/>
      <c r="AR157" s="740"/>
      <c r="AS157" s="740"/>
      <c r="AT157" s="740"/>
      <c r="AU157" s="740"/>
      <c r="AV157" s="740"/>
      <c r="AW157" s="740"/>
      <c r="AX157" s="740"/>
      <c r="AY157" s="740"/>
      <c r="AZ157" s="740"/>
      <c r="BA157" s="740"/>
      <c r="BB157" s="740"/>
      <c r="BC157" s="740"/>
      <c r="BD157" s="740"/>
      <c r="BE157" s="740"/>
      <c r="BF157" s="740"/>
      <c r="BG157" s="740"/>
      <c r="BH157" s="740"/>
      <c r="BI157" s="740"/>
      <c r="BJ157" s="740"/>
      <c r="BK157" s="740"/>
      <c r="BL157" s="740"/>
      <c r="BM157" s="740"/>
      <c r="BN157" s="740"/>
      <c r="BO157" s="740"/>
      <c r="BP157" s="740"/>
      <c r="BQ157" s="740"/>
      <c r="BR157" s="740"/>
      <c r="BS157" s="740"/>
      <c r="BT157" s="740"/>
      <c r="BU157" s="740"/>
      <c r="BV157" s="740"/>
      <c r="BW157" s="740"/>
      <c r="BX157" s="740"/>
      <c r="BY157" s="740"/>
      <c r="BZ157" s="740"/>
      <c r="CA157" s="740"/>
      <c r="CB157" s="740"/>
      <c r="CC157" s="740"/>
      <c r="CD157" s="740"/>
      <c r="CE157" s="740"/>
      <c r="CF157" s="740"/>
      <c r="CG157" s="740"/>
    </row>
    <row r="158" spans="1:85" s="731" customFormat="1" x14ac:dyDescent="0.2">
      <c r="A158" s="357">
        <v>16</v>
      </c>
      <c r="B158" s="787" t="s">
        <v>946</v>
      </c>
      <c r="C158" s="729"/>
      <c r="D158" s="729"/>
      <c r="E158" s="730"/>
      <c r="F158" s="729"/>
      <c r="G158" s="729"/>
      <c r="H158" s="729"/>
      <c r="I158" s="729"/>
      <c r="J158" s="729"/>
      <c r="K158" s="729"/>
      <c r="L158" s="729"/>
      <c r="M158" s="729"/>
      <c r="N158" s="729"/>
      <c r="O158" s="729"/>
      <c r="P158" s="729"/>
      <c r="Q158" s="729"/>
      <c r="R158" s="729"/>
      <c r="S158" s="729"/>
      <c r="T158" s="732"/>
      <c r="U158" s="78">
        <v>800</v>
      </c>
      <c r="V158" s="734">
        <f t="shared" si="35"/>
        <v>800</v>
      </c>
      <c r="W158" s="729"/>
      <c r="X158" s="78">
        <f t="shared" si="36"/>
        <v>800</v>
      </c>
      <c r="Y158" s="740"/>
      <c r="Z158" s="740"/>
      <c r="AA158" s="740"/>
      <c r="AB158" s="740"/>
      <c r="AC158" s="740"/>
      <c r="AD158" s="740"/>
      <c r="AE158" s="740"/>
      <c r="AF158" s="740"/>
      <c r="AG158" s="740"/>
      <c r="AH158" s="740"/>
      <c r="AI158" s="740"/>
      <c r="AJ158" s="740"/>
      <c r="AK158" s="740"/>
      <c r="AL158" s="740"/>
      <c r="AM158" s="740"/>
      <c r="AN158" s="740"/>
      <c r="AO158" s="740"/>
      <c r="AP158" s="740"/>
      <c r="AQ158" s="740"/>
      <c r="AR158" s="740"/>
      <c r="AS158" s="740"/>
      <c r="AT158" s="740"/>
      <c r="AU158" s="740"/>
      <c r="AV158" s="740"/>
      <c r="AW158" s="740"/>
      <c r="AX158" s="740"/>
      <c r="AY158" s="740"/>
      <c r="AZ158" s="740"/>
      <c r="BA158" s="740"/>
      <c r="BB158" s="740"/>
      <c r="BC158" s="740"/>
      <c r="BD158" s="740"/>
      <c r="BE158" s="740"/>
      <c r="BF158" s="740"/>
      <c r="BG158" s="740"/>
      <c r="BH158" s="740"/>
      <c r="BI158" s="740"/>
      <c r="BJ158" s="740"/>
      <c r="BK158" s="740"/>
      <c r="BL158" s="740"/>
      <c r="BM158" s="740"/>
      <c r="BN158" s="740"/>
      <c r="BO158" s="740"/>
      <c r="BP158" s="740"/>
      <c r="BQ158" s="740"/>
      <c r="BR158" s="740"/>
      <c r="BS158" s="740"/>
      <c r="BT158" s="740"/>
      <c r="BU158" s="740"/>
      <c r="BV158" s="740"/>
      <c r="BW158" s="740"/>
      <c r="BX158" s="740"/>
      <c r="BY158" s="740"/>
      <c r="BZ158" s="740"/>
      <c r="CA158" s="740"/>
      <c r="CB158" s="740"/>
      <c r="CC158" s="740"/>
      <c r="CD158" s="740"/>
      <c r="CE158" s="740"/>
      <c r="CF158" s="740"/>
      <c r="CG158" s="740"/>
    </row>
    <row r="159" spans="1:85" s="731" customFormat="1" x14ac:dyDescent="0.2">
      <c r="A159" s="357">
        <v>17</v>
      </c>
      <c r="B159" s="787" t="s">
        <v>825</v>
      </c>
      <c r="C159" s="729"/>
      <c r="D159" s="729"/>
      <c r="E159" s="730"/>
      <c r="F159" s="729"/>
      <c r="G159" s="729"/>
      <c r="H159" s="729"/>
      <c r="I159" s="729"/>
      <c r="J159" s="729"/>
      <c r="K159" s="729"/>
      <c r="L159" s="729"/>
      <c r="M159" s="729"/>
      <c r="N159" s="729"/>
      <c r="O159" s="729"/>
      <c r="P159" s="729"/>
      <c r="Q159" s="729"/>
      <c r="R159" s="729"/>
      <c r="S159" s="729"/>
      <c r="T159" s="732"/>
      <c r="U159" s="78">
        <v>300</v>
      </c>
      <c r="V159" s="734">
        <f t="shared" si="35"/>
        <v>300</v>
      </c>
      <c r="W159" s="729"/>
      <c r="X159" s="78">
        <f t="shared" si="36"/>
        <v>300</v>
      </c>
      <c r="Y159" s="740"/>
      <c r="Z159" s="740"/>
      <c r="AA159" s="740"/>
      <c r="AB159" s="740"/>
      <c r="AC159" s="740"/>
      <c r="AD159" s="740"/>
      <c r="AE159" s="740"/>
      <c r="AF159" s="740"/>
      <c r="AG159" s="740"/>
      <c r="AH159" s="740"/>
      <c r="AI159" s="740"/>
      <c r="AJ159" s="740"/>
      <c r="AK159" s="740"/>
      <c r="AL159" s="740"/>
      <c r="AM159" s="740"/>
      <c r="AN159" s="740"/>
      <c r="AO159" s="740"/>
      <c r="AP159" s="740"/>
      <c r="AQ159" s="740"/>
      <c r="AR159" s="740"/>
      <c r="AS159" s="740"/>
      <c r="AT159" s="740"/>
      <c r="AU159" s="740"/>
      <c r="AV159" s="740"/>
      <c r="AW159" s="740"/>
      <c r="AX159" s="740"/>
      <c r="AY159" s="740"/>
      <c r="AZ159" s="740"/>
      <c r="BA159" s="740"/>
      <c r="BB159" s="740"/>
      <c r="BC159" s="740"/>
      <c r="BD159" s="740"/>
      <c r="BE159" s="740"/>
      <c r="BF159" s="740"/>
      <c r="BG159" s="740"/>
      <c r="BH159" s="740"/>
      <c r="BI159" s="740"/>
      <c r="BJ159" s="740"/>
      <c r="BK159" s="740"/>
      <c r="BL159" s="740"/>
      <c r="BM159" s="740"/>
      <c r="BN159" s="740"/>
      <c r="BO159" s="740"/>
      <c r="BP159" s="740"/>
      <c r="BQ159" s="740"/>
      <c r="BR159" s="740"/>
      <c r="BS159" s="740"/>
      <c r="BT159" s="740"/>
      <c r="BU159" s="740"/>
      <c r="BV159" s="740"/>
      <c r="BW159" s="740"/>
      <c r="BX159" s="740"/>
      <c r="BY159" s="740"/>
      <c r="BZ159" s="740"/>
      <c r="CA159" s="740"/>
      <c r="CB159" s="740"/>
      <c r="CC159" s="740"/>
      <c r="CD159" s="740"/>
      <c r="CE159" s="740"/>
      <c r="CF159" s="740"/>
      <c r="CG159" s="740"/>
    </row>
    <row r="160" spans="1:85" s="731" customFormat="1" x14ac:dyDescent="0.2">
      <c r="A160" s="357">
        <v>18</v>
      </c>
      <c r="B160" s="788" t="s">
        <v>1175</v>
      </c>
      <c r="C160" s="729"/>
      <c r="D160" s="729"/>
      <c r="E160" s="730"/>
      <c r="F160" s="729"/>
      <c r="G160" s="729"/>
      <c r="H160" s="729"/>
      <c r="I160" s="729"/>
      <c r="J160" s="729"/>
      <c r="K160" s="729"/>
      <c r="L160" s="729"/>
      <c r="M160" s="729"/>
      <c r="N160" s="729"/>
      <c r="O160" s="729"/>
      <c r="P160" s="729"/>
      <c r="Q160" s="729"/>
      <c r="R160" s="729"/>
      <c r="S160" s="729"/>
      <c r="T160" s="729"/>
      <c r="U160" s="78">
        <v>150</v>
      </c>
      <c r="V160" s="734">
        <f t="shared" si="35"/>
        <v>150</v>
      </c>
      <c r="W160" s="729"/>
      <c r="X160" s="78">
        <f t="shared" si="36"/>
        <v>150</v>
      </c>
      <c r="Y160" s="740"/>
      <c r="Z160" s="740"/>
      <c r="AA160" s="740"/>
      <c r="AB160" s="740"/>
      <c r="AC160" s="740"/>
      <c r="AD160" s="740"/>
      <c r="AE160" s="740"/>
      <c r="AF160" s="740"/>
      <c r="AG160" s="740"/>
      <c r="AH160" s="740"/>
      <c r="AI160" s="740"/>
      <c r="AJ160" s="740"/>
      <c r="AK160" s="740"/>
      <c r="AL160" s="740"/>
      <c r="AM160" s="740"/>
      <c r="AN160" s="740"/>
      <c r="AO160" s="740"/>
      <c r="AP160" s="740"/>
      <c r="AQ160" s="740"/>
      <c r="AR160" s="740"/>
      <c r="AS160" s="740"/>
      <c r="AT160" s="740"/>
      <c r="AU160" s="740"/>
      <c r="AV160" s="740"/>
      <c r="AW160" s="740"/>
      <c r="AX160" s="740"/>
      <c r="AY160" s="740"/>
      <c r="AZ160" s="740"/>
      <c r="BA160" s="740"/>
      <c r="BB160" s="740"/>
      <c r="BC160" s="740"/>
      <c r="BD160" s="740"/>
      <c r="BE160" s="740"/>
      <c r="BF160" s="740"/>
      <c r="BG160" s="740"/>
      <c r="BH160" s="740"/>
      <c r="BI160" s="740"/>
      <c r="BJ160" s="740"/>
      <c r="BK160" s="740"/>
      <c r="BL160" s="740"/>
      <c r="BM160" s="740"/>
      <c r="BN160" s="740"/>
      <c r="BO160" s="740"/>
      <c r="BP160" s="740"/>
      <c r="BQ160" s="740"/>
      <c r="BR160" s="740"/>
      <c r="BS160" s="740"/>
      <c r="BT160" s="740"/>
      <c r="BU160" s="740"/>
      <c r="BV160" s="740"/>
      <c r="BW160" s="740"/>
      <c r="BX160" s="740"/>
      <c r="BY160" s="740"/>
      <c r="BZ160" s="740"/>
      <c r="CA160" s="740"/>
      <c r="CB160" s="740"/>
      <c r="CC160" s="740"/>
      <c r="CD160" s="740"/>
      <c r="CE160" s="740"/>
      <c r="CF160" s="740"/>
      <c r="CG160" s="740"/>
    </row>
    <row r="161" spans="1:85" s="731" customFormat="1" x14ac:dyDescent="0.2">
      <c r="A161" s="357">
        <v>19</v>
      </c>
      <c r="B161" s="788" t="s">
        <v>1176</v>
      </c>
      <c r="C161" s="729"/>
      <c r="D161" s="729"/>
      <c r="E161" s="730"/>
      <c r="F161" s="729"/>
      <c r="G161" s="729"/>
      <c r="H161" s="729"/>
      <c r="I161" s="729"/>
      <c r="J161" s="729"/>
      <c r="K161" s="729"/>
      <c r="L161" s="729"/>
      <c r="M161" s="729"/>
      <c r="N161" s="729"/>
      <c r="O161" s="729"/>
      <c r="P161" s="729"/>
      <c r="Q161" s="729"/>
      <c r="R161" s="729"/>
      <c r="S161" s="729"/>
      <c r="T161" s="729"/>
      <c r="U161" s="78">
        <v>300</v>
      </c>
      <c r="V161" s="734">
        <f t="shared" si="35"/>
        <v>300</v>
      </c>
      <c r="W161" s="729"/>
      <c r="X161" s="78">
        <f t="shared" si="36"/>
        <v>300</v>
      </c>
      <c r="Y161" s="740"/>
      <c r="Z161" s="740"/>
      <c r="AA161" s="740"/>
      <c r="AB161" s="740"/>
      <c r="AC161" s="740"/>
      <c r="AD161" s="740"/>
      <c r="AE161" s="740"/>
      <c r="AF161" s="740"/>
      <c r="AG161" s="740"/>
      <c r="AH161" s="740"/>
      <c r="AI161" s="740"/>
      <c r="AJ161" s="740"/>
      <c r="AK161" s="740"/>
      <c r="AL161" s="740"/>
      <c r="AM161" s="740"/>
      <c r="AN161" s="740"/>
      <c r="AO161" s="740"/>
      <c r="AP161" s="740"/>
      <c r="AQ161" s="740"/>
      <c r="AR161" s="740"/>
      <c r="AS161" s="740"/>
      <c r="AT161" s="740"/>
      <c r="AU161" s="740"/>
      <c r="AV161" s="740"/>
      <c r="AW161" s="740"/>
      <c r="AX161" s="740"/>
      <c r="AY161" s="740"/>
      <c r="AZ161" s="740"/>
      <c r="BA161" s="740"/>
      <c r="BB161" s="740"/>
      <c r="BC161" s="740"/>
      <c r="BD161" s="740"/>
      <c r="BE161" s="740"/>
      <c r="BF161" s="740"/>
      <c r="BG161" s="740"/>
      <c r="BH161" s="740"/>
      <c r="BI161" s="740"/>
      <c r="BJ161" s="740"/>
      <c r="BK161" s="740"/>
      <c r="BL161" s="740"/>
      <c r="BM161" s="740"/>
      <c r="BN161" s="740"/>
      <c r="BO161" s="740"/>
      <c r="BP161" s="740"/>
      <c r="BQ161" s="740"/>
      <c r="BR161" s="740"/>
      <c r="BS161" s="740"/>
      <c r="BT161" s="740"/>
      <c r="BU161" s="740"/>
      <c r="BV161" s="740"/>
      <c r="BW161" s="740"/>
      <c r="BX161" s="740"/>
      <c r="BY161" s="740"/>
      <c r="BZ161" s="740"/>
      <c r="CA161" s="740"/>
      <c r="CB161" s="740"/>
      <c r="CC161" s="740"/>
      <c r="CD161" s="740"/>
      <c r="CE161" s="740"/>
      <c r="CF161" s="740"/>
      <c r="CG161" s="740"/>
    </row>
    <row r="162" spans="1:85" s="740" customFormat="1" x14ac:dyDescent="0.25">
      <c r="A162" s="357">
        <v>20</v>
      </c>
      <c r="B162" s="496" t="s">
        <v>1014</v>
      </c>
      <c r="C162" s="729"/>
      <c r="D162" s="78"/>
      <c r="E162" s="780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34"/>
      <c r="W162" s="734">
        <v>4476</v>
      </c>
      <c r="X162" s="78">
        <f t="shared" si="36"/>
        <v>4476</v>
      </c>
    </row>
    <row r="163" spans="1:85" s="740" customFormat="1" x14ac:dyDescent="0.25">
      <c r="A163" s="357">
        <v>21</v>
      </c>
      <c r="B163" s="496" t="s">
        <v>1015</v>
      </c>
      <c r="C163" s="729"/>
      <c r="D163" s="78"/>
      <c r="E163" s="780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34"/>
      <c r="W163" s="734">
        <v>319</v>
      </c>
      <c r="X163" s="78">
        <f t="shared" si="36"/>
        <v>319</v>
      </c>
    </row>
    <row r="164" spans="1:85" x14ac:dyDescent="0.2">
      <c r="A164" s="896" t="s">
        <v>279</v>
      </c>
      <c r="B164" s="896"/>
      <c r="C164" s="77" t="e">
        <f>SUM(#REF!+#REF!+#REF!+#REF!+#REF!+#REF!)</f>
        <v>#REF!</v>
      </c>
      <c r="D164" s="77">
        <f>SUM(D143:D147)</f>
        <v>22371</v>
      </c>
      <c r="E164" s="77">
        <f>SUM(E143:E147)</f>
        <v>0</v>
      </c>
      <c r="F164" s="77">
        <f>SUM(F143:F147)</f>
        <v>22371</v>
      </c>
      <c r="G164" s="77">
        <f>SUM(G143:G147)</f>
        <v>0</v>
      </c>
      <c r="H164" s="77">
        <f>SUM(H143:H147)</f>
        <v>22371</v>
      </c>
      <c r="I164" s="77">
        <f>SUM(I143:I151)</f>
        <v>2600</v>
      </c>
      <c r="J164" s="77">
        <f>SUM(J143:J151)</f>
        <v>24971</v>
      </c>
      <c r="K164" s="77">
        <f>SUM(K143:K151)</f>
        <v>0</v>
      </c>
      <c r="L164" s="77">
        <f>SUM(L143:L151)</f>
        <v>24971</v>
      </c>
      <c r="M164" s="77">
        <f t="shared" ref="M164:T164" si="37">SUM(M143:M152)</f>
        <v>-7932</v>
      </c>
      <c r="N164" s="77">
        <f t="shared" si="37"/>
        <v>17039</v>
      </c>
      <c r="O164" s="77">
        <f t="shared" si="37"/>
        <v>500</v>
      </c>
      <c r="P164" s="77">
        <f t="shared" si="37"/>
        <v>17289</v>
      </c>
      <c r="Q164" s="77">
        <f t="shared" si="37"/>
        <v>500</v>
      </c>
      <c r="R164" s="77">
        <f t="shared" si="37"/>
        <v>17789</v>
      </c>
      <c r="S164" s="77">
        <f t="shared" si="37"/>
        <v>-1920</v>
      </c>
      <c r="T164" s="77">
        <f t="shared" si="37"/>
        <v>15869</v>
      </c>
      <c r="U164" s="77">
        <f>SUM(U143:U161)</f>
        <v>-1600</v>
      </c>
      <c r="V164" s="773">
        <f>SUM(V143:V163)</f>
        <v>14269</v>
      </c>
      <c r="W164" s="773">
        <f t="shared" ref="W164:X164" si="38">SUM(W143:W163)</f>
        <v>5345</v>
      </c>
      <c r="X164" s="773">
        <f t="shared" si="38"/>
        <v>19614</v>
      </c>
    </row>
    <row r="165" spans="1:85" hidden="1" x14ac:dyDescent="0.2">
      <c r="A165" s="905" t="s">
        <v>284</v>
      </c>
      <c r="B165" s="905"/>
      <c r="C165" s="905"/>
      <c r="D165" s="905"/>
      <c r="E165" s="905"/>
      <c r="F165" s="905"/>
      <c r="G165" s="905"/>
      <c r="H165" s="905"/>
      <c r="I165" s="905"/>
      <c r="J165" s="905"/>
      <c r="K165" s="905"/>
      <c r="L165" s="905"/>
      <c r="M165" s="905"/>
      <c r="N165" s="905"/>
      <c r="O165" s="603"/>
      <c r="P165" s="603"/>
      <c r="Q165" s="603"/>
      <c r="R165" s="78">
        <f t="shared" si="33"/>
        <v>0</v>
      </c>
      <c r="S165" s="78"/>
      <c r="T165" s="78">
        <f t="shared" si="34"/>
        <v>0</v>
      </c>
      <c r="U165" s="78"/>
      <c r="V165" s="734">
        <f t="shared" si="35"/>
        <v>0</v>
      </c>
      <c r="W165" s="761"/>
      <c r="X165" s="78"/>
    </row>
    <row r="166" spans="1:85" hidden="1" x14ac:dyDescent="0.2">
      <c r="A166" s="364"/>
      <c r="B166" s="367"/>
      <c r="C166" s="77"/>
      <c r="D166" s="78"/>
      <c r="E166" s="48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>
        <f t="shared" si="33"/>
        <v>0</v>
      </c>
      <c r="S166" s="78"/>
      <c r="T166" s="78">
        <f t="shared" si="34"/>
        <v>0</v>
      </c>
      <c r="U166" s="78"/>
      <c r="V166" s="734">
        <f t="shared" si="35"/>
        <v>0</v>
      </c>
      <c r="W166" s="77"/>
      <c r="X166" s="78"/>
    </row>
    <row r="167" spans="1:85" hidden="1" x14ac:dyDescent="0.2">
      <c r="A167" s="904" t="s">
        <v>279</v>
      </c>
      <c r="B167" s="904"/>
      <c r="C167" s="781" t="e">
        <f>SUM(#REF!)</f>
        <v>#REF!</v>
      </c>
      <c r="D167" s="781">
        <f>SUM(D166:D166)</f>
        <v>0</v>
      </c>
      <c r="E167" s="781">
        <f>SUM(E166:E166)</f>
        <v>0</v>
      </c>
      <c r="F167" s="781">
        <f>SUM(F166:F166)</f>
        <v>0</v>
      </c>
      <c r="G167" s="781"/>
      <c r="H167" s="781">
        <f t="shared" ref="H167:N167" si="39">SUM(F167:G167)</f>
        <v>0</v>
      </c>
      <c r="I167" s="781">
        <f t="shared" si="39"/>
        <v>0</v>
      </c>
      <c r="J167" s="781">
        <f t="shared" si="39"/>
        <v>0</v>
      </c>
      <c r="K167" s="781">
        <f t="shared" si="39"/>
        <v>0</v>
      </c>
      <c r="L167" s="781">
        <f t="shared" si="39"/>
        <v>0</v>
      </c>
      <c r="M167" s="781">
        <f t="shared" si="39"/>
        <v>0</v>
      </c>
      <c r="N167" s="781">
        <f t="shared" si="39"/>
        <v>0</v>
      </c>
      <c r="O167" s="781"/>
      <c r="P167" s="781"/>
      <c r="Q167" s="781"/>
      <c r="R167" s="782">
        <f t="shared" si="33"/>
        <v>0</v>
      </c>
      <c r="S167" s="782"/>
      <c r="T167" s="782">
        <f t="shared" si="34"/>
        <v>0</v>
      </c>
      <c r="U167" s="782"/>
      <c r="V167" s="783">
        <f t="shared" si="35"/>
        <v>0</v>
      </c>
      <c r="W167" s="781"/>
      <c r="X167" s="782"/>
    </row>
    <row r="168" spans="1:85" x14ac:dyDescent="0.2">
      <c r="A168" s="784"/>
      <c r="B168" s="784"/>
      <c r="C168" s="785"/>
      <c r="D168" s="785"/>
      <c r="E168" s="785"/>
      <c r="F168" s="785"/>
      <c r="G168" s="785"/>
      <c r="H168" s="785"/>
      <c r="I168" s="785"/>
      <c r="J168" s="785"/>
      <c r="K168" s="785"/>
      <c r="L168" s="785"/>
      <c r="M168" s="785"/>
      <c r="N168" s="785"/>
      <c r="O168" s="785"/>
      <c r="P168" s="785"/>
      <c r="Q168" s="785"/>
      <c r="R168" s="785"/>
      <c r="S168" s="785"/>
      <c r="T168" s="785"/>
      <c r="U168" s="785"/>
      <c r="V168" s="785"/>
      <c r="W168" s="785"/>
    </row>
    <row r="169" spans="1:85" x14ac:dyDescent="0.2">
      <c r="A169" s="908" t="s">
        <v>1127</v>
      </c>
      <c r="B169" s="908"/>
      <c r="C169" s="908"/>
      <c r="D169" s="908"/>
      <c r="E169" s="908"/>
      <c r="F169" s="908"/>
      <c r="G169" s="908"/>
      <c r="H169" s="908"/>
      <c r="I169" s="908"/>
      <c r="J169" s="908"/>
      <c r="K169" s="908"/>
      <c r="L169" s="908"/>
      <c r="M169" s="908"/>
      <c r="N169" s="908"/>
      <c r="O169" s="908"/>
      <c r="P169" s="908"/>
      <c r="Q169" s="908"/>
      <c r="R169" s="908"/>
      <c r="S169" s="908"/>
      <c r="T169" s="908"/>
      <c r="U169" s="908"/>
      <c r="V169" s="908"/>
      <c r="W169" s="775"/>
    </row>
    <row r="170" spans="1:85" x14ac:dyDescent="0.2">
      <c r="A170" s="357" t="s">
        <v>438</v>
      </c>
      <c r="B170" s="789" t="s">
        <v>1128</v>
      </c>
      <c r="C170" s="105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>
        <v>0</v>
      </c>
      <c r="O170" s="105">
        <v>1000</v>
      </c>
      <c r="P170" s="105">
        <f>SUM(N170:O170)</f>
        <v>1000</v>
      </c>
      <c r="Q170" s="105"/>
      <c r="R170" s="105">
        <f>SUM(P170:Q170)</f>
        <v>1000</v>
      </c>
      <c r="S170" s="105"/>
      <c r="T170" s="105">
        <f>SUM(R170:S170)</f>
        <v>1000</v>
      </c>
      <c r="U170" s="105"/>
      <c r="V170" s="105">
        <f>SUM(T170:U170)</f>
        <v>1000</v>
      </c>
      <c r="W170" s="105"/>
      <c r="X170" s="78">
        <f>SUM(V170:W170)</f>
        <v>1000</v>
      </c>
    </row>
    <row r="171" spans="1:85" x14ac:dyDescent="0.2">
      <c r="A171" s="748"/>
      <c r="B171" s="896" t="s">
        <v>279</v>
      </c>
      <c r="C171" s="896"/>
      <c r="D171" s="196"/>
      <c r="E171" s="196"/>
      <c r="F171" s="196"/>
      <c r="G171" s="196"/>
      <c r="H171" s="196"/>
      <c r="I171" s="196"/>
      <c r="J171" s="196"/>
      <c r="K171" s="196"/>
      <c r="L171" s="196"/>
      <c r="M171" s="196"/>
      <c r="N171" s="196">
        <f>SUM(N170)</f>
        <v>0</v>
      </c>
      <c r="O171" s="196">
        <f>SUM(O170)</f>
        <v>1000</v>
      </c>
      <c r="P171" s="196">
        <f>SUM(P170)</f>
        <v>1000</v>
      </c>
      <c r="Q171" s="196">
        <f>SUM(Q170)</f>
        <v>0</v>
      </c>
      <c r="R171" s="196">
        <f>SUM(R170)</f>
        <v>1000</v>
      </c>
      <c r="S171" s="196">
        <f t="shared" ref="S171:X171" si="40">SUM(S170)</f>
        <v>0</v>
      </c>
      <c r="T171" s="196">
        <f t="shared" si="40"/>
        <v>1000</v>
      </c>
      <c r="U171" s="196">
        <f t="shared" si="40"/>
        <v>0</v>
      </c>
      <c r="V171" s="733">
        <f t="shared" si="40"/>
        <v>1000</v>
      </c>
      <c r="W171" s="733">
        <f t="shared" si="40"/>
        <v>0</v>
      </c>
      <c r="X171" s="733">
        <f t="shared" si="40"/>
        <v>1000</v>
      </c>
    </row>
    <row r="172" spans="1:85" x14ac:dyDescent="0.2">
      <c r="A172" s="692"/>
      <c r="B172" s="692"/>
      <c r="C172" s="196"/>
      <c r="D172" s="196"/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733"/>
      <c r="W172" s="196"/>
      <c r="X172" s="78"/>
    </row>
    <row r="173" spans="1:85" x14ac:dyDescent="0.2">
      <c r="A173" s="906" t="s">
        <v>51</v>
      </c>
      <c r="B173" s="907"/>
      <c r="C173" s="907"/>
      <c r="D173" s="907"/>
      <c r="E173" s="907"/>
      <c r="F173" s="907"/>
      <c r="G173" s="907"/>
      <c r="H173" s="907"/>
      <c r="I173" s="907"/>
      <c r="J173" s="907"/>
      <c r="K173" s="907"/>
      <c r="L173" s="907"/>
      <c r="M173" s="907"/>
      <c r="N173" s="907"/>
      <c r="O173" s="907"/>
      <c r="P173" s="907"/>
      <c r="Q173" s="907"/>
      <c r="R173" s="907"/>
      <c r="S173" s="907"/>
      <c r="T173" s="907"/>
      <c r="U173" s="907"/>
      <c r="V173" s="907"/>
      <c r="W173" s="774"/>
      <c r="X173" s="78"/>
    </row>
    <row r="174" spans="1:85" x14ac:dyDescent="0.2">
      <c r="A174" s="357">
        <v>1</v>
      </c>
      <c r="B174" s="78" t="s">
        <v>828</v>
      </c>
      <c r="C174" s="78">
        <v>1171</v>
      </c>
      <c r="D174" s="78">
        <f>918+1008</f>
        <v>1926</v>
      </c>
      <c r="E174" s="487"/>
      <c r="F174" s="78">
        <f>SUM(D174:E174)</f>
        <v>1926</v>
      </c>
      <c r="G174" s="78"/>
      <c r="H174" s="78">
        <f>SUM(F174:G174)</f>
        <v>1926</v>
      </c>
      <c r="I174" s="78"/>
      <c r="J174" s="78">
        <f>SUM(H174:I174)</f>
        <v>1926</v>
      </c>
      <c r="K174" s="78"/>
      <c r="L174" s="78">
        <f>SUM(J174:K174)</f>
        <v>1926</v>
      </c>
      <c r="M174" s="78"/>
      <c r="N174" s="78">
        <f>SUM(L174:M174)</f>
        <v>1926</v>
      </c>
      <c r="O174" s="78"/>
      <c r="P174" s="78">
        <f>SUM(N174:O174)</f>
        <v>1926</v>
      </c>
      <c r="Q174" s="78"/>
      <c r="R174" s="78">
        <f>SUM(P174:Q174)</f>
        <v>1926</v>
      </c>
      <c r="S174" s="78"/>
      <c r="T174" s="78">
        <f>SUM(R174:S174)</f>
        <v>1926</v>
      </c>
      <c r="U174" s="78"/>
      <c r="V174" s="734">
        <f>SUM(T174:U174)</f>
        <v>1926</v>
      </c>
      <c r="W174" s="78"/>
      <c r="X174" s="78">
        <f>SUM(V174:W174)</f>
        <v>1926</v>
      </c>
    </row>
    <row r="175" spans="1:85" x14ac:dyDescent="0.2">
      <c r="A175" s="357">
        <v>2</v>
      </c>
      <c r="B175" s="78" t="s">
        <v>285</v>
      </c>
      <c r="C175" s="78">
        <v>6000</v>
      </c>
      <c r="D175" s="78">
        <v>6000</v>
      </c>
      <c r="E175" s="487"/>
      <c r="F175" s="78">
        <f>SUM(D175:E175)</f>
        <v>6000</v>
      </c>
      <c r="G175" s="78"/>
      <c r="H175" s="78">
        <f>SUM(F175:G175)</f>
        <v>6000</v>
      </c>
      <c r="I175" s="78"/>
      <c r="J175" s="78">
        <f>SUM(H175:I175)</f>
        <v>6000</v>
      </c>
      <c r="K175" s="78"/>
      <c r="L175" s="78">
        <f>SUM(J175:K175)</f>
        <v>6000</v>
      </c>
      <c r="M175" s="78">
        <v>-1300</v>
      </c>
      <c r="N175" s="78">
        <f>SUM(L175:M175)</f>
        <v>4700</v>
      </c>
      <c r="O175" s="78">
        <v>-500</v>
      </c>
      <c r="P175" s="78">
        <v>4450</v>
      </c>
      <c r="Q175" s="78">
        <v>-500</v>
      </c>
      <c r="R175" s="78">
        <f t="shared" ref="R175" si="41">SUM(P175:Q175)</f>
        <v>3950</v>
      </c>
      <c r="S175" s="78"/>
      <c r="T175" s="78">
        <f t="shared" ref="T175" si="42">SUM(R175:S175)</f>
        <v>3950</v>
      </c>
      <c r="U175" s="78"/>
      <c r="V175" s="734">
        <f t="shared" ref="V175" si="43">SUM(T175:U175)</f>
        <v>3950</v>
      </c>
      <c r="W175" s="78">
        <v>-550</v>
      </c>
      <c r="X175" s="78">
        <f>SUM(V175:W175)</f>
        <v>3400</v>
      </c>
    </row>
    <row r="176" spans="1:85" x14ac:dyDescent="0.2">
      <c r="A176" s="896" t="s">
        <v>219</v>
      </c>
      <c r="B176" s="896"/>
      <c r="C176" s="77">
        <f>SUM(C174:C175)</f>
        <v>7171</v>
      </c>
      <c r="D176" s="77">
        <f>SUM(D174:D175)</f>
        <v>7926</v>
      </c>
      <c r="E176" s="77">
        <f t="shared" ref="E176:X176" si="44">SUM(E174:E175)</f>
        <v>0</v>
      </c>
      <c r="F176" s="77">
        <f t="shared" si="44"/>
        <v>7926</v>
      </c>
      <c r="G176" s="77">
        <f t="shared" si="44"/>
        <v>0</v>
      </c>
      <c r="H176" s="77">
        <f t="shared" si="44"/>
        <v>7926</v>
      </c>
      <c r="I176" s="77">
        <f t="shared" si="44"/>
        <v>0</v>
      </c>
      <c r="J176" s="77">
        <f t="shared" si="44"/>
        <v>7926</v>
      </c>
      <c r="K176" s="77">
        <f t="shared" si="44"/>
        <v>0</v>
      </c>
      <c r="L176" s="77">
        <f t="shared" si="44"/>
        <v>7926</v>
      </c>
      <c r="M176" s="77">
        <f t="shared" si="44"/>
        <v>-1300</v>
      </c>
      <c r="N176" s="77">
        <f t="shared" si="44"/>
        <v>6626</v>
      </c>
      <c r="O176" s="77">
        <f t="shared" si="44"/>
        <v>-500</v>
      </c>
      <c r="P176" s="77">
        <f t="shared" si="44"/>
        <v>6376</v>
      </c>
      <c r="Q176" s="77">
        <f t="shared" si="44"/>
        <v>-500</v>
      </c>
      <c r="R176" s="77">
        <f t="shared" si="44"/>
        <v>5876</v>
      </c>
      <c r="S176" s="77">
        <f t="shared" si="44"/>
        <v>0</v>
      </c>
      <c r="T176" s="77">
        <f t="shared" si="44"/>
        <v>5876</v>
      </c>
      <c r="U176" s="77">
        <f t="shared" si="44"/>
        <v>0</v>
      </c>
      <c r="V176" s="773">
        <f t="shared" si="44"/>
        <v>5876</v>
      </c>
      <c r="W176" s="773">
        <f t="shared" si="44"/>
        <v>-550</v>
      </c>
      <c r="X176" s="773">
        <f t="shared" si="44"/>
        <v>5326</v>
      </c>
    </row>
    <row r="177" spans="1:2" x14ac:dyDescent="0.2">
      <c r="A177" s="368"/>
      <c r="B177" s="351"/>
    </row>
    <row r="178" spans="1:2" x14ac:dyDescent="0.2">
      <c r="A178" s="368"/>
      <c r="B178" s="351"/>
    </row>
    <row r="179" spans="1:2" x14ac:dyDescent="0.2">
      <c r="A179" s="368"/>
      <c r="B179" s="351"/>
    </row>
    <row r="180" spans="1:2" x14ac:dyDescent="0.2">
      <c r="A180" s="368"/>
      <c r="B180" s="351"/>
    </row>
    <row r="181" spans="1:2" x14ac:dyDescent="0.2">
      <c r="A181" s="368"/>
      <c r="B181" s="351"/>
    </row>
    <row r="182" spans="1:2" x14ac:dyDescent="0.2">
      <c r="A182" s="368"/>
      <c r="B182" s="351"/>
    </row>
    <row r="183" spans="1:2" x14ac:dyDescent="0.2">
      <c r="A183" s="368"/>
      <c r="B183" s="351"/>
    </row>
    <row r="184" spans="1:2" x14ac:dyDescent="0.2">
      <c r="A184" s="368"/>
      <c r="B184" s="351"/>
    </row>
    <row r="185" spans="1:2" x14ac:dyDescent="0.2">
      <c r="A185" s="368"/>
      <c r="B185" s="351"/>
    </row>
    <row r="186" spans="1:2" x14ac:dyDescent="0.2">
      <c r="A186" s="368"/>
      <c r="B186" s="351"/>
    </row>
    <row r="187" spans="1:2" x14ac:dyDescent="0.2">
      <c r="A187" s="368"/>
      <c r="B187" s="351"/>
    </row>
    <row r="188" spans="1:2" x14ac:dyDescent="0.2">
      <c r="A188" s="368"/>
      <c r="B188" s="351"/>
    </row>
    <row r="189" spans="1:2" x14ac:dyDescent="0.2">
      <c r="A189" s="368"/>
      <c r="B189" s="351"/>
    </row>
    <row r="190" spans="1:2" x14ac:dyDescent="0.2">
      <c r="A190" s="368"/>
      <c r="B190" s="351"/>
    </row>
    <row r="231" spans="2:2" x14ac:dyDescent="0.2">
      <c r="B231" s="110"/>
    </row>
    <row r="232" spans="2:2" x14ac:dyDescent="0.2">
      <c r="B232" s="109"/>
    </row>
  </sheetData>
  <mergeCells count="22">
    <mergeCell ref="A176:B176"/>
    <mergeCell ref="A164:B164"/>
    <mergeCell ref="A167:B167"/>
    <mergeCell ref="A138:B138"/>
    <mergeCell ref="A165:N165"/>
    <mergeCell ref="B171:C171"/>
    <mergeCell ref="A173:V173"/>
    <mergeCell ref="A169:V169"/>
    <mergeCell ref="A139:X139"/>
    <mergeCell ref="A140:X140"/>
    <mergeCell ref="A141:X141"/>
    <mergeCell ref="A129:B129"/>
    <mergeCell ref="A7:X7"/>
    <mergeCell ref="A130:X130"/>
    <mergeCell ref="W1:X1"/>
    <mergeCell ref="A1:B1"/>
    <mergeCell ref="A5:B5"/>
    <mergeCell ref="A6:B6"/>
    <mergeCell ref="E5:E6"/>
    <mergeCell ref="F5:F6"/>
    <mergeCell ref="A2:X2"/>
    <mergeCell ref="A3:X3"/>
  </mergeCells>
  <printOptions horizontalCentered="1" verticalCentered="1"/>
  <pageMargins left="0.11811023622047245" right="0.11811023622047245" top="0.15748031496062992" bottom="0.11811023622047245" header="0.11811023622047245" footer="0.11811023622047245"/>
  <pageSetup paperSize="9" scale="71" orientation="portrait" r:id="rId1"/>
  <headerFooter alignWithMargins="0">
    <oddHeader>&amp;P. oldal</oddHeader>
  </headerFooter>
  <rowBreaks count="2" manualBreakCount="2">
    <brk id="70" max="23" man="1"/>
    <brk id="129" max="2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"/>
  <sheetViews>
    <sheetView view="pageBreakPreview" topLeftCell="A7" zoomScaleNormal="100" zoomScaleSheetLayoutView="100" workbookViewId="0">
      <selection activeCell="AC18" sqref="AC18"/>
    </sheetView>
  </sheetViews>
  <sheetFormatPr defaultRowHeight="15.75" x14ac:dyDescent="0.25"/>
  <cols>
    <col min="1" max="1" width="7.5703125" style="111" customWidth="1"/>
    <col min="2" max="2" width="84.7109375" style="111" customWidth="1"/>
    <col min="3" max="3" width="13.42578125" style="111" hidden="1" customWidth="1"/>
    <col min="4" max="4" width="14.28515625" style="111" hidden="1" customWidth="1"/>
    <col min="5" max="5" width="14.28515625" style="113" customWidth="1"/>
    <col min="6" max="6" width="10.28515625" style="111" hidden="1" customWidth="1"/>
    <col min="7" max="12" width="12.42578125" style="111" hidden="1" customWidth="1"/>
    <col min="13" max="13" width="11.5703125" style="111" hidden="1" customWidth="1"/>
    <col min="14" max="14" width="10.5703125" style="111" hidden="1" customWidth="1"/>
    <col min="15" max="22" width="13.140625" style="111" hidden="1" customWidth="1"/>
    <col min="23" max="27" width="13.140625" style="111" customWidth="1"/>
    <col min="28" max="16384" width="9.140625" style="111"/>
  </cols>
  <sheetData>
    <row r="1" spans="1:27" x14ac:dyDescent="0.25">
      <c r="A1" s="914"/>
      <c r="B1" s="914"/>
      <c r="Z1" s="912" t="s">
        <v>756</v>
      </c>
      <c r="AA1" s="912"/>
    </row>
    <row r="2" spans="1:27" ht="18.75" x14ac:dyDescent="0.3">
      <c r="A2" s="916" t="s">
        <v>1019</v>
      </c>
      <c r="B2" s="916"/>
      <c r="C2" s="916"/>
      <c r="D2" s="916"/>
      <c r="E2" s="916"/>
      <c r="F2" s="916"/>
      <c r="G2" s="916"/>
      <c r="H2" s="916"/>
      <c r="I2" s="916"/>
      <c r="J2" s="916"/>
      <c r="K2" s="916"/>
      <c r="L2" s="916"/>
      <c r="M2" s="916"/>
      <c r="N2" s="916"/>
      <c r="O2" s="916"/>
      <c r="P2" s="916"/>
      <c r="Q2" s="916"/>
      <c r="R2" s="916"/>
      <c r="S2" s="916"/>
      <c r="T2" s="916"/>
      <c r="U2" s="916"/>
      <c r="V2" s="916"/>
      <c r="W2" s="916"/>
      <c r="X2" s="916"/>
      <c r="Y2" s="916"/>
      <c r="Z2" s="916"/>
      <c r="AA2" s="916"/>
    </row>
    <row r="3" spans="1:27" x14ac:dyDescent="0.25">
      <c r="A3" s="112"/>
      <c r="B3" s="112"/>
      <c r="H3" s="114"/>
      <c r="J3" s="114"/>
      <c r="L3" s="114"/>
      <c r="N3" s="114"/>
      <c r="P3" s="114"/>
      <c r="R3" s="114"/>
      <c r="T3" s="114"/>
      <c r="V3" s="114"/>
      <c r="X3" s="114"/>
      <c r="AA3" s="114" t="s">
        <v>153</v>
      </c>
    </row>
    <row r="4" spans="1:27" ht="16.5" customHeight="1" x14ac:dyDescent="0.25">
      <c r="A4" s="915" t="s">
        <v>286</v>
      </c>
      <c r="B4" s="915"/>
      <c r="C4" s="115">
        <v>2015</v>
      </c>
      <c r="D4" s="115">
        <v>2016</v>
      </c>
      <c r="E4" s="116">
        <v>2018</v>
      </c>
      <c r="F4" s="811" t="s">
        <v>452</v>
      </c>
      <c r="G4" s="811" t="s">
        <v>829</v>
      </c>
      <c r="H4" s="545" t="s">
        <v>3</v>
      </c>
      <c r="I4" s="545" t="s">
        <v>5</v>
      </c>
      <c r="J4" s="576" t="s">
        <v>3</v>
      </c>
      <c r="K4" s="576" t="s">
        <v>5</v>
      </c>
      <c r="L4" s="591" t="s">
        <v>3</v>
      </c>
      <c r="M4" s="591" t="s">
        <v>4</v>
      </c>
      <c r="N4" s="602" t="s">
        <v>3</v>
      </c>
      <c r="O4" s="602" t="s">
        <v>1046</v>
      </c>
      <c r="P4" s="602" t="s">
        <v>3</v>
      </c>
      <c r="Q4" s="602" t="s">
        <v>5</v>
      </c>
      <c r="R4" s="664" t="s">
        <v>3</v>
      </c>
      <c r="S4" s="664" t="s">
        <v>5</v>
      </c>
      <c r="T4" s="686" t="s">
        <v>3</v>
      </c>
      <c r="U4" s="715" t="s">
        <v>5</v>
      </c>
      <c r="V4" s="715" t="s">
        <v>3</v>
      </c>
      <c r="W4" s="715" t="s">
        <v>5</v>
      </c>
      <c r="X4" s="726" t="s">
        <v>3</v>
      </c>
      <c r="Y4" s="726" t="s">
        <v>5</v>
      </c>
      <c r="Z4" s="759" t="s">
        <v>3</v>
      </c>
      <c r="AA4" s="759" t="s">
        <v>5</v>
      </c>
    </row>
    <row r="5" spans="1:27" x14ac:dyDescent="0.25">
      <c r="A5" s="915" t="s">
        <v>287</v>
      </c>
      <c r="B5" s="915"/>
      <c r="C5" s="117" t="s">
        <v>8</v>
      </c>
      <c r="D5" s="117" t="s">
        <v>288</v>
      </c>
      <c r="E5" s="118" t="s">
        <v>8</v>
      </c>
      <c r="F5" s="812"/>
      <c r="G5" s="812"/>
      <c r="H5" s="545" t="s">
        <v>9</v>
      </c>
      <c r="I5" s="545" t="s">
        <v>11</v>
      </c>
      <c r="J5" s="576" t="s">
        <v>9</v>
      </c>
      <c r="K5" s="576" t="s">
        <v>11</v>
      </c>
      <c r="L5" s="591" t="s">
        <v>9</v>
      </c>
      <c r="M5" s="591" t="s">
        <v>11</v>
      </c>
      <c r="N5" s="602" t="s">
        <v>9</v>
      </c>
      <c r="O5" s="602" t="s">
        <v>11</v>
      </c>
      <c r="P5" s="602" t="s">
        <v>9</v>
      </c>
      <c r="Q5" s="602" t="s">
        <v>11</v>
      </c>
      <c r="R5" s="665" t="s">
        <v>9</v>
      </c>
      <c r="S5" s="665" t="s">
        <v>11</v>
      </c>
      <c r="T5" s="686" t="s">
        <v>9</v>
      </c>
      <c r="U5" s="715" t="s">
        <v>11</v>
      </c>
      <c r="V5" s="715" t="s">
        <v>9</v>
      </c>
      <c r="W5" s="715" t="s">
        <v>11</v>
      </c>
      <c r="X5" s="727" t="s">
        <v>9</v>
      </c>
      <c r="Y5" s="727" t="s">
        <v>11</v>
      </c>
      <c r="Z5" s="760" t="s">
        <v>9</v>
      </c>
      <c r="AA5" s="760" t="s">
        <v>11</v>
      </c>
    </row>
    <row r="6" spans="1:27" x14ac:dyDescent="0.25">
      <c r="A6" s="474">
        <v>1</v>
      </c>
      <c r="B6" s="120" t="s">
        <v>289</v>
      </c>
      <c r="C6" s="120">
        <v>1000</v>
      </c>
      <c r="D6" s="120">
        <v>1000</v>
      </c>
      <c r="E6" s="78">
        <v>1500</v>
      </c>
      <c r="F6" s="120">
        <f>-30-100</f>
        <v>-130</v>
      </c>
      <c r="G6" s="120">
        <f>SUM(E6:F6)</f>
        <v>1370</v>
      </c>
      <c r="H6" s="120">
        <f>-200+45</f>
        <v>-155</v>
      </c>
      <c r="I6" s="120">
        <f>SUM(G6:H6)</f>
        <v>1215</v>
      </c>
      <c r="J6" s="120">
        <f>-30-100-180</f>
        <v>-310</v>
      </c>
      <c r="K6" s="120">
        <f>SUM(I6:J6)</f>
        <v>905</v>
      </c>
      <c r="L6" s="120">
        <f>-281-10-50-80-50</f>
        <v>-471</v>
      </c>
      <c r="M6" s="120">
        <f>SUM(K6:L6)</f>
        <v>434</v>
      </c>
      <c r="N6" s="120"/>
      <c r="O6" s="120">
        <f>SUM(M6:N6)</f>
        <v>434</v>
      </c>
      <c r="P6" s="120">
        <v>-375</v>
      </c>
      <c r="Q6" s="120">
        <f>SUM(O6:P6)</f>
        <v>59</v>
      </c>
      <c r="R6" s="120">
        <v>-20</v>
      </c>
      <c r="S6" s="120">
        <f>SUM(Q6:R6)</f>
        <v>39</v>
      </c>
      <c r="T6" s="120">
        <v>-25</v>
      </c>
      <c r="U6" s="120">
        <f>SUM(S6:T6)</f>
        <v>14</v>
      </c>
      <c r="V6" s="120"/>
      <c r="W6" s="120">
        <f>SUM(U6:V6)</f>
        <v>14</v>
      </c>
      <c r="X6" s="120"/>
      <c r="Y6" s="120">
        <f>SUM(W6:X6)</f>
        <v>14</v>
      </c>
      <c r="Z6" s="120"/>
      <c r="AA6" s="120">
        <f>SUM(Y6:Z6)</f>
        <v>14</v>
      </c>
    </row>
    <row r="7" spans="1:27" x14ac:dyDescent="0.25">
      <c r="A7" s="474">
        <v>2</v>
      </c>
      <c r="B7" s="120" t="s">
        <v>754</v>
      </c>
      <c r="C7" s="120"/>
      <c r="D7" s="120"/>
      <c r="E7" s="78">
        <v>5000</v>
      </c>
      <c r="F7" s="120">
        <f>-200-80</f>
        <v>-280</v>
      </c>
      <c r="G7" s="120">
        <f t="shared" ref="G7:G18" si="0">SUM(E7:F7)</f>
        <v>4720</v>
      </c>
      <c r="H7" s="120"/>
      <c r="I7" s="120">
        <f t="shared" ref="I7:I18" si="1">SUM(G7:H7)</f>
        <v>4720</v>
      </c>
      <c r="J7" s="120">
        <v>-79</v>
      </c>
      <c r="K7" s="120">
        <f t="shared" ref="K7:K18" si="2">SUM(I7:J7)</f>
        <v>4641</v>
      </c>
      <c r="L7" s="120">
        <v>-982</v>
      </c>
      <c r="M7" s="120">
        <f t="shared" ref="M7:M18" si="3">SUM(K7:L7)</f>
        <v>3659</v>
      </c>
      <c r="N7" s="120"/>
      <c r="O7" s="120">
        <f t="shared" ref="O7:O18" si="4">SUM(M7:N7)</f>
        <v>3659</v>
      </c>
      <c r="P7" s="120">
        <v>-430</v>
      </c>
      <c r="Q7" s="120">
        <f t="shared" ref="Q7:Q19" si="5">SUM(O7:P7)</f>
        <v>3229</v>
      </c>
      <c r="R7" s="120">
        <v>-977</v>
      </c>
      <c r="S7" s="120">
        <f t="shared" ref="S7:S19" si="6">SUM(Q7:R7)</f>
        <v>2252</v>
      </c>
      <c r="T7" s="120">
        <v>-1954</v>
      </c>
      <c r="U7" s="120">
        <f t="shared" ref="U7:U19" si="7">SUM(S7:T7)</f>
        <v>298</v>
      </c>
      <c r="V7" s="120">
        <v>-117</v>
      </c>
      <c r="W7" s="120">
        <f t="shared" ref="W7:W19" si="8">SUM(U7:V7)</f>
        <v>181</v>
      </c>
      <c r="X7" s="120">
        <v>-180</v>
      </c>
      <c r="Y7" s="120">
        <f t="shared" ref="Y7:Y19" si="9">SUM(W7:X7)</f>
        <v>1</v>
      </c>
      <c r="Z7" s="120"/>
      <c r="AA7" s="120">
        <f t="shared" ref="AA7:AA19" si="10">SUM(Y7:Z7)</f>
        <v>1</v>
      </c>
    </row>
    <row r="8" spans="1:27" x14ac:dyDescent="0.25">
      <c r="A8" s="474">
        <v>3</v>
      </c>
      <c r="B8" s="120" t="s">
        <v>1017</v>
      </c>
      <c r="C8" s="120">
        <v>800</v>
      </c>
      <c r="D8" s="120">
        <v>800</v>
      </c>
      <c r="E8" s="78">
        <v>800</v>
      </c>
      <c r="F8" s="120"/>
      <c r="G8" s="120">
        <f t="shared" si="0"/>
        <v>800</v>
      </c>
      <c r="H8" s="120"/>
      <c r="I8" s="120">
        <f t="shared" si="1"/>
        <v>800</v>
      </c>
      <c r="J8" s="120"/>
      <c r="K8" s="120">
        <f t="shared" si="2"/>
        <v>800</v>
      </c>
      <c r="L8" s="120"/>
      <c r="M8" s="120">
        <f t="shared" si="3"/>
        <v>800</v>
      </c>
      <c r="N8" s="120"/>
      <c r="O8" s="120">
        <f t="shared" si="4"/>
        <v>800</v>
      </c>
      <c r="P8" s="120">
        <v>-800</v>
      </c>
      <c r="Q8" s="120">
        <f t="shared" si="5"/>
        <v>0</v>
      </c>
      <c r="R8" s="120"/>
      <c r="S8" s="120">
        <f t="shared" si="6"/>
        <v>0</v>
      </c>
      <c r="T8" s="120"/>
      <c r="U8" s="120">
        <f t="shared" si="7"/>
        <v>0</v>
      </c>
      <c r="V8" s="120"/>
      <c r="W8" s="120">
        <f t="shared" si="8"/>
        <v>0</v>
      </c>
      <c r="X8" s="120"/>
      <c r="Y8" s="120">
        <f t="shared" si="9"/>
        <v>0</v>
      </c>
      <c r="Z8" s="120"/>
      <c r="AA8" s="120">
        <f t="shared" si="10"/>
        <v>0</v>
      </c>
    </row>
    <row r="9" spans="1:27" x14ac:dyDescent="0.25">
      <c r="A9" s="474">
        <v>4</v>
      </c>
      <c r="B9" s="93" t="s">
        <v>290</v>
      </c>
      <c r="C9" s="120">
        <f>4000-150</f>
        <v>3850</v>
      </c>
      <c r="D9" s="120">
        <v>5000</v>
      </c>
      <c r="E9" s="78">
        <v>5000</v>
      </c>
      <c r="F9" s="120"/>
      <c r="G9" s="120">
        <f t="shared" si="0"/>
        <v>5000</v>
      </c>
      <c r="H9" s="120"/>
      <c r="I9" s="120">
        <f t="shared" si="1"/>
        <v>5000</v>
      </c>
      <c r="J9" s="120"/>
      <c r="K9" s="120">
        <f t="shared" si="2"/>
        <v>5000</v>
      </c>
      <c r="L9" s="120"/>
      <c r="M9" s="120">
        <f t="shared" si="3"/>
        <v>5000</v>
      </c>
      <c r="N9" s="120"/>
      <c r="O9" s="120">
        <f t="shared" si="4"/>
        <v>5000</v>
      </c>
      <c r="P9" s="120"/>
      <c r="Q9" s="120">
        <f t="shared" si="5"/>
        <v>5000</v>
      </c>
      <c r="R9" s="120"/>
      <c r="S9" s="120">
        <f t="shared" si="6"/>
        <v>5000</v>
      </c>
      <c r="T9" s="120"/>
      <c r="U9" s="120">
        <f t="shared" si="7"/>
        <v>5000</v>
      </c>
      <c r="V9" s="120"/>
      <c r="W9" s="120">
        <f t="shared" si="8"/>
        <v>5000</v>
      </c>
      <c r="X9" s="120"/>
      <c r="Y9" s="120">
        <f t="shared" si="9"/>
        <v>5000</v>
      </c>
      <c r="Z9" s="120"/>
      <c r="AA9" s="120">
        <f t="shared" si="10"/>
        <v>5000</v>
      </c>
    </row>
    <row r="10" spans="1:27" x14ac:dyDescent="0.25">
      <c r="A10" s="474">
        <v>5</v>
      </c>
      <c r="B10" s="121" t="s">
        <v>291</v>
      </c>
      <c r="C10" s="120">
        <f>530+150</f>
        <v>680</v>
      </c>
      <c r="D10" s="120">
        <v>50</v>
      </c>
      <c r="E10" s="78">
        <v>10</v>
      </c>
      <c r="F10" s="120"/>
      <c r="G10" s="120">
        <f t="shared" si="0"/>
        <v>10</v>
      </c>
      <c r="H10" s="120"/>
      <c r="I10" s="120">
        <f t="shared" si="1"/>
        <v>10</v>
      </c>
      <c r="J10" s="120"/>
      <c r="K10" s="120">
        <f t="shared" si="2"/>
        <v>10</v>
      </c>
      <c r="L10" s="120"/>
      <c r="M10" s="120">
        <f t="shared" si="3"/>
        <v>10</v>
      </c>
      <c r="N10" s="120"/>
      <c r="O10" s="120">
        <f t="shared" si="4"/>
        <v>10</v>
      </c>
      <c r="P10" s="120"/>
      <c r="Q10" s="120">
        <f t="shared" si="5"/>
        <v>10</v>
      </c>
      <c r="R10" s="120"/>
      <c r="S10" s="120">
        <f t="shared" si="6"/>
        <v>10</v>
      </c>
      <c r="T10" s="120"/>
      <c r="U10" s="120">
        <f t="shared" si="7"/>
        <v>10</v>
      </c>
      <c r="V10" s="120"/>
      <c r="W10" s="120">
        <f t="shared" si="8"/>
        <v>10</v>
      </c>
      <c r="X10" s="120"/>
      <c r="Y10" s="120">
        <f t="shared" si="9"/>
        <v>10</v>
      </c>
      <c r="Z10" s="120"/>
      <c r="AA10" s="120">
        <f t="shared" si="10"/>
        <v>10</v>
      </c>
    </row>
    <row r="11" spans="1:27" x14ac:dyDescent="0.25">
      <c r="A11" s="474">
        <v>6</v>
      </c>
      <c r="B11" s="120" t="s">
        <v>292</v>
      </c>
      <c r="C11" s="120"/>
      <c r="D11" s="120">
        <v>88027</v>
      </c>
      <c r="E11" s="78">
        <v>59496</v>
      </c>
      <c r="F11" s="120"/>
      <c r="G11" s="120">
        <f t="shared" si="0"/>
        <v>59496</v>
      </c>
      <c r="H11" s="120"/>
      <c r="I11" s="120">
        <f t="shared" si="1"/>
        <v>59496</v>
      </c>
      <c r="J11" s="120"/>
      <c r="K11" s="120">
        <f t="shared" si="2"/>
        <v>59496</v>
      </c>
      <c r="L11" s="120"/>
      <c r="M11" s="120">
        <f t="shared" si="3"/>
        <v>59496</v>
      </c>
      <c r="N11" s="120"/>
      <c r="O11" s="120">
        <f t="shared" si="4"/>
        <v>59496</v>
      </c>
      <c r="P11" s="120"/>
      <c r="Q11" s="120">
        <f t="shared" si="5"/>
        <v>59496</v>
      </c>
      <c r="R11" s="120"/>
      <c r="S11" s="120">
        <f t="shared" si="6"/>
        <v>59496</v>
      </c>
      <c r="T11" s="120"/>
      <c r="U11" s="120">
        <f t="shared" si="7"/>
        <v>59496</v>
      </c>
      <c r="V11" s="120"/>
      <c r="W11" s="120">
        <f t="shared" si="8"/>
        <v>59496</v>
      </c>
      <c r="X11" s="120"/>
      <c r="Y11" s="120">
        <f t="shared" si="9"/>
        <v>59496</v>
      </c>
      <c r="Z11" s="120"/>
      <c r="AA11" s="120">
        <f t="shared" si="10"/>
        <v>59496</v>
      </c>
    </row>
    <row r="12" spans="1:27" x14ac:dyDescent="0.25">
      <c r="A12" s="474">
        <v>7</v>
      </c>
      <c r="B12" s="120" t="s">
        <v>293</v>
      </c>
      <c r="C12" s="120"/>
      <c r="D12" s="120"/>
      <c r="E12" s="78">
        <v>2250</v>
      </c>
      <c r="F12" s="120"/>
      <c r="G12" s="120">
        <f t="shared" si="0"/>
        <v>2250</v>
      </c>
      <c r="H12" s="120"/>
      <c r="I12" s="120">
        <f t="shared" si="1"/>
        <v>2250</v>
      </c>
      <c r="J12" s="120"/>
      <c r="K12" s="120">
        <f t="shared" si="2"/>
        <v>2250</v>
      </c>
      <c r="L12" s="120">
        <v>-2250</v>
      </c>
      <c r="M12" s="120">
        <f t="shared" si="3"/>
        <v>0</v>
      </c>
      <c r="N12" s="120"/>
      <c r="O12" s="120">
        <f t="shared" si="4"/>
        <v>0</v>
      </c>
      <c r="P12" s="120"/>
      <c r="Q12" s="120">
        <f t="shared" si="5"/>
        <v>0</v>
      </c>
      <c r="R12" s="120"/>
      <c r="S12" s="120">
        <f t="shared" si="6"/>
        <v>0</v>
      </c>
      <c r="T12" s="120"/>
      <c r="U12" s="120">
        <f t="shared" si="7"/>
        <v>0</v>
      </c>
      <c r="V12" s="120"/>
      <c r="W12" s="120">
        <f t="shared" si="8"/>
        <v>0</v>
      </c>
      <c r="X12" s="120"/>
      <c r="Y12" s="120">
        <f t="shared" si="9"/>
        <v>0</v>
      </c>
      <c r="Z12" s="120"/>
      <c r="AA12" s="120">
        <f t="shared" si="10"/>
        <v>0</v>
      </c>
    </row>
    <row r="13" spans="1:27" x14ac:dyDescent="0.25">
      <c r="A13" s="474">
        <v>8</v>
      </c>
      <c r="B13" s="120" t="s">
        <v>703</v>
      </c>
      <c r="C13" s="120"/>
      <c r="D13" s="120"/>
      <c r="E13" s="78">
        <v>2280</v>
      </c>
      <c r="F13" s="120"/>
      <c r="G13" s="120">
        <f t="shared" si="0"/>
        <v>2280</v>
      </c>
      <c r="H13" s="120"/>
      <c r="I13" s="120">
        <f t="shared" si="1"/>
        <v>2280</v>
      </c>
      <c r="J13" s="120"/>
      <c r="K13" s="120">
        <f t="shared" si="2"/>
        <v>2280</v>
      </c>
      <c r="L13" s="120"/>
      <c r="M13" s="120">
        <f t="shared" si="3"/>
        <v>2280</v>
      </c>
      <c r="N13" s="120"/>
      <c r="O13" s="120">
        <f t="shared" si="4"/>
        <v>2280</v>
      </c>
      <c r="P13" s="120"/>
      <c r="Q13" s="120">
        <f t="shared" si="5"/>
        <v>2280</v>
      </c>
      <c r="R13" s="120"/>
      <c r="S13" s="120">
        <f t="shared" si="6"/>
        <v>2280</v>
      </c>
      <c r="T13" s="120"/>
      <c r="U13" s="120">
        <f t="shared" si="7"/>
        <v>2280</v>
      </c>
      <c r="V13" s="120"/>
      <c r="W13" s="120">
        <f t="shared" si="8"/>
        <v>2280</v>
      </c>
      <c r="X13" s="120"/>
      <c r="Y13" s="120">
        <f t="shared" si="9"/>
        <v>2280</v>
      </c>
      <c r="Z13" s="120"/>
      <c r="AA13" s="120">
        <f t="shared" si="10"/>
        <v>2280</v>
      </c>
    </row>
    <row r="14" spans="1:27" s="113" customFormat="1" ht="31.5" x14ac:dyDescent="0.25">
      <c r="A14" s="474">
        <v>9</v>
      </c>
      <c r="B14" s="369" t="s">
        <v>701</v>
      </c>
      <c r="C14" s="93"/>
      <c r="D14" s="93"/>
      <c r="E14" s="78">
        <v>12982</v>
      </c>
      <c r="F14" s="93"/>
      <c r="G14" s="120">
        <f t="shared" si="0"/>
        <v>12982</v>
      </c>
      <c r="H14" s="120">
        <v>-12982</v>
      </c>
      <c r="I14" s="120">
        <f t="shared" si="1"/>
        <v>0</v>
      </c>
      <c r="J14" s="120"/>
      <c r="K14" s="120">
        <f t="shared" si="2"/>
        <v>0</v>
      </c>
      <c r="L14" s="120"/>
      <c r="M14" s="120">
        <f t="shared" si="3"/>
        <v>0</v>
      </c>
      <c r="N14" s="120"/>
      <c r="O14" s="120">
        <f t="shared" si="4"/>
        <v>0</v>
      </c>
      <c r="P14" s="120"/>
      <c r="Q14" s="120">
        <f t="shared" si="5"/>
        <v>0</v>
      </c>
      <c r="R14" s="120"/>
      <c r="S14" s="120">
        <f t="shared" si="6"/>
        <v>0</v>
      </c>
      <c r="T14" s="120"/>
      <c r="U14" s="120">
        <f t="shared" si="7"/>
        <v>0</v>
      </c>
      <c r="V14" s="120"/>
      <c r="W14" s="120">
        <f t="shared" si="8"/>
        <v>0</v>
      </c>
      <c r="X14" s="120"/>
      <c r="Y14" s="120">
        <f t="shared" si="9"/>
        <v>0</v>
      </c>
      <c r="Z14" s="93"/>
      <c r="AA14" s="120">
        <f t="shared" si="10"/>
        <v>0</v>
      </c>
    </row>
    <row r="15" spans="1:27" s="113" customFormat="1" x14ac:dyDescent="0.25">
      <c r="A15" s="474">
        <v>10</v>
      </c>
      <c r="B15" s="93" t="s">
        <v>705</v>
      </c>
      <c r="C15" s="93"/>
      <c r="D15" s="93"/>
      <c r="E15" s="78">
        <v>67442</v>
      </c>
      <c r="F15" s="93"/>
      <c r="G15" s="120">
        <f t="shared" si="0"/>
        <v>67442</v>
      </c>
      <c r="H15" s="120">
        <f>-40606-26836</f>
        <v>-67442</v>
      </c>
      <c r="I15" s="120">
        <f t="shared" si="1"/>
        <v>0</v>
      </c>
      <c r="J15" s="120"/>
      <c r="K15" s="120">
        <f t="shared" si="2"/>
        <v>0</v>
      </c>
      <c r="L15" s="120"/>
      <c r="M15" s="120">
        <f t="shared" si="3"/>
        <v>0</v>
      </c>
      <c r="N15" s="120"/>
      <c r="O15" s="120">
        <f t="shared" si="4"/>
        <v>0</v>
      </c>
      <c r="P15" s="120"/>
      <c r="Q15" s="120">
        <f t="shared" si="5"/>
        <v>0</v>
      </c>
      <c r="R15" s="120"/>
      <c r="S15" s="120">
        <f t="shared" si="6"/>
        <v>0</v>
      </c>
      <c r="T15" s="120"/>
      <c r="U15" s="120">
        <f t="shared" si="7"/>
        <v>0</v>
      </c>
      <c r="V15" s="120"/>
      <c r="W15" s="120">
        <f t="shared" si="8"/>
        <v>0</v>
      </c>
      <c r="X15" s="120"/>
      <c r="Y15" s="120">
        <f t="shared" si="9"/>
        <v>0</v>
      </c>
      <c r="Z15" s="93"/>
      <c r="AA15" s="120">
        <f t="shared" si="10"/>
        <v>0</v>
      </c>
    </row>
    <row r="16" spans="1:27" s="113" customFormat="1" x14ac:dyDescent="0.25">
      <c r="A16" s="474">
        <v>11</v>
      </c>
      <c r="B16" s="93" t="s">
        <v>694</v>
      </c>
      <c r="C16" s="93"/>
      <c r="D16" s="93"/>
      <c r="E16" s="78">
        <v>1875598</v>
      </c>
      <c r="F16" s="93"/>
      <c r="G16" s="120">
        <f t="shared" si="0"/>
        <v>1875598</v>
      </c>
      <c r="H16" s="120"/>
      <c r="I16" s="120">
        <f t="shared" si="1"/>
        <v>1875598</v>
      </c>
      <c r="J16" s="120"/>
      <c r="K16" s="120">
        <f t="shared" si="2"/>
        <v>1875598</v>
      </c>
      <c r="L16" s="120"/>
      <c r="M16" s="120">
        <f t="shared" si="3"/>
        <v>1875598</v>
      </c>
      <c r="N16" s="120"/>
      <c r="O16" s="120">
        <f t="shared" si="4"/>
        <v>1875598</v>
      </c>
      <c r="P16" s="120"/>
      <c r="Q16" s="120">
        <f t="shared" si="5"/>
        <v>1875598</v>
      </c>
      <c r="R16" s="120"/>
      <c r="S16" s="120">
        <f t="shared" si="6"/>
        <v>1875598</v>
      </c>
      <c r="T16" s="120"/>
      <c r="U16" s="120">
        <f t="shared" si="7"/>
        <v>1875598</v>
      </c>
      <c r="V16" s="120">
        <v>-542</v>
      </c>
      <c r="W16" s="120">
        <f t="shared" si="8"/>
        <v>1875056</v>
      </c>
      <c r="X16" s="120"/>
      <c r="Y16" s="120">
        <f t="shared" si="9"/>
        <v>1875056</v>
      </c>
      <c r="Z16" s="93"/>
      <c r="AA16" s="120">
        <f t="shared" si="10"/>
        <v>1875056</v>
      </c>
    </row>
    <row r="17" spans="1:27" s="113" customFormat="1" ht="31.5" x14ac:dyDescent="0.25">
      <c r="A17" s="474">
        <v>12</v>
      </c>
      <c r="B17" s="369" t="s">
        <v>704</v>
      </c>
      <c r="C17" s="93"/>
      <c r="D17" s="93"/>
      <c r="E17" s="78">
        <v>500</v>
      </c>
      <c r="F17" s="78">
        <v>-500</v>
      </c>
      <c r="G17" s="168">
        <f t="shared" si="0"/>
        <v>0</v>
      </c>
      <c r="H17" s="168"/>
      <c r="I17" s="120">
        <f t="shared" si="1"/>
        <v>0</v>
      </c>
      <c r="J17" s="120"/>
      <c r="K17" s="120">
        <f t="shared" si="2"/>
        <v>0</v>
      </c>
      <c r="L17" s="168"/>
      <c r="M17" s="120">
        <f t="shared" si="3"/>
        <v>0</v>
      </c>
      <c r="N17" s="120"/>
      <c r="O17" s="120">
        <f t="shared" si="4"/>
        <v>0</v>
      </c>
      <c r="P17" s="120"/>
      <c r="Q17" s="120">
        <f t="shared" si="5"/>
        <v>0</v>
      </c>
      <c r="R17" s="120"/>
      <c r="S17" s="120">
        <f t="shared" si="6"/>
        <v>0</v>
      </c>
      <c r="T17" s="120"/>
      <c r="U17" s="120">
        <f t="shared" si="7"/>
        <v>0</v>
      </c>
      <c r="V17" s="120"/>
      <c r="W17" s="120">
        <f t="shared" si="8"/>
        <v>0</v>
      </c>
      <c r="X17" s="120"/>
      <c r="Y17" s="120">
        <f t="shared" si="9"/>
        <v>0</v>
      </c>
      <c r="Z17" s="93"/>
      <c r="AA17" s="120">
        <f t="shared" si="10"/>
        <v>0</v>
      </c>
    </row>
    <row r="18" spans="1:27" s="113" customFormat="1" x14ac:dyDescent="0.25">
      <c r="A18" s="474">
        <v>13</v>
      </c>
      <c r="B18" s="93" t="s">
        <v>706</v>
      </c>
      <c r="C18" s="93"/>
      <c r="D18" s="93"/>
      <c r="E18" s="78">
        <v>39173</v>
      </c>
      <c r="F18" s="93"/>
      <c r="G18" s="120">
        <f t="shared" si="0"/>
        <v>39173</v>
      </c>
      <c r="H18" s="120"/>
      <c r="I18" s="120">
        <f t="shared" si="1"/>
        <v>39173</v>
      </c>
      <c r="J18" s="120"/>
      <c r="K18" s="120">
        <f t="shared" si="2"/>
        <v>39173</v>
      </c>
      <c r="L18" s="120"/>
      <c r="M18" s="120">
        <f t="shared" si="3"/>
        <v>39173</v>
      </c>
      <c r="N18" s="120"/>
      <c r="O18" s="120">
        <f t="shared" si="4"/>
        <v>39173</v>
      </c>
      <c r="P18" s="120"/>
      <c r="Q18" s="120">
        <f t="shared" si="5"/>
        <v>39173</v>
      </c>
      <c r="R18" s="120"/>
      <c r="S18" s="120">
        <f t="shared" si="6"/>
        <v>39173</v>
      </c>
      <c r="T18" s="120"/>
      <c r="U18" s="120">
        <f t="shared" si="7"/>
        <v>39173</v>
      </c>
      <c r="V18" s="120"/>
      <c r="W18" s="120">
        <f t="shared" si="8"/>
        <v>39173</v>
      </c>
      <c r="X18" s="120"/>
      <c r="Y18" s="120">
        <f t="shared" si="9"/>
        <v>39173</v>
      </c>
      <c r="Z18" s="93"/>
      <c r="AA18" s="120">
        <f t="shared" si="10"/>
        <v>39173</v>
      </c>
    </row>
    <row r="19" spans="1:27" s="113" customFormat="1" ht="31.5" x14ac:dyDescent="0.25">
      <c r="A19" s="611">
        <v>14</v>
      </c>
      <c r="B19" s="322" t="s">
        <v>1073</v>
      </c>
      <c r="C19" s="93"/>
      <c r="D19" s="93"/>
      <c r="E19" s="78"/>
      <c r="F19" s="93"/>
      <c r="G19" s="120"/>
      <c r="H19" s="120"/>
      <c r="I19" s="120"/>
      <c r="J19" s="120"/>
      <c r="K19" s="120"/>
      <c r="L19" s="120"/>
      <c r="M19" s="120"/>
      <c r="N19" s="120"/>
      <c r="O19" s="120"/>
      <c r="P19" s="120">
        <v>59893</v>
      </c>
      <c r="Q19" s="120">
        <f t="shared" si="5"/>
        <v>59893</v>
      </c>
      <c r="R19" s="120"/>
      <c r="S19" s="120">
        <f t="shared" si="6"/>
        <v>59893</v>
      </c>
      <c r="T19" s="120"/>
      <c r="U19" s="120">
        <f t="shared" si="7"/>
        <v>59893</v>
      </c>
      <c r="V19" s="120"/>
      <c r="W19" s="120">
        <f t="shared" si="8"/>
        <v>59893</v>
      </c>
      <c r="X19" s="120"/>
      <c r="Y19" s="120">
        <f t="shared" si="9"/>
        <v>59893</v>
      </c>
      <c r="Z19" s="93"/>
      <c r="AA19" s="120">
        <f t="shared" si="10"/>
        <v>59893</v>
      </c>
    </row>
    <row r="20" spans="1:27" x14ac:dyDescent="0.25">
      <c r="A20" s="913" t="s">
        <v>219</v>
      </c>
      <c r="B20" s="913"/>
      <c r="C20" s="87">
        <f>SUM(C6:C11)</f>
        <v>6330</v>
      </c>
      <c r="D20" s="87">
        <f>SUM(D6:D11)</f>
        <v>94877</v>
      </c>
      <c r="E20" s="77">
        <f>SUM(E6:E18)</f>
        <v>2072031</v>
      </c>
      <c r="F20" s="77">
        <f t="shared" ref="F20:O20" si="11">SUM(F6:F18)</f>
        <v>-910</v>
      </c>
      <c r="G20" s="77">
        <f t="shared" si="11"/>
        <v>2071121</v>
      </c>
      <c r="H20" s="77">
        <f t="shared" si="11"/>
        <v>-80579</v>
      </c>
      <c r="I20" s="77">
        <f t="shared" si="11"/>
        <v>1990542</v>
      </c>
      <c r="J20" s="77">
        <f t="shared" si="11"/>
        <v>-389</v>
      </c>
      <c r="K20" s="77">
        <f t="shared" si="11"/>
        <v>1990153</v>
      </c>
      <c r="L20" s="77">
        <f t="shared" si="11"/>
        <v>-3703</v>
      </c>
      <c r="M20" s="77">
        <f t="shared" si="11"/>
        <v>1986450</v>
      </c>
      <c r="N20" s="77">
        <f t="shared" si="11"/>
        <v>0</v>
      </c>
      <c r="O20" s="77">
        <f t="shared" si="11"/>
        <v>1986450</v>
      </c>
      <c r="P20" s="77">
        <f>SUM(P6:P19)</f>
        <v>58288</v>
      </c>
      <c r="Q20" s="77">
        <f>SUM(Q6:Q19)</f>
        <v>2044738</v>
      </c>
      <c r="R20" s="77">
        <f t="shared" ref="R20:X20" si="12">SUM(R6:R19)</f>
        <v>-997</v>
      </c>
      <c r="S20" s="77">
        <f t="shared" si="12"/>
        <v>2043741</v>
      </c>
      <c r="T20" s="77">
        <f t="shared" si="12"/>
        <v>-1979</v>
      </c>
      <c r="U20" s="77">
        <f t="shared" si="12"/>
        <v>2041762</v>
      </c>
      <c r="V20" s="77">
        <f t="shared" si="12"/>
        <v>-659</v>
      </c>
      <c r="W20" s="77">
        <f t="shared" si="12"/>
        <v>2041103</v>
      </c>
      <c r="X20" s="77">
        <f t="shared" si="12"/>
        <v>-180</v>
      </c>
      <c r="Y20" s="77">
        <f>SUM(Y6:Y19)</f>
        <v>2040923</v>
      </c>
      <c r="Z20" s="77">
        <f t="shared" ref="Z20:AA20" si="13">SUM(Z6:Z19)</f>
        <v>0</v>
      </c>
      <c r="AA20" s="77">
        <f t="shared" si="13"/>
        <v>2040923</v>
      </c>
    </row>
    <row r="21" spans="1:27" x14ac:dyDescent="0.25">
      <c r="A21" s="122"/>
      <c r="B21" s="122" t="s">
        <v>294</v>
      </c>
      <c r="C21" s="120" t="e">
        <f>C20-#REF!</f>
        <v>#REF!</v>
      </c>
      <c r="D21" s="120" t="e">
        <f>D20-D22</f>
        <v>#REF!</v>
      </c>
      <c r="E21" s="78">
        <f>E20-E22</f>
        <v>131607</v>
      </c>
      <c r="F21" s="78">
        <f t="shared" ref="F21:O21" si="14">F20-F22</f>
        <v>-910</v>
      </c>
      <c r="G21" s="78">
        <f t="shared" si="14"/>
        <v>130697</v>
      </c>
      <c r="H21" s="78">
        <f t="shared" si="14"/>
        <v>-80579</v>
      </c>
      <c r="I21" s="78">
        <f t="shared" si="14"/>
        <v>50118</v>
      </c>
      <c r="J21" s="78">
        <f t="shared" si="14"/>
        <v>-389</v>
      </c>
      <c r="K21" s="78">
        <f t="shared" si="14"/>
        <v>49729</v>
      </c>
      <c r="L21" s="78">
        <f t="shared" si="14"/>
        <v>-1453</v>
      </c>
      <c r="M21" s="78">
        <f t="shared" si="14"/>
        <v>48276</v>
      </c>
      <c r="N21" s="78">
        <f t="shared" si="14"/>
        <v>0</v>
      </c>
      <c r="O21" s="78">
        <f t="shared" si="14"/>
        <v>48276</v>
      </c>
      <c r="P21" s="78">
        <f>P20-P22</f>
        <v>59088</v>
      </c>
      <c r="Q21" s="78">
        <f>Q20-Q22</f>
        <v>107364</v>
      </c>
      <c r="R21" s="78">
        <f t="shared" ref="R21:AA21" si="15">R20-R22</f>
        <v>-997</v>
      </c>
      <c r="S21" s="78">
        <f t="shared" si="15"/>
        <v>106367</v>
      </c>
      <c r="T21" s="78">
        <f t="shared" si="15"/>
        <v>-1979</v>
      </c>
      <c r="U21" s="78">
        <f t="shared" si="15"/>
        <v>104388</v>
      </c>
      <c r="V21" s="78">
        <f t="shared" si="15"/>
        <v>-117</v>
      </c>
      <c r="W21" s="78">
        <f t="shared" si="15"/>
        <v>104271</v>
      </c>
      <c r="X21" s="78">
        <f t="shared" si="15"/>
        <v>-180</v>
      </c>
      <c r="Y21" s="78">
        <f t="shared" si="15"/>
        <v>104091</v>
      </c>
      <c r="Z21" s="78">
        <f t="shared" si="15"/>
        <v>0</v>
      </c>
      <c r="AA21" s="78">
        <f t="shared" si="15"/>
        <v>104091</v>
      </c>
    </row>
    <row r="22" spans="1:27" x14ac:dyDescent="0.25">
      <c r="A22" s="123"/>
      <c r="B22" s="122" t="s">
        <v>295</v>
      </c>
      <c r="C22" s="120" t="e">
        <f>#REF!</f>
        <v>#REF!</v>
      </c>
      <c r="D22" s="120" t="e">
        <f>#REF!+#REF!+D11+#REF!</f>
        <v>#REF!</v>
      </c>
      <c r="E22" s="78">
        <f>E11+E13+E8+E12+E16</f>
        <v>1940424</v>
      </c>
      <c r="F22" s="78">
        <f t="shared" ref="F22:AA22" si="16">F11+F13+F8+F12+F16</f>
        <v>0</v>
      </c>
      <c r="G22" s="78">
        <f t="shared" si="16"/>
        <v>1940424</v>
      </c>
      <c r="H22" s="78">
        <f t="shared" si="16"/>
        <v>0</v>
      </c>
      <c r="I22" s="78">
        <f t="shared" si="16"/>
        <v>1940424</v>
      </c>
      <c r="J22" s="78">
        <f t="shared" si="16"/>
        <v>0</v>
      </c>
      <c r="K22" s="78">
        <f>K11+K13+K8+K12+K16</f>
        <v>1940424</v>
      </c>
      <c r="L22" s="78">
        <f t="shared" si="16"/>
        <v>-2250</v>
      </c>
      <c r="M22" s="78">
        <f t="shared" si="16"/>
        <v>1938174</v>
      </c>
      <c r="N22" s="78">
        <f t="shared" si="16"/>
        <v>0</v>
      </c>
      <c r="O22" s="78">
        <f t="shared" si="16"/>
        <v>1938174</v>
      </c>
      <c r="P22" s="78">
        <f t="shared" si="16"/>
        <v>-800</v>
      </c>
      <c r="Q22" s="78">
        <f t="shared" si="16"/>
        <v>1937374</v>
      </c>
      <c r="R22" s="78">
        <f t="shared" si="16"/>
        <v>0</v>
      </c>
      <c r="S22" s="78">
        <f t="shared" si="16"/>
        <v>1937374</v>
      </c>
      <c r="T22" s="78">
        <f t="shared" si="16"/>
        <v>0</v>
      </c>
      <c r="U22" s="78">
        <f t="shared" si="16"/>
        <v>1937374</v>
      </c>
      <c r="V22" s="78">
        <f t="shared" si="16"/>
        <v>-542</v>
      </c>
      <c r="W22" s="78">
        <f t="shared" si="16"/>
        <v>1936832</v>
      </c>
      <c r="X22" s="78">
        <f t="shared" si="16"/>
        <v>0</v>
      </c>
      <c r="Y22" s="78">
        <f t="shared" si="16"/>
        <v>1936832</v>
      </c>
      <c r="Z22" s="78">
        <f t="shared" si="16"/>
        <v>0</v>
      </c>
      <c r="AA22" s="78">
        <f t="shared" si="16"/>
        <v>1936832</v>
      </c>
    </row>
  </sheetData>
  <mergeCells count="8">
    <mergeCell ref="Z1:AA1"/>
    <mergeCell ref="A20:B20"/>
    <mergeCell ref="F4:F5"/>
    <mergeCell ref="G4:G5"/>
    <mergeCell ref="A1:B1"/>
    <mergeCell ref="A4:B4"/>
    <mergeCell ref="A5:B5"/>
    <mergeCell ref="A2:AA2"/>
  </mergeCells>
  <printOptions horizontalCentered="1" verticalCentered="1"/>
  <pageMargins left="0.19685039370078741" right="0.19685039370078741" top="0.11811023622047245" bottom="0.19685039370078741" header="0.11811023622047245" footer="0.11811023622047245"/>
  <pageSetup paperSize="9"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view="pageBreakPreview" zoomScale="95" zoomScaleNormal="100" zoomScaleSheetLayoutView="95" workbookViewId="0">
      <selection activeCell="A8" sqref="A8"/>
    </sheetView>
  </sheetViews>
  <sheetFormatPr defaultRowHeight="16.5" x14ac:dyDescent="0.25"/>
  <cols>
    <col min="1" max="1" width="60.42578125" style="224" customWidth="1"/>
    <col min="2" max="2" width="17.7109375" style="224" customWidth="1"/>
    <col min="3" max="3" width="17.7109375" style="224" hidden="1" customWidth="1"/>
    <col min="4" max="4" width="17.7109375" style="224" customWidth="1"/>
    <col min="5" max="5" width="14.7109375" style="224" customWidth="1"/>
    <col min="6" max="6" width="14.7109375" style="224" hidden="1" customWidth="1"/>
    <col min="7" max="7" width="14.7109375" style="224" customWidth="1"/>
    <col min="8" max="8" width="16.140625" style="226" customWidth="1"/>
    <col min="9" max="258" width="9.140625" style="224"/>
    <col min="259" max="259" width="60.42578125" style="224" customWidth="1"/>
    <col min="260" max="261" width="17.7109375" style="224" customWidth="1"/>
    <col min="262" max="263" width="14.7109375" style="224" customWidth="1"/>
    <col min="264" max="264" width="16.140625" style="224" customWidth="1"/>
    <col min="265" max="514" width="9.140625" style="224"/>
    <col min="515" max="515" width="60.42578125" style="224" customWidth="1"/>
    <col min="516" max="517" width="17.7109375" style="224" customWidth="1"/>
    <col min="518" max="519" width="14.7109375" style="224" customWidth="1"/>
    <col min="520" max="520" width="16.140625" style="224" customWidth="1"/>
    <col min="521" max="770" width="9.140625" style="224"/>
    <col min="771" max="771" width="60.42578125" style="224" customWidth="1"/>
    <col min="772" max="773" width="17.7109375" style="224" customWidth="1"/>
    <col min="774" max="775" width="14.7109375" style="224" customWidth="1"/>
    <col min="776" max="776" width="16.140625" style="224" customWidth="1"/>
    <col min="777" max="1026" width="9.140625" style="224"/>
    <col min="1027" max="1027" width="60.42578125" style="224" customWidth="1"/>
    <col min="1028" max="1029" width="17.7109375" style="224" customWidth="1"/>
    <col min="1030" max="1031" width="14.7109375" style="224" customWidth="1"/>
    <col min="1032" max="1032" width="16.140625" style="224" customWidth="1"/>
    <col min="1033" max="1282" width="9.140625" style="224"/>
    <col min="1283" max="1283" width="60.42578125" style="224" customWidth="1"/>
    <col min="1284" max="1285" width="17.7109375" style="224" customWidth="1"/>
    <col min="1286" max="1287" width="14.7109375" style="224" customWidth="1"/>
    <col min="1288" max="1288" width="16.140625" style="224" customWidth="1"/>
    <col min="1289" max="1538" width="9.140625" style="224"/>
    <col min="1539" max="1539" width="60.42578125" style="224" customWidth="1"/>
    <col min="1540" max="1541" width="17.7109375" style="224" customWidth="1"/>
    <col min="1542" max="1543" width="14.7109375" style="224" customWidth="1"/>
    <col min="1544" max="1544" width="16.140625" style="224" customWidth="1"/>
    <col min="1545" max="1794" width="9.140625" style="224"/>
    <col min="1795" max="1795" width="60.42578125" style="224" customWidth="1"/>
    <col min="1796" max="1797" width="17.7109375" style="224" customWidth="1"/>
    <col min="1798" max="1799" width="14.7109375" style="224" customWidth="1"/>
    <col min="1800" max="1800" width="16.140625" style="224" customWidth="1"/>
    <col min="1801" max="2050" width="9.140625" style="224"/>
    <col min="2051" max="2051" width="60.42578125" style="224" customWidth="1"/>
    <col min="2052" max="2053" width="17.7109375" style="224" customWidth="1"/>
    <col min="2054" max="2055" width="14.7109375" style="224" customWidth="1"/>
    <col min="2056" max="2056" width="16.140625" style="224" customWidth="1"/>
    <col min="2057" max="2306" width="9.140625" style="224"/>
    <col min="2307" max="2307" width="60.42578125" style="224" customWidth="1"/>
    <col min="2308" max="2309" width="17.7109375" style="224" customWidth="1"/>
    <col min="2310" max="2311" width="14.7109375" style="224" customWidth="1"/>
    <col min="2312" max="2312" width="16.140625" style="224" customWidth="1"/>
    <col min="2313" max="2562" width="9.140625" style="224"/>
    <col min="2563" max="2563" width="60.42578125" style="224" customWidth="1"/>
    <col min="2564" max="2565" width="17.7109375" style="224" customWidth="1"/>
    <col min="2566" max="2567" width="14.7109375" style="224" customWidth="1"/>
    <col min="2568" max="2568" width="16.140625" style="224" customWidth="1"/>
    <col min="2569" max="2818" width="9.140625" style="224"/>
    <col min="2819" max="2819" width="60.42578125" style="224" customWidth="1"/>
    <col min="2820" max="2821" width="17.7109375" style="224" customWidth="1"/>
    <col min="2822" max="2823" width="14.7109375" style="224" customWidth="1"/>
    <col min="2824" max="2824" width="16.140625" style="224" customWidth="1"/>
    <col min="2825" max="3074" width="9.140625" style="224"/>
    <col min="3075" max="3075" width="60.42578125" style="224" customWidth="1"/>
    <col min="3076" max="3077" width="17.7109375" style="224" customWidth="1"/>
    <col min="3078" max="3079" width="14.7109375" style="224" customWidth="1"/>
    <col min="3080" max="3080" width="16.140625" style="224" customWidth="1"/>
    <col min="3081" max="3330" width="9.140625" style="224"/>
    <col min="3331" max="3331" width="60.42578125" style="224" customWidth="1"/>
    <col min="3332" max="3333" width="17.7109375" style="224" customWidth="1"/>
    <col min="3334" max="3335" width="14.7109375" style="224" customWidth="1"/>
    <col min="3336" max="3336" width="16.140625" style="224" customWidth="1"/>
    <col min="3337" max="3586" width="9.140625" style="224"/>
    <col min="3587" max="3587" width="60.42578125" style="224" customWidth="1"/>
    <col min="3588" max="3589" width="17.7109375" style="224" customWidth="1"/>
    <col min="3590" max="3591" width="14.7109375" style="224" customWidth="1"/>
    <col min="3592" max="3592" width="16.140625" style="224" customWidth="1"/>
    <col min="3593" max="3842" width="9.140625" style="224"/>
    <col min="3843" max="3843" width="60.42578125" style="224" customWidth="1"/>
    <col min="3844" max="3845" width="17.7109375" style="224" customWidth="1"/>
    <col min="3846" max="3847" width="14.7109375" style="224" customWidth="1"/>
    <col min="3848" max="3848" width="16.140625" style="224" customWidth="1"/>
    <col min="3849" max="4098" width="9.140625" style="224"/>
    <col min="4099" max="4099" width="60.42578125" style="224" customWidth="1"/>
    <col min="4100" max="4101" width="17.7109375" style="224" customWidth="1"/>
    <col min="4102" max="4103" width="14.7109375" style="224" customWidth="1"/>
    <col min="4104" max="4104" width="16.140625" style="224" customWidth="1"/>
    <col min="4105" max="4354" width="9.140625" style="224"/>
    <col min="4355" max="4355" width="60.42578125" style="224" customWidth="1"/>
    <col min="4356" max="4357" width="17.7109375" style="224" customWidth="1"/>
    <col min="4358" max="4359" width="14.7109375" style="224" customWidth="1"/>
    <col min="4360" max="4360" width="16.140625" style="224" customWidth="1"/>
    <col min="4361" max="4610" width="9.140625" style="224"/>
    <col min="4611" max="4611" width="60.42578125" style="224" customWidth="1"/>
    <col min="4612" max="4613" width="17.7109375" style="224" customWidth="1"/>
    <col min="4614" max="4615" width="14.7109375" style="224" customWidth="1"/>
    <col min="4616" max="4616" width="16.140625" style="224" customWidth="1"/>
    <col min="4617" max="4866" width="9.140625" style="224"/>
    <col min="4867" max="4867" width="60.42578125" style="224" customWidth="1"/>
    <col min="4868" max="4869" width="17.7109375" style="224" customWidth="1"/>
    <col min="4870" max="4871" width="14.7109375" style="224" customWidth="1"/>
    <col min="4872" max="4872" width="16.140625" style="224" customWidth="1"/>
    <col min="4873" max="5122" width="9.140625" style="224"/>
    <col min="5123" max="5123" width="60.42578125" style="224" customWidth="1"/>
    <col min="5124" max="5125" width="17.7109375" style="224" customWidth="1"/>
    <col min="5126" max="5127" width="14.7109375" style="224" customWidth="1"/>
    <col min="5128" max="5128" width="16.140625" style="224" customWidth="1"/>
    <col min="5129" max="5378" width="9.140625" style="224"/>
    <col min="5379" max="5379" width="60.42578125" style="224" customWidth="1"/>
    <col min="5380" max="5381" width="17.7109375" style="224" customWidth="1"/>
    <col min="5382" max="5383" width="14.7109375" style="224" customWidth="1"/>
    <col min="5384" max="5384" width="16.140625" style="224" customWidth="1"/>
    <col min="5385" max="5634" width="9.140625" style="224"/>
    <col min="5635" max="5635" width="60.42578125" style="224" customWidth="1"/>
    <col min="5636" max="5637" width="17.7109375" style="224" customWidth="1"/>
    <col min="5638" max="5639" width="14.7109375" style="224" customWidth="1"/>
    <col min="5640" max="5640" width="16.140625" style="224" customWidth="1"/>
    <col min="5641" max="5890" width="9.140625" style="224"/>
    <col min="5891" max="5891" width="60.42578125" style="224" customWidth="1"/>
    <col min="5892" max="5893" width="17.7109375" style="224" customWidth="1"/>
    <col min="5894" max="5895" width="14.7109375" style="224" customWidth="1"/>
    <col min="5896" max="5896" width="16.140625" style="224" customWidth="1"/>
    <col min="5897" max="6146" width="9.140625" style="224"/>
    <col min="6147" max="6147" width="60.42578125" style="224" customWidth="1"/>
    <col min="6148" max="6149" width="17.7109375" style="224" customWidth="1"/>
    <col min="6150" max="6151" width="14.7109375" style="224" customWidth="1"/>
    <col min="6152" max="6152" width="16.140625" style="224" customWidth="1"/>
    <col min="6153" max="6402" width="9.140625" style="224"/>
    <col min="6403" max="6403" width="60.42578125" style="224" customWidth="1"/>
    <col min="6404" max="6405" width="17.7109375" style="224" customWidth="1"/>
    <col min="6406" max="6407" width="14.7109375" style="224" customWidth="1"/>
    <col min="6408" max="6408" width="16.140625" style="224" customWidth="1"/>
    <col min="6409" max="6658" width="9.140625" style="224"/>
    <col min="6659" max="6659" width="60.42578125" style="224" customWidth="1"/>
    <col min="6660" max="6661" width="17.7109375" style="224" customWidth="1"/>
    <col min="6662" max="6663" width="14.7109375" style="224" customWidth="1"/>
    <col min="6664" max="6664" width="16.140625" style="224" customWidth="1"/>
    <col min="6665" max="6914" width="9.140625" style="224"/>
    <col min="6915" max="6915" width="60.42578125" style="224" customWidth="1"/>
    <col min="6916" max="6917" width="17.7109375" style="224" customWidth="1"/>
    <col min="6918" max="6919" width="14.7109375" style="224" customWidth="1"/>
    <col min="6920" max="6920" width="16.140625" style="224" customWidth="1"/>
    <col min="6921" max="7170" width="9.140625" style="224"/>
    <col min="7171" max="7171" width="60.42578125" style="224" customWidth="1"/>
    <col min="7172" max="7173" width="17.7109375" style="224" customWidth="1"/>
    <col min="7174" max="7175" width="14.7109375" style="224" customWidth="1"/>
    <col min="7176" max="7176" width="16.140625" style="224" customWidth="1"/>
    <col min="7177" max="7426" width="9.140625" style="224"/>
    <col min="7427" max="7427" width="60.42578125" style="224" customWidth="1"/>
    <col min="7428" max="7429" width="17.7109375" style="224" customWidth="1"/>
    <col min="7430" max="7431" width="14.7109375" style="224" customWidth="1"/>
    <col min="7432" max="7432" width="16.140625" style="224" customWidth="1"/>
    <col min="7433" max="7682" width="9.140625" style="224"/>
    <col min="7683" max="7683" width="60.42578125" style="224" customWidth="1"/>
    <col min="7684" max="7685" width="17.7109375" style="224" customWidth="1"/>
    <col min="7686" max="7687" width="14.7109375" style="224" customWidth="1"/>
    <col min="7688" max="7688" width="16.140625" style="224" customWidth="1"/>
    <col min="7689" max="7938" width="9.140625" style="224"/>
    <col min="7939" max="7939" width="60.42578125" style="224" customWidth="1"/>
    <col min="7940" max="7941" width="17.7109375" style="224" customWidth="1"/>
    <col min="7942" max="7943" width="14.7109375" style="224" customWidth="1"/>
    <col min="7944" max="7944" width="16.140625" style="224" customWidth="1"/>
    <col min="7945" max="8194" width="9.140625" style="224"/>
    <col min="8195" max="8195" width="60.42578125" style="224" customWidth="1"/>
    <col min="8196" max="8197" width="17.7109375" style="224" customWidth="1"/>
    <col min="8198" max="8199" width="14.7109375" style="224" customWidth="1"/>
    <col min="8200" max="8200" width="16.140625" style="224" customWidth="1"/>
    <col min="8201" max="8450" width="9.140625" style="224"/>
    <col min="8451" max="8451" width="60.42578125" style="224" customWidth="1"/>
    <col min="8452" max="8453" width="17.7109375" style="224" customWidth="1"/>
    <col min="8454" max="8455" width="14.7109375" style="224" customWidth="1"/>
    <col min="8456" max="8456" width="16.140625" style="224" customWidth="1"/>
    <col min="8457" max="8706" width="9.140625" style="224"/>
    <col min="8707" max="8707" width="60.42578125" style="224" customWidth="1"/>
    <col min="8708" max="8709" width="17.7109375" style="224" customWidth="1"/>
    <col min="8710" max="8711" width="14.7109375" style="224" customWidth="1"/>
    <col min="8712" max="8712" width="16.140625" style="224" customWidth="1"/>
    <col min="8713" max="8962" width="9.140625" style="224"/>
    <col min="8963" max="8963" width="60.42578125" style="224" customWidth="1"/>
    <col min="8964" max="8965" width="17.7109375" style="224" customWidth="1"/>
    <col min="8966" max="8967" width="14.7109375" style="224" customWidth="1"/>
    <col min="8968" max="8968" width="16.140625" style="224" customWidth="1"/>
    <col min="8969" max="9218" width="9.140625" style="224"/>
    <col min="9219" max="9219" width="60.42578125" style="224" customWidth="1"/>
    <col min="9220" max="9221" width="17.7109375" style="224" customWidth="1"/>
    <col min="9222" max="9223" width="14.7109375" style="224" customWidth="1"/>
    <col min="9224" max="9224" width="16.140625" style="224" customWidth="1"/>
    <col min="9225" max="9474" width="9.140625" style="224"/>
    <col min="9475" max="9475" width="60.42578125" style="224" customWidth="1"/>
    <col min="9476" max="9477" width="17.7109375" style="224" customWidth="1"/>
    <col min="9478" max="9479" width="14.7109375" style="224" customWidth="1"/>
    <col min="9480" max="9480" width="16.140625" style="224" customWidth="1"/>
    <col min="9481" max="9730" width="9.140625" style="224"/>
    <col min="9731" max="9731" width="60.42578125" style="224" customWidth="1"/>
    <col min="9732" max="9733" width="17.7109375" style="224" customWidth="1"/>
    <col min="9734" max="9735" width="14.7109375" style="224" customWidth="1"/>
    <col min="9736" max="9736" width="16.140625" style="224" customWidth="1"/>
    <col min="9737" max="9986" width="9.140625" style="224"/>
    <col min="9987" max="9987" width="60.42578125" style="224" customWidth="1"/>
    <col min="9988" max="9989" width="17.7109375" style="224" customWidth="1"/>
    <col min="9990" max="9991" width="14.7109375" style="224" customWidth="1"/>
    <col min="9992" max="9992" width="16.140625" style="224" customWidth="1"/>
    <col min="9993" max="10242" width="9.140625" style="224"/>
    <col min="10243" max="10243" width="60.42578125" style="224" customWidth="1"/>
    <col min="10244" max="10245" width="17.7109375" style="224" customWidth="1"/>
    <col min="10246" max="10247" width="14.7109375" style="224" customWidth="1"/>
    <col min="10248" max="10248" width="16.140625" style="224" customWidth="1"/>
    <col min="10249" max="10498" width="9.140625" style="224"/>
    <col min="10499" max="10499" width="60.42578125" style="224" customWidth="1"/>
    <col min="10500" max="10501" width="17.7109375" style="224" customWidth="1"/>
    <col min="10502" max="10503" width="14.7109375" style="224" customWidth="1"/>
    <col min="10504" max="10504" width="16.140625" style="224" customWidth="1"/>
    <col min="10505" max="10754" width="9.140625" style="224"/>
    <col min="10755" max="10755" width="60.42578125" style="224" customWidth="1"/>
    <col min="10756" max="10757" width="17.7109375" style="224" customWidth="1"/>
    <col min="10758" max="10759" width="14.7109375" style="224" customWidth="1"/>
    <col min="10760" max="10760" width="16.140625" style="224" customWidth="1"/>
    <col min="10761" max="11010" width="9.140625" style="224"/>
    <col min="11011" max="11011" width="60.42578125" style="224" customWidth="1"/>
    <col min="11012" max="11013" width="17.7109375" style="224" customWidth="1"/>
    <col min="11014" max="11015" width="14.7109375" style="224" customWidth="1"/>
    <col min="11016" max="11016" width="16.140625" style="224" customWidth="1"/>
    <col min="11017" max="11266" width="9.140625" style="224"/>
    <col min="11267" max="11267" width="60.42578125" style="224" customWidth="1"/>
    <col min="11268" max="11269" width="17.7109375" style="224" customWidth="1"/>
    <col min="11270" max="11271" width="14.7109375" style="224" customWidth="1"/>
    <col min="11272" max="11272" width="16.140625" style="224" customWidth="1"/>
    <col min="11273" max="11522" width="9.140625" style="224"/>
    <col min="11523" max="11523" width="60.42578125" style="224" customWidth="1"/>
    <col min="11524" max="11525" width="17.7109375" style="224" customWidth="1"/>
    <col min="11526" max="11527" width="14.7109375" style="224" customWidth="1"/>
    <col min="11528" max="11528" width="16.140625" style="224" customWidth="1"/>
    <col min="11529" max="11778" width="9.140625" style="224"/>
    <col min="11779" max="11779" width="60.42578125" style="224" customWidth="1"/>
    <col min="11780" max="11781" width="17.7109375" style="224" customWidth="1"/>
    <col min="11782" max="11783" width="14.7109375" style="224" customWidth="1"/>
    <col min="11784" max="11784" width="16.140625" style="224" customWidth="1"/>
    <col min="11785" max="12034" width="9.140625" style="224"/>
    <col min="12035" max="12035" width="60.42578125" style="224" customWidth="1"/>
    <col min="12036" max="12037" width="17.7109375" style="224" customWidth="1"/>
    <col min="12038" max="12039" width="14.7109375" style="224" customWidth="1"/>
    <col min="12040" max="12040" width="16.140625" style="224" customWidth="1"/>
    <col min="12041" max="12290" width="9.140625" style="224"/>
    <col min="12291" max="12291" width="60.42578125" style="224" customWidth="1"/>
    <col min="12292" max="12293" width="17.7109375" style="224" customWidth="1"/>
    <col min="12294" max="12295" width="14.7109375" style="224" customWidth="1"/>
    <col min="12296" max="12296" width="16.140625" style="224" customWidth="1"/>
    <col min="12297" max="12546" width="9.140625" style="224"/>
    <col min="12547" max="12547" width="60.42578125" style="224" customWidth="1"/>
    <col min="12548" max="12549" width="17.7109375" style="224" customWidth="1"/>
    <col min="12550" max="12551" width="14.7109375" style="224" customWidth="1"/>
    <col min="12552" max="12552" width="16.140625" style="224" customWidth="1"/>
    <col min="12553" max="12802" width="9.140625" style="224"/>
    <col min="12803" max="12803" width="60.42578125" style="224" customWidth="1"/>
    <col min="12804" max="12805" width="17.7109375" style="224" customWidth="1"/>
    <col min="12806" max="12807" width="14.7109375" style="224" customWidth="1"/>
    <col min="12808" max="12808" width="16.140625" style="224" customWidth="1"/>
    <col min="12809" max="13058" width="9.140625" style="224"/>
    <col min="13059" max="13059" width="60.42578125" style="224" customWidth="1"/>
    <col min="13060" max="13061" width="17.7109375" style="224" customWidth="1"/>
    <col min="13062" max="13063" width="14.7109375" style="224" customWidth="1"/>
    <col min="13064" max="13064" width="16.140625" style="224" customWidth="1"/>
    <col min="13065" max="13314" width="9.140625" style="224"/>
    <col min="13315" max="13315" width="60.42578125" style="224" customWidth="1"/>
    <col min="13316" max="13317" width="17.7109375" style="224" customWidth="1"/>
    <col min="13318" max="13319" width="14.7109375" style="224" customWidth="1"/>
    <col min="13320" max="13320" width="16.140625" style="224" customWidth="1"/>
    <col min="13321" max="13570" width="9.140625" style="224"/>
    <col min="13571" max="13571" width="60.42578125" style="224" customWidth="1"/>
    <col min="13572" max="13573" width="17.7109375" style="224" customWidth="1"/>
    <col min="13574" max="13575" width="14.7109375" style="224" customWidth="1"/>
    <col min="13576" max="13576" width="16.140625" style="224" customWidth="1"/>
    <col min="13577" max="13826" width="9.140625" style="224"/>
    <col min="13827" max="13827" width="60.42578125" style="224" customWidth="1"/>
    <col min="13828" max="13829" width="17.7109375" style="224" customWidth="1"/>
    <col min="13830" max="13831" width="14.7109375" style="224" customWidth="1"/>
    <col min="13832" max="13832" width="16.140625" style="224" customWidth="1"/>
    <col min="13833" max="14082" width="9.140625" style="224"/>
    <col min="14083" max="14083" width="60.42578125" style="224" customWidth="1"/>
    <col min="14084" max="14085" width="17.7109375" style="224" customWidth="1"/>
    <col min="14086" max="14087" width="14.7109375" style="224" customWidth="1"/>
    <col min="14088" max="14088" width="16.140625" style="224" customWidth="1"/>
    <col min="14089" max="14338" width="9.140625" style="224"/>
    <col min="14339" max="14339" width="60.42578125" style="224" customWidth="1"/>
    <col min="14340" max="14341" width="17.7109375" style="224" customWidth="1"/>
    <col min="14342" max="14343" width="14.7109375" style="224" customWidth="1"/>
    <col min="14344" max="14344" width="16.140625" style="224" customWidth="1"/>
    <col min="14345" max="14594" width="9.140625" style="224"/>
    <col min="14595" max="14595" width="60.42578125" style="224" customWidth="1"/>
    <col min="14596" max="14597" width="17.7109375" style="224" customWidth="1"/>
    <col min="14598" max="14599" width="14.7109375" style="224" customWidth="1"/>
    <col min="14600" max="14600" width="16.140625" style="224" customWidth="1"/>
    <col min="14601" max="14850" width="9.140625" style="224"/>
    <col min="14851" max="14851" width="60.42578125" style="224" customWidth="1"/>
    <col min="14852" max="14853" width="17.7109375" style="224" customWidth="1"/>
    <col min="14854" max="14855" width="14.7109375" style="224" customWidth="1"/>
    <col min="14856" max="14856" width="16.140625" style="224" customWidth="1"/>
    <col min="14857" max="15106" width="9.140625" style="224"/>
    <col min="15107" max="15107" width="60.42578125" style="224" customWidth="1"/>
    <col min="15108" max="15109" width="17.7109375" style="224" customWidth="1"/>
    <col min="15110" max="15111" width="14.7109375" style="224" customWidth="1"/>
    <col min="15112" max="15112" width="16.140625" style="224" customWidth="1"/>
    <col min="15113" max="15362" width="9.140625" style="224"/>
    <col min="15363" max="15363" width="60.42578125" style="224" customWidth="1"/>
    <col min="15364" max="15365" width="17.7109375" style="224" customWidth="1"/>
    <col min="15366" max="15367" width="14.7109375" style="224" customWidth="1"/>
    <col min="15368" max="15368" width="16.140625" style="224" customWidth="1"/>
    <col min="15369" max="15618" width="9.140625" style="224"/>
    <col min="15619" max="15619" width="60.42578125" style="224" customWidth="1"/>
    <col min="15620" max="15621" width="17.7109375" style="224" customWidth="1"/>
    <col min="15622" max="15623" width="14.7109375" style="224" customWidth="1"/>
    <col min="15624" max="15624" width="16.140625" style="224" customWidth="1"/>
    <col min="15625" max="15874" width="9.140625" style="224"/>
    <col min="15875" max="15875" width="60.42578125" style="224" customWidth="1"/>
    <col min="15876" max="15877" width="17.7109375" style="224" customWidth="1"/>
    <col min="15878" max="15879" width="14.7109375" style="224" customWidth="1"/>
    <col min="15880" max="15880" width="16.140625" style="224" customWidth="1"/>
    <col min="15881" max="16130" width="9.140625" style="224"/>
    <col min="16131" max="16131" width="60.42578125" style="224" customWidth="1"/>
    <col min="16132" max="16133" width="17.7109375" style="224" customWidth="1"/>
    <col min="16134" max="16135" width="14.7109375" style="224" customWidth="1"/>
    <col min="16136" max="16136" width="16.140625" style="224" customWidth="1"/>
    <col min="16137" max="16384" width="9.140625" style="224"/>
  </cols>
  <sheetData>
    <row r="1" spans="1:8" x14ac:dyDescent="0.25">
      <c r="A1" s="222"/>
      <c r="B1" s="223"/>
      <c r="C1" s="223"/>
      <c r="D1" s="223"/>
      <c r="H1" s="488" t="s">
        <v>468</v>
      </c>
    </row>
    <row r="2" spans="1:8" x14ac:dyDescent="0.25">
      <c r="A2" s="225"/>
    </row>
    <row r="3" spans="1:8" x14ac:dyDescent="0.25">
      <c r="A3" s="852" t="s">
        <v>491</v>
      </c>
      <c r="B3" s="852"/>
      <c r="C3" s="852"/>
      <c r="D3" s="852"/>
      <c r="E3" s="852"/>
      <c r="F3" s="852"/>
      <c r="G3" s="852"/>
      <c r="H3" s="852"/>
    </row>
    <row r="4" spans="1:8" x14ac:dyDescent="0.25">
      <c r="A4" s="227"/>
      <c r="H4" s="228" t="s">
        <v>469</v>
      </c>
    </row>
    <row r="5" spans="1:8" x14ac:dyDescent="0.25">
      <c r="A5" s="917" t="s">
        <v>470</v>
      </c>
      <c r="B5" s="918" t="s">
        <v>471</v>
      </c>
      <c r="C5" s="918"/>
      <c r="D5" s="918"/>
      <c r="E5" s="918"/>
      <c r="F5" s="918"/>
      <c r="G5" s="918"/>
      <c r="H5" s="918"/>
    </row>
    <row r="6" spans="1:8" x14ac:dyDescent="0.25">
      <c r="A6" s="917"/>
      <c r="B6" s="229" t="s">
        <v>472</v>
      </c>
      <c r="C6" s="229" t="s">
        <v>473</v>
      </c>
      <c r="D6" s="478" t="s">
        <v>473</v>
      </c>
      <c r="E6" s="229" t="s">
        <v>474</v>
      </c>
      <c r="F6" s="229" t="s">
        <v>473</v>
      </c>
      <c r="G6" s="478" t="s">
        <v>473</v>
      </c>
      <c r="H6" s="230" t="s">
        <v>475</v>
      </c>
    </row>
    <row r="7" spans="1:8" s="617" customFormat="1" ht="31.5" x14ac:dyDescent="0.2">
      <c r="A7" s="108" t="s">
        <v>1173</v>
      </c>
      <c r="B7" s="75">
        <v>87</v>
      </c>
      <c r="C7" s="75"/>
      <c r="D7" s="75">
        <v>2</v>
      </c>
      <c r="E7" s="75">
        <v>48</v>
      </c>
      <c r="F7" s="75"/>
      <c r="G7" s="75">
        <v>0</v>
      </c>
      <c r="H7" s="616">
        <f>B7+E7+C7+F7+D7+G7</f>
        <v>137</v>
      </c>
    </row>
    <row r="8" spans="1:8" s="617" customFormat="1" x14ac:dyDescent="0.2">
      <c r="A8" s="232" t="s">
        <v>476</v>
      </c>
      <c r="B8" s="75">
        <v>71.5</v>
      </c>
      <c r="C8" s="75"/>
      <c r="D8" s="75"/>
      <c r="E8" s="75">
        <v>52</v>
      </c>
      <c r="F8" s="75"/>
      <c r="G8" s="75"/>
      <c r="H8" s="616">
        <f t="shared" ref="H8:H15" si="0">B8+E8+C8+F8+D8+G8</f>
        <v>123.5</v>
      </c>
    </row>
    <row r="9" spans="1:8" s="617" customFormat="1" x14ac:dyDescent="0.2">
      <c r="A9" s="232" t="s">
        <v>477</v>
      </c>
      <c r="B9" s="75">
        <v>12</v>
      </c>
      <c r="C9" s="75"/>
      <c r="D9" s="75"/>
      <c r="E9" s="75">
        <v>5</v>
      </c>
      <c r="F9" s="75"/>
      <c r="G9" s="75"/>
      <c r="H9" s="616">
        <f t="shared" si="0"/>
        <v>17</v>
      </c>
    </row>
    <row r="10" spans="1:8" s="617" customFormat="1" x14ac:dyDescent="0.2">
      <c r="A10" s="232" t="s">
        <v>478</v>
      </c>
      <c r="B10" s="75">
        <v>6</v>
      </c>
      <c r="C10" s="75"/>
      <c r="D10" s="75"/>
      <c r="E10" s="75">
        <v>8.5</v>
      </c>
      <c r="F10" s="75"/>
      <c r="G10" s="75"/>
      <c r="H10" s="616">
        <f t="shared" si="0"/>
        <v>14.5</v>
      </c>
    </row>
    <row r="11" spans="1:8" s="617" customFormat="1" x14ac:dyDescent="0.2">
      <c r="A11" s="232" t="s">
        <v>479</v>
      </c>
      <c r="B11" s="616">
        <v>89</v>
      </c>
      <c r="C11" s="616"/>
      <c r="D11" s="616">
        <v>6</v>
      </c>
      <c r="E11" s="616">
        <v>20.5</v>
      </c>
      <c r="F11" s="616"/>
      <c r="G11" s="616">
        <v>-6</v>
      </c>
      <c r="H11" s="616">
        <f t="shared" si="0"/>
        <v>109.5</v>
      </c>
    </row>
    <row r="12" spans="1:8" s="617" customFormat="1" x14ac:dyDescent="0.2">
      <c r="A12" s="232" t="s">
        <v>480</v>
      </c>
      <c r="B12" s="616">
        <v>2</v>
      </c>
      <c r="C12" s="616"/>
      <c r="D12" s="616"/>
      <c r="E12" s="616">
        <v>0</v>
      </c>
      <c r="F12" s="616"/>
      <c r="G12" s="616"/>
      <c r="H12" s="616">
        <f>B12+E12+C12+F12+D12+G12</f>
        <v>2</v>
      </c>
    </row>
    <row r="13" spans="1:8" s="617" customFormat="1" x14ac:dyDescent="0.2">
      <c r="A13" s="232" t="s">
        <v>481</v>
      </c>
      <c r="B13" s="616">
        <v>6</v>
      </c>
      <c r="C13" s="616"/>
      <c r="D13" s="616"/>
      <c r="E13" s="616">
        <v>5</v>
      </c>
      <c r="F13" s="616"/>
      <c r="G13" s="616"/>
      <c r="H13" s="616">
        <f t="shared" si="0"/>
        <v>11</v>
      </c>
    </row>
    <row r="14" spans="1:8" s="617" customFormat="1" x14ac:dyDescent="0.2">
      <c r="A14" s="232" t="s">
        <v>482</v>
      </c>
      <c r="B14" s="75">
        <v>17</v>
      </c>
      <c r="C14" s="75"/>
      <c r="D14" s="75"/>
      <c r="E14" s="75">
        <v>1</v>
      </c>
      <c r="F14" s="75"/>
      <c r="G14" s="75"/>
      <c r="H14" s="616">
        <f t="shared" si="0"/>
        <v>18</v>
      </c>
    </row>
    <row r="15" spans="1:8" s="617" customFormat="1" x14ac:dyDescent="0.2">
      <c r="A15" s="232" t="s">
        <v>483</v>
      </c>
      <c r="B15" s="75">
        <v>90</v>
      </c>
      <c r="C15" s="75"/>
      <c r="D15" s="75"/>
      <c r="E15" s="75">
        <v>45.5</v>
      </c>
      <c r="F15" s="75"/>
      <c r="G15" s="75"/>
      <c r="H15" s="616">
        <f t="shared" si="0"/>
        <v>135.5</v>
      </c>
    </row>
    <row r="16" spans="1:8" s="620" customFormat="1" x14ac:dyDescent="0.2">
      <c r="A16" s="618" t="s">
        <v>158</v>
      </c>
      <c r="B16" s="619">
        <f>SUM(B7:B15)</f>
        <v>380.5</v>
      </c>
      <c r="C16" s="619">
        <f t="shared" ref="C16:H16" si="1">SUM(C7:C15)</f>
        <v>0</v>
      </c>
      <c r="D16" s="619">
        <f t="shared" si="1"/>
        <v>8</v>
      </c>
      <c r="E16" s="619">
        <f t="shared" si="1"/>
        <v>185.5</v>
      </c>
      <c r="F16" s="619">
        <f t="shared" si="1"/>
        <v>0</v>
      </c>
      <c r="G16" s="619">
        <f t="shared" si="1"/>
        <v>-6</v>
      </c>
      <c r="H16" s="619">
        <f t="shared" si="1"/>
        <v>568</v>
      </c>
    </row>
    <row r="17" spans="1:8" s="617" customFormat="1" x14ac:dyDescent="0.2">
      <c r="A17" s="917" t="s">
        <v>484</v>
      </c>
      <c r="B17" s="917"/>
      <c r="C17" s="917"/>
      <c r="D17" s="917"/>
      <c r="E17" s="917"/>
      <c r="F17" s="917"/>
      <c r="G17" s="917"/>
      <c r="H17" s="917"/>
    </row>
    <row r="18" spans="1:8" s="617" customFormat="1" x14ac:dyDescent="0.2">
      <c r="A18" s="616" t="s">
        <v>485</v>
      </c>
      <c r="B18" s="75">
        <v>2</v>
      </c>
      <c r="C18" s="75"/>
      <c r="D18" s="75"/>
      <c r="E18" s="75">
        <v>0</v>
      </c>
      <c r="F18" s="75"/>
      <c r="G18" s="75"/>
      <c r="H18" s="616">
        <f t="shared" ref="H18:H23" si="2">SUM(B18:G18)</f>
        <v>2</v>
      </c>
    </row>
    <row r="19" spans="1:8" s="80" customFormat="1" ht="15.75" x14ac:dyDescent="0.2">
      <c r="A19" s="75" t="s">
        <v>486</v>
      </c>
      <c r="B19" s="75"/>
      <c r="C19" s="75"/>
      <c r="D19" s="75"/>
      <c r="E19" s="75">
        <v>3</v>
      </c>
      <c r="F19" s="75"/>
      <c r="G19" s="75"/>
      <c r="H19" s="616">
        <f t="shared" si="2"/>
        <v>3</v>
      </c>
    </row>
    <row r="20" spans="1:8" s="80" customFormat="1" ht="15.75" x14ac:dyDescent="0.2">
      <c r="A20" s="75" t="s">
        <v>487</v>
      </c>
      <c r="B20" s="75"/>
      <c r="C20" s="75"/>
      <c r="D20" s="75"/>
      <c r="E20" s="75">
        <v>1</v>
      </c>
      <c r="F20" s="75"/>
      <c r="G20" s="75"/>
      <c r="H20" s="616">
        <f t="shared" si="2"/>
        <v>1</v>
      </c>
    </row>
    <row r="21" spans="1:8" s="617" customFormat="1" x14ac:dyDescent="0.2">
      <c r="A21" s="621" t="s">
        <v>488</v>
      </c>
      <c r="B21" s="75"/>
      <c r="C21" s="75"/>
      <c r="D21" s="75"/>
      <c r="E21" s="616">
        <v>530</v>
      </c>
      <c r="F21" s="616"/>
      <c r="G21" s="616"/>
      <c r="H21" s="616">
        <f t="shared" si="2"/>
        <v>530</v>
      </c>
    </row>
    <row r="22" spans="1:8" s="617" customFormat="1" ht="47.25" x14ac:dyDescent="0.2">
      <c r="A22" s="259" t="s">
        <v>831</v>
      </c>
      <c r="B22" s="75">
        <v>2</v>
      </c>
      <c r="C22" s="75"/>
      <c r="D22" s="75"/>
      <c r="E22" s="616"/>
      <c r="F22" s="616"/>
      <c r="G22" s="616"/>
      <c r="H22" s="616">
        <f t="shared" si="2"/>
        <v>2</v>
      </c>
    </row>
    <row r="23" spans="1:8" s="617" customFormat="1" ht="31.5" x14ac:dyDescent="0.2">
      <c r="A23" s="622" t="s">
        <v>1062</v>
      </c>
      <c r="B23" s="75">
        <v>4</v>
      </c>
      <c r="C23" s="75"/>
      <c r="D23" s="75"/>
      <c r="E23" s="616"/>
      <c r="F23" s="616"/>
      <c r="G23" s="616"/>
      <c r="H23" s="616">
        <f t="shared" si="2"/>
        <v>4</v>
      </c>
    </row>
    <row r="24" spans="1:8" s="625" customFormat="1" x14ac:dyDescent="0.2">
      <c r="A24" s="623" t="s">
        <v>489</v>
      </c>
      <c r="B24" s="624">
        <f>SUM(B18:B22)</f>
        <v>4</v>
      </c>
      <c r="C24" s="624">
        <f t="shared" ref="C24" si="3">SUM(C18:C22)</f>
        <v>0</v>
      </c>
      <c r="D24" s="624">
        <f>SUM(D18:D23)</f>
        <v>0</v>
      </c>
      <c r="E24" s="624">
        <f t="shared" ref="E24:G24" si="4">SUM(E18:E23)</f>
        <v>534</v>
      </c>
      <c r="F24" s="624">
        <f t="shared" si="4"/>
        <v>0</v>
      </c>
      <c r="G24" s="624">
        <f t="shared" si="4"/>
        <v>0</v>
      </c>
      <c r="H24" s="624">
        <f>SUM(H18:H23)</f>
        <v>542</v>
      </c>
    </row>
    <row r="25" spans="1:8" s="617" customFormat="1" x14ac:dyDescent="0.2">
      <c r="A25" s="626" t="s">
        <v>490</v>
      </c>
      <c r="B25" s="626">
        <f>SUM(B24:B24)</f>
        <v>4</v>
      </c>
      <c r="C25" s="626">
        <f t="shared" ref="C25:H25" si="5">SUM(C24:C24)</f>
        <v>0</v>
      </c>
      <c r="D25" s="626">
        <f t="shared" si="5"/>
        <v>0</v>
      </c>
      <c r="E25" s="626">
        <f t="shared" si="5"/>
        <v>534</v>
      </c>
      <c r="F25" s="626">
        <f t="shared" si="5"/>
        <v>0</v>
      </c>
      <c r="G25" s="626">
        <f t="shared" si="5"/>
        <v>0</v>
      </c>
      <c r="H25" s="626">
        <f t="shared" si="5"/>
        <v>542</v>
      </c>
    </row>
  </sheetData>
  <mergeCells count="4">
    <mergeCell ref="A3:H3"/>
    <mergeCell ref="A5:A6"/>
    <mergeCell ref="B5:H5"/>
    <mergeCell ref="A17:H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view="pageBreakPreview" zoomScaleNormal="100" zoomScaleSheetLayoutView="100" workbookViewId="0">
      <selection activeCell="E1" sqref="E1"/>
    </sheetView>
  </sheetViews>
  <sheetFormatPr defaultRowHeight="12" x14ac:dyDescent="0.2"/>
  <cols>
    <col min="1" max="1" width="41.85546875" style="125" bestFit="1" customWidth="1"/>
    <col min="2" max="2" width="13" style="125" customWidth="1"/>
    <col min="3" max="3" width="12.5703125" style="125" customWidth="1"/>
    <col min="4" max="4" width="14" style="125" customWidth="1"/>
    <col min="5" max="5" width="19" style="125" customWidth="1"/>
    <col min="6" max="256" width="9.140625" style="125"/>
    <col min="257" max="257" width="41.85546875" style="125" bestFit="1" customWidth="1"/>
    <col min="258" max="258" width="13" style="125" customWidth="1"/>
    <col min="259" max="259" width="12.5703125" style="125" customWidth="1"/>
    <col min="260" max="260" width="14" style="125" customWidth="1"/>
    <col min="261" max="261" width="19" style="125" customWidth="1"/>
    <col min="262" max="512" width="9.140625" style="125"/>
    <col min="513" max="513" width="41.85546875" style="125" bestFit="1" customWidth="1"/>
    <col min="514" max="514" width="13" style="125" customWidth="1"/>
    <col min="515" max="515" width="12.5703125" style="125" customWidth="1"/>
    <col min="516" max="516" width="14" style="125" customWidth="1"/>
    <col min="517" max="517" width="19" style="125" customWidth="1"/>
    <col min="518" max="768" width="9.140625" style="125"/>
    <col min="769" max="769" width="41.85546875" style="125" bestFit="1" customWidth="1"/>
    <col min="770" max="770" width="13" style="125" customWidth="1"/>
    <col min="771" max="771" width="12.5703125" style="125" customWidth="1"/>
    <col min="772" max="772" width="14" style="125" customWidth="1"/>
    <col min="773" max="773" width="19" style="125" customWidth="1"/>
    <col min="774" max="1024" width="9.140625" style="125"/>
    <col min="1025" max="1025" width="41.85546875" style="125" bestFit="1" customWidth="1"/>
    <col min="1026" max="1026" width="13" style="125" customWidth="1"/>
    <col min="1027" max="1027" width="12.5703125" style="125" customWidth="1"/>
    <col min="1028" max="1028" width="14" style="125" customWidth="1"/>
    <col min="1029" max="1029" width="19" style="125" customWidth="1"/>
    <col min="1030" max="1280" width="9.140625" style="125"/>
    <col min="1281" max="1281" width="41.85546875" style="125" bestFit="1" customWidth="1"/>
    <col min="1282" max="1282" width="13" style="125" customWidth="1"/>
    <col min="1283" max="1283" width="12.5703125" style="125" customWidth="1"/>
    <col min="1284" max="1284" width="14" style="125" customWidth="1"/>
    <col min="1285" max="1285" width="19" style="125" customWidth="1"/>
    <col min="1286" max="1536" width="9.140625" style="125"/>
    <col min="1537" max="1537" width="41.85546875" style="125" bestFit="1" customWidth="1"/>
    <col min="1538" max="1538" width="13" style="125" customWidth="1"/>
    <col min="1539" max="1539" width="12.5703125" style="125" customWidth="1"/>
    <col min="1540" max="1540" width="14" style="125" customWidth="1"/>
    <col min="1541" max="1541" width="19" style="125" customWidth="1"/>
    <col min="1542" max="1792" width="9.140625" style="125"/>
    <col min="1793" max="1793" width="41.85546875" style="125" bestFit="1" customWidth="1"/>
    <col min="1794" max="1794" width="13" style="125" customWidth="1"/>
    <col min="1795" max="1795" width="12.5703125" style="125" customWidth="1"/>
    <col min="1796" max="1796" width="14" style="125" customWidth="1"/>
    <col min="1797" max="1797" width="19" style="125" customWidth="1"/>
    <col min="1798" max="2048" width="9.140625" style="125"/>
    <col min="2049" max="2049" width="41.85546875" style="125" bestFit="1" customWidth="1"/>
    <col min="2050" max="2050" width="13" style="125" customWidth="1"/>
    <col min="2051" max="2051" width="12.5703125" style="125" customWidth="1"/>
    <col min="2052" max="2052" width="14" style="125" customWidth="1"/>
    <col min="2053" max="2053" width="19" style="125" customWidth="1"/>
    <col min="2054" max="2304" width="9.140625" style="125"/>
    <col min="2305" max="2305" width="41.85546875" style="125" bestFit="1" customWidth="1"/>
    <col min="2306" max="2306" width="13" style="125" customWidth="1"/>
    <col min="2307" max="2307" width="12.5703125" style="125" customWidth="1"/>
    <col min="2308" max="2308" width="14" style="125" customWidth="1"/>
    <col min="2309" max="2309" width="19" style="125" customWidth="1"/>
    <col min="2310" max="2560" width="9.140625" style="125"/>
    <col min="2561" max="2561" width="41.85546875" style="125" bestFit="1" customWidth="1"/>
    <col min="2562" max="2562" width="13" style="125" customWidth="1"/>
    <col min="2563" max="2563" width="12.5703125" style="125" customWidth="1"/>
    <col min="2564" max="2564" width="14" style="125" customWidth="1"/>
    <col min="2565" max="2565" width="19" style="125" customWidth="1"/>
    <col min="2566" max="2816" width="9.140625" style="125"/>
    <col min="2817" max="2817" width="41.85546875" style="125" bestFit="1" customWidth="1"/>
    <col min="2818" max="2818" width="13" style="125" customWidth="1"/>
    <col min="2819" max="2819" width="12.5703125" style="125" customWidth="1"/>
    <col min="2820" max="2820" width="14" style="125" customWidth="1"/>
    <col min="2821" max="2821" width="19" style="125" customWidth="1"/>
    <col min="2822" max="3072" width="9.140625" style="125"/>
    <col min="3073" max="3073" width="41.85546875" style="125" bestFit="1" customWidth="1"/>
    <col min="3074" max="3074" width="13" style="125" customWidth="1"/>
    <col min="3075" max="3075" width="12.5703125" style="125" customWidth="1"/>
    <col min="3076" max="3076" width="14" style="125" customWidth="1"/>
    <col min="3077" max="3077" width="19" style="125" customWidth="1"/>
    <col min="3078" max="3328" width="9.140625" style="125"/>
    <col min="3329" max="3329" width="41.85546875" style="125" bestFit="1" customWidth="1"/>
    <col min="3330" max="3330" width="13" style="125" customWidth="1"/>
    <col min="3331" max="3331" width="12.5703125" style="125" customWidth="1"/>
    <col min="3332" max="3332" width="14" style="125" customWidth="1"/>
    <col min="3333" max="3333" width="19" style="125" customWidth="1"/>
    <col min="3334" max="3584" width="9.140625" style="125"/>
    <col min="3585" max="3585" width="41.85546875" style="125" bestFit="1" customWidth="1"/>
    <col min="3586" max="3586" width="13" style="125" customWidth="1"/>
    <col min="3587" max="3587" width="12.5703125" style="125" customWidth="1"/>
    <col min="3588" max="3588" width="14" style="125" customWidth="1"/>
    <col min="3589" max="3589" width="19" style="125" customWidth="1"/>
    <col min="3590" max="3840" width="9.140625" style="125"/>
    <col min="3841" max="3841" width="41.85546875" style="125" bestFit="1" customWidth="1"/>
    <col min="3842" max="3842" width="13" style="125" customWidth="1"/>
    <col min="3843" max="3843" width="12.5703125" style="125" customWidth="1"/>
    <col min="3844" max="3844" width="14" style="125" customWidth="1"/>
    <col min="3845" max="3845" width="19" style="125" customWidth="1"/>
    <col min="3846" max="4096" width="9.140625" style="125"/>
    <col min="4097" max="4097" width="41.85546875" style="125" bestFit="1" customWidth="1"/>
    <col min="4098" max="4098" width="13" style="125" customWidth="1"/>
    <col min="4099" max="4099" width="12.5703125" style="125" customWidth="1"/>
    <col min="4100" max="4100" width="14" style="125" customWidth="1"/>
    <col min="4101" max="4101" width="19" style="125" customWidth="1"/>
    <col min="4102" max="4352" width="9.140625" style="125"/>
    <col min="4353" max="4353" width="41.85546875" style="125" bestFit="1" customWidth="1"/>
    <col min="4354" max="4354" width="13" style="125" customWidth="1"/>
    <col min="4355" max="4355" width="12.5703125" style="125" customWidth="1"/>
    <col min="4356" max="4356" width="14" style="125" customWidth="1"/>
    <col min="4357" max="4357" width="19" style="125" customWidth="1"/>
    <col min="4358" max="4608" width="9.140625" style="125"/>
    <col min="4609" max="4609" width="41.85546875" style="125" bestFit="1" customWidth="1"/>
    <col min="4610" max="4610" width="13" style="125" customWidth="1"/>
    <col min="4611" max="4611" width="12.5703125" style="125" customWidth="1"/>
    <col min="4612" max="4612" width="14" style="125" customWidth="1"/>
    <col min="4613" max="4613" width="19" style="125" customWidth="1"/>
    <col min="4614" max="4864" width="9.140625" style="125"/>
    <col min="4865" max="4865" width="41.85546875" style="125" bestFit="1" customWidth="1"/>
    <col min="4866" max="4866" width="13" style="125" customWidth="1"/>
    <col min="4867" max="4867" width="12.5703125" style="125" customWidth="1"/>
    <col min="4868" max="4868" width="14" style="125" customWidth="1"/>
    <col min="4869" max="4869" width="19" style="125" customWidth="1"/>
    <col min="4870" max="5120" width="9.140625" style="125"/>
    <col min="5121" max="5121" width="41.85546875" style="125" bestFit="1" customWidth="1"/>
    <col min="5122" max="5122" width="13" style="125" customWidth="1"/>
    <col min="5123" max="5123" width="12.5703125" style="125" customWidth="1"/>
    <col min="5124" max="5124" width="14" style="125" customWidth="1"/>
    <col min="5125" max="5125" width="19" style="125" customWidth="1"/>
    <col min="5126" max="5376" width="9.140625" style="125"/>
    <col min="5377" max="5377" width="41.85546875" style="125" bestFit="1" customWidth="1"/>
    <col min="5378" max="5378" width="13" style="125" customWidth="1"/>
    <col min="5379" max="5379" width="12.5703125" style="125" customWidth="1"/>
    <col min="5380" max="5380" width="14" style="125" customWidth="1"/>
    <col min="5381" max="5381" width="19" style="125" customWidth="1"/>
    <col min="5382" max="5632" width="9.140625" style="125"/>
    <col min="5633" max="5633" width="41.85546875" style="125" bestFit="1" customWidth="1"/>
    <col min="5634" max="5634" width="13" style="125" customWidth="1"/>
    <col min="5635" max="5635" width="12.5703125" style="125" customWidth="1"/>
    <col min="5636" max="5636" width="14" style="125" customWidth="1"/>
    <col min="5637" max="5637" width="19" style="125" customWidth="1"/>
    <col min="5638" max="5888" width="9.140625" style="125"/>
    <col min="5889" max="5889" width="41.85546875" style="125" bestFit="1" customWidth="1"/>
    <col min="5890" max="5890" width="13" style="125" customWidth="1"/>
    <col min="5891" max="5891" width="12.5703125" style="125" customWidth="1"/>
    <col min="5892" max="5892" width="14" style="125" customWidth="1"/>
    <col min="5893" max="5893" width="19" style="125" customWidth="1"/>
    <col min="5894" max="6144" width="9.140625" style="125"/>
    <col min="6145" max="6145" width="41.85546875" style="125" bestFit="1" customWidth="1"/>
    <col min="6146" max="6146" width="13" style="125" customWidth="1"/>
    <col min="6147" max="6147" width="12.5703125" style="125" customWidth="1"/>
    <col min="6148" max="6148" width="14" style="125" customWidth="1"/>
    <col min="6149" max="6149" width="19" style="125" customWidth="1"/>
    <col min="6150" max="6400" width="9.140625" style="125"/>
    <col min="6401" max="6401" width="41.85546875" style="125" bestFit="1" customWidth="1"/>
    <col min="6402" max="6402" width="13" style="125" customWidth="1"/>
    <col min="6403" max="6403" width="12.5703125" style="125" customWidth="1"/>
    <col min="6404" max="6404" width="14" style="125" customWidth="1"/>
    <col min="6405" max="6405" width="19" style="125" customWidth="1"/>
    <col min="6406" max="6656" width="9.140625" style="125"/>
    <col min="6657" max="6657" width="41.85546875" style="125" bestFit="1" customWidth="1"/>
    <col min="6658" max="6658" width="13" style="125" customWidth="1"/>
    <col min="6659" max="6659" width="12.5703125" style="125" customWidth="1"/>
    <col min="6660" max="6660" width="14" style="125" customWidth="1"/>
    <col min="6661" max="6661" width="19" style="125" customWidth="1"/>
    <col min="6662" max="6912" width="9.140625" style="125"/>
    <col min="6913" max="6913" width="41.85546875" style="125" bestFit="1" customWidth="1"/>
    <col min="6914" max="6914" width="13" style="125" customWidth="1"/>
    <col min="6915" max="6915" width="12.5703125" style="125" customWidth="1"/>
    <col min="6916" max="6916" width="14" style="125" customWidth="1"/>
    <col min="6917" max="6917" width="19" style="125" customWidth="1"/>
    <col min="6918" max="7168" width="9.140625" style="125"/>
    <col min="7169" max="7169" width="41.85546875" style="125" bestFit="1" customWidth="1"/>
    <col min="7170" max="7170" width="13" style="125" customWidth="1"/>
    <col min="7171" max="7171" width="12.5703125" style="125" customWidth="1"/>
    <col min="7172" max="7172" width="14" style="125" customWidth="1"/>
    <col min="7173" max="7173" width="19" style="125" customWidth="1"/>
    <col min="7174" max="7424" width="9.140625" style="125"/>
    <col min="7425" max="7425" width="41.85546875" style="125" bestFit="1" customWidth="1"/>
    <col min="7426" max="7426" width="13" style="125" customWidth="1"/>
    <col min="7427" max="7427" width="12.5703125" style="125" customWidth="1"/>
    <col min="7428" max="7428" width="14" style="125" customWidth="1"/>
    <col min="7429" max="7429" width="19" style="125" customWidth="1"/>
    <col min="7430" max="7680" width="9.140625" style="125"/>
    <col min="7681" max="7681" width="41.85546875" style="125" bestFit="1" customWidth="1"/>
    <col min="7682" max="7682" width="13" style="125" customWidth="1"/>
    <col min="7683" max="7683" width="12.5703125" style="125" customWidth="1"/>
    <col min="7684" max="7684" width="14" style="125" customWidth="1"/>
    <col min="7685" max="7685" width="19" style="125" customWidth="1"/>
    <col min="7686" max="7936" width="9.140625" style="125"/>
    <col min="7937" max="7937" width="41.85546875" style="125" bestFit="1" customWidth="1"/>
    <col min="7938" max="7938" width="13" style="125" customWidth="1"/>
    <col min="7939" max="7939" width="12.5703125" style="125" customWidth="1"/>
    <col min="7940" max="7940" width="14" style="125" customWidth="1"/>
    <col min="7941" max="7941" width="19" style="125" customWidth="1"/>
    <col min="7942" max="8192" width="9.140625" style="125"/>
    <col min="8193" max="8193" width="41.85546875" style="125" bestFit="1" customWidth="1"/>
    <col min="8194" max="8194" width="13" style="125" customWidth="1"/>
    <col min="8195" max="8195" width="12.5703125" style="125" customWidth="1"/>
    <col min="8196" max="8196" width="14" style="125" customWidth="1"/>
    <col min="8197" max="8197" width="19" style="125" customWidth="1"/>
    <col min="8198" max="8448" width="9.140625" style="125"/>
    <col min="8449" max="8449" width="41.85546875" style="125" bestFit="1" customWidth="1"/>
    <col min="8450" max="8450" width="13" style="125" customWidth="1"/>
    <col min="8451" max="8451" width="12.5703125" style="125" customWidth="1"/>
    <col min="8452" max="8452" width="14" style="125" customWidth="1"/>
    <col min="8453" max="8453" width="19" style="125" customWidth="1"/>
    <col min="8454" max="8704" width="9.140625" style="125"/>
    <col min="8705" max="8705" width="41.85546875" style="125" bestFit="1" customWidth="1"/>
    <col min="8706" max="8706" width="13" style="125" customWidth="1"/>
    <col min="8707" max="8707" width="12.5703125" style="125" customWidth="1"/>
    <col min="8708" max="8708" width="14" style="125" customWidth="1"/>
    <col min="8709" max="8709" width="19" style="125" customWidth="1"/>
    <col min="8710" max="8960" width="9.140625" style="125"/>
    <col min="8961" max="8961" width="41.85546875" style="125" bestFit="1" customWidth="1"/>
    <col min="8962" max="8962" width="13" style="125" customWidth="1"/>
    <col min="8963" max="8963" width="12.5703125" style="125" customWidth="1"/>
    <col min="8964" max="8964" width="14" style="125" customWidth="1"/>
    <col min="8965" max="8965" width="19" style="125" customWidth="1"/>
    <col min="8966" max="9216" width="9.140625" style="125"/>
    <col min="9217" max="9217" width="41.85546875" style="125" bestFit="1" customWidth="1"/>
    <col min="9218" max="9218" width="13" style="125" customWidth="1"/>
    <col min="9219" max="9219" width="12.5703125" style="125" customWidth="1"/>
    <col min="9220" max="9220" width="14" style="125" customWidth="1"/>
    <col min="9221" max="9221" width="19" style="125" customWidth="1"/>
    <col min="9222" max="9472" width="9.140625" style="125"/>
    <col min="9473" max="9473" width="41.85546875" style="125" bestFit="1" customWidth="1"/>
    <col min="9474" max="9474" width="13" style="125" customWidth="1"/>
    <col min="9475" max="9475" width="12.5703125" style="125" customWidth="1"/>
    <col min="9476" max="9476" width="14" style="125" customWidth="1"/>
    <col min="9477" max="9477" width="19" style="125" customWidth="1"/>
    <col min="9478" max="9728" width="9.140625" style="125"/>
    <col min="9729" max="9729" width="41.85546875" style="125" bestFit="1" customWidth="1"/>
    <col min="9730" max="9730" width="13" style="125" customWidth="1"/>
    <col min="9731" max="9731" width="12.5703125" style="125" customWidth="1"/>
    <col min="9732" max="9732" width="14" style="125" customWidth="1"/>
    <col min="9733" max="9733" width="19" style="125" customWidth="1"/>
    <col min="9734" max="9984" width="9.140625" style="125"/>
    <col min="9985" max="9985" width="41.85546875" style="125" bestFit="1" customWidth="1"/>
    <col min="9986" max="9986" width="13" style="125" customWidth="1"/>
    <col min="9987" max="9987" width="12.5703125" style="125" customWidth="1"/>
    <col min="9988" max="9988" width="14" style="125" customWidth="1"/>
    <col min="9989" max="9989" width="19" style="125" customWidth="1"/>
    <col min="9990" max="10240" width="9.140625" style="125"/>
    <col min="10241" max="10241" width="41.85546875" style="125" bestFit="1" customWidth="1"/>
    <col min="10242" max="10242" width="13" style="125" customWidth="1"/>
    <col min="10243" max="10243" width="12.5703125" style="125" customWidth="1"/>
    <col min="10244" max="10244" width="14" style="125" customWidth="1"/>
    <col min="10245" max="10245" width="19" style="125" customWidth="1"/>
    <col min="10246" max="10496" width="9.140625" style="125"/>
    <col min="10497" max="10497" width="41.85546875" style="125" bestFit="1" customWidth="1"/>
    <col min="10498" max="10498" width="13" style="125" customWidth="1"/>
    <col min="10499" max="10499" width="12.5703125" style="125" customWidth="1"/>
    <col min="10500" max="10500" width="14" style="125" customWidth="1"/>
    <col min="10501" max="10501" width="19" style="125" customWidth="1"/>
    <col min="10502" max="10752" width="9.140625" style="125"/>
    <col min="10753" max="10753" width="41.85546875" style="125" bestFit="1" customWidth="1"/>
    <col min="10754" max="10754" width="13" style="125" customWidth="1"/>
    <col min="10755" max="10755" width="12.5703125" style="125" customWidth="1"/>
    <col min="10756" max="10756" width="14" style="125" customWidth="1"/>
    <col min="10757" max="10757" width="19" style="125" customWidth="1"/>
    <col min="10758" max="11008" width="9.140625" style="125"/>
    <col min="11009" max="11009" width="41.85546875" style="125" bestFit="1" customWidth="1"/>
    <col min="11010" max="11010" width="13" style="125" customWidth="1"/>
    <col min="11011" max="11011" width="12.5703125" style="125" customWidth="1"/>
    <col min="11012" max="11012" width="14" style="125" customWidth="1"/>
    <col min="11013" max="11013" width="19" style="125" customWidth="1"/>
    <col min="11014" max="11264" width="9.140625" style="125"/>
    <col min="11265" max="11265" width="41.85546875" style="125" bestFit="1" customWidth="1"/>
    <col min="11266" max="11266" width="13" style="125" customWidth="1"/>
    <col min="11267" max="11267" width="12.5703125" style="125" customWidth="1"/>
    <col min="11268" max="11268" width="14" style="125" customWidth="1"/>
    <col min="11269" max="11269" width="19" style="125" customWidth="1"/>
    <col min="11270" max="11520" width="9.140625" style="125"/>
    <col min="11521" max="11521" width="41.85546875" style="125" bestFit="1" customWidth="1"/>
    <col min="11522" max="11522" width="13" style="125" customWidth="1"/>
    <col min="11523" max="11523" width="12.5703125" style="125" customWidth="1"/>
    <col min="11524" max="11524" width="14" style="125" customWidth="1"/>
    <col min="11525" max="11525" width="19" style="125" customWidth="1"/>
    <col min="11526" max="11776" width="9.140625" style="125"/>
    <col min="11777" max="11777" width="41.85546875" style="125" bestFit="1" customWidth="1"/>
    <col min="11778" max="11778" width="13" style="125" customWidth="1"/>
    <col min="11779" max="11779" width="12.5703125" style="125" customWidth="1"/>
    <col min="11780" max="11780" width="14" style="125" customWidth="1"/>
    <col min="11781" max="11781" width="19" style="125" customWidth="1"/>
    <col min="11782" max="12032" width="9.140625" style="125"/>
    <col min="12033" max="12033" width="41.85546875" style="125" bestFit="1" customWidth="1"/>
    <col min="12034" max="12034" width="13" style="125" customWidth="1"/>
    <col min="12035" max="12035" width="12.5703125" style="125" customWidth="1"/>
    <col min="12036" max="12036" width="14" style="125" customWidth="1"/>
    <col min="12037" max="12037" width="19" style="125" customWidth="1"/>
    <col min="12038" max="12288" width="9.140625" style="125"/>
    <col min="12289" max="12289" width="41.85546875" style="125" bestFit="1" customWidth="1"/>
    <col min="12290" max="12290" width="13" style="125" customWidth="1"/>
    <col min="12291" max="12291" width="12.5703125" style="125" customWidth="1"/>
    <col min="12292" max="12292" width="14" style="125" customWidth="1"/>
    <col min="12293" max="12293" width="19" style="125" customWidth="1"/>
    <col min="12294" max="12544" width="9.140625" style="125"/>
    <col min="12545" max="12545" width="41.85546875" style="125" bestFit="1" customWidth="1"/>
    <col min="12546" max="12546" width="13" style="125" customWidth="1"/>
    <col min="12547" max="12547" width="12.5703125" style="125" customWidth="1"/>
    <col min="12548" max="12548" width="14" style="125" customWidth="1"/>
    <col min="12549" max="12549" width="19" style="125" customWidth="1"/>
    <col min="12550" max="12800" width="9.140625" style="125"/>
    <col min="12801" max="12801" width="41.85546875" style="125" bestFit="1" customWidth="1"/>
    <col min="12802" max="12802" width="13" style="125" customWidth="1"/>
    <col min="12803" max="12803" width="12.5703125" style="125" customWidth="1"/>
    <col min="12804" max="12804" width="14" style="125" customWidth="1"/>
    <col min="12805" max="12805" width="19" style="125" customWidth="1"/>
    <col min="12806" max="13056" width="9.140625" style="125"/>
    <col min="13057" max="13057" width="41.85546875" style="125" bestFit="1" customWidth="1"/>
    <col min="13058" max="13058" width="13" style="125" customWidth="1"/>
    <col min="13059" max="13059" width="12.5703125" style="125" customWidth="1"/>
    <col min="13060" max="13060" width="14" style="125" customWidth="1"/>
    <col min="13061" max="13061" width="19" style="125" customWidth="1"/>
    <col min="13062" max="13312" width="9.140625" style="125"/>
    <col min="13313" max="13313" width="41.85546875" style="125" bestFit="1" customWidth="1"/>
    <col min="13314" max="13314" width="13" style="125" customWidth="1"/>
    <col min="13315" max="13315" width="12.5703125" style="125" customWidth="1"/>
    <col min="13316" max="13316" width="14" style="125" customWidth="1"/>
    <col min="13317" max="13317" width="19" style="125" customWidth="1"/>
    <col min="13318" max="13568" width="9.140625" style="125"/>
    <col min="13569" max="13569" width="41.85546875" style="125" bestFit="1" customWidth="1"/>
    <col min="13570" max="13570" width="13" style="125" customWidth="1"/>
    <col min="13571" max="13571" width="12.5703125" style="125" customWidth="1"/>
    <col min="13572" max="13572" width="14" style="125" customWidth="1"/>
    <col min="13573" max="13573" width="19" style="125" customWidth="1"/>
    <col min="13574" max="13824" width="9.140625" style="125"/>
    <col min="13825" max="13825" width="41.85546875" style="125" bestFit="1" customWidth="1"/>
    <col min="13826" max="13826" width="13" style="125" customWidth="1"/>
    <col min="13827" max="13827" width="12.5703125" style="125" customWidth="1"/>
    <col min="13828" max="13828" width="14" style="125" customWidth="1"/>
    <col min="13829" max="13829" width="19" style="125" customWidth="1"/>
    <col min="13830" max="14080" width="9.140625" style="125"/>
    <col min="14081" max="14081" width="41.85546875" style="125" bestFit="1" customWidth="1"/>
    <col min="14082" max="14082" width="13" style="125" customWidth="1"/>
    <col min="14083" max="14083" width="12.5703125" style="125" customWidth="1"/>
    <col min="14084" max="14084" width="14" style="125" customWidth="1"/>
    <col min="14085" max="14085" width="19" style="125" customWidth="1"/>
    <col min="14086" max="14336" width="9.140625" style="125"/>
    <col min="14337" max="14337" width="41.85546875" style="125" bestFit="1" customWidth="1"/>
    <col min="14338" max="14338" width="13" style="125" customWidth="1"/>
    <col min="14339" max="14339" width="12.5703125" style="125" customWidth="1"/>
    <col min="14340" max="14340" width="14" style="125" customWidth="1"/>
    <col min="14341" max="14341" width="19" style="125" customWidth="1"/>
    <col min="14342" max="14592" width="9.140625" style="125"/>
    <col min="14593" max="14593" width="41.85546875" style="125" bestFit="1" customWidth="1"/>
    <col min="14594" max="14594" width="13" style="125" customWidth="1"/>
    <col min="14595" max="14595" width="12.5703125" style="125" customWidth="1"/>
    <col min="14596" max="14596" width="14" style="125" customWidth="1"/>
    <col min="14597" max="14597" width="19" style="125" customWidth="1"/>
    <col min="14598" max="14848" width="9.140625" style="125"/>
    <col min="14849" max="14849" width="41.85546875" style="125" bestFit="1" customWidth="1"/>
    <col min="14850" max="14850" width="13" style="125" customWidth="1"/>
    <col min="14851" max="14851" width="12.5703125" style="125" customWidth="1"/>
    <col min="14852" max="14852" width="14" style="125" customWidth="1"/>
    <col min="14853" max="14853" width="19" style="125" customWidth="1"/>
    <col min="14854" max="15104" width="9.140625" style="125"/>
    <col min="15105" max="15105" width="41.85546875" style="125" bestFit="1" customWidth="1"/>
    <col min="15106" max="15106" width="13" style="125" customWidth="1"/>
    <col min="15107" max="15107" width="12.5703125" style="125" customWidth="1"/>
    <col min="15108" max="15108" width="14" style="125" customWidth="1"/>
    <col min="15109" max="15109" width="19" style="125" customWidth="1"/>
    <col min="15110" max="15360" width="9.140625" style="125"/>
    <col min="15361" max="15361" width="41.85546875" style="125" bestFit="1" customWidth="1"/>
    <col min="15362" max="15362" width="13" style="125" customWidth="1"/>
    <col min="15363" max="15363" width="12.5703125" style="125" customWidth="1"/>
    <col min="15364" max="15364" width="14" style="125" customWidth="1"/>
    <col min="15365" max="15365" width="19" style="125" customWidth="1"/>
    <col min="15366" max="15616" width="9.140625" style="125"/>
    <col min="15617" max="15617" width="41.85546875" style="125" bestFit="1" customWidth="1"/>
    <col min="15618" max="15618" width="13" style="125" customWidth="1"/>
    <col min="15619" max="15619" width="12.5703125" style="125" customWidth="1"/>
    <col min="15620" max="15620" width="14" style="125" customWidth="1"/>
    <col min="15621" max="15621" width="19" style="125" customWidth="1"/>
    <col min="15622" max="15872" width="9.140625" style="125"/>
    <col min="15873" max="15873" width="41.85546875" style="125" bestFit="1" customWidth="1"/>
    <col min="15874" max="15874" width="13" style="125" customWidth="1"/>
    <col min="15875" max="15875" width="12.5703125" style="125" customWidth="1"/>
    <col min="15876" max="15876" width="14" style="125" customWidth="1"/>
    <col min="15877" max="15877" width="19" style="125" customWidth="1"/>
    <col min="15878" max="16128" width="9.140625" style="125"/>
    <col min="16129" max="16129" width="41.85546875" style="125" bestFit="1" customWidth="1"/>
    <col min="16130" max="16130" width="13" style="125" customWidth="1"/>
    <col min="16131" max="16131" width="12.5703125" style="125" customWidth="1"/>
    <col min="16132" max="16132" width="14" style="125" customWidth="1"/>
    <col min="16133" max="16133" width="19" style="125" customWidth="1"/>
    <col min="16134" max="16384" width="9.140625" style="125"/>
  </cols>
  <sheetData>
    <row r="1" spans="1:11" s="164" customFormat="1" ht="15.75" x14ac:dyDescent="0.25">
      <c r="E1" s="493" t="s">
        <v>493</v>
      </c>
    </row>
    <row r="2" spans="1:11" s="164" customFormat="1" ht="15.75" x14ac:dyDescent="0.25">
      <c r="A2" s="919" t="s">
        <v>494</v>
      </c>
      <c r="B2" s="919"/>
      <c r="C2" s="919"/>
      <c r="D2" s="919"/>
      <c r="E2" s="919"/>
    </row>
    <row r="3" spans="1:11" s="164" customFormat="1" ht="15.75" x14ac:dyDescent="0.25">
      <c r="C3" s="233"/>
      <c r="E3" s="234" t="s">
        <v>495</v>
      </c>
    </row>
    <row r="4" spans="1:11" s="164" customFormat="1" ht="15.75" x14ac:dyDescent="0.25">
      <c r="A4" s="920" t="s">
        <v>221</v>
      </c>
      <c r="B4" s="172" t="s">
        <v>496</v>
      </c>
      <c r="C4" s="921" t="s">
        <v>497</v>
      </c>
      <c r="D4" s="921"/>
      <c r="E4" s="921"/>
    </row>
    <row r="5" spans="1:11" s="164" customFormat="1" ht="15.75" x14ac:dyDescent="0.25">
      <c r="A5" s="920"/>
      <c r="B5" s="172" t="s">
        <v>505</v>
      </c>
      <c r="C5" s="172">
        <v>2018</v>
      </c>
      <c r="D5" s="172">
        <v>2019</v>
      </c>
      <c r="E5" s="172" t="s">
        <v>506</v>
      </c>
    </row>
    <row r="6" spans="1:11" s="164" customFormat="1" ht="15.75" x14ac:dyDescent="0.25">
      <c r="A6" s="235" t="s">
        <v>498</v>
      </c>
      <c r="B6" s="236">
        <v>12000</v>
      </c>
      <c r="C6" s="236">
        <v>3361</v>
      </c>
      <c r="D6" s="236">
        <v>3300</v>
      </c>
      <c r="E6" s="235">
        <f>B6-C6-D6</f>
        <v>5339</v>
      </c>
    </row>
    <row r="7" spans="1:11" s="164" customFormat="1" ht="15.75" x14ac:dyDescent="0.25">
      <c r="A7" s="235" t="s">
        <v>499</v>
      </c>
      <c r="B7" s="235">
        <v>2469</v>
      </c>
      <c r="C7" s="236">
        <v>1008</v>
      </c>
      <c r="D7" s="236">
        <v>799</v>
      </c>
      <c r="E7" s="235">
        <f>B7-C7-D7</f>
        <v>662</v>
      </c>
    </row>
    <row r="8" spans="1:11" s="164" customFormat="1" ht="15.75" x14ac:dyDescent="0.25">
      <c r="A8" s="235" t="s">
        <v>500</v>
      </c>
      <c r="B8" s="235">
        <v>49</v>
      </c>
      <c r="C8" s="236">
        <v>49</v>
      </c>
      <c r="D8" s="236"/>
      <c r="E8" s="235"/>
    </row>
    <row r="9" spans="1:11" s="164" customFormat="1" ht="31.5" x14ac:dyDescent="0.25">
      <c r="A9" s="237" t="s">
        <v>501</v>
      </c>
      <c r="B9" s="235">
        <v>100000</v>
      </c>
      <c r="C9" s="236">
        <v>100000</v>
      </c>
      <c r="D9" s="236"/>
      <c r="E9" s="235"/>
    </row>
    <row r="10" spans="1:11" s="164" customFormat="1" ht="15.75" x14ac:dyDescent="0.25">
      <c r="A10" s="238" t="s">
        <v>219</v>
      </c>
      <c r="B10" s="238">
        <f>SUM(B6:B9)</f>
        <v>114518</v>
      </c>
      <c r="C10" s="238">
        <f>SUM(C6:C9)</f>
        <v>104418</v>
      </c>
      <c r="D10" s="238">
        <f>SUM(D6:D9)</f>
        <v>4099</v>
      </c>
      <c r="E10" s="238">
        <f>SUM(E6:E9)</f>
        <v>6001</v>
      </c>
    </row>
    <row r="11" spans="1:11" s="164" customFormat="1" ht="15.75" x14ac:dyDescent="0.25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</row>
    <row r="12" spans="1:11" s="164" customFormat="1" ht="15.75" x14ac:dyDescent="0.25">
      <c r="A12" s="922" t="s">
        <v>502</v>
      </c>
      <c r="B12" s="922"/>
      <c r="C12" s="922"/>
      <c r="D12" s="922"/>
      <c r="E12" s="111"/>
      <c r="F12" s="111"/>
      <c r="H12" s="111"/>
      <c r="I12" s="111"/>
      <c r="J12" s="111"/>
      <c r="K12" s="111"/>
    </row>
    <row r="13" spans="1:11" s="164" customFormat="1" ht="15.75" x14ac:dyDescent="0.25">
      <c r="A13" s="111"/>
      <c r="B13" s="111"/>
      <c r="C13" s="111"/>
      <c r="D13" s="239" t="s">
        <v>153</v>
      </c>
      <c r="E13" s="111"/>
      <c r="F13" s="111"/>
      <c r="G13" s="111"/>
      <c r="H13" s="111"/>
      <c r="I13" s="111"/>
      <c r="J13" s="111"/>
      <c r="K13" s="111"/>
    </row>
    <row r="14" spans="1:11" s="164" customFormat="1" ht="15.75" x14ac:dyDescent="0.25">
      <c r="A14" s="157" t="s">
        <v>503</v>
      </c>
      <c r="B14" s="157" t="s">
        <v>504</v>
      </c>
      <c r="C14" s="915" t="s">
        <v>507</v>
      </c>
      <c r="D14" s="915"/>
      <c r="E14" s="111"/>
      <c r="F14" s="111"/>
      <c r="G14" s="111"/>
      <c r="H14" s="111"/>
      <c r="I14" s="111"/>
      <c r="J14" s="111"/>
      <c r="K14" s="111"/>
    </row>
    <row r="15" spans="1:11" s="164" customFormat="1" ht="15.75" x14ac:dyDescent="0.25">
      <c r="A15" s="120"/>
      <c r="B15" s="120">
        <v>0</v>
      </c>
      <c r="C15" s="923">
        <v>0</v>
      </c>
      <c r="D15" s="923"/>
      <c r="E15" s="111"/>
      <c r="F15" s="111"/>
      <c r="G15" s="111"/>
      <c r="H15" s="111"/>
      <c r="I15" s="111"/>
      <c r="J15" s="111"/>
      <c r="K15" s="111"/>
    </row>
    <row r="16" spans="1:11" s="164" customFormat="1" ht="15.75" x14ac:dyDescent="0.25">
      <c r="A16" s="86" t="s">
        <v>158</v>
      </c>
      <c r="B16" s="86">
        <f>SUM(B15:B15)</f>
        <v>0</v>
      </c>
      <c r="C16" s="915">
        <f>SUM(C15:C15)</f>
        <v>0</v>
      </c>
      <c r="D16" s="915"/>
      <c r="E16" s="111"/>
      <c r="F16" s="111"/>
      <c r="G16" s="111"/>
      <c r="H16" s="111"/>
      <c r="I16" s="111"/>
      <c r="J16" s="111"/>
      <c r="K16" s="111"/>
    </row>
  </sheetData>
  <mergeCells count="7">
    <mergeCell ref="C16:D16"/>
    <mergeCell ref="A2:E2"/>
    <mergeCell ref="A4:A5"/>
    <mergeCell ref="C4:E4"/>
    <mergeCell ref="A12:D12"/>
    <mergeCell ref="C14:D14"/>
    <mergeCell ref="C15:D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view="pageBreakPreview" zoomScaleNormal="100" zoomScaleSheetLayoutView="100" workbookViewId="0">
      <selection activeCell="F28" sqref="F28"/>
    </sheetView>
  </sheetViews>
  <sheetFormatPr defaultRowHeight="12" x14ac:dyDescent="0.2"/>
  <cols>
    <col min="1" max="1" width="35.5703125" style="312" bestFit="1" customWidth="1"/>
    <col min="2" max="2" width="9.140625" style="125"/>
    <col min="3" max="3" width="17.42578125" style="125" customWidth="1"/>
    <col min="4" max="4" width="11.140625" style="125" customWidth="1"/>
    <col min="5" max="5" width="23" style="125" customWidth="1"/>
    <col min="6" max="6" width="28.7109375" style="125" customWidth="1"/>
    <col min="7" max="16384" width="9.140625" style="125"/>
  </cols>
  <sheetData>
    <row r="1" spans="1:11" s="164" customFormat="1" ht="15.75" x14ac:dyDescent="0.25">
      <c r="A1" s="176"/>
      <c r="B1" s="111"/>
      <c r="C1" s="111"/>
      <c r="D1" s="111"/>
      <c r="E1" s="111"/>
      <c r="F1" s="111"/>
      <c r="G1" s="914" t="s">
        <v>367</v>
      </c>
      <c r="H1" s="914"/>
      <c r="I1" s="111"/>
      <c r="J1" s="111"/>
      <c r="K1" s="111"/>
    </row>
    <row r="2" spans="1:11" s="164" customFormat="1" ht="15.75" x14ac:dyDescent="0.25">
      <c r="A2" s="922" t="s">
        <v>368</v>
      </c>
      <c r="B2" s="922"/>
      <c r="C2" s="922"/>
      <c r="D2" s="922"/>
      <c r="E2" s="922"/>
      <c r="F2" s="922"/>
      <c r="G2" s="165"/>
      <c r="H2" s="111"/>
      <c r="I2" s="111"/>
      <c r="J2" s="111"/>
      <c r="K2" s="111"/>
    </row>
    <row r="3" spans="1:11" s="164" customFormat="1" ht="15.75" x14ac:dyDescent="0.25">
      <c r="A3" s="922" t="s">
        <v>369</v>
      </c>
      <c r="B3" s="922"/>
      <c r="C3" s="922"/>
      <c r="D3" s="922"/>
      <c r="E3" s="922"/>
      <c r="F3" s="922"/>
      <c r="G3" s="111"/>
      <c r="H3" s="111"/>
      <c r="I3" s="111"/>
      <c r="J3" s="111"/>
      <c r="K3" s="111"/>
    </row>
    <row r="4" spans="1:11" s="164" customFormat="1" ht="15.75" x14ac:dyDescent="0.25">
      <c r="A4" s="176"/>
      <c r="B4" s="111"/>
      <c r="C4" s="111"/>
      <c r="D4" s="111"/>
      <c r="E4" s="111"/>
      <c r="F4" s="111"/>
      <c r="G4" s="166"/>
      <c r="H4" s="111"/>
      <c r="I4" s="111"/>
      <c r="J4" s="111"/>
      <c r="K4" s="111"/>
    </row>
    <row r="5" spans="1:11" s="164" customFormat="1" ht="15.75" x14ac:dyDescent="0.25">
      <c r="A5" s="309" t="s">
        <v>370</v>
      </c>
      <c r="B5" s="915" t="s">
        <v>371</v>
      </c>
      <c r="C5" s="915"/>
      <c r="D5" s="147" t="s">
        <v>372</v>
      </c>
      <c r="E5" s="147" t="s">
        <v>373</v>
      </c>
      <c r="F5" s="147" t="s">
        <v>374</v>
      </c>
      <c r="G5" s="167"/>
      <c r="H5" s="111"/>
      <c r="I5" s="111"/>
      <c r="J5" s="111"/>
      <c r="K5" s="111"/>
    </row>
    <row r="6" spans="1:11" s="164" customFormat="1" ht="15.75" x14ac:dyDescent="0.25">
      <c r="A6" s="310" t="s">
        <v>822</v>
      </c>
      <c r="B6" s="923" t="s">
        <v>376</v>
      </c>
      <c r="C6" s="923"/>
      <c r="D6" s="169">
        <v>21</v>
      </c>
      <c r="E6" s="119" t="s">
        <v>377</v>
      </c>
      <c r="F6" s="169">
        <v>105</v>
      </c>
      <c r="G6" s="111"/>
      <c r="H6" s="111"/>
      <c r="I6" s="111"/>
      <c r="J6" s="111"/>
      <c r="K6" s="111"/>
    </row>
    <row r="7" spans="1:11" s="164" customFormat="1" ht="15.75" x14ac:dyDescent="0.25">
      <c r="A7" s="121" t="s">
        <v>378</v>
      </c>
      <c r="B7" s="923" t="s">
        <v>379</v>
      </c>
      <c r="C7" s="923"/>
      <c r="D7" s="169">
        <v>301.3</v>
      </c>
      <c r="E7" s="119" t="s">
        <v>380</v>
      </c>
      <c r="F7" s="169">
        <v>500</v>
      </c>
      <c r="G7" s="111"/>
      <c r="H7" s="111"/>
      <c r="I7" s="111"/>
      <c r="J7" s="111"/>
      <c r="K7" s="111"/>
    </row>
    <row r="8" spans="1:11" s="164" customFormat="1" ht="15.75" x14ac:dyDescent="0.25">
      <c r="A8" s="121" t="s">
        <v>381</v>
      </c>
      <c r="B8" s="946" t="s">
        <v>708</v>
      </c>
      <c r="C8" s="946"/>
      <c r="D8" s="169">
        <v>64</v>
      </c>
      <c r="E8" s="119" t="s">
        <v>382</v>
      </c>
      <c r="F8" s="169">
        <v>128</v>
      </c>
      <c r="H8" s="111"/>
      <c r="I8" s="111"/>
      <c r="J8" s="111"/>
      <c r="K8" s="111"/>
    </row>
    <row r="9" spans="1:11" s="164" customFormat="1" ht="15.75" x14ac:dyDescent="0.25">
      <c r="A9" s="121" t="s">
        <v>383</v>
      </c>
      <c r="B9" s="923" t="s">
        <v>384</v>
      </c>
      <c r="C9" s="923"/>
      <c r="D9" s="169">
        <v>42</v>
      </c>
      <c r="E9" s="119" t="s">
        <v>382</v>
      </c>
      <c r="F9" s="169">
        <v>210</v>
      </c>
      <c r="H9" s="111"/>
      <c r="I9" s="111"/>
      <c r="J9" s="111"/>
      <c r="K9" s="111"/>
    </row>
    <row r="10" spans="1:11" s="164" customFormat="1" ht="15.75" x14ac:dyDescent="0.25">
      <c r="A10" s="121" t="s">
        <v>385</v>
      </c>
      <c r="B10" s="923" t="s">
        <v>386</v>
      </c>
      <c r="C10" s="923"/>
      <c r="D10" s="170" t="s">
        <v>387</v>
      </c>
      <c r="E10" s="119" t="s">
        <v>388</v>
      </c>
      <c r="F10" s="169">
        <v>300</v>
      </c>
      <c r="H10" s="111"/>
      <c r="I10" s="111"/>
      <c r="J10" s="111"/>
      <c r="K10" s="111"/>
    </row>
    <row r="11" spans="1:11" s="164" customFormat="1" ht="15.75" x14ac:dyDescent="0.25">
      <c r="A11" s="121" t="s">
        <v>389</v>
      </c>
      <c r="B11" s="923" t="s">
        <v>390</v>
      </c>
      <c r="C11" s="923"/>
      <c r="D11" s="169">
        <v>80</v>
      </c>
      <c r="E11" s="119" t="s">
        <v>382</v>
      </c>
      <c r="F11" s="76">
        <v>300</v>
      </c>
      <c r="G11" s="166" t="s">
        <v>391</v>
      </c>
      <c r="H11" s="111"/>
      <c r="I11" s="111"/>
      <c r="J11" s="111"/>
      <c r="K11" s="111"/>
    </row>
    <row r="12" spans="1:11" s="164" customFormat="1" ht="15.75" x14ac:dyDescent="0.25">
      <c r="A12" s="121" t="s">
        <v>392</v>
      </c>
      <c r="B12" s="923" t="s">
        <v>393</v>
      </c>
      <c r="C12" s="923"/>
      <c r="D12" s="169">
        <v>180</v>
      </c>
      <c r="E12" s="119" t="s">
        <v>394</v>
      </c>
      <c r="F12" s="169">
        <v>350</v>
      </c>
      <c r="G12" s="166" t="s">
        <v>395</v>
      </c>
      <c r="H12" s="111"/>
      <c r="I12" s="111"/>
      <c r="J12" s="111"/>
      <c r="K12" s="111"/>
    </row>
    <row r="13" spans="1:11" s="164" customFormat="1" ht="15.75" x14ac:dyDescent="0.25">
      <c r="A13" s="121" t="s">
        <v>396</v>
      </c>
      <c r="B13" s="923" t="s">
        <v>397</v>
      </c>
      <c r="C13" s="923"/>
      <c r="D13" s="170">
        <v>6500</v>
      </c>
      <c r="E13" s="119" t="s">
        <v>398</v>
      </c>
      <c r="F13" s="169">
        <v>100</v>
      </c>
      <c r="G13" s="166" t="s">
        <v>399</v>
      </c>
      <c r="H13" s="111"/>
      <c r="I13" s="111"/>
      <c r="J13" s="111"/>
      <c r="K13" s="111"/>
    </row>
    <row r="14" spans="1:11" s="164" customFormat="1" ht="31.5" x14ac:dyDescent="0.25">
      <c r="A14" s="121" t="s">
        <v>709</v>
      </c>
      <c r="B14" s="923" t="s">
        <v>390</v>
      </c>
      <c r="C14" s="923"/>
      <c r="D14" s="169">
        <v>142.5</v>
      </c>
      <c r="E14" s="119" t="s">
        <v>382</v>
      </c>
      <c r="F14" s="169">
        <v>536</v>
      </c>
      <c r="G14" s="944" t="s">
        <v>400</v>
      </c>
      <c r="H14" s="945"/>
      <c r="I14" s="945"/>
      <c r="J14" s="111"/>
      <c r="K14" s="111"/>
    </row>
    <row r="15" spans="1:11" s="164" customFormat="1" ht="15.75" x14ac:dyDescent="0.25">
      <c r="A15" s="121" t="s">
        <v>401</v>
      </c>
      <c r="B15" s="923" t="s">
        <v>402</v>
      </c>
      <c r="C15" s="923"/>
      <c r="D15" s="169">
        <v>42</v>
      </c>
      <c r="E15" s="119" t="s">
        <v>382</v>
      </c>
      <c r="F15" s="169">
        <v>210</v>
      </c>
      <c r="H15" s="111"/>
      <c r="I15" s="111"/>
      <c r="J15" s="111"/>
      <c r="K15" s="111"/>
    </row>
    <row r="16" spans="1:11" s="164" customFormat="1" ht="15.75" x14ac:dyDescent="0.25">
      <c r="A16" s="121" t="s">
        <v>403</v>
      </c>
      <c r="B16" s="923" t="s">
        <v>404</v>
      </c>
      <c r="C16" s="923"/>
      <c r="D16" s="169">
        <v>27</v>
      </c>
      <c r="E16" s="119" t="s">
        <v>375</v>
      </c>
      <c r="F16" s="169">
        <v>200</v>
      </c>
      <c r="H16" s="111"/>
      <c r="I16" s="111"/>
      <c r="J16" s="111"/>
      <c r="K16" s="111"/>
    </row>
    <row r="17" spans="1:11" s="164" customFormat="1" ht="15.75" x14ac:dyDescent="0.25">
      <c r="A17" s="121" t="s">
        <v>405</v>
      </c>
      <c r="B17" s="923" t="s">
        <v>406</v>
      </c>
      <c r="C17" s="923"/>
      <c r="D17" s="169">
        <v>4230</v>
      </c>
      <c r="E17" s="119" t="s">
        <v>407</v>
      </c>
      <c r="F17" s="169">
        <v>300</v>
      </c>
      <c r="H17" s="111"/>
      <c r="I17" s="111"/>
      <c r="J17" s="111"/>
      <c r="K17" s="111"/>
    </row>
    <row r="18" spans="1:11" s="164" customFormat="1" ht="15.75" x14ac:dyDescent="0.25">
      <c r="A18" s="121" t="s">
        <v>710</v>
      </c>
      <c r="B18" s="923" t="s">
        <v>408</v>
      </c>
      <c r="C18" s="923"/>
      <c r="D18" s="169">
        <v>648</v>
      </c>
      <c r="E18" s="119" t="s">
        <v>409</v>
      </c>
      <c r="F18" s="169">
        <v>150</v>
      </c>
      <c r="G18" s="166"/>
      <c r="H18" s="111"/>
      <c r="I18" s="111"/>
      <c r="J18" s="111"/>
      <c r="K18" s="111"/>
    </row>
    <row r="19" spans="1:11" s="164" customFormat="1" ht="15.75" x14ac:dyDescent="0.25">
      <c r="A19" s="121" t="s">
        <v>410</v>
      </c>
      <c r="B19" s="923" t="s">
        <v>411</v>
      </c>
      <c r="C19" s="923"/>
      <c r="D19" s="169">
        <v>6921</v>
      </c>
      <c r="E19" s="119" t="s">
        <v>412</v>
      </c>
      <c r="F19" s="169">
        <v>300</v>
      </c>
      <c r="G19" s="166"/>
      <c r="H19" s="111"/>
      <c r="I19" s="111"/>
      <c r="J19" s="111"/>
      <c r="K19" s="111"/>
    </row>
    <row r="20" spans="1:11" s="164" customFormat="1" ht="15.75" x14ac:dyDescent="0.25">
      <c r="A20" s="121" t="s">
        <v>413</v>
      </c>
      <c r="B20" s="923" t="s">
        <v>414</v>
      </c>
      <c r="C20" s="923"/>
      <c r="D20" s="169">
        <v>5809</v>
      </c>
      <c r="E20" s="119" t="s">
        <v>415</v>
      </c>
      <c r="F20" s="169">
        <v>1200</v>
      </c>
      <c r="G20" s="166"/>
      <c r="H20" s="111"/>
      <c r="I20" s="111"/>
      <c r="J20" s="111"/>
      <c r="K20" s="111"/>
    </row>
    <row r="21" spans="1:11" s="164" customFormat="1" ht="15.75" x14ac:dyDescent="0.25">
      <c r="A21" s="121" t="s">
        <v>416</v>
      </c>
      <c r="B21" s="925" t="s">
        <v>417</v>
      </c>
      <c r="C21" s="927"/>
      <c r="D21" s="169">
        <v>732</v>
      </c>
      <c r="E21" s="119" t="s">
        <v>407</v>
      </c>
      <c r="F21" s="169">
        <v>300</v>
      </c>
      <c r="G21" s="166"/>
      <c r="H21" s="111"/>
      <c r="I21" s="111"/>
      <c r="J21" s="111"/>
      <c r="K21" s="111"/>
    </row>
    <row r="22" spans="1:11" s="164" customFormat="1" ht="15.75" x14ac:dyDescent="0.25">
      <c r="A22" s="121" t="s">
        <v>418</v>
      </c>
      <c r="B22" s="923" t="s">
        <v>419</v>
      </c>
      <c r="C22" s="923"/>
      <c r="D22" s="169">
        <v>200</v>
      </c>
      <c r="E22" s="119" t="s">
        <v>382</v>
      </c>
      <c r="F22" s="169">
        <v>300</v>
      </c>
      <c r="G22" s="166"/>
      <c r="H22" s="111"/>
      <c r="I22" s="111"/>
      <c r="J22" s="111"/>
      <c r="K22" s="111"/>
    </row>
    <row r="23" spans="1:11" s="164" customFormat="1" ht="15.75" x14ac:dyDescent="0.25">
      <c r="A23" s="121" t="s">
        <v>420</v>
      </c>
      <c r="B23" s="923" t="s">
        <v>421</v>
      </c>
      <c r="C23" s="923"/>
      <c r="D23" s="169">
        <v>103</v>
      </c>
      <c r="E23" s="119" t="s">
        <v>382</v>
      </c>
      <c r="F23" s="169">
        <v>1400</v>
      </c>
      <c r="G23" s="166"/>
      <c r="H23" s="111"/>
      <c r="I23" s="111"/>
      <c r="J23" s="111"/>
      <c r="K23" s="111"/>
    </row>
    <row r="24" spans="1:11" s="164" customFormat="1" ht="15.75" x14ac:dyDescent="0.25">
      <c r="A24" s="121" t="s">
        <v>422</v>
      </c>
      <c r="B24" s="923" t="s">
        <v>423</v>
      </c>
      <c r="C24" s="923"/>
      <c r="D24" s="169">
        <v>61</v>
      </c>
      <c r="E24" s="119" t="s">
        <v>382</v>
      </c>
      <c r="F24" s="169">
        <v>500</v>
      </c>
      <c r="G24" s="166"/>
      <c r="H24" s="111"/>
      <c r="I24" s="111"/>
      <c r="J24" s="111"/>
      <c r="K24" s="111"/>
    </row>
    <row r="25" spans="1:11" s="164" customFormat="1" ht="15.75" x14ac:dyDescent="0.25">
      <c r="A25" s="121" t="s">
        <v>424</v>
      </c>
      <c r="B25" s="923" t="s">
        <v>823</v>
      </c>
      <c r="C25" s="923"/>
      <c r="D25" s="170">
        <v>30</v>
      </c>
      <c r="E25" s="119" t="s">
        <v>375</v>
      </c>
      <c r="F25" s="169">
        <v>190</v>
      </c>
      <c r="G25" s="166"/>
      <c r="H25" s="111"/>
      <c r="I25" s="111"/>
      <c r="J25" s="111"/>
      <c r="K25" s="111"/>
    </row>
    <row r="26" spans="1:11" s="164" customFormat="1" ht="15.75" x14ac:dyDescent="0.25">
      <c r="A26" s="121" t="s">
        <v>711</v>
      </c>
      <c r="B26" s="923" t="s">
        <v>425</v>
      </c>
      <c r="C26" s="923"/>
      <c r="D26" s="170">
        <v>693</v>
      </c>
      <c r="E26" s="119" t="s">
        <v>375</v>
      </c>
      <c r="F26" s="169">
        <v>832</v>
      </c>
      <c r="G26" s="166"/>
      <c r="H26" s="111"/>
      <c r="I26" s="111"/>
      <c r="J26" s="111"/>
      <c r="K26" s="111"/>
    </row>
    <row r="27" spans="1:11" s="164" customFormat="1" ht="15.75" x14ac:dyDescent="0.25">
      <c r="A27" s="121" t="s">
        <v>825</v>
      </c>
      <c r="B27" s="925" t="s">
        <v>379</v>
      </c>
      <c r="C27" s="927"/>
      <c r="D27" s="170">
        <v>900</v>
      </c>
      <c r="E27" s="466" t="s">
        <v>826</v>
      </c>
      <c r="F27" s="169">
        <v>1080</v>
      </c>
      <c r="G27" s="166"/>
      <c r="H27" s="111"/>
      <c r="I27" s="111"/>
      <c r="J27" s="111"/>
      <c r="K27" s="111"/>
    </row>
    <row r="28" spans="1:11" s="164" customFormat="1" ht="15.75" x14ac:dyDescent="0.25">
      <c r="A28" s="311" t="s">
        <v>219</v>
      </c>
      <c r="B28" s="915"/>
      <c r="C28" s="915"/>
      <c r="D28" s="86"/>
      <c r="E28" s="147"/>
      <c r="F28" s="86">
        <f>SUM(F6:F27)</f>
        <v>9491</v>
      </c>
      <c r="G28" s="166"/>
      <c r="H28" s="111"/>
      <c r="I28" s="111"/>
      <c r="J28" s="111"/>
      <c r="K28" s="111"/>
    </row>
    <row r="29" spans="1:11" s="164" customFormat="1" ht="15.75" x14ac:dyDescent="0.25">
      <c r="A29" s="915" t="s">
        <v>426</v>
      </c>
      <c r="B29" s="915"/>
      <c r="C29" s="915"/>
      <c r="D29" s="915"/>
      <c r="E29" s="915"/>
      <c r="F29" s="915"/>
      <c r="G29" s="111"/>
      <c r="H29" s="111"/>
      <c r="I29" s="111"/>
      <c r="J29" s="111"/>
      <c r="K29" s="111"/>
    </row>
    <row r="30" spans="1:11" s="164" customFormat="1" ht="15.75" x14ac:dyDescent="0.25">
      <c r="A30" s="915" t="s">
        <v>427</v>
      </c>
      <c r="B30" s="915"/>
      <c r="C30" s="915"/>
      <c r="D30" s="915" t="s">
        <v>428</v>
      </c>
      <c r="E30" s="915"/>
      <c r="F30" s="915"/>
      <c r="G30" s="111"/>
      <c r="H30" s="111"/>
      <c r="I30" s="111"/>
      <c r="J30" s="111"/>
      <c r="K30" s="111"/>
    </row>
    <row r="31" spans="1:11" s="164" customFormat="1" ht="15.75" x14ac:dyDescent="0.25">
      <c r="A31" s="925" t="s">
        <v>429</v>
      </c>
      <c r="B31" s="926"/>
      <c r="C31" s="927"/>
      <c r="D31" s="940">
        <v>11758</v>
      </c>
      <c r="E31" s="941"/>
      <c r="F31" s="942"/>
      <c r="G31" s="943" t="s">
        <v>430</v>
      </c>
      <c r="H31" s="943"/>
      <c r="I31" s="943"/>
      <c r="J31" s="943"/>
      <c r="K31" s="111"/>
    </row>
    <row r="32" spans="1:11" s="164" customFormat="1" ht="15.75" hidden="1" x14ac:dyDescent="0.25">
      <c r="A32" s="925" t="s">
        <v>431</v>
      </c>
      <c r="B32" s="926"/>
      <c r="C32" s="927"/>
      <c r="D32" s="940"/>
      <c r="E32" s="941"/>
      <c r="F32" s="942"/>
      <c r="G32" s="931"/>
      <c r="H32" s="932"/>
      <c r="I32" s="111"/>
      <c r="J32" s="111"/>
      <c r="K32" s="111"/>
    </row>
    <row r="33" spans="1:11" s="164" customFormat="1" ht="15.75" hidden="1" x14ac:dyDescent="0.25">
      <c r="A33" s="925" t="s">
        <v>432</v>
      </c>
      <c r="B33" s="926"/>
      <c r="C33" s="927"/>
      <c r="D33" s="928"/>
      <c r="E33" s="929"/>
      <c r="F33" s="930"/>
      <c r="G33" s="931" t="s">
        <v>433</v>
      </c>
      <c r="H33" s="932"/>
      <c r="I33" s="111"/>
      <c r="J33" s="111"/>
      <c r="K33" s="111"/>
    </row>
    <row r="34" spans="1:11" s="164" customFormat="1" ht="15.75" x14ac:dyDescent="0.25">
      <c r="A34" s="933" t="s">
        <v>434</v>
      </c>
      <c r="B34" s="934"/>
      <c r="C34" s="935"/>
      <c r="D34" s="936">
        <v>51000</v>
      </c>
      <c r="E34" s="937"/>
      <c r="F34" s="938"/>
      <c r="G34" s="939" t="s">
        <v>435</v>
      </c>
      <c r="H34" s="939"/>
      <c r="I34" s="939"/>
      <c r="J34" s="939"/>
      <c r="K34" s="171"/>
    </row>
    <row r="35" spans="1:11" s="164" customFormat="1" ht="15.75" x14ac:dyDescent="0.25">
      <c r="A35" s="915" t="s">
        <v>219</v>
      </c>
      <c r="B35" s="915"/>
      <c r="C35" s="915"/>
      <c r="D35" s="921">
        <f>SUM(D31:D34)</f>
        <v>62758</v>
      </c>
      <c r="E35" s="921"/>
      <c r="F35" s="921"/>
      <c r="G35" s="924"/>
      <c r="H35" s="924"/>
      <c r="I35" s="924"/>
      <c r="J35" s="924"/>
    </row>
    <row r="36" spans="1:11" s="164" customFormat="1" ht="15.75" x14ac:dyDescent="0.25">
      <c r="A36" s="173"/>
    </row>
  </sheetData>
  <mergeCells count="46">
    <mergeCell ref="B7:C7"/>
    <mergeCell ref="B8:C8"/>
    <mergeCell ref="B9:C9"/>
    <mergeCell ref="B10:C10"/>
    <mergeCell ref="B11:C11"/>
    <mergeCell ref="G1:H1"/>
    <mergeCell ref="A2:F2"/>
    <mergeCell ref="A3:F3"/>
    <mergeCell ref="B5:C5"/>
    <mergeCell ref="B6:C6"/>
    <mergeCell ref="B22:C22"/>
    <mergeCell ref="B12:C12"/>
    <mergeCell ref="B13:C13"/>
    <mergeCell ref="B14:C14"/>
    <mergeCell ref="G14:I14"/>
    <mergeCell ref="B15:C15"/>
    <mergeCell ref="B16:C16"/>
    <mergeCell ref="B17:C17"/>
    <mergeCell ref="B18:C18"/>
    <mergeCell ref="B19:C19"/>
    <mergeCell ref="B20:C20"/>
    <mergeCell ref="B21:C21"/>
    <mergeCell ref="A32:C32"/>
    <mergeCell ref="D32:F32"/>
    <mergeCell ref="G32:H32"/>
    <mergeCell ref="B23:C23"/>
    <mergeCell ref="B24:C24"/>
    <mergeCell ref="B25:C25"/>
    <mergeCell ref="B26:C26"/>
    <mergeCell ref="B28:C28"/>
    <mergeCell ref="A29:F29"/>
    <mergeCell ref="A30:C30"/>
    <mergeCell ref="D30:F30"/>
    <mergeCell ref="A31:C31"/>
    <mergeCell ref="D31:F31"/>
    <mergeCell ref="G31:J31"/>
    <mergeCell ref="B27:C27"/>
    <mergeCell ref="A35:C35"/>
    <mergeCell ref="D35:F35"/>
    <mergeCell ref="G35:J35"/>
    <mergeCell ref="A33:C33"/>
    <mergeCell ref="D33:F33"/>
    <mergeCell ref="G33:H33"/>
    <mergeCell ref="A34:C34"/>
    <mergeCell ref="D34:F34"/>
    <mergeCell ref="G34:J3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view="pageBreakPreview" topLeftCell="A28" zoomScaleNormal="100" zoomScaleSheetLayoutView="100" workbookViewId="0">
      <selection activeCell="I42" sqref="I42"/>
    </sheetView>
  </sheetViews>
  <sheetFormatPr defaultRowHeight="15.75" x14ac:dyDescent="0.25"/>
  <cols>
    <col min="1" max="1" width="3.85546875" style="164" customWidth="1"/>
    <col min="2" max="2" width="82" style="173" customWidth="1"/>
    <col min="3" max="3" width="11.85546875" style="174" customWidth="1"/>
    <col min="4" max="4" width="10.7109375" style="164" customWidth="1"/>
    <col min="5" max="5" width="10.85546875" style="164" customWidth="1"/>
    <col min="6" max="6" width="24.7109375" style="175" customWidth="1"/>
    <col min="7" max="16384" width="9.140625" style="164"/>
  </cols>
  <sheetData>
    <row r="1" spans="1:7" x14ac:dyDescent="0.25">
      <c r="D1" s="947" t="s">
        <v>467</v>
      </c>
      <c r="E1" s="947"/>
    </row>
    <row r="2" spans="1:7" x14ac:dyDescent="0.25">
      <c r="A2" s="922" t="s">
        <v>436</v>
      </c>
      <c r="B2" s="922"/>
      <c r="C2" s="922"/>
      <c r="D2" s="922"/>
      <c r="E2" s="922"/>
      <c r="F2" s="177"/>
      <c r="G2" s="111"/>
    </row>
    <row r="3" spans="1:7" x14ac:dyDescent="0.25">
      <c r="A3" s="663"/>
      <c r="B3" s="663"/>
      <c r="C3" s="663"/>
      <c r="D3" s="663"/>
      <c r="E3" s="663"/>
      <c r="F3" s="177"/>
      <c r="G3" s="111"/>
    </row>
    <row r="4" spans="1:7" ht="12.75" customHeight="1" x14ac:dyDescent="0.25">
      <c r="B4" s="176"/>
      <c r="C4" s="113"/>
      <c r="E4" s="178" t="s">
        <v>153</v>
      </c>
      <c r="F4" s="177"/>
      <c r="G4" s="111"/>
    </row>
    <row r="5" spans="1:7" s="198" customFormat="1" x14ac:dyDescent="0.2">
      <c r="A5" s="948" t="s">
        <v>221</v>
      </c>
      <c r="B5" s="949"/>
      <c r="C5" s="629" t="s">
        <v>437</v>
      </c>
      <c r="D5" s="630" t="s">
        <v>1082</v>
      </c>
      <c r="E5" s="631" t="s">
        <v>1083</v>
      </c>
      <c r="F5" s="632"/>
      <c r="G5" s="633"/>
    </row>
    <row r="6" spans="1:7" s="181" customFormat="1" ht="15" x14ac:dyDescent="0.2">
      <c r="A6" s="627" t="s">
        <v>438</v>
      </c>
      <c r="B6" s="182" t="s">
        <v>439</v>
      </c>
      <c r="C6" s="183">
        <v>8019</v>
      </c>
      <c r="D6" s="184">
        <v>23393</v>
      </c>
      <c r="E6" s="185"/>
      <c r="F6" s="179" t="s">
        <v>440</v>
      </c>
      <c r="G6" s="180"/>
    </row>
    <row r="7" spans="1:7" s="181" customFormat="1" ht="15" x14ac:dyDescent="0.2">
      <c r="A7" s="628" t="s">
        <v>714</v>
      </c>
      <c r="B7" s="186" t="s">
        <v>441</v>
      </c>
      <c r="C7" s="183">
        <v>4572</v>
      </c>
      <c r="D7" s="183">
        <v>9144</v>
      </c>
      <c r="E7" s="187"/>
      <c r="F7" s="179"/>
      <c r="G7" s="180"/>
    </row>
    <row r="8" spans="1:7" s="181" customFormat="1" ht="30" x14ac:dyDescent="0.2">
      <c r="A8" s="627" t="s">
        <v>716</v>
      </c>
      <c r="B8" s="188" t="s">
        <v>442</v>
      </c>
      <c r="C8" s="183">
        <v>10000</v>
      </c>
      <c r="D8" s="183"/>
      <c r="E8" s="187"/>
      <c r="F8" s="189"/>
      <c r="G8" s="190"/>
    </row>
    <row r="9" spans="1:7" s="181" customFormat="1" ht="15" x14ac:dyDescent="0.2">
      <c r="A9" s="628" t="s">
        <v>715</v>
      </c>
      <c r="B9" s="188" t="s">
        <v>443</v>
      </c>
      <c r="C9" s="183">
        <v>8300</v>
      </c>
      <c r="D9" s="183"/>
      <c r="E9" s="187"/>
      <c r="F9" s="179" t="s">
        <v>444</v>
      </c>
      <c r="G9" s="190"/>
    </row>
    <row r="10" spans="1:7" s="181" customFormat="1" ht="15" x14ac:dyDescent="0.2">
      <c r="A10" s="627" t="s">
        <v>717</v>
      </c>
      <c r="B10" s="188" t="s">
        <v>445</v>
      </c>
      <c r="C10" s="183">
        <v>18288</v>
      </c>
      <c r="D10" s="183">
        <v>54864</v>
      </c>
      <c r="E10" s="187">
        <v>50292</v>
      </c>
      <c r="F10" s="191">
        <f>18288*2+(9*1524)</f>
        <v>50292</v>
      </c>
    </row>
    <row r="11" spans="1:7" s="181" customFormat="1" ht="15" x14ac:dyDescent="0.2">
      <c r="A11" s="628" t="s">
        <v>718</v>
      </c>
      <c r="B11" s="188" t="s">
        <v>446</v>
      </c>
      <c r="C11" s="183">
        <v>914</v>
      </c>
      <c r="D11" s="183"/>
      <c r="E11" s="187"/>
      <c r="F11" s="179" t="s">
        <v>447</v>
      </c>
      <c r="G11" s="190"/>
    </row>
    <row r="12" spans="1:7" s="181" customFormat="1" ht="30" x14ac:dyDescent="0.2">
      <c r="A12" s="627" t="s">
        <v>719</v>
      </c>
      <c r="B12" s="192" t="s">
        <v>1133</v>
      </c>
      <c r="C12" s="183">
        <v>20802</v>
      </c>
      <c r="D12" s="183">
        <v>43450</v>
      </c>
      <c r="E12" s="187">
        <v>104000</v>
      </c>
      <c r="F12" s="179">
        <f>(C12+D12+E12)/1.27</f>
        <v>132481.88976377953</v>
      </c>
      <c r="G12" s="190"/>
    </row>
    <row r="13" spans="1:7" s="181" customFormat="1" ht="30" x14ac:dyDescent="0.2">
      <c r="A13" s="628" t="s">
        <v>720</v>
      </c>
      <c r="B13" s="192" t="s">
        <v>1134</v>
      </c>
      <c r="C13" s="183">
        <v>100700</v>
      </c>
      <c r="D13" s="183">
        <v>79000</v>
      </c>
      <c r="E13" s="187">
        <v>236000</v>
      </c>
      <c r="F13" s="179">
        <f>(C13+D13+E13)/1.27</f>
        <v>327322.83464566927</v>
      </c>
      <c r="G13" s="190"/>
    </row>
    <row r="14" spans="1:7" s="181" customFormat="1" ht="30" x14ac:dyDescent="0.2">
      <c r="A14" s="627" t="s">
        <v>721</v>
      </c>
      <c r="B14" s="192" t="s">
        <v>448</v>
      </c>
      <c r="C14" s="183">
        <v>0</v>
      </c>
      <c r="D14" s="183"/>
      <c r="E14" s="187"/>
      <c r="F14" s="189"/>
      <c r="G14" s="190"/>
    </row>
    <row r="15" spans="1:7" s="181" customFormat="1" ht="30" x14ac:dyDescent="0.2">
      <c r="A15" s="628" t="s">
        <v>722</v>
      </c>
      <c r="B15" s="193" t="s">
        <v>449</v>
      </c>
      <c r="C15" s="187">
        <v>3000</v>
      </c>
      <c r="D15" s="187">
        <v>3000</v>
      </c>
      <c r="E15" s="187"/>
      <c r="F15" s="191"/>
    </row>
    <row r="16" spans="1:7" s="181" customFormat="1" ht="30" x14ac:dyDescent="0.2">
      <c r="A16" s="627" t="s">
        <v>723</v>
      </c>
      <c r="B16" s="193" t="s">
        <v>1079</v>
      </c>
      <c r="C16" s="187">
        <v>1496</v>
      </c>
      <c r="D16" s="187"/>
      <c r="E16" s="187"/>
      <c r="F16" s="191"/>
    </row>
    <row r="17" spans="1:6" s="181" customFormat="1" ht="30" x14ac:dyDescent="0.2">
      <c r="A17" s="628" t="s">
        <v>276</v>
      </c>
      <c r="B17" s="193" t="s">
        <v>1088</v>
      </c>
      <c r="C17" s="187">
        <f>254400+250000</f>
        <v>504400</v>
      </c>
      <c r="D17" s="187"/>
      <c r="E17" s="187"/>
      <c r="F17" s="191"/>
    </row>
    <row r="18" spans="1:6" s="181" customFormat="1" ht="30" x14ac:dyDescent="0.2">
      <c r="A18" s="627" t="s">
        <v>724</v>
      </c>
      <c r="B18" s="193" t="s">
        <v>1080</v>
      </c>
      <c r="C18" s="187">
        <v>15828</v>
      </c>
      <c r="D18" s="187"/>
      <c r="E18" s="187"/>
      <c r="F18" s="191"/>
    </row>
    <row r="19" spans="1:6" s="181" customFormat="1" ht="30" x14ac:dyDescent="0.2">
      <c r="A19" s="628" t="s">
        <v>725</v>
      </c>
      <c r="B19" s="193" t="s">
        <v>1081</v>
      </c>
      <c r="C19" s="187">
        <v>15534</v>
      </c>
      <c r="D19" s="187"/>
      <c r="E19" s="187"/>
      <c r="F19" s="191"/>
    </row>
    <row r="20" spans="1:6" s="181" customFormat="1" ht="15" x14ac:dyDescent="0.2">
      <c r="A20" s="627" t="s">
        <v>726</v>
      </c>
      <c r="B20" s="635" t="s">
        <v>1089</v>
      </c>
      <c r="C20" s="187">
        <v>353</v>
      </c>
      <c r="D20" s="187"/>
      <c r="E20" s="187"/>
      <c r="F20" s="191"/>
    </row>
    <row r="21" spans="1:6" s="181" customFormat="1" ht="33.75" customHeight="1" x14ac:dyDescent="0.2">
      <c r="A21" s="628" t="s">
        <v>727</v>
      </c>
      <c r="B21" s="578" t="s">
        <v>1084</v>
      </c>
      <c r="C21" s="187">
        <v>12307</v>
      </c>
      <c r="D21" s="187"/>
      <c r="E21" s="187"/>
      <c r="F21" s="191"/>
    </row>
    <row r="22" spans="1:6" s="181" customFormat="1" ht="32.25" customHeight="1" x14ac:dyDescent="0.2">
      <c r="A22" s="627" t="s">
        <v>728</v>
      </c>
      <c r="B22" s="578" t="s">
        <v>1085</v>
      </c>
      <c r="C22" s="187">
        <v>8242</v>
      </c>
      <c r="D22" s="187"/>
      <c r="E22" s="187"/>
      <c r="F22" s="191"/>
    </row>
    <row r="23" spans="1:6" s="181" customFormat="1" ht="30" x14ac:dyDescent="0.2">
      <c r="A23" s="628" t="s">
        <v>729</v>
      </c>
      <c r="B23" s="578" t="s">
        <v>1086</v>
      </c>
      <c r="C23" s="187">
        <v>66000</v>
      </c>
      <c r="D23" s="187">
        <v>198000</v>
      </c>
      <c r="E23" s="187"/>
      <c r="F23" s="191"/>
    </row>
    <row r="24" spans="1:6" s="181" customFormat="1" ht="15" x14ac:dyDescent="0.2">
      <c r="A24" s="627" t="s">
        <v>730</v>
      </c>
      <c r="B24" s="635" t="s">
        <v>1087</v>
      </c>
      <c r="C24" s="187">
        <v>10160</v>
      </c>
      <c r="D24" s="187"/>
      <c r="E24" s="187"/>
      <c r="F24" s="191"/>
    </row>
    <row r="25" spans="1:6" s="181" customFormat="1" ht="30" x14ac:dyDescent="0.2">
      <c r="A25" s="628" t="s">
        <v>731</v>
      </c>
      <c r="B25" s="634" t="s">
        <v>1066</v>
      </c>
      <c r="C25" s="187">
        <v>9232</v>
      </c>
      <c r="D25" s="187"/>
      <c r="E25" s="187"/>
      <c r="F25" s="191"/>
    </row>
    <row r="26" spans="1:6" s="181" customFormat="1" ht="30" x14ac:dyDescent="0.2">
      <c r="A26" s="627" t="s">
        <v>732</v>
      </c>
      <c r="B26" s="578" t="s">
        <v>1068</v>
      </c>
      <c r="C26" s="187"/>
      <c r="D26" s="187">
        <v>54703</v>
      </c>
      <c r="E26" s="187">
        <v>15629</v>
      </c>
      <c r="F26" s="191"/>
    </row>
    <row r="27" spans="1:6" s="181" customFormat="1" ht="15" x14ac:dyDescent="0.2">
      <c r="A27" s="627" t="s">
        <v>733</v>
      </c>
      <c r="B27" s="578" t="s">
        <v>1115</v>
      </c>
      <c r="C27" s="187">
        <v>75000</v>
      </c>
      <c r="D27" s="187"/>
      <c r="E27" s="187"/>
      <c r="F27" s="191"/>
    </row>
    <row r="28" spans="1:6" s="181" customFormat="1" ht="15" x14ac:dyDescent="0.2">
      <c r="A28" s="627" t="s">
        <v>1129</v>
      </c>
      <c r="B28" s="578" t="s">
        <v>1130</v>
      </c>
      <c r="C28" s="187">
        <v>4000</v>
      </c>
      <c r="D28" s="187"/>
      <c r="E28" s="187"/>
      <c r="F28" s="191"/>
    </row>
    <row r="29" spans="1:6" s="181" customFormat="1" ht="15" x14ac:dyDescent="0.2">
      <c r="A29" s="627" t="s">
        <v>877</v>
      </c>
      <c r="B29" s="578" t="s">
        <v>1131</v>
      </c>
      <c r="C29" s="187">
        <v>43000</v>
      </c>
      <c r="D29" s="187"/>
      <c r="E29" s="187"/>
      <c r="F29" s="191"/>
    </row>
    <row r="30" spans="1:6" s="181" customFormat="1" ht="30" x14ac:dyDescent="0.25">
      <c r="A30" s="627" t="s">
        <v>879</v>
      </c>
      <c r="B30" s="743" t="s">
        <v>1153</v>
      </c>
      <c r="C30" s="187">
        <v>4090</v>
      </c>
      <c r="D30" s="187"/>
      <c r="E30" s="187"/>
      <c r="F30" s="191"/>
    </row>
    <row r="31" spans="1:6" s="181" customFormat="1" ht="30" x14ac:dyDescent="0.25">
      <c r="A31" s="627" t="s">
        <v>927</v>
      </c>
      <c r="B31" s="743" t="s">
        <v>1154</v>
      </c>
      <c r="C31" s="187">
        <v>400</v>
      </c>
      <c r="D31" s="187">
        <f>1400+2400+3000</f>
        <v>6800</v>
      </c>
      <c r="E31" s="187">
        <v>30000</v>
      </c>
      <c r="F31" s="191"/>
    </row>
    <row r="32" spans="1:6" s="181" customFormat="1" ht="30" x14ac:dyDescent="0.25">
      <c r="A32" s="627" t="s">
        <v>1012</v>
      </c>
      <c r="B32" s="744" t="s">
        <v>1164</v>
      </c>
      <c r="C32" s="187">
        <v>1920</v>
      </c>
      <c r="D32" s="187"/>
      <c r="E32" s="187"/>
      <c r="F32" s="191"/>
    </row>
    <row r="33" spans="1:6" s="181" customFormat="1" ht="30" x14ac:dyDescent="0.25">
      <c r="A33" s="627" t="s">
        <v>1033</v>
      </c>
      <c r="B33" s="743" t="s">
        <v>1165</v>
      </c>
      <c r="C33" s="187">
        <v>490</v>
      </c>
      <c r="D33" s="187"/>
      <c r="E33" s="187"/>
      <c r="F33" s="191"/>
    </row>
    <row r="34" spans="1:6" s="181" customFormat="1" ht="51.75" customHeight="1" x14ac:dyDescent="0.2">
      <c r="A34" s="627" t="s">
        <v>1036</v>
      </c>
      <c r="B34" s="34" t="s">
        <v>1167</v>
      </c>
      <c r="C34" s="187">
        <v>21000</v>
      </c>
      <c r="D34" s="187"/>
      <c r="E34" s="187"/>
      <c r="F34" s="191"/>
    </row>
    <row r="35" spans="1:6" s="181" customFormat="1" ht="15.75" customHeight="1" x14ac:dyDescent="0.2">
      <c r="A35" s="627" t="s">
        <v>1054</v>
      </c>
      <c r="B35" s="578" t="s">
        <v>1178</v>
      </c>
      <c r="C35" s="187">
        <v>125000</v>
      </c>
      <c r="D35" s="187"/>
      <c r="E35" s="187"/>
      <c r="F35" s="191"/>
    </row>
    <row r="36" spans="1:6" s="181" customFormat="1" ht="30" x14ac:dyDescent="0.2">
      <c r="A36" s="627" t="s">
        <v>1071</v>
      </c>
      <c r="B36" s="578" t="s">
        <v>1181</v>
      </c>
      <c r="C36" s="187">
        <v>4000</v>
      </c>
      <c r="D36" s="187"/>
      <c r="E36" s="187"/>
      <c r="F36" s="191"/>
    </row>
    <row r="37" spans="1:6" s="181" customFormat="1" ht="15" x14ac:dyDescent="0.25">
      <c r="A37" s="627" t="s">
        <v>1135</v>
      </c>
      <c r="B37" s="750" t="s">
        <v>1182</v>
      </c>
      <c r="C37" s="187">
        <v>13500</v>
      </c>
      <c r="D37" s="187"/>
      <c r="E37" s="187"/>
      <c r="F37" s="191"/>
    </row>
    <row r="38" spans="1:6" s="181" customFormat="1" ht="30" x14ac:dyDescent="0.25">
      <c r="A38" s="627" t="s">
        <v>1156</v>
      </c>
      <c r="B38" s="743" t="s">
        <v>1192</v>
      </c>
      <c r="C38" s="187">
        <v>5900</v>
      </c>
      <c r="D38" s="187"/>
      <c r="E38" s="187"/>
      <c r="F38" s="191"/>
    </row>
    <row r="39" spans="1:6" s="181" customFormat="1" x14ac:dyDescent="0.25">
      <c r="A39" s="627" t="s">
        <v>1159</v>
      </c>
      <c r="B39" s="496" t="s">
        <v>1183</v>
      </c>
      <c r="C39" s="187">
        <v>5000</v>
      </c>
      <c r="D39" s="187"/>
      <c r="E39" s="187"/>
      <c r="F39" s="191"/>
    </row>
    <row r="40" spans="1:6" s="181" customFormat="1" ht="31.5" x14ac:dyDescent="0.25">
      <c r="A40" s="627" t="s">
        <v>1185</v>
      </c>
      <c r="B40" s="754" t="s">
        <v>1188</v>
      </c>
      <c r="C40" s="187">
        <v>15811</v>
      </c>
      <c r="D40" s="187"/>
      <c r="E40" s="187"/>
      <c r="F40" s="191"/>
    </row>
    <row r="41" spans="1:6" s="752" customFormat="1" ht="31.5" x14ac:dyDescent="0.25">
      <c r="A41" s="627" t="s">
        <v>1186</v>
      </c>
      <c r="B41" s="753" t="s">
        <v>1193</v>
      </c>
      <c r="C41" s="187">
        <v>4400</v>
      </c>
      <c r="D41" s="187"/>
      <c r="E41" s="187"/>
      <c r="F41" s="751"/>
    </row>
    <row r="42" spans="1:6" s="752" customFormat="1" x14ac:dyDescent="0.25">
      <c r="A42" s="627" t="s">
        <v>1187</v>
      </c>
      <c r="B42" s="749" t="s">
        <v>1190</v>
      </c>
      <c r="C42" s="187">
        <v>1266</v>
      </c>
      <c r="D42" s="187">
        <v>13926</v>
      </c>
      <c r="E42" s="187">
        <v>80180</v>
      </c>
      <c r="F42" s="751"/>
    </row>
    <row r="43" spans="1:6" s="752" customFormat="1" x14ac:dyDescent="0.25">
      <c r="A43" s="627" t="s">
        <v>1189</v>
      </c>
      <c r="B43" s="496" t="s">
        <v>1191</v>
      </c>
      <c r="C43" s="187">
        <v>14367</v>
      </c>
      <c r="D43" s="187"/>
      <c r="E43" s="187"/>
      <c r="F43" s="751"/>
    </row>
    <row r="44" spans="1:6" s="198" customFormat="1" x14ac:dyDescent="0.2">
      <c r="A44" s="194"/>
      <c r="B44" s="195" t="s">
        <v>158</v>
      </c>
      <c r="C44" s="196">
        <f>SUM(C6:C43)</f>
        <v>1157291</v>
      </c>
      <c r="D44" s="196">
        <f t="shared" ref="D44:E44" si="0">SUM(D6:D43)</f>
        <v>486280</v>
      </c>
      <c r="E44" s="196">
        <f t="shared" si="0"/>
        <v>516101</v>
      </c>
      <c r="F44" s="197"/>
    </row>
    <row r="45" spans="1:6" x14ac:dyDescent="0.25">
      <c r="C45" s="199"/>
      <c r="D45" s="200"/>
      <c r="E45" s="200"/>
    </row>
    <row r="46" spans="1:6" x14ac:dyDescent="0.25">
      <c r="C46" s="199"/>
      <c r="D46" s="200"/>
      <c r="E46" s="200"/>
    </row>
    <row r="47" spans="1:6" x14ac:dyDescent="0.25">
      <c r="C47" s="199"/>
      <c r="D47" s="200"/>
      <c r="E47" s="200"/>
    </row>
  </sheetData>
  <mergeCells count="3">
    <mergeCell ref="D1:E1"/>
    <mergeCell ref="A2:E2"/>
    <mergeCell ref="A5:B5"/>
  </mergeCells>
  <printOptions horizontalCentered="1" verticalCentered="1"/>
  <pageMargins left="0.11811023622047245" right="0.11811023622047245" top="0" bottom="0" header="0.11811023622047245" footer="0.19685039370078741"/>
  <pageSetup paperSize="9" scale="8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tabSelected="1" view="pageBreakPreview" zoomScaleNormal="100" zoomScaleSheetLayoutView="100" workbookViewId="0">
      <selection activeCell="O21" sqref="O21"/>
    </sheetView>
  </sheetViews>
  <sheetFormatPr defaultRowHeight="15.75" x14ac:dyDescent="0.25"/>
  <cols>
    <col min="1" max="1" width="46.28515625" style="88" customWidth="1"/>
    <col min="2" max="3" width="12.7109375" style="88" customWidth="1"/>
    <col min="4" max="4" width="11" style="88" bestFit="1" customWidth="1"/>
    <col min="5" max="5" width="10.140625" style="88" customWidth="1"/>
    <col min="6" max="6" width="11.28515625" style="88" customWidth="1"/>
    <col min="7" max="7" width="10.140625" style="88" bestFit="1" customWidth="1"/>
    <col min="8" max="8" width="10.140625" style="88" customWidth="1"/>
    <col min="9" max="9" width="12.42578125" style="88" customWidth="1"/>
    <col min="10" max="10" width="10" style="88" customWidth="1"/>
    <col min="11" max="11" width="10.85546875" style="88" customWidth="1"/>
    <col min="12" max="12" width="11.7109375" style="88" customWidth="1"/>
    <col min="13" max="13" width="11" style="88" customWidth="1"/>
    <col min="14" max="15" width="11" style="88" bestFit="1" customWidth="1"/>
    <col min="16" max="16" width="11.28515625" style="88" bestFit="1" customWidth="1"/>
    <col min="17" max="17" width="12.140625" style="88" bestFit="1" customWidth="1"/>
    <col min="18" max="253" width="9.140625" style="88"/>
    <col min="254" max="254" width="46.28515625" style="88" customWidth="1"/>
    <col min="255" max="255" width="12.7109375" style="88" customWidth="1"/>
    <col min="256" max="258" width="0" style="88" hidden="1" customWidth="1"/>
    <col min="259" max="259" width="12.7109375" style="88" customWidth="1"/>
    <col min="260" max="260" width="9.42578125" style="88" customWidth="1"/>
    <col min="261" max="261" width="10.140625" style="88" customWidth="1"/>
    <col min="262" max="262" width="11.28515625" style="88" customWidth="1"/>
    <col min="263" max="263" width="10.140625" style="88" bestFit="1" customWidth="1"/>
    <col min="264" max="264" width="10.140625" style="88" customWidth="1"/>
    <col min="265" max="265" width="12.42578125" style="88" customWidth="1"/>
    <col min="266" max="266" width="10" style="88" customWidth="1"/>
    <col min="267" max="267" width="10.85546875" style="88" customWidth="1"/>
    <col min="268" max="268" width="11.7109375" style="88" customWidth="1"/>
    <col min="269" max="269" width="11" style="88" customWidth="1"/>
    <col min="270" max="270" width="10.5703125" style="88" customWidth="1"/>
    <col min="271" max="271" width="11" style="88" bestFit="1" customWidth="1"/>
    <col min="272" max="272" width="11.28515625" style="88" bestFit="1" customWidth="1"/>
    <col min="273" max="273" width="12.140625" style="88" bestFit="1" customWidth="1"/>
    <col min="274" max="509" width="9.140625" style="88"/>
    <col min="510" max="510" width="46.28515625" style="88" customWidth="1"/>
    <col min="511" max="511" width="12.7109375" style="88" customWidth="1"/>
    <col min="512" max="514" width="0" style="88" hidden="1" customWidth="1"/>
    <col min="515" max="515" width="12.7109375" style="88" customWidth="1"/>
    <col min="516" max="516" width="9.42578125" style="88" customWidth="1"/>
    <col min="517" max="517" width="10.140625" style="88" customWidth="1"/>
    <col min="518" max="518" width="11.28515625" style="88" customWidth="1"/>
    <col min="519" max="519" width="10.140625" style="88" bestFit="1" customWidth="1"/>
    <col min="520" max="520" width="10.140625" style="88" customWidth="1"/>
    <col min="521" max="521" width="12.42578125" style="88" customWidth="1"/>
    <col min="522" max="522" width="10" style="88" customWidth="1"/>
    <col min="523" max="523" width="10.85546875" style="88" customWidth="1"/>
    <col min="524" max="524" width="11.7109375" style="88" customWidth="1"/>
    <col min="525" max="525" width="11" style="88" customWidth="1"/>
    <col min="526" max="526" width="10.5703125" style="88" customWidth="1"/>
    <col min="527" max="527" width="11" style="88" bestFit="1" customWidth="1"/>
    <col min="528" max="528" width="11.28515625" style="88" bestFit="1" customWidth="1"/>
    <col min="529" max="529" width="12.140625" style="88" bestFit="1" customWidth="1"/>
    <col min="530" max="765" width="9.140625" style="88"/>
    <col min="766" max="766" width="46.28515625" style="88" customWidth="1"/>
    <col min="767" max="767" width="12.7109375" style="88" customWidth="1"/>
    <col min="768" max="770" width="0" style="88" hidden="1" customWidth="1"/>
    <col min="771" max="771" width="12.7109375" style="88" customWidth="1"/>
    <col min="772" max="772" width="9.42578125" style="88" customWidth="1"/>
    <col min="773" max="773" width="10.140625" style="88" customWidth="1"/>
    <col min="774" max="774" width="11.28515625" style="88" customWidth="1"/>
    <col min="775" max="775" width="10.140625" style="88" bestFit="1" customWidth="1"/>
    <col min="776" max="776" width="10.140625" style="88" customWidth="1"/>
    <col min="777" max="777" width="12.42578125" style="88" customWidth="1"/>
    <col min="778" max="778" width="10" style="88" customWidth="1"/>
    <col min="779" max="779" width="10.85546875" style="88" customWidth="1"/>
    <col min="780" max="780" width="11.7109375" style="88" customWidth="1"/>
    <col min="781" max="781" width="11" style="88" customWidth="1"/>
    <col min="782" max="782" width="10.5703125" style="88" customWidth="1"/>
    <col min="783" max="783" width="11" style="88" bestFit="1" customWidth="1"/>
    <col min="784" max="784" width="11.28515625" style="88" bestFit="1" customWidth="1"/>
    <col min="785" max="785" width="12.140625" style="88" bestFit="1" customWidth="1"/>
    <col min="786" max="1021" width="9.140625" style="88"/>
    <col min="1022" max="1022" width="46.28515625" style="88" customWidth="1"/>
    <col min="1023" max="1023" width="12.7109375" style="88" customWidth="1"/>
    <col min="1024" max="1026" width="0" style="88" hidden="1" customWidth="1"/>
    <col min="1027" max="1027" width="12.7109375" style="88" customWidth="1"/>
    <col min="1028" max="1028" width="9.42578125" style="88" customWidth="1"/>
    <col min="1029" max="1029" width="10.140625" style="88" customWidth="1"/>
    <col min="1030" max="1030" width="11.28515625" style="88" customWidth="1"/>
    <col min="1031" max="1031" width="10.140625" style="88" bestFit="1" customWidth="1"/>
    <col min="1032" max="1032" width="10.140625" style="88" customWidth="1"/>
    <col min="1033" max="1033" width="12.42578125" style="88" customWidth="1"/>
    <col min="1034" max="1034" width="10" style="88" customWidth="1"/>
    <col min="1035" max="1035" width="10.85546875" style="88" customWidth="1"/>
    <col min="1036" max="1036" width="11.7109375" style="88" customWidth="1"/>
    <col min="1037" max="1037" width="11" style="88" customWidth="1"/>
    <col min="1038" max="1038" width="10.5703125" style="88" customWidth="1"/>
    <col min="1039" max="1039" width="11" style="88" bestFit="1" customWidth="1"/>
    <col min="1040" max="1040" width="11.28515625" style="88" bestFit="1" customWidth="1"/>
    <col min="1041" max="1041" width="12.140625" style="88" bestFit="1" customWidth="1"/>
    <col min="1042" max="1277" width="9.140625" style="88"/>
    <col min="1278" max="1278" width="46.28515625" style="88" customWidth="1"/>
    <col min="1279" max="1279" width="12.7109375" style="88" customWidth="1"/>
    <col min="1280" max="1282" width="0" style="88" hidden="1" customWidth="1"/>
    <col min="1283" max="1283" width="12.7109375" style="88" customWidth="1"/>
    <col min="1284" max="1284" width="9.42578125" style="88" customWidth="1"/>
    <col min="1285" max="1285" width="10.140625" style="88" customWidth="1"/>
    <col min="1286" max="1286" width="11.28515625" style="88" customWidth="1"/>
    <col min="1287" max="1287" width="10.140625" style="88" bestFit="1" customWidth="1"/>
    <col min="1288" max="1288" width="10.140625" style="88" customWidth="1"/>
    <col min="1289" max="1289" width="12.42578125" style="88" customWidth="1"/>
    <col min="1290" max="1290" width="10" style="88" customWidth="1"/>
    <col min="1291" max="1291" width="10.85546875" style="88" customWidth="1"/>
    <col min="1292" max="1292" width="11.7109375" style="88" customWidth="1"/>
    <col min="1293" max="1293" width="11" style="88" customWidth="1"/>
    <col min="1294" max="1294" width="10.5703125" style="88" customWidth="1"/>
    <col min="1295" max="1295" width="11" style="88" bestFit="1" customWidth="1"/>
    <col min="1296" max="1296" width="11.28515625" style="88" bestFit="1" customWidth="1"/>
    <col min="1297" max="1297" width="12.140625" style="88" bestFit="1" customWidth="1"/>
    <col min="1298" max="1533" width="9.140625" style="88"/>
    <col min="1534" max="1534" width="46.28515625" style="88" customWidth="1"/>
    <col min="1535" max="1535" width="12.7109375" style="88" customWidth="1"/>
    <col min="1536" max="1538" width="0" style="88" hidden="1" customWidth="1"/>
    <col min="1539" max="1539" width="12.7109375" style="88" customWidth="1"/>
    <col min="1540" max="1540" width="9.42578125" style="88" customWidth="1"/>
    <col min="1541" max="1541" width="10.140625" style="88" customWidth="1"/>
    <col min="1542" max="1542" width="11.28515625" style="88" customWidth="1"/>
    <col min="1543" max="1543" width="10.140625" style="88" bestFit="1" customWidth="1"/>
    <col min="1544" max="1544" width="10.140625" style="88" customWidth="1"/>
    <col min="1545" max="1545" width="12.42578125" style="88" customWidth="1"/>
    <col min="1546" max="1546" width="10" style="88" customWidth="1"/>
    <col min="1547" max="1547" width="10.85546875" style="88" customWidth="1"/>
    <col min="1548" max="1548" width="11.7109375" style="88" customWidth="1"/>
    <col min="1549" max="1549" width="11" style="88" customWidth="1"/>
    <col min="1550" max="1550" width="10.5703125" style="88" customWidth="1"/>
    <col min="1551" max="1551" width="11" style="88" bestFit="1" customWidth="1"/>
    <col min="1552" max="1552" width="11.28515625" style="88" bestFit="1" customWidth="1"/>
    <col min="1553" max="1553" width="12.140625" style="88" bestFit="1" customWidth="1"/>
    <col min="1554" max="1789" width="9.140625" style="88"/>
    <col min="1790" max="1790" width="46.28515625" style="88" customWidth="1"/>
    <col min="1791" max="1791" width="12.7109375" style="88" customWidth="1"/>
    <col min="1792" max="1794" width="0" style="88" hidden="1" customWidth="1"/>
    <col min="1795" max="1795" width="12.7109375" style="88" customWidth="1"/>
    <col min="1796" max="1796" width="9.42578125" style="88" customWidth="1"/>
    <col min="1797" max="1797" width="10.140625" style="88" customWidth="1"/>
    <col min="1798" max="1798" width="11.28515625" style="88" customWidth="1"/>
    <col min="1799" max="1799" width="10.140625" style="88" bestFit="1" customWidth="1"/>
    <col min="1800" max="1800" width="10.140625" style="88" customWidth="1"/>
    <col min="1801" max="1801" width="12.42578125" style="88" customWidth="1"/>
    <col min="1802" max="1802" width="10" style="88" customWidth="1"/>
    <col min="1803" max="1803" width="10.85546875" style="88" customWidth="1"/>
    <col min="1804" max="1804" width="11.7109375" style="88" customWidth="1"/>
    <col min="1805" max="1805" width="11" style="88" customWidth="1"/>
    <col min="1806" max="1806" width="10.5703125" style="88" customWidth="1"/>
    <col min="1807" max="1807" width="11" style="88" bestFit="1" customWidth="1"/>
    <col min="1808" max="1808" width="11.28515625" style="88" bestFit="1" customWidth="1"/>
    <col min="1809" max="1809" width="12.140625" style="88" bestFit="1" customWidth="1"/>
    <col min="1810" max="2045" width="9.140625" style="88"/>
    <col min="2046" max="2046" width="46.28515625" style="88" customWidth="1"/>
    <col min="2047" max="2047" width="12.7109375" style="88" customWidth="1"/>
    <col min="2048" max="2050" width="0" style="88" hidden="1" customWidth="1"/>
    <col min="2051" max="2051" width="12.7109375" style="88" customWidth="1"/>
    <col min="2052" max="2052" width="9.42578125" style="88" customWidth="1"/>
    <col min="2053" max="2053" width="10.140625" style="88" customWidth="1"/>
    <col min="2054" max="2054" width="11.28515625" style="88" customWidth="1"/>
    <col min="2055" max="2055" width="10.140625" style="88" bestFit="1" customWidth="1"/>
    <col min="2056" max="2056" width="10.140625" style="88" customWidth="1"/>
    <col min="2057" max="2057" width="12.42578125" style="88" customWidth="1"/>
    <col min="2058" max="2058" width="10" style="88" customWidth="1"/>
    <col min="2059" max="2059" width="10.85546875" style="88" customWidth="1"/>
    <col min="2060" max="2060" width="11.7109375" style="88" customWidth="1"/>
    <col min="2061" max="2061" width="11" style="88" customWidth="1"/>
    <col min="2062" max="2062" width="10.5703125" style="88" customWidth="1"/>
    <col min="2063" max="2063" width="11" style="88" bestFit="1" customWidth="1"/>
    <col min="2064" max="2064" width="11.28515625" style="88" bestFit="1" customWidth="1"/>
    <col min="2065" max="2065" width="12.140625" style="88" bestFit="1" customWidth="1"/>
    <col min="2066" max="2301" width="9.140625" style="88"/>
    <col min="2302" max="2302" width="46.28515625" style="88" customWidth="1"/>
    <col min="2303" max="2303" width="12.7109375" style="88" customWidth="1"/>
    <col min="2304" max="2306" width="0" style="88" hidden="1" customWidth="1"/>
    <col min="2307" max="2307" width="12.7109375" style="88" customWidth="1"/>
    <col min="2308" max="2308" width="9.42578125" style="88" customWidth="1"/>
    <col min="2309" max="2309" width="10.140625" style="88" customWidth="1"/>
    <col min="2310" max="2310" width="11.28515625" style="88" customWidth="1"/>
    <col min="2311" max="2311" width="10.140625" style="88" bestFit="1" customWidth="1"/>
    <col min="2312" max="2312" width="10.140625" style="88" customWidth="1"/>
    <col min="2313" max="2313" width="12.42578125" style="88" customWidth="1"/>
    <col min="2314" max="2314" width="10" style="88" customWidth="1"/>
    <col min="2315" max="2315" width="10.85546875" style="88" customWidth="1"/>
    <col min="2316" max="2316" width="11.7109375" style="88" customWidth="1"/>
    <col min="2317" max="2317" width="11" style="88" customWidth="1"/>
    <col min="2318" max="2318" width="10.5703125" style="88" customWidth="1"/>
    <col min="2319" max="2319" width="11" style="88" bestFit="1" customWidth="1"/>
    <col min="2320" max="2320" width="11.28515625" style="88" bestFit="1" customWidth="1"/>
    <col min="2321" max="2321" width="12.140625" style="88" bestFit="1" customWidth="1"/>
    <col min="2322" max="2557" width="9.140625" style="88"/>
    <col min="2558" max="2558" width="46.28515625" style="88" customWidth="1"/>
    <col min="2559" max="2559" width="12.7109375" style="88" customWidth="1"/>
    <col min="2560" max="2562" width="0" style="88" hidden="1" customWidth="1"/>
    <col min="2563" max="2563" width="12.7109375" style="88" customWidth="1"/>
    <col min="2564" max="2564" width="9.42578125" style="88" customWidth="1"/>
    <col min="2565" max="2565" width="10.140625" style="88" customWidth="1"/>
    <col min="2566" max="2566" width="11.28515625" style="88" customWidth="1"/>
    <col min="2567" max="2567" width="10.140625" style="88" bestFit="1" customWidth="1"/>
    <col min="2568" max="2568" width="10.140625" style="88" customWidth="1"/>
    <col min="2569" max="2569" width="12.42578125" style="88" customWidth="1"/>
    <col min="2570" max="2570" width="10" style="88" customWidth="1"/>
    <col min="2571" max="2571" width="10.85546875" style="88" customWidth="1"/>
    <col min="2572" max="2572" width="11.7109375" style="88" customWidth="1"/>
    <col min="2573" max="2573" width="11" style="88" customWidth="1"/>
    <col min="2574" max="2574" width="10.5703125" style="88" customWidth="1"/>
    <col min="2575" max="2575" width="11" style="88" bestFit="1" customWidth="1"/>
    <col min="2576" max="2576" width="11.28515625" style="88" bestFit="1" customWidth="1"/>
    <col min="2577" max="2577" width="12.140625" style="88" bestFit="1" customWidth="1"/>
    <col min="2578" max="2813" width="9.140625" style="88"/>
    <col min="2814" max="2814" width="46.28515625" style="88" customWidth="1"/>
    <col min="2815" max="2815" width="12.7109375" style="88" customWidth="1"/>
    <col min="2816" max="2818" width="0" style="88" hidden="1" customWidth="1"/>
    <col min="2819" max="2819" width="12.7109375" style="88" customWidth="1"/>
    <col min="2820" max="2820" width="9.42578125" style="88" customWidth="1"/>
    <col min="2821" max="2821" width="10.140625" style="88" customWidth="1"/>
    <col min="2822" max="2822" width="11.28515625" style="88" customWidth="1"/>
    <col min="2823" max="2823" width="10.140625" style="88" bestFit="1" customWidth="1"/>
    <col min="2824" max="2824" width="10.140625" style="88" customWidth="1"/>
    <col min="2825" max="2825" width="12.42578125" style="88" customWidth="1"/>
    <col min="2826" max="2826" width="10" style="88" customWidth="1"/>
    <col min="2827" max="2827" width="10.85546875" style="88" customWidth="1"/>
    <col min="2828" max="2828" width="11.7109375" style="88" customWidth="1"/>
    <col min="2829" max="2829" width="11" style="88" customWidth="1"/>
    <col min="2830" max="2830" width="10.5703125" style="88" customWidth="1"/>
    <col min="2831" max="2831" width="11" style="88" bestFit="1" customWidth="1"/>
    <col min="2832" max="2832" width="11.28515625" style="88" bestFit="1" customWidth="1"/>
    <col min="2833" max="2833" width="12.140625" style="88" bestFit="1" customWidth="1"/>
    <col min="2834" max="3069" width="9.140625" style="88"/>
    <col min="3070" max="3070" width="46.28515625" style="88" customWidth="1"/>
    <col min="3071" max="3071" width="12.7109375" style="88" customWidth="1"/>
    <col min="3072" max="3074" width="0" style="88" hidden="1" customWidth="1"/>
    <col min="3075" max="3075" width="12.7109375" style="88" customWidth="1"/>
    <col min="3076" max="3076" width="9.42578125" style="88" customWidth="1"/>
    <col min="3077" max="3077" width="10.140625" style="88" customWidth="1"/>
    <col min="3078" max="3078" width="11.28515625" style="88" customWidth="1"/>
    <col min="3079" max="3079" width="10.140625" style="88" bestFit="1" customWidth="1"/>
    <col min="3080" max="3080" width="10.140625" style="88" customWidth="1"/>
    <col min="3081" max="3081" width="12.42578125" style="88" customWidth="1"/>
    <col min="3082" max="3082" width="10" style="88" customWidth="1"/>
    <col min="3083" max="3083" width="10.85546875" style="88" customWidth="1"/>
    <col min="3084" max="3084" width="11.7109375" style="88" customWidth="1"/>
    <col min="3085" max="3085" width="11" style="88" customWidth="1"/>
    <col min="3086" max="3086" width="10.5703125" style="88" customWidth="1"/>
    <col min="3087" max="3087" width="11" style="88" bestFit="1" customWidth="1"/>
    <col min="3088" max="3088" width="11.28515625" style="88" bestFit="1" customWidth="1"/>
    <col min="3089" max="3089" width="12.140625" style="88" bestFit="1" customWidth="1"/>
    <col min="3090" max="3325" width="9.140625" style="88"/>
    <col min="3326" max="3326" width="46.28515625" style="88" customWidth="1"/>
    <col min="3327" max="3327" width="12.7109375" style="88" customWidth="1"/>
    <col min="3328" max="3330" width="0" style="88" hidden="1" customWidth="1"/>
    <col min="3331" max="3331" width="12.7109375" style="88" customWidth="1"/>
    <col min="3332" max="3332" width="9.42578125" style="88" customWidth="1"/>
    <col min="3333" max="3333" width="10.140625" style="88" customWidth="1"/>
    <col min="3334" max="3334" width="11.28515625" style="88" customWidth="1"/>
    <col min="3335" max="3335" width="10.140625" style="88" bestFit="1" customWidth="1"/>
    <col min="3336" max="3336" width="10.140625" style="88" customWidth="1"/>
    <col min="3337" max="3337" width="12.42578125" style="88" customWidth="1"/>
    <col min="3338" max="3338" width="10" style="88" customWidth="1"/>
    <col min="3339" max="3339" width="10.85546875" style="88" customWidth="1"/>
    <col min="3340" max="3340" width="11.7109375" style="88" customWidth="1"/>
    <col min="3341" max="3341" width="11" style="88" customWidth="1"/>
    <col min="3342" max="3342" width="10.5703125" style="88" customWidth="1"/>
    <col min="3343" max="3343" width="11" style="88" bestFit="1" customWidth="1"/>
    <col min="3344" max="3344" width="11.28515625" style="88" bestFit="1" customWidth="1"/>
    <col min="3345" max="3345" width="12.140625" style="88" bestFit="1" customWidth="1"/>
    <col min="3346" max="3581" width="9.140625" style="88"/>
    <col min="3582" max="3582" width="46.28515625" style="88" customWidth="1"/>
    <col min="3583" max="3583" width="12.7109375" style="88" customWidth="1"/>
    <col min="3584" max="3586" width="0" style="88" hidden="1" customWidth="1"/>
    <col min="3587" max="3587" width="12.7109375" style="88" customWidth="1"/>
    <col min="3588" max="3588" width="9.42578125" style="88" customWidth="1"/>
    <col min="3589" max="3589" width="10.140625" style="88" customWidth="1"/>
    <col min="3590" max="3590" width="11.28515625" style="88" customWidth="1"/>
    <col min="3591" max="3591" width="10.140625" style="88" bestFit="1" customWidth="1"/>
    <col min="3592" max="3592" width="10.140625" style="88" customWidth="1"/>
    <col min="3593" max="3593" width="12.42578125" style="88" customWidth="1"/>
    <col min="3594" max="3594" width="10" style="88" customWidth="1"/>
    <col min="3595" max="3595" width="10.85546875" style="88" customWidth="1"/>
    <col min="3596" max="3596" width="11.7109375" style="88" customWidth="1"/>
    <col min="3597" max="3597" width="11" style="88" customWidth="1"/>
    <col min="3598" max="3598" width="10.5703125" style="88" customWidth="1"/>
    <col min="3599" max="3599" width="11" style="88" bestFit="1" customWidth="1"/>
    <col min="3600" max="3600" width="11.28515625" style="88" bestFit="1" customWidth="1"/>
    <col min="3601" max="3601" width="12.140625" style="88" bestFit="1" customWidth="1"/>
    <col min="3602" max="3837" width="9.140625" style="88"/>
    <col min="3838" max="3838" width="46.28515625" style="88" customWidth="1"/>
    <col min="3839" max="3839" width="12.7109375" style="88" customWidth="1"/>
    <col min="3840" max="3842" width="0" style="88" hidden="1" customWidth="1"/>
    <col min="3843" max="3843" width="12.7109375" style="88" customWidth="1"/>
    <col min="3844" max="3844" width="9.42578125" style="88" customWidth="1"/>
    <col min="3845" max="3845" width="10.140625" style="88" customWidth="1"/>
    <col min="3846" max="3846" width="11.28515625" style="88" customWidth="1"/>
    <col min="3847" max="3847" width="10.140625" style="88" bestFit="1" customWidth="1"/>
    <col min="3848" max="3848" width="10.140625" style="88" customWidth="1"/>
    <col min="3849" max="3849" width="12.42578125" style="88" customWidth="1"/>
    <col min="3850" max="3850" width="10" style="88" customWidth="1"/>
    <col min="3851" max="3851" width="10.85546875" style="88" customWidth="1"/>
    <col min="3852" max="3852" width="11.7109375" style="88" customWidth="1"/>
    <col min="3853" max="3853" width="11" style="88" customWidth="1"/>
    <col min="3854" max="3854" width="10.5703125" style="88" customWidth="1"/>
    <col min="3855" max="3855" width="11" style="88" bestFit="1" customWidth="1"/>
    <col min="3856" max="3856" width="11.28515625" style="88" bestFit="1" customWidth="1"/>
    <col min="3857" max="3857" width="12.140625" style="88" bestFit="1" customWidth="1"/>
    <col min="3858" max="4093" width="9.140625" style="88"/>
    <col min="4094" max="4094" width="46.28515625" style="88" customWidth="1"/>
    <col min="4095" max="4095" width="12.7109375" style="88" customWidth="1"/>
    <col min="4096" max="4098" width="0" style="88" hidden="1" customWidth="1"/>
    <col min="4099" max="4099" width="12.7109375" style="88" customWidth="1"/>
    <col min="4100" max="4100" width="9.42578125" style="88" customWidth="1"/>
    <col min="4101" max="4101" width="10.140625" style="88" customWidth="1"/>
    <col min="4102" max="4102" width="11.28515625" style="88" customWidth="1"/>
    <col min="4103" max="4103" width="10.140625" style="88" bestFit="1" customWidth="1"/>
    <col min="4104" max="4104" width="10.140625" style="88" customWidth="1"/>
    <col min="4105" max="4105" width="12.42578125" style="88" customWidth="1"/>
    <col min="4106" max="4106" width="10" style="88" customWidth="1"/>
    <col min="4107" max="4107" width="10.85546875" style="88" customWidth="1"/>
    <col min="4108" max="4108" width="11.7109375" style="88" customWidth="1"/>
    <col min="4109" max="4109" width="11" style="88" customWidth="1"/>
    <col min="4110" max="4110" width="10.5703125" style="88" customWidth="1"/>
    <col min="4111" max="4111" width="11" style="88" bestFit="1" customWidth="1"/>
    <col min="4112" max="4112" width="11.28515625" style="88" bestFit="1" customWidth="1"/>
    <col min="4113" max="4113" width="12.140625" style="88" bestFit="1" customWidth="1"/>
    <col min="4114" max="4349" width="9.140625" style="88"/>
    <col min="4350" max="4350" width="46.28515625" style="88" customWidth="1"/>
    <col min="4351" max="4351" width="12.7109375" style="88" customWidth="1"/>
    <col min="4352" max="4354" width="0" style="88" hidden="1" customWidth="1"/>
    <col min="4355" max="4355" width="12.7109375" style="88" customWidth="1"/>
    <col min="4356" max="4356" width="9.42578125" style="88" customWidth="1"/>
    <col min="4357" max="4357" width="10.140625" style="88" customWidth="1"/>
    <col min="4358" max="4358" width="11.28515625" style="88" customWidth="1"/>
    <col min="4359" max="4359" width="10.140625" style="88" bestFit="1" customWidth="1"/>
    <col min="4360" max="4360" width="10.140625" style="88" customWidth="1"/>
    <col min="4361" max="4361" width="12.42578125" style="88" customWidth="1"/>
    <col min="4362" max="4362" width="10" style="88" customWidth="1"/>
    <col min="4363" max="4363" width="10.85546875" style="88" customWidth="1"/>
    <col min="4364" max="4364" width="11.7109375" style="88" customWidth="1"/>
    <col min="4365" max="4365" width="11" style="88" customWidth="1"/>
    <col min="4366" max="4366" width="10.5703125" style="88" customWidth="1"/>
    <col min="4367" max="4367" width="11" style="88" bestFit="1" customWidth="1"/>
    <col min="4368" max="4368" width="11.28515625" style="88" bestFit="1" customWidth="1"/>
    <col min="4369" max="4369" width="12.140625" style="88" bestFit="1" customWidth="1"/>
    <col min="4370" max="4605" width="9.140625" style="88"/>
    <col min="4606" max="4606" width="46.28515625" style="88" customWidth="1"/>
    <col min="4607" max="4607" width="12.7109375" style="88" customWidth="1"/>
    <col min="4608" max="4610" width="0" style="88" hidden="1" customWidth="1"/>
    <col min="4611" max="4611" width="12.7109375" style="88" customWidth="1"/>
    <col min="4612" max="4612" width="9.42578125" style="88" customWidth="1"/>
    <col min="4613" max="4613" width="10.140625" style="88" customWidth="1"/>
    <col min="4614" max="4614" width="11.28515625" style="88" customWidth="1"/>
    <col min="4615" max="4615" width="10.140625" style="88" bestFit="1" customWidth="1"/>
    <col min="4616" max="4616" width="10.140625" style="88" customWidth="1"/>
    <col min="4617" max="4617" width="12.42578125" style="88" customWidth="1"/>
    <col min="4618" max="4618" width="10" style="88" customWidth="1"/>
    <col min="4619" max="4619" width="10.85546875" style="88" customWidth="1"/>
    <col min="4620" max="4620" width="11.7109375" style="88" customWidth="1"/>
    <col min="4621" max="4621" width="11" style="88" customWidth="1"/>
    <col min="4622" max="4622" width="10.5703125" style="88" customWidth="1"/>
    <col min="4623" max="4623" width="11" style="88" bestFit="1" customWidth="1"/>
    <col min="4624" max="4624" width="11.28515625" style="88" bestFit="1" customWidth="1"/>
    <col min="4625" max="4625" width="12.140625" style="88" bestFit="1" customWidth="1"/>
    <col min="4626" max="4861" width="9.140625" style="88"/>
    <col min="4862" max="4862" width="46.28515625" style="88" customWidth="1"/>
    <col min="4863" max="4863" width="12.7109375" style="88" customWidth="1"/>
    <col min="4864" max="4866" width="0" style="88" hidden="1" customWidth="1"/>
    <col min="4867" max="4867" width="12.7109375" style="88" customWidth="1"/>
    <col min="4868" max="4868" width="9.42578125" style="88" customWidth="1"/>
    <col min="4869" max="4869" width="10.140625" style="88" customWidth="1"/>
    <col min="4870" max="4870" width="11.28515625" style="88" customWidth="1"/>
    <col min="4871" max="4871" width="10.140625" style="88" bestFit="1" customWidth="1"/>
    <col min="4872" max="4872" width="10.140625" style="88" customWidth="1"/>
    <col min="4873" max="4873" width="12.42578125" style="88" customWidth="1"/>
    <col min="4874" max="4874" width="10" style="88" customWidth="1"/>
    <col min="4875" max="4875" width="10.85546875" style="88" customWidth="1"/>
    <col min="4876" max="4876" width="11.7109375" style="88" customWidth="1"/>
    <col min="4877" max="4877" width="11" style="88" customWidth="1"/>
    <col min="4878" max="4878" width="10.5703125" style="88" customWidth="1"/>
    <col min="4879" max="4879" width="11" style="88" bestFit="1" customWidth="1"/>
    <col min="4880" max="4880" width="11.28515625" style="88" bestFit="1" customWidth="1"/>
    <col min="4881" max="4881" width="12.140625" style="88" bestFit="1" customWidth="1"/>
    <col min="4882" max="5117" width="9.140625" style="88"/>
    <col min="5118" max="5118" width="46.28515625" style="88" customWidth="1"/>
    <col min="5119" max="5119" width="12.7109375" style="88" customWidth="1"/>
    <col min="5120" max="5122" width="0" style="88" hidden="1" customWidth="1"/>
    <col min="5123" max="5123" width="12.7109375" style="88" customWidth="1"/>
    <col min="5124" max="5124" width="9.42578125" style="88" customWidth="1"/>
    <col min="5125" max="5125" width="10.140625" style="88" customWidth="1"/>
    <col min="5126" max="5126" width="11.28515625" style="88" customWidth="1"/>
    <col min="5127" max="5127" width="10.140625" style="88" bestFit="1" customWidth="1"/>
    <col min="5128" max="5128" width="10.140625" style="88" customWidth="1"/>
    <col min="5129" max="5129" width="12.42578125" style="88" customWidth="1"/>
    <col min="5130" max="5130" width="10" style="88" customWidth="1"/>
    <col min="5131" max="5131" width="10.85546875" style="88" customWidth="1"/>
    <col min="5132" max="5132" width="11.7109375" style="88" customWidth="1"/>
    <col min="5133" max="5133" width="11" style="88" customWidth="1"/>
    <col min="5134" max="5134" width="10.5703125" style="88" customWidth="1"/>
    <col min="5135" max="5135" width="11" style="88" bestFit="1" customWidth="1"/>
    <col min="5136" max="5136" width="11.28515625" style="88" bestFit="1" customWidth="1"/>
    <col min="5137" max="5137" width="12.140625" style="88" bestFit="1" customWidth="1"/>
    <col min="5138" max="5373" width="9.140625" style="88"/>
    <col min="5374" max="5374" width="46.28515625" style="88" customWidth="1"/>
    <col min="5375" max="5375" width="12.7109375" style="88" customWidth="1"/>
    <col min="5376" max="5378" width="0" style="88" hidden="1" customWidth="1"/>
    <col min="5379" max="5379" width="12.7109375" style="88" customWidth="1"/>
    <col min="5380" max="5380" width="9.42578125" style="88" customWidth="1"/>
    <col min="5381" max="5381" width="10.140625" style="88" customWidth="1"/>
    <col min="5382" max="5382" width="11.28515625" style="88" customWidth="1"/>
    <col min="5383" max="5383" width="10.140625" style="88" bestFit="1" customWidth="1"/>
    <col min="5384" max="5384" width="10.140625" style="88" customWidth="1"/>
    <col min="5385" max="5385" width="12.42578125" style="88" customWidth="1"/>
    <col min="5386" max="5386" width="10" style="88" customWidth="1"/>
    <col min="5387" max="5387" width="10.85546875" style="88" customWidth="1"/>
    <col min="5388" max="5388" width="11.7109375" style="88" customWidth="1"/>
    <col min="5389" max="5389" width="11" style="88" customWidth="1"/>
    <col min="5390" max="5390" width="10.5703125" style="88" customWidth="1"/>
    <col min="5391" max="5391" width="11" style="88" bestFit="1" customWidth="1"/>
    <col min="5392" max="5392" width="11.28515625" style="88" bestFit="1" customWidth="1"/>
    <col min="5393" max="5393" width="12.140625" style="88" bestFit="1" customWidth="1"/>
    <col min="5394" max="5629" width="9.140625" style="88"/>
    <col min="5630" max="5630" width="46.28515625" style="88" customWidth="1"/>
    <col min="5631" max="5631" width="12.7109375" style="88" customWidth="1"/>
    <col min="5632" max="5634" width="0" style="88" hidden="1" customWidth="1"/>
    <col min="5635" max="5635" width="12.7109375" style="88" customWidth="1"/>
    <col min="5636" max="5636" width="9.42578125" style="88" customWidth="1"/>
    <col min="5637" max="5637" width="10.140625" style="88" customWidth="1"/>
    <col min="5638" max="5638" width="11.28515625" style="88" customWidth="1"/>
    <col min="5639" max="5639" width="10.140625" style="88" bestFit="1" customWidth="1"/>
    <col min="5640" max="5640" width="10.140625" style="88" customWidth="1"/>
    <col min="5641" max="5641" width="12.42578125" style="88" customWidth="1"/>
    <col min="5642" max="5642" width="10" style="88" customWidth="1"/>
    <col min="5643" max="5643" width="10.85546875" style="88" customWidth="1"/>
    <col min="5644" max="5644" width="11.7109375" style="88" customWidth="1"/>
    <col min="5645" max="5645" width="11" style="88" customWidth="1"/>
    <col min="5646" max="5646" width="10.5703125" style="88" customWidth="1"/>
    <col min="5647" max="5647" width="11" style="88" bestFit="1" customWidth="1"/>
    <col min="5648" max="5648" width="11.28515625" style="88" bestFit="1" customWidth="1"/>
    <col min="5649" max="5649" width="12.140625" style="88" bestFit="1" customWidth="1"/>
    <col min="5650" max="5885" width="9.140625" style="88"/>
    <col min="5886" max="5886" width="46.28515625" style="88" customWidth="1"/>
    <col min="5887" max="5887" width="12.7109375" style="88" customWidth="1"/>
    <col min="5888" max="5890" width="0" style="88" hidden="1" customWidth="1"/>
    <col min="5891" max="5891" width="12.7109375" style="88" customWidth="1"/>
    <col min="5892" max="5892" width="9.42578125" style="88" customWidth="1"/>
    <col min="5893" max="5893" width="10.140625" style="88" customWidth="1"/>
    <col min="5894" max="5894" width="11.28515625" style="88" customWidth="1"/>
    <col min="5895" max="5895" width="10.140625" style="88" bestFit="1" customWidth="1"/>
    <col min="5896" max="5896" width="10.140625" style="88" customWidth="1"/>
    <col min="5897" max="5897" width="12.42578125" style="88" customWidth="1"/>
    <col min="5898" max="5898" width="10" style="88" customWidth="1"/>
    <col min="5899" max="5899" width="10.85546875" style="88" customWidth="1"/>
    <col min="5900" max="5900" width="11.7109375" style="88" customWidth="1"/>
    <col min="5901" max="5901" width="11" style="88" customWidth="1"/>
    <col min="5902" max="5902" width="10.5703125" style="88" customWidth="1"/>
    <col min="5903" max="5903" width="11" style="88" bestFit="1" customWidth="1"/>
    <col min="5904" max="5904" width="11.28515625" style="88" bestFit="1" customWidth="1"/>
    <col min="5905" max="5905" width="12.140625" style="88" bestFit="1" customWidth="1"/>
    <col min="5906" max="6141" width="9.140625" style="88"/>
    <col min="6142" max="6142" width="46.28515625" style="88" customWidth="1"/>
    <col min="6143" max="6143" width="12.7109375" style="88" customWidth="1"/>
    <col min="6144" max="6146" width="0" style="88" hidden="1" customWidth="1"/>
    <col min="6147" max="6147" width="12.7109375" style="88" customWidth="1"/>
    <col min="6148" max="6148" width="9.42578125" style="88" customWidth="1"/>
    <col min="6149" max="6149" width="10.140625" style="88" customWidth="1"/>
    <col min="6150" max="6150" width="11.28515625" style="88" customWidth="1"/>
    <col min="6151" max="6151" width="10.140625" style="88" bestFit="1" customWidth="1"/>
    <col min="6152" max="6152" width="10.140625" style="88" customWidth="1"/>
    <col min="6153" max="6153" width="12.42578125" style="88" customWidth="1"/>
    <col min="6154" max="6154" width="10" style="88" customWidth="1"/>
    <col min="6155" max="6155" width="10.85546875" style="88" customWidth="1"/>
    <col min="6156" max="6156" width="11.7109375" style="88" customWidth="1"/>
    <col min="6157" max="6157" width="11" style="88" customWidth="1"/>
    <col min="6158" max="6158" width="10.5703125" style="88" customWidth="1"/>
    <col min="6159" max="6159" width="11" style="88" bestFit="1" customWidth="1"/>
    <col min="6160" max="6160" width="11.28515625" style="88" bestFit="1" customWidth="1"/>
    <col min="6161" max="6161" width="12.140625" style="88" bestFit="1" customWidth="1"/>
    <col min="6162" max="6397" width="9.140625" style="88"/>
    <col min="6398" max="6398" width="46.28515625" style="88" customWidth="1"/>
    <col min="6399" max="6399" width="12.7109375" style="88" customWidth="1"/>
    <col min="6400" max="6402" width="0" style="88" hidden="1" customWidth="1"/>
    <col min="6403" max="6403" width="12.7109375" style="88" customWidth="1"/>
    <col min="6404" max="6404" width="9.42578125" style="88" customWidth="1"/>
    <col min="6405" max="6405" width="10.140625" style="88" customWidth="1"/>
    <col min="6406" max="6406" width="11.28515625" style="88" customWidth="1"/>
    <col min="6407" max="6407" width="10.140625" style="88" bestFit="1" customWidth="1"/>
    <col min="6408" max="6408" width="10.140625" style="88" customWidth="1"/>
    <col min="6409" max="6409" width="12.42578125" style="88" customWidth="1"/>
    <col min="6410" max="6410" width="10" style="88" customWidth="1"/>
    <col min="6411" max="6411" width="10.85546875" style="88" customWidth="1"/>
    <col min="6412" max="6412" width="11.7109375" style="88" customWidth="1"/>
    <col min="6413" max="6413" width="11" style="88" customWidth="1"/>
    <col min="6414" max="6414" width="10.5703125" style="88" customWidth="1"/>
    <col min="6415" max="6415" width="11" style="88" bestFit="1" customWidth="1"/>
    <col min="6416" max="6416" width="11.28515625" style="88" bestFit="1" customWidth="1"/>
    <col min="6417" max="6417" width="12.140625" style="88" bestFit="1" customWidth="1"/>
    <col min="6418" max="6653" width="9.140625" style="88"/>
    <col min="6654" max="6654" width="46.28515625" style="88" customWidth="1"/>
    <col min="6655" max="6655" width="12.7109375" style="88" customWidth="1"/>
    <col min="6656" max="6658" width="0" style="88" hidden="1" customWidth="1"/>
    <col min="6659" max="6659" width="12.7109375" style="88" customWidth="1"/>
    <col min="6660" max="6660" width="9.42578125" style="88" customWidth="1"/>
    <col min="6661" max="6661" width="10.140625" style="88" customWidth="1"/>
    <col min="6662" max="6662" width="11.28515625" style="88" customWidth="1"/>
    <col min="6663" max="6663" width="10.140625" style="88" bestFit="1" customWidth="1"/>
    <col min="6664" max="6664" width="10.140625" style="88" customWidth="1"/>
    <col min="6665" max="6665" width="12.42578125" style="88" customWidth="1"/>
    <col min="6666" max="6666" width="10" style="88" customWidth="1"/>
    <col min="6667" max="6667" width="10.85546875" style="88" customWidth="1"/>
    <col min="6668" max="6668" width="11.7109375" style="88" customWidth="1"/>
    <col min="6669" max="6669" width="11" style="88" customWidth="1"/>
    <col min="6670" max="6670" width="10.5703125" style="88" customWidth="1"/>
    <col min="6671" max="6671" width="11" style="88" bestFit="1" customWidth="1"/>
    <col min="6672" max="6672" width="11.28515625" style="88" bestFit="1" customWidth="1"/>
    <col min="6673" max="6673" width="12.140625" style="88" bestFit="1" customWidth="1"/>
    <col min="6674" max="6909" width="9.140625" style="88"/>
    <col min="6910" max="6910" width="46.28515625" style="88" customWidth="1"/>
    <col min="6911" max="6911" width="12.7109375" style="88" customWidth="1"/>
    <col min="6912" max="6914" width="0" style="88" hidden="1" customWidth="1"/>
    <col min="6915" max="6915" width="12.7109375" style="88" customWidth="1"/>
    <col min="6916" max="6916" width="9.42578125" style="88" customWidth="1"/>
    <col min="6917" max="6917" width="10.140625" style="88" customWidth="1"/>
    <col min="6918" max="6918" width="11.28515625" style="88" customWidth="1"/>
    <col min="6919" max="6919" width="10.140625" style="88" bestFit="1" customWidth="1"/>
    <col min="6920" max="6920" width="10.140625" style="88" customWidth="1"/>
    <col min="6921" max="6921" width="12.42578125" style="88" customWidth="1"/>
    <col min="6922" max="6922" width="10" style="88" customWidth="1"/>
    <col min="6923" max="6923" width="10.85546875" style="88" customWidth="1"/>
    <col min="6924" max="6924" width="11.7109375" style="88" customWidth="1"/>
    <col min="6925" max="6925" width="11" style="88" customWidth="1"/>
    <col min="6926" max="6926" width="10.5703125" style="88" customWidth="1"/>
    <col min="6927" max="6927" width="11" style="88" bestFit="1" customWidth="1"/>
    <col min="6928" max="6928" width="11.28515625" style="88" bestFit="1" customWidth="1"/>
    <col min="6929" max="6929" width="12.140625" style="88" bestFit="1" customWidth="1"/>
    <col min="6930" max="7165" width="9.140625" style="88"/>
    <col min="7166" max="7166" width="46.28515625" style="88" customWidth="1"/>
    <col min="7167" max="7167" width="12.7109375" style="88" customWidth="1"/>
    <col min="7168" max="7170" width="0" style="88" hidden="1" customWidth="1"/>
    <col min="7171" max="7171" width="12.7109375" style="88" customWidth="1"/>
    <col min="7172" max="7172" width="9.42578125" style="88" customWidth="1"/>
    <col min="7173" max="7173" width="10.140625" style="88" customWidth="1"/>
    <col min="7174" max="7174" width="11.28515625" style="88" customWidth="1"/>
    <col min="7175" max="7175" width="10.140625" style="88" bestFit="1" customWidth="1"/>
    <col min="7176" max="7176" width="10.140625" style="88" customWidth="1"/>
    <col min="7177" max="7177" width="12.42578125" style="88" customWidth="1"/>
    <col min="7178" max="7178" width="10" style="88" customWidth="1"/>
    <col min="7179" max="7179" width="10.85546875" style="88" customWidth="1"/>
    <col min="7180" max="7180" width="11.7109375" style="88" customWidth="1"/>
    <col min="7181" max="7181" width="11" style="88" customWidth="1"/>
    <col min="7182" max="7182" width="10.5703125" style="88" customWidth="1"/>
    <col min="7183" max="7183" width="11" style="88" bestFit="1" customWidth="1"/>
    <col min="7184" max="7184" width="11.28515625" style="88" bestFit="1" customWidth="1"/>
    <col min="7185" max="7185" width="12.140625" style="88" bestFit="1" customWidth="1"/>
    <col min="7186" max="7421" width="9.140625" style="88"/>
    <col min="7422" max="7422" width="46.28515625" style="88" customWidth="1"/>
    <col min="7423" max="7423" width="12.7109375" style="88" customWidth="1"/>
    <col min="7424" max="7426" width="0" style="88" hidden="1" customWidth="1"/>
    <col min="7427" max="7427" width="12.7109375" style="88" customWidth="1"/>
    <col min="7428" max="7428" width="9.42578125" style="88" customWidth="1"/>
    <col min="7429" max="7429" width="10.140625" style="88" customWidth="1"/>
    <col min="7430" max="7430" width="11.28515625" style="88" customWidth="1"/>
    <col min="7431" max="7431" width="10.140625" style="88" bestFit="1" customWidth="1"/>
    <col min="7432" max="7432" width="10.140625" style="88" customWidth="1"/>
    <col min="7433" max="7433" width="12.42578125" style="88" customWidth="1"/>
    <col min="7434" max="7434" width="10" style="88" customWidth="1"/>
    <col min="7435" max="7435" width="10.85546875" style="88" customWidth="1"/>
    <col min="7436" max="7436" width="11.7109375" style="88" customWidth="1"/>
    <col min="7437" max="7437" width="11" style="88" customWidth="1"/>
    <col min="7438" max="7438" width="10.5703125" style="88" customWidth="1"/>
    <col min="7439" max="7439" width="11" style="88" bestFit="1" customWidth="1"/>
    <col min="7440" max="7440" width="11.28515625" style="88" bestFit="1" customWidth="1"/>
    <col min="7441" max="7441" width="12.140625" style="88" bestFit="1" customWidth="1"/>
    <col min="7442" max="7677" width="9.140625" style="88"/>
    <col min="7678" max="7678" width="46.28515625" style="88" customWidth="1"/>
    <col min="7679" max="7679" width="12.7109375" style="88" customWidth="1"/>
    <col min="7680" max="7682" width="0" style="88" hidden="1" customWidth="1"/>
    <col min="7683" max="7683" width="12.7109375" style="88" customWidth="1"/>
    <col min="7684" max="7684" width="9.42578125" style="88" customWidth="1"/>
    <col min="7685" max="7685" width="10.140625" style="88" customWidth="1"/>
    <col min="7686" max="7686" width="11.28515625" style="88" customWidth="1"/>
    <col min="7687" max="7687" width="10.140625" style="88" bestFit="1" customWidth="1"/>
    <col min="7688" max="7688" width="10.140625" style="88" customWidth="1"/>
    <col min="7689" max="7689" width="12.42578125" style="88" customWidth="1"/>
    <col min="7690" max="7690" width="10" style="88" customWidth="1"/>
    <col min="7691" max="7691" width="10.85546875" style="88" customWidth="1"/>
    <col min="7692" max="7692" width="11.7109375" style="88" customWidth="1"/>
    <col min="7693" max="7693" width="11" style="88" customWidth="1"/>
    <col min="7694" max="7694" width="10.5703125" style="88" customWidth="1"/>
    <col min="7695" max="7695" width="11" style="88" bestFit="1" customWidth="1"/>
    <col min="7696" max="7696" width="11.28515625" style="88" bestFit="1" customWidth="1"/>
    <col min="7697" max="7697" width="12.140625" style="88" bestFit="1" customWidth="1"/>
    <col min="7698" max="7933" width="9.140625" style="88"/>
    <col min="7934" max="7934" width="46.28515625" style="88" customWidth="1"/>
    <col min="7935" max="7935" width="12.7109375" style="88" customWidth="1"/>
    <col min="7936" max="7938" width="0" style="88" hidden="1" customWidth="1"/>
    <col min="7939" max="7939" width="12.7109375" style="88" customWidth="1"/>
    <col min="7940" max="7940" width="9.42578125" style="88" customWidth="1"/>
    <col min="7941" max="7941" width="10.140625" style="88" customWidth="1"/>
    <col min="7942" max="7942" width="11.28515625" style="88" customWidth="1"/>
    <col min="7943" max="7943" width="10.140625" style="88" bestFit="1" customWidth="1"/>
    <col min="7944" max="7944" width="10.140625" style="88" customWidth="1"/>
    <col min="7945" max="7945" width="12.42578125" style="88" customWidth="1"/>
    <col min="7946" max="7946" width="10" style="88" customWidth="1"/>
    <col min="7947" max="7947" width="10.85546875" style="88" customWidth="1"/>
    <col min="7948" max="7948" width="11.7109375" style="88" customWidth="1"/>
    <col min="7949" max="7949" width="11" style="88" customWidth="1"/>
    <col min="7950" max="7950" width="10.5703125" style="88" customWidth="1"/>
    <col min="7951" max="7951" width="11" style="88" bestFit="1" customWidth="1"/>
    <col min="7952" max="7952" width="11.28515625" style="88" bestFit="1" customWidth="1"/>
    <col min="7953" max="7953" width="12.140625" style="88" bestFit="1" customWidth="1"/>
    <col min="7954" max="8189" width="9.140625" style="88"/>
    <col min="8190" max="8190" width="46.28515625" style="88" customWidth="1"/>
    <col min="8191" max="8191" width="12.7109375" style="88" customWidth="1"/>
    <col min="8192" max="8194" width="0" style="88" hidden="1" customWidth="1"/>
    <col min="8195" max="8195" width="12.7109375" style="88" customWidth="1"/>
    <col min="8196" max="8196" width="9.42578125" style="88" customWidth="1"/>
    <col min="8197" max="8197" width="10.140625" style="88" customWidth="1"/>
    <col min="8198" max="8198" width="11.28515625" style="88" customWidth="1"/>
    <col min="8199" max="8199" width="10.140625" style="88" bestFit="1" customWidth="1"/>
    <col min="8200" max="8200" width="10.140625" style="88" customWidth="1"/>
    <col min="8201" max="8201" width="12.42578125" style="88" customWidth="1"/>
    <col min="8202" max="8202" width="10" style="88" customWidth="1"/>
    <col min="8203" max="8203" width="10.85546875" style="88" customWidth="1"/>
    <col min="8204" max="8204" width="11.7109375" style="88" customWidth="1"/>
    <col min="8205" max="8205" width="11" style="88" customWidth="1"/>
    <col min="8206" max="8206" width="10.5703125" style="88" customWidth="1"/>
    <col min="8207" max="8207" width="11" style="88" bestFit="1" customWidth="1"/>
    <col min="8208" max="8208" width="11.28515625" style="88" bestFit="1" customWidth="1"/>
    <col min="8209" max="8209" width="12.140625" style="88" bestFit="1" customWidth="1"/>
    <col min="8210" max="8445" width="9.140625" style="88"/>
    <col min="8446" max="8446" width="46.28515625" style="88" customWidth="1"/>
    <col min="8447" max="8447" width="12.7109375" style="88" customWidth="1"/>
    <col min="8448" max="8450" width="0" style="88" hidden="1" customWidth="1"/>
    <col min="8451" max="8451" width="12.7109375" style="88" customWidth="1"/>
    <col min="8452" max="8452" width="9.42578125" style="88" customWidth="1"/>
    <col min="8453" max="8453" width="10.140625" style="88" customWidth="1"/>
    <col min="8454" max="8454" width="11.28515625" style="88" customWidth="1"/>
    <col min="8455" max="8455" width="10.140625" style="88" bestFit="1" customWidth="1"/>
    <col min="8456" max="8456" width="10.140625" style="88" customWidth="1"/>
    <col min="8457" max="8457" width="12.42578125" style="88" customWidth="1"/>
    <col min="8458" max="8458" width="10" style="88" customWidth="1"/>
    <col min="8459" max="8459" width="10.85546875" style="88" customWidth="1"/>
    <col min="8460" max="8460" width="11.7109375" style="88" customWidth="1"/>
    <col min="8461" max="8461" width="11" style="88" customWidth="1"/>
    <col min="8462" max="8462" width="10.5703125" style="88" customWidth="1"/>
    <col min="8463" max="8463" width="11" style="88" bestFit="1" customWidth="1"/>
    <col min="8464" max="8464" width="11.28515625" style="88" bestFit="1" customWidth="1"/>
    <col min="8465" max="8465" width="12.140625" style="88" bestFit="1" customWidth="1"/>
    <col min="8466" max="8701" width="9.140625" style="88"/>
    <col min="8702" max="8702" width="46.28515625" style="88" customWidth="1"/>
    <col min="8703" max="8703" width="12.7109375" style="88" customWidth="1"/>
    <col min="8704" max="8706" width="0" style="88" hidden="1" customWidth="1"/>
    <col min="8707" max="8707" width="12.7109375" style="88" customWidth="1"/>
    <col min="8708" max="8708" width="9.42578125" style="88" customWidth="1"/>
    <col min="8709" max="8709" width="10.140625" style="88" customWidth="1"/>
    <col min="8710" max="8710" width="11.28515625" style="88" customWidth="1"/>
    <col min="8711" max="8711" width="10.140625" style="88" bestFit="1" customWidth="1"/>
    <col min="8712" max="8712" width="10.140625" style="88" customWidth="1"/>
    <col min="8713" max="8713" width="12.42578125" style="88" customWidth="1"/>
    <col min="8714" max="8714" width="10" style="88" customWidth="1"/>
    <col min="8715" max="8715" width="10.85546875" style="88" customWidth="1"/>
    <col min="8716" max="8716" width="11.7109375" style="88" customWidth="1"/>
    <col min="8717" max="8717" width="11" style="88" customWidth="1"/>
    <col min="8718" max="8718" width="10.5703125" style="88" customWidth="1"/>
    <col min="8719" max="8719" width="11" style="88" bestFit="1" customWidth="1"/>
    <col min="8720" max="8720" width="11.28515625" style="88" bestFit="1" customWidth="1"/>
    <col min="8721" max="8721" width="12.140625" style="88" bestFit="1" customWidth="1"/>
    <col min="8722" max="8957" width="9.140625" style="88"/>
    <col min="8958" max="8958" width="46.28515625" style="88" customWidth="1"/>
    <col min="8959" max="8959" width="12.7109375" style="88" customWidth="1"/>
    <col min="8960" max="8962" width="0" style="88" hidden="1" customWidth="1"/>
    <col min="8963" max="8963" width="12.7109375" style="88" customWidth="1"/>
    <col min="8964" max="8964" width="9.42578125" style="88" customWidth="1"/>
    <col min="8965" max="8965" width="10.140625" style="88" customWidth="1"/>
    <col min="8966" max="8966" width="11.28515625" style="88" customWidth="1"/>
    <col min="8967" max="8967" width="10.140625" style="88" bestFit="1" customWidth="1"/>
    <col min="8968" max="8968" width="10.140625" style="88" customWidth="1"/>
    <col min="8969" max="8969" width="12.42578125" style="88" customWidth="1"/>
    <col min="8970" max="8970" width="10" style="88" customWidth="1"/>
    <col min="8971" max="8971" width="10.85546875" style="88" customWidth="1"/>
    <col min="8972" max="8972" width="11.7109375" style="88" customWidth="1"/>
    <col min="8973" max="8973" width="11" style="88" customWidth="1"/>
    <col min="8974" max="8974" width="10.5703125" style="88" customWidth="1"/>
    <col min="8975" max="8975" width="11" style="88" bestFit="1" customWidth="1"/>
    <col min="8976" max="8976" width="11.28515625" style="88" bestFit="1" customWidth="1"/>
    <col min="8977" max="8977" width="12.140625" style="88" bestFit="1" customWidth="1"/>
    <col min="8978" max="9213" width="9.140625" style="88"/>
    <col min="9214" max="9214" width="46.28515625" style="88" customWidth="1"/>
    <col min="9215" max="9215" width="12.7109375" style="88" customWidth="1"/>
    <col min="9216" max="9218" width="0" style="88" hidden="1" customWidth="1"/>
    <col min="9219" max="9219" width="12.7109375" style="88" customWidth="1"/>
    <col min="9220" max="9220" width="9.42578125" style="88" customWidth="1"/>
    <col min="9221" max="9221" width="10.140625" style="88" customWidth="1"/>
    <col min="9222" max="9222" width="11.28515625" style="88" customWidth="1"/>
    <col min="9223" max="9223" width="10.140625" style="88" bestFit="1" customWidth="1"/>
    <col min="9224" max="9224" width="10.140625" style="88" customWidth="1"/>
    <col min="9225" max="9225" width="12.42578125" style="88" customWidth="1"/>
    <col min="9226" max="9226" width="10" style="88" customWidth="1"/>
    <col min="9227" max="9227" width="10.85546875" style="88" customWidth="1"/>
    <col min="9228" max="9228" width="11.7109375" style="88" customWidth="1"/>
    <col min="9229" max="9229" width="11" style="88" customWidth="1"/>
    <col min="9230" max="9230" width="10.5703125" style="88" customWidth="1"/>
    <col min="9231" max="9231" width="11" style="88" bestFit="1" customWidth="1"/>
    <col min="9232" max="9232" width="11.28515625" style="88" bestFit="1" customWidth="1"/>
    <col min="9233" max="9233" width="12.140625" style="88" bestFit="1" customWidth="1"/>
    <col min="9234" max="9469" width="9.140625" style="88"/>
    <col min="9470" max="9470" width="46.28515625" style="88" customWidth="1"/>
    <col min="9471" max="9471" width="12.7109375" style="88" customWidth="1"/>
    <col min="9472" max="9474" width="0" style="88" hidden="1" customWidth="1"/>
    <col min="9475" max="9475" width="12.7109375" style="88" customWidth="1"/>
    <col min="9476" max="9476" width="9.42578125" style="88" customWidth="1"/>
    <col min="9477" max="9477" width="10.140625" style="88" customWidth="1"/>
    <col min="9478" max="9478" width="11.28515625" style="88" customWidth="1"/>
    <col min="9479" max="9479" width="10.140625" style="88" bestFit="1" customWidth="1"/>
    <col min="9480" max="9480" width="10.140625" style="88" customWidth="1"/>
    <col min="9481" max="9481" width="12.42578125" style="88" customWidth="1"/>
    <col min="9482" max="9482" width="10" style="88" customWidth="1"/>
    <col min="9483" max="9483" width="10.85546875" style="88" customWidth="1"/>
    <col min="9484" max="9484" width="11.7109375" style="88" customWidth="1"/>
    <col min="9485" max="9485" width="11" style="88" customWidth="1"/>
    <col min="9486" max="9486" width="10.5703125" style="88" customWidth="1"/>
    <col min="9487" max="9487" width="11" style="88" bestFit="1" customWidth="1"/>
    <col min="9488" max="9488" width="11.28515625" style="88" bestFit="1" customWidth="1"/>
    <col min="9489" max="9489" width="12.140625" style="88" bestFit="1" customWidth="1"/>
    <col min="9490" max="9725" width="9.140625" style="88"/>
    <col min="9726" max="9726" width="46.28515625" style="88" customWidth="1"/>
    <col min="9727" max="9727" width="12.7109375" style="88" customWidth="1"/>
    <col min="9728" max="9730" width="0" style="88" hidden="1" customWidth="1"/>
    <col min="9731" max="9731" width="12.7109375" style="88" customWidth="1"/>
    <col min="9732" max="9732" width="9.42578125" style="88" customWidth="1"/>
    <col min="9733" max="9733" width="10.140625" style="88" customWidth="1"/>
    <col min="9734" max="9734" width="11.28515625" style="88" customWidth="1"/>
    <col min="9735" max="9735" width="10.140625" style="88" bestFit="1" customWidth="1"/>
    <col min="9736" max="9736" width="10.140625" style="88" customWidth="1"/>
    <col min="9737" max="9737" width="12.42578125" style="88" customWidth="1"/>
    <col min="9738" max="9738" width="10" style="88" customWidth="1"/>
    <col min="9739" max="9739" width="10.85546875" style="88" customWidth="1"/>
    <col min="9740" max="9740" width="11.7109375" style="88" customWidth="1"/>
    <col min="9741" max="9741" width="11" style="88" customWidth="1"/>
    <col min="9742" max="9742" width="10.5703125" style="88" customWidth="1"/>
    <col min="9743" max="9743" width="11" style="88" bestFit="1" customWidth="1"/>
    <col min="9744" max="9744" width="11.28515625" style="88" bestFit="1" customWidth="1"/>
    <col min="9745" max="9745" width="12.140625" style="88" bestFit="1" customWidth="1"/>
    <col min="9746" max="9981" width="9.140625" style="88"/>
    <col min="9982" max="9982" width="46.28515625" style="88" customWidth="1"/>
    <col min="9983" max="9983" width="12.7109375" style="88" customWidth="1"/>
    <col min="9984" max="9986" width="0" style="88" hidden="1" customWidth="1"/>
    <col min="9987" max="9987" width="12.7109375" style="88" customWidth="1"/>
    <col min="9988" max="9988" width="9.42578125" style="88" customWidth="1"/>
    <col min="9989" max="9989" width="10.140625" style="88" customWidth="1"/>
    <col min="9990" max="9990" width="11.28515625" style="88" customWidth="1"/>
    <col min="9991" max="9991" width="10.140625" style="88" bestFit="1" customWidth="1"/>
    <col min="9992" max="9992" width="10.140625" style="88" customWidth="1"/>
    <col min="9993" max="9993" width="12.42578125" style="88" customWidth="1"/>
    <col min="9994" max="9994" width="10" style="88" customWidth="1"/>
    <col min="9995" max="9995" width="10.85546875" style="88" customWidth="1"/>
    <col min="9996" max="9996" width="11.7109375" style="88" customWidth="1"/>
    <col min="9997" max="9997" width="11" style="88" customWidth="1"/>
    <col min="9998" max="9998" width="10.5703125" style="88" customWidth="1"/>
    <col min="9999" max="9999" width="11" style="88" bestFit="1" customWidth="1"/>
    <col min="10000" max="10000" width="11.28515625" style="88" bestFit="1" customWidth="1"/>
    <col min="10001" max="10001" width="12.140625" style="88" bestFit="1" customWidth="1"/>
    <col min="10002" max="10237" width="9.140625" style="88"/>
    <col min="10238" max="10238" width="46.28515625" style="88" customWidth="1"/>
    <col min="10239" max="10239" width="12.7109375" style="88" customWidth="1"/>
    <col min="10240" max="10242" width="0" style="88" hidden="1" customWidth="1"/>
    <col min="10243" max="10243" width="12.7109375" style="88" customWidth="1"/>
    <col min="10244" max="10244" width="9.42578125" style="88" customWidth="1"/>
    <col min="10245" max="10245" width="10.140625" style="88" customWidth="1"/>
    <col min="10246" max="10246" width="11.28515625" style="88" customWidth="1"/>
    <col min="10247" max="10247" width="10.140625" style="88" bestFit="1" customWidth="1"/>
    <col min="10248" max="10248" width="10.140625" style="88" customWidth="1"/>
    <col min="10249" max="10249" width="12.42578125" style="88" customWidth="1"/>
    <col min="10250" max="10250" width="10" style="88" customWidth="1"/>
    <col min="10251" max="10251" width="10.85546875" style="88" customWidth="1"/>
    <col min="10252" max="10252" width="11.7109375" style="88" customWidth="1"/>
    <col min="10253" max="10253" width="11" style="88" customWidth="1"/>
    <col min="10254" max="10254" width="10.5703125" style="88" customWidth="1"/>
    <col min="10255" max="10255" width="11" style="88" bestFit="1" customWidth="1"/>
    <col min="10256" max="10256" width="11.28515625" style="88" bestFit="1" customWidth="1"/>
    <col min="10257" max="10257" width="12.140625" style="88" bestFit="1" customWidth="1"/>
    <col min="10258" max="10493" width="9.140625" style="88"/>
    <col min="10494" max="10494" width="46.28515625" style="88" customWidth="1"/>
    <col min="10495" max="10495" width="12.7109375" style="88" customWidth="1"/>
    <col min="10496" max="10498" width="0" style="88" hidden="1" customWidth="1"/>
    <col min="10499" max="10499" width="12.7109375" style="88" customWidth="1"/>
    <col min="10500" max="10500" width="9.42578125" style="88" customWidth="1"/>
    <col min="10501" max="10501" width="10.140625" style="88" customWidth="1"/>
    <col min="10502" max="10502" width="11.28515625" style="88" customWidth="1"/>
    <col min="10503" max="10503" width="10.140625" style="88" bestFit="1" customWidth="1"/>
    <col min="10504" max="10504" width="10.140625" style="88" customWidth="1"/>
    <col min="10505" max="10505" width="12.42578125" style="88" customWidth="1"/>
    <col min="10506" max="10506" width="10" style="88" customWidth="1"/>
    <col min="10507" max="10507" width="10.85546875" style="88" customWidth="1"/>
    <col min="10508" max="10508" width="11.7109375" style="88" customWidth="1"/>
    <col min="10509" max="10509" width="11" style="88" customWidth="1"/>
    <col min="10510" max="10510" width="10.5703125" style="88" customWidth="1"/>
    <col min="10511" max="10511" width="11" style="88" bestFit="1" customWidth="1"/>
    <col min="10512" max="10512" width="11.28515625" style="88" bestFit="1" customWidth="1"/>
    <col min="10513" max="10513" width="12.140625" style="88" bestFit="1" customWidth="1"/>
    <col min="10514" max="10749" width="9.140625" style="88"/>
    <col min="10750" max="10750" width="46.28515625" style="88" customWidth="1"/>
    <col min="10751" max="10751" width="12.7109375" style="88" customWidth="1"/>
    <col min="10752" max="10754" width="0" style="88" hidden="1" customWidth="1"/>
    <col min="10755" max="10755" width="12.7109375" style="88" customWidth="1"/>
    <col min="10756" max="10756" width="9.42578125" style="88" customWidth="1"/>
    <col min="10757" max="10757" width="10.140625" style="88" customWidth="1"/>
    <col min="10758" max="10758" width="11.28515625" style="88" customWidth="1"/>
    <col min="10759" max="10759" width="10.140625" style="88" bestFit="1" customWidth="1"/>
    <col min="10760" max="10760" width="10.140625" style="88" customWidth="1"/>
    <col min="10761" max="10761" width="12.42578125" style="88" customWidth="1"/>
    <col min="10762" max="10762" width="10" style="88" customWidth="1"/>
    <col min="10763" max="10763" width="10.85546875" style="88" customWidth="1"/>
    <col min="10764" max="10764" width="11.7109375" style="88" customWidth="1"/>
    <col min="10765" max="10765" width="11" style="88" customWidth="1"/>
    <col min="10766" max="10766" width="10.5703125" style="88" customWidth="1"/>
    <col min="10767" max="10767" width="11" style="88" bestFit="1" customWidth="1"/>
    <col min="10768" max="10768" width="11.28515625" style="88" bestFit="1" customWidth="1"/>
    <col min="10769" max="10769" width="12.140625" style="88" bestFit="1" customWidth="1"/>
    <col min="10770" max="11005" width="9.140625" style="88"/>
    <col min="11006" max="11006" width="46.28515625" style="88" customWidth="1"/>
    <col min="11007" max="11007" width="12.7109375" style="88" customWidth="1"/>
    <col min="11008" max="11010" width="0" style="88" hidden="1" customWidth="1"/>
    <col min="11011" max="11011" width="12.7109375" style="88" customWidth="1"/>
    <col min="11012" max="11012" width="9.42578125" style="88" customWidth="1"/>
    <col min="11013" max="11013" width="10.140625" style="88" customWidth="1"/>
    <col min="11014" max="11014" width="11.28515625" style="88" customWidth="1"/>
    <col min="11015" max="11015" width="10.140625" style="88" bestFit="1" customWidth="1"/>
    <col min="11016" max="11016" width="10.140625" style="88" customWidth="1"/>
    <col min="11017" max="11017" width="12.42578125" style="88" customWidth="1"/>
    <col min="11018" max="11018" width="10" style="88" customWidth="1"/>
    <col min="11019" max="11019" width="10.85546875" style="88" customWidth="1"/>
    <col min="11020" max="11020" width="11.7109375" style="88" customWidth="1"/>
    <col min="11021" max="11021" width="11" style="88" customWidth="1"/>
    <col min="11022" max="11022" width="10.5703125" style="88" customWidth="1"/>
    <col min="11023" max="11023" width="11" style="88" bestFit="1" customWidth="1"/>
    <col min="11024" max="11024" width="11.28515625" style="88" bestFit="1" customWidth="1"/>
    <col min="11025" max="11025" width="12.140625" style="88" bestFit="1" customWidth="1"/>
    <col min="11026" max="11261" width="9.140625" style="88"/>
    <col min="11262" max="11262" width="46.28515625" style="88" customWidth="1"/>
    <col min="11263" max="11263" width="12.7109375" style="88" customWidth="1"/>
    <col min="11264" max="11266" width="0" style="88" hidden="1" customWidth="1"/>
    <col min="11267" max="11267" width="12.7109375" style="88" customWidth="1"/>
    <col min="11268" max="11268" width="9.42578125" style="88" customWidth="1"/>
    <col min="11269" max="11269" width="10.140625" style="88" customWidth="1"/>
    <col min="11270" max="11270" width="11.28515625" style="88" customWidth="1"/>
    <col min="11271" max="11271" width="10.140625" style="88" bestFit="1" customWidth="1"/>
    <col min="11272" max="11272" width="10.140625" style="88" customWidth="1"/>
    <col min="11273" max="11273" width="12.42578125" style="88" customWidth="1"/>
    <col min="11274" max="11274" width="10" style="88" customWidth="1"/>
    <col min="11275" max="11275" width="10.85546875" style="88" customWidth="1"/>
    <col min="11276" max="11276" width="11.7109375" style="88" customWidth="1"/>
    <col min="11277" max="11277" width="11" style="88" customWidth="1"/>
    <col min="11278" max="11278" width="10.5703125" style="88" customWidth="1"/>
    <col min="11279" max="11279" width="11" style="88" bestFit="1" customWidth="1"/>
    <col min="11280" max="11280" width="11.28515625" style="88" bestFit="1" customWidth="1"/>
    <col min="11281" max="11281" width="12.140625" style="88" bestFit="1" customWidth="1"/>
    <col min="11282" max="11517" width="9.140625" style="88"/>
    <col min="11518" max="11518" width="46.28515625" style="88" customWidth="1"/>
    <col min="11519" max="11519" width="12.7109375" style="88" customWidth="1"/>
    <col min="11520" max="11522" width="0" style="88" hidden="1" customWidth="1"/>
    <col min="11523" max="11523" width="12.7109375" style="88" customWidth="1"/>
    <col min="11524" max="11524" width="9.42578125" style="88" customWidth="1"/>
    <col min="11525" max="11525" width="10.140625" style="88" customWidth="1"/>
    <col min="11526" max="11526" width="11.28515625" style="88" customWidth="1"/>
    <col min="11527" max="11527" width="10.140625" style="88" bestFit="1" customWidth="1"/>
    <col min="11528" max="11528" width="10.140625" style="88" customWidth="1"/>
    <col min="11529" max="11529" width="12.42578125" style="88" customWidth="1"/>
    <col min="11530" max="11530" width="10" style="88" customWidth="1"/>
    <col min="11531" max="11531" width="10.85546875" style="88" customWidth="1"/>
    <col min="11532" max="11532" width="11.7109375" style="88" customWidth="1"/>
    <col min="11533" max="11533" width="11" style="88" customWidth="1"/>
    <col min="11534" max="11534" width="10.5703125" style="88" customWidth="1"/>
    <col min="11535" max="11535" width="11" style="88" bestFit="1" customWidth="1"/>
    <col min="11536" max="11536" width="11.28515625" style="88" bestFit="1" customWidth="1"/>
    <col min="11537" max="11537" width="12.140625" style="88" bestFit="1" customWidth="1"/>
    <col min="11538" max="11773" width="9.140625" style="88"/>
    <col min="11774" max="11774" width="46.28515625" style="88" customWidth="1"/>
    <col min="11775" max="11775" width="12.7109375" style="88" customWidth="1"/>
    <col min="11776" max="11778" width="0" style="88" hidden="1" customWidth="1"/>
    <col min="11779" max="11779" width="12.7109375" style="88" customWidth="1"/>
    <col min="11780" max="11780" width="9.42578125" style="88" customWidth="1"/>
    <col min="11781" max="11781" width="10.140625" style="88" customWidth="1"/>
    <col min="11782" max="11782" width="11.28515625" style="88" customWidth="1"/>
    <col min="11783" max="11783" width="10.140625" style="88" bestFit="1" customWidth="1"/>
    <col min="11784" max="11784" width="10.140625" style="88" customWidth="1"/>
    <col min="11785" max="11785" width="12.42578125" style="88" customWidth="1"/>
    <col min="11786" max="11786" width="10" style="88" customWidth="1"/>
    <col min="11787" max="11787" width="10.85546875" style="88" customWidth="1"/>
    <col min="11788" max="11788" width="11.7109375" style="88" customWidth="1"/>
    <col min="11789" max="11789" width="11" style="88" customWidth="1"/>
    <col min="11790" max="11790" width="10.5703125" style="88" customWidth="1"/>
    <col min="11791" max="11791" width="11" style="88" bestFit="1" customWidth="1"/>
    <col min="11792" max="11792" width="11.28515625" style="88" bestFit="1" customWidth="1"/>
    <col min="11793" max="11793" width="12.140625" style="88" bestFit="1" customWidth="1"/>
    <col min="11794" max="12029" width="9.140625" style="88"/>
    <col min="12030" max="12030" width="46.28515625" style="88" customWidth="1"/>
    <col min="12031" max="12031" width="12.7109375" style="88" customWidth="1"/>
    <col min="12032" max="12034" width="0" style="88" hidden="1" customWidth="1"/>
    <col min="12035" max="12035" width="12.7109375" style="88" customWidth="1"/>
    <col min="12036" max="12036" width="9.42578125" style="88" customWidth="1"/>
    <col min="12037" max="12037" width="10.140625" style="88" customWidth="1"/>
    <col min="12038" max="12038" width="11.28515625" style="88" customWidth="1"/>
    <col min="12039" max="12039" width="10.140625" style="88" bestFit="1" customWidth="1"/>
    <col min="12040" max="12040" width="10.140625" style="88" customWidth="1"/>
    <col min="12041" max="12041" width="12.42578125" style="88" customWidth="1"/>
    <col min="12042" max="12042" width="10" style="88" customWidth="1"/>
    <col min="12043" max="12043" width="10.85546875" style="88" customWidth="1"/>
    <col min="12044" max="12044" width="11.7109375" style="88" customWidth="1"/>
    <col min="12045" max="12045" width="11" style="88" customWidth="1"/>
    <col min="12046" max="12046" width="10.5703125" style="88" customWidth="1"/>
    <col min="12047" max="12047" width="11" style="88" bestFit="1" customWidth="1"/>
    <col min="12048" max="12048" width="11.28515625" style="88" bestFit="1" customWidth="1"/>
    <col min="12049" max="12049" width="12.140625" style="88" bestFit="1" customWidth="1"/>
    <col min="12050" max="12285" width="9.140625" style="88"/>
    <col min="12286" max="12286" width="46.28515625" style="88" customWidth="1"/>
    <col min="12287" max="12287" width="12.7109375" style="88" customWidth="1"/>
    <col min="12288" max="12290" width="0" style="88" hidden="1" customWidth="1"/>
    <col min="12291" max="12291" width="12.7109375" style="88" customWidth="1"/>
    <col min="12292" max="12292" width="9.42578125" style="88" customWidth="1"/>
    <col min="12293" max="12293" width="10.140625" style="88" customWidth="1"/>
    <col min="12294" max="12294" width="11.28515625" style="88" customWidth="1"/>
    <col min="12295" max="12295" width="10.140625" style="88" bestFit="1" customWidth="1"/>
    <col min="12296" max="12296" width="10.140625" style="88" customWidth="1"/>
    <col min="12297" max="12297" width="12.42578125" style="88" customWidth="1"/>
    <col min="12298" max="12298" width="10" style="88" customWidth="1"/>
    <col min="12299" max="12299" width="10.85546875" style="88" customWidth="1"/>
    <col min="12300" max="12300" width="11.7109375" style="88" customWidth="1"/>
    <col min="12301" max="12301" width="11" style="88" customWidth="1"/>
    <col min="12302" max="12302" width="10.5703125" style="88" customWidth="1"/>
    <col min="12303" max="12303" width="11" style="88" bestFit="1" customWidth="1"/>
    <col min="12304" max="12304" width="11.28515625" style="88" bestFit="1" customWidth="1"/>
    <col min="12305" max="12305" width="12.140625" style="88" bestFit="1" customWidth="1"/>
    <col min="12306" max="12541" width="9.140625" style="88"/>
    <col min="12542" max="12542" width="46.28515625" style="88" customWidth="1"/>
    <col min="12543" max="12543" width="12.7109375" style="88" customWidth="1"/>
    <col min="12544" max="12546" width="0" style="88" hidden="1" customWidth="1"/>
    <col min="12547" max="12547" width="12.7109375" style="88" customWidth="1"/>
    <col min="12548" max="12548" width="9.42578125" style="88" customWidth="1"/>
    <col min="12549" max="12549" width="10.140625" style="88" customWidth="1"/>
    <col min="12550" max="12550" width="11.28515625" style="88" customWidth="1"/>
    <col min="12551" max="12551" width="10.140625" style="88" bestFit="1" customWidth="1"/>
    <col min="12552" max="12552" width="10.140625" style="88" customWidth="1"/>
    <col min="12553" max="12553" width="12.42578125" style="88" customWidth="1"/>
    <col min="12554" max="12554" width="10" style="88" customWidth="1"/>
    <col min="12555" max="12555" width="10.85546875" style="88" customWidth="1"/>
    <col min="12556" max="12556" width="11.7109375" style="88" customWidth="1"/>
    <col min="12557" max="12557" width="11" style="88" customWidth="1"/>
    <col min="12558" max="12558" width="10.5703125" style="88" customWidth="1"/>
    <col min="12559" max="12559" width="11" style="88" bestFit="1" customWidth="1"/>
    <col min="12560" max="12560" width="11.28515625" style="88" bestFit="1" customWidth="1"/>
    <col min="12561" max="12561" width="12.140625" style="88" bestFit="1" customWidth="1"/>
    <col min="12562" max="12797" width="9.140625" style="88"/>
    <col min="12798" max="12798" width="46.28515625" style="88" customWidth="1"/>
    <col min="12799" max="12799" width="12.7109375" style="88" customWidth="1"/>
    <col min="12800" max="12802" width="0" style="88" hidden="1" customWidth="1"/>
    <col min="12803" max="12803" width="12.7109375" style="88" customWidth="1"/>
    <col min="12804" max="12804" width="9.42578125" style="88" customWidth="1"/>
    <col min="12805" max="12805" width="10.140625" style="88" customWidth="1"/>
    <col min="12806" max="12806" width="11.28515625" style="88" customWidth="1"/>
    <col min="12807" max="12807" width="10.140625" style="88" bestFit="1" customWidth="1"/>
    <col min="12808" max="12808" width="10.140625" style="88" customWidth="1"/>
    <col min="12809" max="12809" width="12.42578125" style="88" customWidth="1"/>
    <col min="12810" max="12810" width="10" style="88" customWidth="1"/>
    <col min="12811" max="12811" width="10.85546875" style="88" customWidth="1"/>
    <col min="12812" max="12812" width="11.7109375" style="88" customWidth="1"/>
    <col min="12813" max="12813" width="11" style="88" customWidth="1"/>
    <col min="12814" max="12814" width="10.5703125" style="88" customWidth="1"/>
    <col min="12815" max="12815" width="11" style="88" bestFit="1" customWidth="1"/>
    <col min="12816" max="12816" width="11.28515625" style="88" bestFit="1" customWidth="1"/>
    <col min="12817" max="12817" width="12.140625" style="88" bestFit="1" customWidth="1"/>
    <col min="12818" max="13053" width="9.140625" style="88"/>
    <col min="13054" max="13054" width="46.28515625" style="88" customWidth="1"/>
    <col min="13055" max="13055" width="12.7109375" style="88" customWidth="1"/>
    <col min="13056" max="13058" width="0" style="88" hidden="1" customWidth="1"/>
    <col min="13059" max="13059" width="12.7109375" style="88" customWidth="1"/>
    <col min="13060" max="13060" width="9.42578125" style="88" customWidth="1"/>
    <col min="13061" max="13061" width="10.140625" style="88" customWidth="1"/>
    <col min="13062" max="13062" width="11.28515625" style="88" customWidth="1"/>
    <col min="13063" max="13063" width="10.140625" style="88" bestFit="1" customWidth="1"/>
    <col min="13064" max="13064" width="10.140625" style="88" customWidth="1"/>
    <col min="13065" max="13065" width="12.42578125" style="88" customWidth="1"/>
    <col min="13066" max="13066" width="10" style="88" customWidth="1"/>
    <col min="13067" max="13067" width="10.85546875" style="88" customWidth="1"/>
    <col min="13068" max="13068" width="11.7109375" style="88" customWidth="1"/>
    <col min="13069" max="13069" width="11" style="88" customWidth="1"/>
    <col min="13070" max="13070" width="10.5703125" style="88" customWidth="1"/>
    <col min="13071" max="13071" width="11" style="88" bestFit="1" customWidth="1"/>
    <col min="13072" max="13072" width="11.28515625" style="88" bestFit="1" customWidth="1"/>
    <col min="13073" max="13073" width="12.140625" style="88" bestFit="1" customWidth="1"/>
    <col min="13074" max="13309" width="9.140625" style="88"/>
    <col min="13310" max="13310" width="46.28515625" style="88" customWidth="1"/>
    <col min="13311" max="13311" width="12.7109375" style="88" customWidth="1"/>
    <col min="13312" max="13314" width="0" style="88" hidden="1" customWidth="1"/>
    <col min="13315" max="13315" width="12.7109375" style="88" customWidth="1"/>
    <col min="13316" max="13316" width="9.42578125" style="88" customWidth="1"/>
    <col min="13317" max="13317" width="10.140625" style="88" customWidth="1"/>
    <col min="13318" max="13318" width="11.28515625" style="88" customWidth="1"/>
    <col min="13319" max="13319" width="10.140625" style="88" bestFit="1" customWidth="1"/>
    <col min="13320" max="13320" width="10.140625" style="88" customWidth="1"/>
    <col min="13321" max="13321" width="12.42578125" style="88" customWidth="1"/>
    <col min="13322" max="13322" width="10" style="88" customWidth="1"/>
    <col min="13323" max="13323" width="10.85546875" style="88" customWidth="1"/>
    <col min="13324" max="13324" width="11.7109375" style="88" customWidth="1"/>
    <col min="13325" max="13325" width="11" style="88" customWidth="1"/>
    <col min="13326" max="13326" width="10.5703125" style="88" customWidth="1"/>
    <col min="13327" max="13327" width="11" style="88" bestFit="1" customWidth="1"/>
    <col min="13328" max="13328" width="11.28515625" style="88" bestFit="1" customWidth="1"/>
    <col min="13329" max="13329" width="12.140625" style="88" bestFit="1" customWidth="1"/>
    <col min="13330" max="13565" width="9.140625" style="88"/>
    <col min="13566" max="13566" width="46.28515625" style="88" customWidth="1"/>
    <col min="13567" max="13567" width="12.7109375" style="88" customWidth="1"/>
    <col min="13568" max="13570" width="0" style="88" hidden="1" customWidth="1"/>
    <col min="13571" max="13571" width="12.7109375" style="88" customWidth="1"/>
    <col min="13572" max="13572" width="9.42578125" style="88" customWidth="1"/>
    <col min="13573" max="13573" width="10.140625" style="88" customWidth="1"/>
    <col min="13574" max="13574" width="11.28515625" style="88" customWidth="1"/>
    <col min="13575" max="13575" width="10.140625" style="88" bestFit="1" customWidth="1"/>
    <col min="13576" max="13576" width="10.140625" style="88" customWidth="1"/>
    <col min="13577" max="13577" width="12.42578125" style="88" customWidth="1"/>
    <col min="13578" max="13578" width="10" style="88" customWidth="1"/>
    <col min="13579" max="13579" width="10.85546875" style="88" customWidth="1"/>
    <col min="13580" max="13580" width="11.7109375" style="88" customWidth="1"/>
    <col min="13581" max="13581" width="11" style="88" customWidth="1"/>
    <col min="13582" max="13582" width="10.5703125" style="88" customWidth="1"/>
    <col min="13583" max="13583" width="11" style="88" bestFit="1" customWidth="1"/>
    <col min="13584" max="13584" width="11.28515625" style="88" bestFit="1" customWidth="1"/>
    <col min="13585" max="13585" width="12.140625" style="88" bestFit="1" customWidth="1"/>
    <col min="13586" max="13821" width="9.140625" style="88"/>
    <col min="13822" max="13822" width="46.28515625" style="88" customWidth="1"/>
    <col min="13823" max="13823" width="12.7109375" style="88" customWidth="1"/>
    <col min="13824" max="13826" width="0" style="88" hidden="1" customWidth="1"/>
    <col min="13827" max="13827" width="12.7109375" style="88" customWidth="1"/>
    <col min="13828" max="13828" width="9.42578125" style="88" customWidth="1"/>
    <col min="13829" max="13829" width="10.140625" style="88" customWidth="1"/>
    <col min="13830" max="13830" width="11.28515625" style="88" customWidth="1"/>
    <col min="13831" max="13831" width="10.140625" style="88" bestFit="1" customWidth="1"/>
    <col min="13832" max="13832" width="10.140625" style="88" customWidth="1"/>
    <col min="13833" max="13833" width="12.42578125" style="88" customWidth="1"/>
    <col min="13834" max="13834" width="10" style="88" customWidth="1"/>
    <col min="13835" max="13835" width="10.85546875" style="88" customWidth="1"/>
    <col min="13836" max="13836" width="11.7109375" style="88" customWidth="1"/>
    <col min="13837" max="13837" width="11" style="88" customWidth="1"/>
    <col min="13838" max="13838" width="10.5703125" style="88" customWidth="1"/>
    <col min="13839" max="13839" width="11" style="88" bestFit="1" customWidth="1"/>
    <col min="13840" max="13840" width="11.28515625" style="88" bestFit="1" customWidth="1"/>
    <col min="13841" max="13841" width="12.140625" style="88" bestFit="1" customWidth="1"/>
    <col min="13842" max="14077" width="9.140625" style="88"/>
    <col min="14078" max="14078" width="46.28515625" style="88" customWidth="1"/>
    <col min="14079" max="14079" width="12.7109375" style="88" customWidth="1"/>
    <col min="14080" max="14082" width="0" style="88" hidden="1" customWidth="1"/>
    <col min="14083" max="14083" width="12.7109375" style="88" customWidth="1"/>
    <col min="14084" max="14084" width="9.42578125" style="88" customWidth="1"/>
    <col min="14085" max="14085" width="10.140625" style="88" customWidth="1"/>
    <col min="14086" max="14086" width="11.28515625" style="88" customWidth="1"/>
    <col min="14087" max="14087" width="10.140625" style="88" bestFit="1" customWidth="1"/>
    <col min="14088" max="14088" width="10.140625" style="88" customWidth="1"/>
    <col min="14089" max="14089" width="12.42578125" style="88" customWidth="1"/>
    <col min="14090" max="14090" width="10" style="88" customWidth="1"/>
    <col min="14091" max="14091" width="10.85546875" style="88" customWidth="1"/>
    <col min="14092" max="14092" width="11.7109375" style="88" customWidth="1"/>
    <col min="14093" max="14093" width="11" style="88" customWidth="1"/>
    <col min="14094" max="14094" width="10.5703125" style="88" customWidth="1"/>
    <col min="14095" max="14095" width="11" style="88" bestFit="1" customWidth="1"/>
    <col min="14096" max="14096" width="11.28515625" style="88" bestFit="1" customWidth="1"/>
    <col min="14097" max="14097" width="12.140625" style="88" bestFit="1" customWidth="1"/>
    <col min="14098" max="14333" width="9.140625" style="88"/>
    <col min="14334" max="14334" width="46.28515625" style="88" customWidth="1"/>
    <col min="14335" max="14335" width="12.7109375" style="88" customWidth="1"/>
    <col min="14336" max="14338" width="0" style="88" hidden="1" customWidth="1"/>
    <col min="14339" max="14339" width="12.7109375" style="88" customWidth="1"/>
    <col min="14340" max="14340" width="9.42578125" style="88" customWidth="1"/>
    <col min="14341" max="14341" width="10.140625" style="88" customWidth="1"/>
    <col min="14342" max="14342" width="11.28515625" style="88" customWidth="1"/>
    <col min="14343" max="14343" width="10.140625" style="88" bestFit="1" customWidth="1"/>
    <col min="14344" max="14344" width="10.140625" style="88" customWidth="1"/>
    <col min="14345" max="14345" width="12.42578125" style="88" customWidth="1"/>
    <col min="14346" max="14346" width="10" style="88" customWidth="1"/>
    <col min="14347" max="14347" width="10.85546875" style="88" customWidth="1"/>
    <col min="14348" max="14348" width="11.7109375" style="88" customWidth="1"/>
    <col min="14349" max="14349" width="11" style="88" customWidth="1"/>
    <col min="14350" max="14350" width="10.5703125" style="88" customWidth="1"/>
    <col min="14351" max="14351" width="11" style="88" bestFit="1" customWidth="1"/>
    <col min="14352" max="14352" width="11.28515625" style="88" bestFit="1" customWidth="1"/>
    <col min="14353" max="14353" width="12.140625" style="88" bestFit="1" customWidth="1"/>
    <col min="14354" max="14589" width="9.140625" style="88"/>
    <col min="14590" max="14590" width="46.28515625" style="88" customWidth="1"/>
    <col min="14591" max="14591" width="12.7109375" style="88" customWidth="1"/>
    <col min="14592" max="14594" width="0" style="88" hidden="1" customWidth="1"/>
    <col min="14595" max="14595" width="12.7109375" style="88" customWidth="1"/>
    <col min="14596" max="14596" width="9.42578125" style="88" customWidth="1"/>
    <col min="14597" max="14597" width="10.140625" style="88" customWidth="1"/>
    <col min="14598" max="14598" width="11.28515625" style="88" customWidth="1"/>
    <col min="14599" max="14599" width="10.140625" style="88" bestFit="1" customWidth="1"/>
    <col min="14600" max="14600" width="10.140625" style="88" customWidth="1"/>
    <col min="14601" max="14601" width="12.42578125" style="88" customWidth="1"/>
    <col min="14602" max="14602" width="10" style="88" customWidth="1"/>
    <col min="14603" max="14603" width="10.85546875" style="88" customWidth="1"/>
    <col min="14604" max="14604" width="11.7109375" style="88" customWidth="1"/>
    <col min="14605" max="14605" width="11" style="88" customWidth="1"/>
    <col min="14606" max="14606" width="10.5703125" style="88" customWidth="1"/>
    <col min="14607" max="14607" width="11" style="88" bestFit="1" customWidth="1"/>
    <col min="14608" max="14608" width="11.28515625" style="88" bestFit="1" customWidth="1"/>
    <col min="14609" max="14609" width="12.140625" style="88" bestFit="1" customWidth="1"/>
    <col min="14610" max="14845" width="9.140625" style="88"/>
    <col min="14846" max="14846" width="46.28515625" style="88" customWidth="1"/>
    <col min="14847" max="14847" width="12.7109375" style="88" customWidth="1"/>
    <col min="14848" max="14850" width="0" style="88" hidden="1" customWidth="1"/>
    <col min="14851" max="14851" width="12.7109375" style="88" customWidth="1"/>
    <col min="14852" max="14852" width="9.42578125" style="88" customWidth="1"/>
    <col min="14853" max="14853" width="10.140625" style="88" customWidth="1"/>
    <col min="14854" max="14854" width="11.28515625" style="88" customWidth="1"/>
    <col min="14855" max="14855" width="10.140625" style="88" bestFit="1" customWidth="1"/>
    <col min="14856" max="14856" width="10.140625" style="88" customWidth="1"/>
    <col min="14857" max="14857" width="12.42578125" style="88" customWidth="1"/>
    <col min="14858" max="14858" width="10" style="88" customWidth="1"/>
    <col min="14859" max="14859" width="10.85546875" style="88" customWidth="1"/>
    <col min="14860" max="14860" width="11.7109375" style="88" customWidth="1"/>
    <col min="14861" max="14861" width="11" style="88" customWidth="1"/>
    <col min="14862" max="14862" width="10.5703125" style="88" customWidth="1"/>
    <col min="14863" max="14863" width="11" style="88" bestFit="1" customWidth="1"/>
    <col min="14864" max="14864" width="11.28515625" style="88" bestFit="1" customWidth="1"/>
    <col min="14865" max="14865" width="12.140625" style="88" bestFit="1" customWidth="1"/>
    <col min="14866" max="15101" width="9.140625" style="88"/>
    <col min="15102" max="15102" width="46.28515625" style="88" customWidth="1"/>
    <col min="15103" max="15103" width="12.7109375" style="88" customWidth="1"/>
    <col min="15104" max="15106" width="0" style="88" hidden="1" customWidth="1"/>
    <col min="15107" max="15107" width="12.7109375" style="88" customWidth="1"/>
    <col min="15108" max="15108" width="9.42578125" style="88" customWidth="1"/>
    <col min="15109" max="15109" width="10.140625" style="88" customWidth="1"/>
    <col min="15110" max="15110" width="11.28515625" style="88" customWidth="1"/>
    <col min="15111" max="15111" width="10.140625" style="88" bestFit="1" customWidth="1"/>
    <col min="15112" max="15112" width="10.140625" style="88" customWidth="1"/>
    <col min="15113" max="15113" width="12.42578125" style="88" customWidth="1"/>
    <col min="15114" max="15114" width="10" style="88" customWidth="1"/>
    <col min="15115" max="15115" width="10.85546875" style="88" customWidth="1"/>
    <col min="15116" max="15116" width="11.7109375" style="88" customWidth="1"/>
    <col min="15117" max="15117" width="11" style="88" customWidth="1"/>
    <col min="15118" max="15118" width="10.5703125" style="88" customWidth="1"/>
    <col min="15119" max="15119" width="11" style="88" bestFit="1" customWidth="1"/>
    <col min="15120" max="15120" width="11.28515625" style="88" bestFit="1" customWidth="1"/>
    <col min="15121" max="15121" width="12.140625" style="88" bestFit="1" customWidth="1"/>
    <col min="15122" max="15357" width="9.140625" style="88"/>
    <col min="15358" max="15358" width="46.28515625" style="88" customWidth="1"/>
    <col min="15359" max="15359" width="12.7109375" style="88" customWidth="1"/>
    <col min="15360" max="15362" width="0" style="88" hidden="1" customWidth="1"/>
    <col min="15363" max="15363" width="12.7109375" style="88" customWidth="1"/>
    <col min="15364" max="15364" width="9.42578125" style="88" customWidth="1"/>
    <col min="15365" max="15365" width="10.140625" style="88" customWidth="1"/>
    <col min="15366" max="15366" width="11.28515625" style="88" customWidth="1"/>
    <col min="15367" max="15367" width="10.140625" style="88" bestFit="1" customWidth="1"/>
    <col min="15368" max="15368" width="10.140625" style="88" customWidth="1"/>
    <col min="15369" max="15369" width="12.42578125" style="88" customWidth="1"/>
    <col min="15370" max="15370" width="10" style="88" customWidth="1"/>
    <col min="15371" max="15371" width="10.85546875" style="88" customWidth="1"/>
    <col min="15372" max="15372" width="11.7109375" style="88" customWidth="1"/>
    <col min="15373" max="15373" width="11" style="88" customWidth="1"/>
    <col min="15374" max="15374" width="10.5703125" style="88" customWidth="1"/>
    <col min="15375" max="15375" width="11" style="88" bestFit="1" customWidth="1"/>
    <col min="15376" max="15376" width="11.28515625" style="88" bestFit="1" customWidth="1"/>
    <col min="15377" max="15377" width="12.140625" style="88" bestFit="1" customWidth="1"/>
    <col min="15378" max="15613" width="9.140625" style="88"/>
    <col min="15614" max="15614" width="46.28515625" style="88" customWidth="1"/>
    <col min="15615" max="15615" width="12.7109375" style="88" customWidth="1"/>
    <col min="15616" max="15618" width="0" style="88" hidden="1" customWidth="1"/>
    <col min="15619" max="15619" width="12.7109375" style="88" customWidth="1"/>
    <col min="15620" max="15620" width="9.42578125" style="88" customWidth="1"/>
    <col min="15621" max="15621" width="10.140625" style="88" customWidth="1"/>
    <col min="15622" max="15622" width="11.28515625" style="88" customWidth="1"/>
    <col min="15623" max="15623" width="10.140625" style="88" bestFit="1" customWidth="1"/>
    <col min="15624" max="15624" width="10.140625" style="88" customWidth="1"/>
    <col min="15625" max="15625" width="12.42578125" style="88" customWidth="1"/>
    <col min="15626" max="15626" width="10" style="88" customWidth="1"/>
    <col min="15627" max="15627" width="10.85546875" style="88" customWidth="1"/>
    <col min="15628" max="15628" width="11.7109375" style="88" customWidth="1"/>
    <col min="15629" max="15629" width="11" style="88" customWidth="1"/>
    <col min="15630" max="15630" width="10.5703125" style="88" customWidth="1"/>
    <col min="15631" max="15631" width="11" style="88" bestFit="1" customWidth="1"/>
    <col min="15632" max="15632" width="11.28515625" style="88" bestFit="1" customWidth="1"/>
    <col min="15633" max="15633" width="12.140625" style="88" bestFit="1" customWidth="1"/>
    <col min="15634" max="15869" width="9.140625" style="88"/>
    <col min="15870" max="15870" width="46.28515625" style="88" customWidth="1"/>
    <col min="15871" max="15871" width="12.7109375" style="88" customWidth="1"/>
    <col min="15872" max="15874" width="0" style="88" hidden="1" customWidth="1"/>
    <col min="15875" max="15875" width="12.7109375" style="88" customWidth="1"/>
    <col min="15876" max="15876" width="9.42578125" style="88" customWidth="1"/>
    <col min="15877" max="15877" width="10.140625" style="88" customWidth="1"/>
    <col min="15878" max="15878" width="11.28515625" style="88" customWidth="1"/>
    <col min="15879" max="15879" width="10.140625" style="88" bestFit="1" customWidth="1"/>
    <col min="15880" max="15880" width="10.140625" style="88" customWidth="1"/>
    <col min="15881" max="15881" width="12.42578125" style="88" customWidth="1"/>
    <col min="15882" max="15882" width="10" style="88" customWidth="1"/>
    <col min="15883" max="15883" width="10.85546875" style="88" customWidth="1"/>
    <col min="15884" max="15884" width="11.7109375" style="88" customWidth="1"/>
    <col min="15885" max="15885" width="11" style="88" customWidth="1"/>
    <col min="15886" max="15886" width="10.5703125" style="88" customWidth="1"/>
    <col min="15887" max="15887" width="11" style="88" bestFit="1" customWidth="1"/>
    <col min="15888" max="15888" width="11.28515625" style="88" bestFit="1" customWidth="1"/>
    <col min="15889" max="15889" width="12.140625" style="88" bestFit="1" customWidth="1"/>
    <col min="15890" max="16125" width="9.140625" style="88"/>
    <col min="16126" max="16126" width="46.28515625" style="88" customWidth="1"/>
    <col min="16127" max="16127" width="12.7109375" style="88" customWidth="1"/>
    <col min="16128" max="16130" width="0" style="88" hidden="1" customWidth="1"/>
    <col min="16131" max="16131" width="12.7109375" style="88" customWidth="1"/>
    <col min="16132" max="16132" width="9.42578125" style="88" customWidth="1"/>
    <col min="16133" max="16133" width="10.140625" style="88" customWidth="1"/>
    <col min="16134" max="16134" width="11.28515625" style="88" customWidth="1"/>
    <col min="16135" max="16135" width="10.140625" style="88" bestFit="1" customWidth="1"/>
    <col min="16136" max="16136" width="10.140625" style="88" customWidth="1"/>
    <col min="16137" max="16137" width="12.42578125" style="88" customWidth="1"/>
    <col min="16138" max="16138" width="10" style="88" customWidth="1"/>
    <col min="16139" max="16139" width="10.85546875" style="88" customWidth="1"/>
    <col min="16140" max="16140" width="11.7109375" style="88" customWidth="1"/>
    <col min="16141" max="16141" width="11" style="88" customWidth="1"/>
    <col min="16142" max="16142" width="10.5703125" style="88" customWidth="1"/>
    <col min="16143" max="16143" width="11" style="88" bestFit="1" customWidth="1"/>
    <col min="16144" max="16144" width="11.28515625" style="88" bestFit="1" customWidth="1"/>
    <col min="16145" max="16145" width="12.140625" style="88" bestFit="1" customWidth="1"/>
    <col min="16146" max="16384" width="9.140625" style="88"/>
  </cols>
  <sheetData>
    <row r="1" spans="1:17" x14ac:dyDescent="0.25">
      <c r="N1" s="950" t="s">
        <v>468</v>
      </c>
      <c r="O1" s="950"/>
    </row>
    <row r="2" spans="1:17" ht="16.5" x14ac:dyDescent="0.25">
      <c r="A2" s="852" t="s">
        <v>524</v>
      </c>
      <c r="B2" s="852"/>
      <c r="C2" s="852"/>
      <c r="D2" s="852"/>
      <c r="E2" s="852"/>
      <c r="F2" s="852"/>
      <c r="G2" s="852"/>
      <c r="H2" s="852"/>
      <c r="I2" s="852"/>
      <c r="J2" s="852"/>
      <c r="K2" s="852"/>
      <c r="L2" s="852"/>
      <c r="M2" s="852"/>
      <c r="N2" s="852"/>
      <c r="O2" s="852"/>
    </row>
    <row r="3" spans="1:17" x14ac:dyDescent="0.25">
      <c r="O3" s="88" t="s">
        <v>153</v>
      </c>
    </row>
    <row r="4" spans="1:17" ht="15.75" customHeight="1" x14ac:dyDescent="0.25">
      <c r="A4" s="951" t="s">
        <v>508</v>
      </c>
      <c r="B4" s="953" t="s">
        <v>525</v>
      </c>
      <c r="C4" s="953" t="s">
        <v>839</v>
      </c>
      <c r="D4" s="240" t="s">
        <v>509</v>
      </c>
      <c r="E4" s="240" t="s">
        <v>510</v>
      </c>
      <c r="F4" s="240" t="s">
        <v>511</v>
      </c>
      <c r="G4" s="240" t="s">
        <v>512</v>
      </c>
      <c r="H4" s="240" t="s">
        <v>513</v>
      </c>
      <c r="I4" s="240" t="s">
        <v>514</v>
      </c>
      <c r="J4" s="240" t="s">
        <v>515</v>
      </c>
      <c r="K4" s="240" t="s">
        <v>516</v>
      </c>
      <c r="L4" s="240" t="s">
        <v>517</v>
      </c>
      <c r="M4" s="240" t="s">
        <v>518</v>
      </c>
      <c r="N4" s="240" t="s">
        <v>519</v>
      </c>
      <c r="O4" s="240" t="s">
        <v>520</v>
      </c>
    </row>
    <row r="5" spans="1:17" x14ac:dyDescent="0.25">
      <c r="A5" s="952"/>
      <c r="B5" s="954"/>
      <c r="C5" s="954"/>
      <c r="D5" s="955" t="s">
        <v>521</v>
      </c>
      <c r="E5" s="955"/>
      <c r="F5" s="955"/>
      <c r="G5" s="955"/>
      <c r="H5" s="955"/>
      <c r="I5" s="955"/>
      <c r="J5" s="955"/>
      <c r="K5" s="955"/>
      <c r="L5" s="955"/>
      <c r="M5" s="955"/>
      <c r="N5" s="955"/>
      <c r="O5" s="955"/>
    </row>
    <row r="6" spans="1:17" x14ac:dyDescent="0.25">
      <c r="A6" s="241" t="s">
        <v>522</v>
      </c>
      <c r="B6" s="120">
        <f>kv.mérleg!V6</f>
        <v>1759153</v>
      </c>
      <c r="C6" s="120">
        <f>kv.mérleg!AP6</f>
        <v>2209584</v>
      </c>
      <c r="D6" s="120">
        <v>146565</v>
      </c>
      <c r="E6" s="120">
        <v>146565</v>
      </c>
      <c r="F6" s="120">
        <f>146565+90068</f>
        <v>236633</v>
      </c>
      <c r="G6" s="120">
        <v>146565</v>
      </c>
      <c r="H6" s="120">
        <v>146565</v>
      </c>
      <c r="I6" s="120">
        <v>146565</v>
      </c>
      <c r="J6" s="120">
        <v>146565</v>
      </c>
      <c r="K6" s="120">
        <f>146565+94052</f>
        <v>240617</v>
      </c>
      <c r="L6" s="120">
        <v>161132</v>
      </c>
      <c r="M6" s="120">
        <f>158468+38046</f>
        <v>196514</v>
      </c>
      <c r="N6" s="120">
        <v>229736</v>
      </c>
      <c r="O6" s="120">
        <f>189544+76018</f>
        <v>265562</v>
      </c>
      <c r="P6" s="111">
        <f>SUM(D6:O6)</f>
        <v>2209584</v>
      </c>
      <c r="Q6" s="111">
        <f>C6-P6</f>
        <v>0</v>
      </c>
    </row>
    <row r="7" spans="1:17" ht="17.25" customHeight="1" x14ac:dyDescent="0.25">
      <c r="A7" s="242" t="s">
        <v>45</v>
      </c>
      <c r="B7" s="120">
        <f>kv.mérleg!V7</f>
        <v>12002</v>
      </c>
      <c r="C7" s="120">
        <f>kv.mérleg!AP7</f>
        <v>1930225</v>
      </c>
      <c r="D7" s="120"/>
      <c r="E7" s="120"/>
      <c r="F7" s="120">
        <f>2000+59704</f>
        <v>61704</v>
      </c>
      <c r="G7" s="120"/>
      <c r="H7" s="120">
        <v>4997</v>
      </c>
      <c r="I7" s="120">
        <v>5000</v>
      </c>
      <c r="J7" s="120"/>
      <c r="K7" s="120"/>
      <c r="L7" s="120">
        <v>400525</v>
      </c>
      <c r="M7" s="120">
        <f>2941+35866</f>
        <v>38807</v>
      </c>
      <c r="N7" s="120">
        <v>8083</v>
      </c>
      <c r="O7" s="120">
        <f>1403729+7380</f>
        <v>1411109</v>
      </c>
      <c r="P7" s="111">
        <f t="shared" ref="P7:P24" si="0">SUM(D7:O7)</f>
        <v>1930225</v>
      </c>
      <c r="Q7" s="111">
        <f t="shared" ref="Q7:Q25" si="1">C7-P7</f>
        <v>0</v>
      </c>
    </row>
    <row r="8" spans="1:17" x14ac:dyDescent="0.25">
      <c r="A8" s="243" t="s">
        <v>59</v>
      </c>
      <c r="B8" s="120">
        <f>kv.mérleg!V8</f>
        <v>1846635</v>
      </c>
      <c r="C8" s="120">
        <f>kv.mérleg!AP8</f>
        <v>2185683</v>
      </c>
      <c r="D8" s="120"/>
      <c r="E8" s="120"/>
      <c r="F8" s="120">
        <f>850000-80000</f>
        <v>770000</v>
      </c>
      <c r="G8" s="120">
        <v>165000</v>
      </c>
      <c r="H8" s="120">
        <v>17000</v>
      </c>
      <c r="I8" s="120">
        <v>18000</v>
      </c>
      <c r="J8" s="120">
        <v>7000</v>
      </c>
      <c r="K8" s="120"/>
      <c r="L8" s="120">
        <v>585000</v>
      </c>
      <c r="M8" s="120">
        <f>25000+101101</f>
        <v>126101</v>
      </c>
      <c r="N8" s="120">
        <v>58065</v>
      </c>
      <c r="O8" s="120">
        <f>179635+179882+80000</f>
        <v>439517</v>
      </c>
      <c r="P8" s="111">
        <f t="shared" si="0"/>
        <v>2185683</v>
      </c>
      <c r="Q8" s="111">
        <f t="shared" si="1"/>
        <v>0</v>
      </c>
    </row>
    <row r="9" spans="1:17" x14ac:dyDescent="0.25">
      <c r="A9" s="243" t="s">
        <v>77</v>
      </c>
      <c r="B9" s="120">
        <f>kv.mérleg!V9</f>
        <v>1124985</v>
      </c>
      <c r="C9" s="120">
        <f>kv.mérleg!AP9</f>
        <v>1065462</v>
      </c>
      <c r="D9" s="120">
        <v>94935</v>
      </c>
      <c r="E9" s="120">
        <v>92000</v>
      </c>
      <c r="F9" s="120">
        <v>92000</v>
      </c>
      <c r="G9" s="120">
        <v>92000</v>
      </c>
      <c r="H9" s="120">
        <v>93000</v>
      </c>
      <c r="I9" s="120">
        <v>91003</v>
      </c>
      <c r="J9" s="120">
        <v>91000</v>
      </c>
      <c r="K9" s="120">
        <f>99640+1600</f>
        <v>101240</v>
      </c>
      <c r="L9" s="120">
        <v>59736</v>
      </c>
      <c r="M9" s="120">
        <v>8681</v>
      </c>
      <c r="N9" s="120">
        <f>105078-17560</f>
        <v>87518</v>
      </c>
      <c r="O9" s="120">
        <f>117862+26927+17560</f>
        <v>162349</v>
      </c>
      <c r="P9" s="111">
        <f t="shared" si="0"/>
        <v>1065462</v>
      </c>
      <c r="Q9" s="111">
        <f t="shared" si="1"/>
        <v>0</v>
      </c>
    </row>
    <row r="10" spans="1:17" x14ac:dyDescent="0.25">
      <c r="A10" s="243" t="s">
        <v>86</v>
      </c>
      <c r="B10" s="120">
        <f>kv.mérleg!V10</f>
        <v>100000</v>
      </c>
      <c r="C10" s="120">
        <f>kv.mérleg!AP10</f>
        <v>100368</v>
      </c>
      <c r="D10" s="120"/>
      <c r="E10" s="120">
        <v>8000</v>
      </c>
      <c r="F10" s="120"/>
      <c r="G10" s="120">
        <v>51000</v>
      </c>
      <c r="H10" s="120"/>
      <c r="I10" s="120">
        <v>18000</v>
      </c>
      <c r="J10" s="120"/>
      <c r="K10" s="120"/>
      <c r="L10" s="120">
        <v>11000</v>
      </c>
      <c r="M10" s="120"/>
      <c r="N10" s="120">
        <v>12368</v>
      </c>
      <c r="O10" s="120"/>
      <c r="P10" s="111">
        <f t="shared" si="0"/>
        <v>100368</v>
      </c>
      <c r="Q10" s="111">
        <f t="shared" si="1"/>
        <v>0</v>
      </c>
    </row>
    <row r="11" spans="1:17" x14ac:dyDescent="0.25">
      <c r="A11" s="243" t="s">
        <v>92</v>
      </c>
      <c r="B11" s="120">
        <f>kv.mérleg!V11</f>
        <v>0</v>
      </c>
      <c r="C11" s="120">
        <f>kv.mérleg!AP11</f>
        <v>434</v>
      </c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>
        <v>102</v>
      </c>
      <c r="O11" s="120">
        <f>332</f>
        <v>332</v>
      </c>
      <c r="P11" s="111">
        <f t="shared" si="0"/>
        <v>434</v>
      </c>
      <c r="Q11" s="111">
        <f t="shared" si="1"/>
        <v>0</v>
      </c>
    </row>
    <row r="12" spans="1:17" x14ac:dyDescent="0.25">
      <c r="A12" s="243" t="s">
        <v>96</v>
      </c>
      <c r="B12" s="120">
        <f>kv.mérleg!V12</f>
        <v>104418</v>
      </c>
      <c r="C12" s="120">
        <f>kv.mérleg!AP12</f>
        <v>109695</v>
      </c>
      <c r="D12" s="120">
        <v>50000</v>
      </c>
      <c r="E12" s="120"/>
      <c r="F12" s="120"/>
      <c r="G12" s="120">
        <v>50000</v>
      </c>
      <c r="H12" s="120">
        <v>370</v>
      </c>
      <c r="I12" s="120">
        <v>444</v>
      </c>
      <c r="J12" s="120"/>
      <c r="K12" s="120"/>
      <c r="L12" s="120"/>
      <c r="M12" s="120">
        <v>645</v>
      </c>
      <c r="N12" s="120">
        <v>969</v>
      </c>
      <c r="O12" s="120">
        <f>3463+3804</f>
        <v>7267</v>
      </c>
      <c r="P12" s="111">
        <f t="shared" si="0"/>
        <v>109695</v>
      </c>
      <c r="Q12" s="111">
        <f t="shared" si="1"/>
        <v>0</v>
      </c>
    </row>
    <row r="13" spans="1:17" x14ac:dyDescent="0.25">
      <c r="A13" s="243" t="s">
        <v>104</v>
      </c>
      <c r="B13" s="120">
        <f>kv.mérleg!V18</f>
        <v>6151111</v>
      </c>
      <c r="C13" s="120">
        <f>kv.mérleg!AP18</f>
        <v>6443000</v>
      </c>
      <c r="D13" s="120">
        <v>137843</v>
      </c>
      <c r="E13" s="120">
        <v>168386</v>
      </c>
      <c r="F13" s="120">
        <f>37064+48650</f>
        <v>85714</v>
      </c>
      <c r="G13" s="120">
        <v>263743</v>
      </c>
      <c r="H13" s="120">
        <v>422487</v>
      </c>
      <c r="I13" s="120">
        <v>591938</v>
      </c>
      <c r="J13" s="120">
        <v>176253</v>
      </c>
      <c r="K13" s="120">
        <f>570625+6195</f>
        <v>576820</v>
      </c>
      <c r="L13" s="120">
        <v>992650</v>
      </c>
      <c r="M13" s="120">
        <f>339408+14261</f>
        <v>353669</v>
      </c>
      <c r="N13" s="120">
        <v>2594975</v>
      </c>
      <c r="O13" s="120">
        <f>70801+7721</f>
        <v>78522</v>
      </c>
      <c r="P13" s="111">
        <f t="shared" si="0"/>
        <v>6443000</v>
      </c>
      <c r="Q13" s="111">
        <f t="shared" si="1"/>
        <v>0</v>
      </c>
    </row>
    <row r="14" spans="1:17" x14ac:dyDescent="0.25">
      <c r="A14" s="86" t="s">
        <v>126</v>
      </c>
      <c r="B14" s="86">
        <f>SUM(B6:B13)</f>
        <v>11098304</v>
      </c>
      <c r="C14" s="86">
        <f>SUM(C6:C13)</f>
        <v>14044451</v>
      </c>
      <c r="D14" s="86">
        <f t="shared" ref="D14:O14" si="2">SUM(D6:D13)</f>
        <v>429343</v>
      </c>
      <c r="E14" s="86">
        <f t="shared" si="2"/>
        <v>414951</v>
      </c>
      <c r="F14" s="86">
        <f t="shared" si="2"/>
        <v>1246051</v>
      </c>
      <c r="G14" s="86">
        <f t="shared" si="2"/>
        <v>768308</v>
      </c>
      <c r="H14" s="86">
        <f t="shared" si="2"/>
        <v>684419</v>
      </c>
      <c r="I14" s="86">
        <f t="shared" si="2"/>
        <v>870950</v>
      </c>
      <c r="J14" s="86">
        <f t="shared" si="2"/>
        <v>420818</v>
      </c>
      <c r="K14" s="86">
        <f t="shared" si="2"/>
        <v>918677</v>
      </c>
      <c r="L14" s="86">
        <f t="shared" si="2"/>
        <v>2210043</v>
      </c>
      <c r="M14" s="86">
        <f t="shared" si="2"/>
        <v>724417</v>
      </c>
      <c r="N14" s="86">
        <f t="shared" si="2"/>
        <v>2991816</v>
      </c>
      <c r="O14" s="86">
        <f t="shared" si="2"/>
        <v>2364658</v>
      </c>
      <c r="P14" s="111">
        <f t="shared" si="0"/>
        <v>14044451</v>
      </c>
      <c r="Q14" s="111">
        <f t="shared" si="1"/>
        <v>0</v>
      </c>
    </row>
    <row r="15" spans="1:17" x14ac:dyDescent="0.25">
      <c r="A15" s="231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11"/>
      <c r="Q15" s="111">
        <f t="shared" si="1"/>
        <v>0</v>
      </c>
    </row>
    <row r="16" spans="1:17" x14ac:dyDescent="0.25">
      <c r="A16" s="244" t="s">
        <v>14</v>
      </c>
      <c r="B16" s="120">
        <f>kv.mérleg!BL6</f>
        <v>2097319</v>
      </c>
      <c r="C16" s="120">
        <f>kv.mérleg!CF6</f>
        <v>2134316</v>
      </c>
      <c r="D16" s="120">
        <v>174700</v>
      </c>
      <c r="E16" s="120">
        <v>174700</v>
      </c>
      <c r="F16" s="120">
        <f>174700+54972</f>
        <v>229672</v>
      </c>
      <c r="G16" s="120">
        <v>174700</v>
      </c>
      <c r="H16" s="120">
        <v>174700</v>
      </c>
      <c r="I16" s="120">
        <f>174700-50</f>
        <v>174650</v>
      </c>
      <c r="J16" s="120">
        <v>174700</v>
      </c>
      <c r="K16" s="120">
        <f>174700+8656</f>
        <v>183356</v>
      </c>
      <c r="L16" s="120">
        <v>173550</v>
      </c>
      <c r="M16" s="120">
        <f>165038+20668+500</f>
        <v>186206</v>
      </c>
      <c r="N16" s="120">
        <v>130261</v>
      </c>
      <c r="O16" s="120">
        <f>216742-33621</f>
        <v>183121</v>
      </c>
      <c r="P16" s="111">
        <f t="shared" si="0"/>
        <v>2134316</v>
      </c>
      <c r="Q16" s="111">
        <f t="shared" si="1"/>
        <v>0</v>
      </c>
    </row>
    <row r="17" spans="1:17" x14ac:dyDescent="0.25">
      <c r="A17" s="243" t="s">
        <v>16</v>
      </c>
      <c r="B17" s="120">
        <f>kv.mérleg!BL7</f>
        <v>409709.4</v>
      </c>
      <c r="C17" s="120">
        <f>kv.mérleg!CF7</f>
        <v>428714</v>
      </c>
      <c r="D17" s="120">
        <v>35264</v>
      </c>
      <c r="E17" s="120">
        <v>34100</v>
      </c>
      <c r="F17" s="120">
        <f>34100+10464</f>
        <v>44564</v>
      </c>
      <c r="G17" s="120">
        <v>34100</v>
      </c>
      <c r="H17" s="120">
        <v>34100</v>
      </c>
      <c r="I17" s="120">
        <v>34100</v>
      </c>
      <c r="J17" s="120">
        <v>34100</v>
      </c>
      <c r="K17" s="120">
        <f>34100+2309</f>
        <v>36409</v>
      </c>
      <c r="L17" s="120">
        <v>38500</v>
      </c>
      <c r="M17" s="120">
        <f>23744+4800</f>
        <v>28544</v>
      </c>
      <c r="N17" s="120">
        <v>36541</v>
      </c>
      <c r="O17" s="120">
        <f>41472-3080</f>
        <v>38392</v>
      </c>
      <c r="P17" s="111">
        <f t="shared" si="0"/>
        <v>428714</v>
      </c>
      <c r="Q17" s="111">
        <f t="shared" si="1"/>
        <v>0</v>
      </c>
    </row>
    <row r="18" spans="1:17" x14ac:dyDescent="0.25">
      <c r="A18" s="243" t="s">
        <v>18</v>
      </c>
      <c r="B18" s="120">
        <f>kv.mérleg!BL8</f>
        <v>1476411</v>
      </c>
      <c r="C18" s="120">
        <f>kv.mérleg!CF8</f>
        <v>1632000</v>
      </c>
      <c r="D18" s="120">
        <v>123451</v>
      </c>
      <c r="E18" s="120">
        <v>123451</v>
      </c>
      <c r="F18" s="120">
        <f>123451+31551</f>
        <v>155002</v>
      </c>
      <c r="G18" s="120">
        <v>123451</v>
      </c>
      <c r="H18" s="120">
        <v>123451</v>
      </c>
      <c r="I18" s="120">
        <v>123451</v>
      </c>
      <c r="J18" s="120">
        <v>123451</v>
      </c>
      <c r="K18" s="120">
        <f>123451+4758</f>
        <v>128209</v>
      </c>
      <c r="L18" s="120">
        <v>202567</v>
      </c>
      <c r="M18" s="120">
        <f>116579+33371</f>
        <v>149950</v>
      </c>
      <c r="N18" s="120">
        <v>117029</v>
      </c>
      <c r="O18" s="120">
        <f>123374+15163</f>
        <v>138537</v>
      </c>
      <c r="P18" s="111">
        <f t="shared" si="0"/>
        <v>1632000</v>
      </c>
      <c r="Q18" s="111">
        <f t="shared" si="1"/>
        <v>0</v>
      </c>
    </row>
    <row r="19" spans="1:17" x14ac:dyDescent="0.25">
      <c r="A19" s="245" t="s">
        <v>523</v>
      </c>
      <c r="B19" s="120">
        <f>kv.mérleg!BL9</f>
        <v>60015</v>
      </c>
      <c r="C19" s="120">
        <f>kv.mérleg!CF9</f>
        <v>59829</v>
      </c>
      <c r="D19" s="120">
        <v>4850</v>
      </c>
      <c r="E19" s="120">
        <v>4850</v>
      </c>
      <c r="F19" s="120">
        <f>6939</f>
        <v>6939</v>
      </c>
      <c r="G19" s="120">
        <v>4850</v>
      </c>
      <c r="H19" s="120">
        <v>4850</v>
      </c>
      <c r="I19" s="120">
        <v>4850</v>
      </c>
      <c r="J19" s="120">
        <v>4850</v>
      </c>
      <c r="K19" s="120">
        <v>4850</v>
      </c>
      <c r="L19" s="120">
        <v>4570</v>
      </c>
      <c r="M19" s="120">
        <f>5592-500</f>
        <v>5092</v>
      </c>
      <c r="N19" s="120">
        <f>18014-14633</f>
        <v>3381</v>
      </c>
      <c r="O19" s="120">
        <v>5897</v>
      </c>
      <c r="P19" s="111">
        <f t="shared" si="0"/>
        <v>59829</v>
      </c>
      <c r="Q19" s="111">
        <f t="shared" si="1"/>
        <v>0</v>
      </c>
    </row>
    <row r="20" spans="1:17" x14ac:dyDescent="0.25">
      <c r="A20" s="243" t="s">
        <v>22</v>
      </c>
      <c r="B20" s="120">
        <f>kv.mérleg!BL10</f>
        <v>536645</v>
      </c>
      <c r="C20" s="120">
        <f>kv.mérleg!CF10</f>
        <v>1040886</v>
      </c>
      <c r="D20" s="120">
        <v>4870</v>
      </c>
      <c r="E20" s="120">
        <v>0</v>
      </c>
      <c r="F20" s="120"/>
      <c r="G20" s="120">
        <f>96429-21555-650</f>
        <v>74224</v>
      </c>
      <c r="H20" s="120">
        <v>91000</v>
      </c>
      <c r="I20" s="120">
        <f>44802-21885-17396-455+3550</f>
        <v>8616</v>
      </c>
      <c r="J20" s="120">
        <v>12453</v>
      </c>
      <c r="K20" s="120">
        <f>22026+75006</f>
        <v>97032</v>
      </c>
      <c r="L20" s="120">
        <v>150043</v>
      </c>
      <c r="M20" s="120">
        <f>94629+122342</f>
        <v>216971</v>
      </c>
      <c r="N20" s="120">
        <v>60195</v>
      </c>
      <c r="O20" s="120">
        <v>325482</v>
      </c>
      <c r="P20" s="111">
        <f t="shared" si="0"/>
        <v>1040886</v>
      </c>
      <c r="Q20" s="111">
        <f t="shared" si="1"/>
        <v>0</v>
      </c>
    </row>
    <row r="21" spans="1:17" x14ac:dyDescent="0.25">
      <c r="A21" s="243" t="s">
        <v>46</v>
      </c>
      <c r="B21" s="120">
        <f>kv.mérleg!BL11</f>
        <v>1516433</v>
      </c>
      <c r="C21" s="120">
        <f>kv.mérleg!CF11</f>
        <v>3721066</v>
      </c>
      <c r="D21" s="120">
        <v>32858</v>
      </c>
      <c r="E21" s="120">
        <v>42800</v>
      </c>
      <c r="F21" s="120">
        <f>495912+49151-21555</f>
        <v>523508</v>
      </c>
      <c r="G21" s="120">
        <f>58048+21555+650</f>
        <v>80253</v>
      </c>
      <c r="H21" s="120"/>
      <c r="I21" s="120">
        <f>482498-3500</f>
        <v>478998</v>
      </c>
      <c r="J21" s="120">
        <v>24115</v>
      </c>
      <c r="K21" s="120">
        <f>122254+14155-9232</f>
        <v>127177</v>
      </c>
      <c r="L21" s="120">
        <v>737258</v>
      </c>
      <c r="M21" s="120">
        <f>36832-13307</f>
        <v>23525</v>
      </c>
      <c r="N21" s="120">
        <v>8933</v>
      </c>
      <c r="O21" s="120">
        <f>1549464+92177</f>
        <v>1641641</v>
      </c>
      <c r="P21" s="111">
        <f t="shared" si="0"/>
        <v>3721066</v>
      </c>
      <c r="Q21" s="111">
        <f t="shared" si="1"/>
        <v>0</v>
      </c>
    </row>
    <row r="22" spans="1:17" x14ac:dyDescent="0.25">
      <c r="A22" s="243" t="s">
        <v>48</v>
      </c>
      <c r="B22" s="120">
        <f>kv.mérleg!BL12</f>
        <v>561463</v>
      </c>
      <c r="C22" s="120">
        <f>kv.mérleg!CF12</f>
        <v>535689</v>
      </c>
      <c r="D22" s="120">
        <v>7678</v>
      </c>
      <c r="E22" s="120">
        <v>21300</v>
      </c>
      <c r="F22" s="120">
        <f>256582+25189-80000</f>
        <v>201771</v>
      </c>
      <c r="G22" s="120">
        <v>26980</v>
      </c>
      <c r="H22" s="120">
        <v>103259</v>
      </c>
      <c r="I22" s="120">
        <v>23586</v>
      </c>
      <c r="J22" s="120">
        <v>14800</v>
      </c>
      <c r="K22" s="120">
        <v>33464</v>
      </c>
      <c r="L22" s="120">
        <v>29828</v>
      </c>
      <c r="M22" s="120">
        <f>37876+15820</f>
        <v>53696</v>
      </c>
      <c r="N22" s="120">
        <f>20781-2927</f>
        <v>17854</v>
      </c>
      <c r="O22" s="120">
        <v>1473</v>
      </c>
      <c r="P22" s="111">
        <f t="shared" si="0"/>
        <v>535689</v>
      </c>
      <c r="Q22" s="111">
        <f t="shared" si="1"/>
        <v>0</v>
      </c>
    </row>
    <row r="23" spans="1:17" x14ac:dyDescent="0.25">
      <c r="A23" s="243" t="s">
        <v>49</v>
      </c>
      <c r="B23" s="120">
        <f>kv.mérleg!BL13</f>
        <v>1970721</v>
      </c>
      <c r="C23" s="120">
        <f>kv.mérleg!CF13</f>
        <v>1962772</v>
      </c>
      <c r="D23" s="120"/>
      <c r="E23" s="120">
        <v>13750</v>
      </c>
      <c r="F23" s="120">
        <v>1263</v>
      </c>
      <c r="G23" s="120">
        <v>4000</v>
      </c>
      <c r="H23" s="120">
        <f>18132-13232</f>
        <v>4900</v>
      </c>
      <c r="I23" s="120">
        <v>300</v>
      </c>
      <c r="J23" s="120"/>
      <c r="K23" s="120"/>
      <c r="L23" s="120"/>
      <c r="M23" s="120"/>
      <c r="N23" s="120">
        <f>1932385</f>
        <v>1932385</v>
      </c>
      <c r="O23" s="120">
        <f>1379+4795</f>
        <v>6174</v>
      </c>
      <c r="P23" s="111">
        <f t="shared" si="0"/>
        <v>1962772</v>
      </c>
      <c r="Q23" s="111">
        <f t="shared" si="1"/>
        <v>0</v>
      </c>
    </row>
    <row r="24" spans="1:17" x14ac:dyDescent="0.25">
      <c r="A24" s="243" t="s">
        <v>105</v>
      </c>
      <c r="B24" s="120">
        <f>kv.mérleg!BL18</f>
        <v>2469588</v>
      </c>
      <c r="C24" s="120">
        <f>kv.mérleg!CF18</f>
        <v>2529179</v>
      </c>
      <c r="D24" s="120">
        <v>45672</v>
      </c>
      <c r="E24" s="120"/>
      <c r="F24" s="120">
        <f>34682+48650</f>
        <v>83332</v>
      </c>
      <c r="G24" s="120">
        <v>245750</v>
      </c>
      <c r="H24" s="120">
        <v>148159</v>
      </c>
      <c r="I24" s="120">
        <v>22399</v>
      </c>
      <c r="J24" s="120">
        <v>32349</v>
      </c>
      <c r="K24" s="120">
        <f>301985+6195</f>
        <v>308180</v>
      </c>
      <c r="L24" s="120">
        <v>873727</v>
      </c>
      <c r="M24" s="120">
        <f>46172+14261</f>
        <v>60433</v>
      </c>
      <c r="N24" s="120">
        <v>685237</v>
      </c>
      <c r="O24" s="120">
        <f>16220+7721</f>
        <v>23941</v>
      </c>
      <c r="P24" s="111">
        <f t="shared" si="0"/>
        <v>2529179</v>
      </c>
      <c r="Q24" s="111">
        <f t="shared" si="1"/>
        <v>0</v>
      </c>
    </row>
    <row r="25" spans="1:17" x14ac:dyDescent="0.25">
      <c r="A25" s="86" t="s">
        <v>127</v>
      </c>
      <c r="B25" s="86">
        <f>SUM(B16:B24)</f>
        <v>11098304.4</v>
      </c>
      <c r="C25" s="86">
        <f>SUM(C16:C24)</f>
        <v>14044451</v>
      </c>
      <c r="D25" s="86">
        <f t="shared" ref="D25:O25" si="3">SUM(D16:D24)</f>
        <v>429343</v>
      </c>
      <c r="E25" s="86">
        <f t="shared" si="3"/>
        <v>414951</v>
      </c>
      <c r="F25" s="86">
        <f t="shared" si="3"/>
        <v>1246051</v>
      </c>
      <c r="G25" s="86">
        <f t="shared" si="3"/>
        <v>768308</v>
      </c>
      <c r="H25" s="86">
        <f t="shared" si="3"/>
        <v>684419</v>
      </c>
      <c r="I25" s="86">
        <f t="shared" si="3"/>
        <v>870950</v>
      </c>
      <c r="J25" s="86">
        <f t="shared" si="3"/>
        <v>420818</v>
      </c>
      <c r="K25" s="86">
        <f t="shared" si="3"/>
        <v>918677</v>
      </c>
      <c r="L25" s="86">
        <f t="shared" si="3"/>
        <v>2210043</v>
      </c>
      <c r="M25" s="86">
        <f t="shared" si="3"/>
        <v>724417</v>
      </c>
      <c r="N25" s="86">
        <f t="shared" si="3"/>
        <v>2991816</v>
      </c>
      <c r="O25" s="86">
        <f t="shared" si="3"/>
        <v>2364658</v>
      </c>
      <c r="P25" s="111">
        <f>SUM(D25:O25)</f>
        <v>14044451</v>
      </c>
      <c r="Q25" s="111">
        <f t="shared" si="1"/>
        <v>0</v>
      </c>
    </row>
    <row r="26" spans="1:17" x14ac:dyDescent="0.25">
      <c r="B26" s="111">
        <f t="shared" ref="B26:O26" si="4">B14-B25</f>
        <v>-0.40000000037252903</v>
      </c>
      <c r="C26" s="111"/>
      <c r="D26" s="111">
        <f t="shared" si="4"/>
        <v>0</v>
      </c>
      <c r="E26" s="111">
        <f t="shared" si="4"/>
        <v>0</v>
      </c>
      <c r="F26" s="111">
        <f t="shared" si="4"/>
        <v>0</v>
      </c>
      <c r="G26" s="111">
        <f t="shared" si="4"/>
        <v>0</v>
      </c>
      <c r="H26" s="111">
        <f t="shared" si="4"/>
        <v>0</v>
      </c>
      <c r="I26" s="111">
        <f t="shared" si="4"/>
        <v>0</v>
      </c>
      <c r="J26" s="111">
        <f t="shared" si="4"/>
        <v>0</v>
      </c>
      <c r="K26" s="111">
        <f t="shared" si="4"/>
        <v>0</v>
      </c>
      <c r="L26" s="111">
        <f t="shared" si="4"/>
        <v>0</v>
      </c>
      <c r="M26" s="111">
        <f t="shared" si="4"/>
        <v>0</v>
      </c>
      <c r="N26" s="111">
        <f t="shared" si="4"/>
        <v>0</v>
      </c>
      <c r="O26" s="111">
        <f t="shared" si="4"/>
        <v>0</v>
      </c>
      <c r="P26" s="111">
        <f>SUM(D26:O26)</f>
        <v>0</v>
      </c>
      <c r="Q26" s="111">
        <f>B26-P26</f>
        <v>-0.40000000037252903</v>
      </c>
    </row>
  </sheetData>
  <mergeCells count="6">
    <mergeCell ref="N1:O1"/>
    <mergeCell ref="A2:O2"/>
    <mergeCell ref="A4:A5"/>
    <mergeCell ref="B4:B5"/>
    <mergeCell ref="D5:O5"/>
    <mergeCell ref="C4:C5"/>
  </mergeCells>
  <printOptions horizontalCentered="1" verticalCentered="1"/>
  <pageMargins left="0.11811023622047245" right="0.11811023622047245" top="0.15748031496062992" bottom="0.15748031496062992" header="0.19685039370078741" footer="0.11811023622047245"/>
  <pageSetup paperSize="9" scale="7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8"/>
  <sheetViews>
    <sheetView view="pageBreakPreview" topLeftCell="A31" zoomScaleNormal="100" zoomScaleSheetLayoutView="100" workbookViewId="0">
      <selection activeCell="A37" sqref="A37"/>
    </sheetView>
  </sheetViews>
  <sheetFormatPr defaultRowHeight="15.75" x14ac:dyDescent="0.25"/>
  <cols>
    <col min="1" max="1" width="96.5703125" style="637" customWidth="1"/>
    <col min="2" max="16384" width="9.140625" style="637"/>
  </cols>
  <sheetData>
    <row r="1" spans="1:1" x14ac:dyDescent="0.25">
      <c r="A1" s="636" t="s">
        <v>1114</v>
      </c>
    </row>
    <row r="2" spans="1:1" ht="6" customHeight="1" x14ac:dyDescent="0.25">
      <c r="A2" s="638"/>
    </row>
    <row r="3" spans="1:1" x14ac:dyDescent="0.25">
      <c r="A3" s="638" t="s">
        <v>296</v>
      </c>
    </row>
    <row r="4" spans="1:1" ht="9.75" customHeight="1" x14ac:dyDescent="0.25"/>
    <row r="5" spans="1:1" ht="16.5" customHeight="1" x14ac:dyDescent="0.25">
      <c r="A5" s="639" t="s">
        <v>297</v>
      </c>
    </row>
    <row r="6" spans="1:1" s="641" customFormat="1" x14ac:dyDescent="0.2">
      <c r="A6" s="640" t="s">
        <v>1090</v>
      </c>
    </row>
    <row r="7" spans="1:1" s="641" customFormat="1" x14ac:dyDescent="0.2">
      <c r="A7" s="640" t="s">
        <v>1091</v>
      </c>
    </row>
    <row r="8" spans="1:1" s="641" customFormat="1" ht="16.5" customHeight="1" x14ac:dyDescent="0.2">
      <c r="A8" s="642" t="s">
        <v>298</v>
      </c>
    </row>
    <row r="9" spans="1:1" s="643" customFormat="1" ht="16.5" customHeight="1" x14ac:dyDescent="0.2">
      <c r="A9" s="640" t="s">
        <v>1092</v>
      </c>
    </row>
    <row r="10" spans="1:1" s="641" customFormat="1" ht="34.5" customHeight="1" x14ac:dyDescent="0.2">
      <c r="A10" s="640" t="s">
        <v>1093</v>
      </c>
    </row>
    <row r="11" spans="1:1" s="641" customFormat="1" ht="30" x14ac:dyDescent="0.2">
      <c r="A11" s="640" t="s">
        <v>1094</v>
      </c>
    </row>
    <row r="12" spans="1:1" s="641" customFormat="1" ht="31.5" customHeight="1" x14ac:dyDescent="0.2">
      <c r="A12" s="640" t="s">
        <v>1095</v>
      </c>
    </row>
    <row r="13" spans="1:1" s="641" customFormat="1" ht="31.5" customHeight="1" x14ac:dyDescent="0.2">
      <c r="A13" s="640" t="s">
        <v>1096</v>
      </c>
    </row>
    <row r="14" spans="1:1" s="641" customFormat="1" ht="16.5" customHeight="1" x14ac:dyDescent="0.2">
      <c r="A14" s="640" t="s">
        <v>1097</v>
      </c>
    </row>
    <row r="15" spans="1:1" s="641" customFormat="1" ht="30" x14ac:dyDescent="0.2">
      <c r="A15" s="644" t="s">
        <v>529</v>
      </c>
    </row>
    <row r="16" spans="1:1" s="641" customFormat="1" x14ac:dyDescent="0.2">
      <c r="A16" s="640" t="s">
        <v>1098</v>
      </c>
    </row>
    <row r="17" spans="1:1" s="643" customFormat="1" ht="30" x14ac:dyDescent="0.2">
      <c r="A17" s="640" t="s">
        <v>299</v>
      </c>
    </row>
    <row r="18" spans="1:1" s="641" customFormat="1" ht="16.5" customHeight="1" x14ac:dyDescent="0.2">
      <c r="A18" s="640" t="s">
        <v>300</v>
      </c>
    </row>
    <row r="19" spans="1:1" s="641" customFormat="1" ht="40.5" customHeight="1" x14ac:dyDescent="0.2">
      <c r="A19" s="640" t="s">
        <v>301</v>
      </c>
    </row>
    <row r="20" spans="1:1" s="641" customFormat="1" ht="45" x14ac:dyDescent="0.2">
      <c r="A20" s="640" t="s">
        <v>302</v>
      </c>
    </row>
    <row r="21" spans="1:1" s="641" customFormat="1" ht="30" x14ac:dyDescent="0.2">
      <c r="A21" s="640" t="s">
        <v>303</v>
      </c>
    </row>
    <row r="22" spans="1:1" x14ac:dyDescent="0.25">
      <c r="A22" s="645" t="s">
        <v>304</v>
      </c>
    </row>
    <row r="23" spans="1:1" s="646" customFormat="1" ht="30" x14ac:dyDescent="0.25">
      <c r="A23" s="640" t="s">
        <v>305</v>
      </c>
    </row>
    <row r="24" spans="1:1" s="646" customFormat="1" ht="45" x14ac:dyDescent="0.25">
      <c r="A24" s="640" t="s">
        <v>306</v>
      </c>
    </row>
    <row r="25" spans="1:1" s="646" customFormat="1" ht="60" x14ac:dyDescent="0.25">
      <c r="A25" s="640" t="s">
        <v>307</v>
      </c>
    </row>
    <row r="26" spans="1:1" s="646" customFormat="1" ht="60" x14ac:dyDescent="0.25">
      <c r="A26" s="640" t="s">
        <v>308</v>
      </c>
    </row>
    <row r="27" spans="1:1" s="646" customFormat="1" ht="30" x14ac:dyDescent="0.25">
      <c r="A27" s="640" t="s">
        <v>309</v>
      </c>
    </row>
    <row r="28" spans="1:1" s="646" customFormat="1" ht="30" x14ac:dyDescent="0.25">
      <c r="A28" s="640" t="s">
        <v>310</v>
      </c>
    </row>
    <row r="29" spans="1:1" ht="45" x14ac:dyDescent="0.25">
      <c r="A29" s="640" t="s">
        <v>311</v>
      </c>
    </row>
    <row r="30" spans="1:1" s="646" customFormat="1" ht="30" x14ac:dyDescent="0.25">
      <c r="A30" s="640" t="s">
        <v>312</v>
      </c>
    </row>
    <row r="31" spans="1:1" s="646" customFormat="1" ht="45" x14ac:dyDescent="0.25">
      <c r="A31" s="640" t="s">
        <v>313</v>
      </c>
    </row>
    <row r="32" spans="1:1" ht="45" x14ac:dyDescent="0.25">
      <c r="A32" s="647" t="s">
        <v>314</v>
      </c>
    </row>
    <row r="33" spans="1:1" ht="45" x14ac:dyDescent="0.25">
      <c r="A33" s="647" t="s">
        <v>315</v>
      </c>
    </row>
    <row r="34" spans="1:1" s="648" customFormat="1" ht="30" x14ac:dyDescent="0.2">
      <c r="A34" s="647" t="s">
        <v>316</v>
      </c>
    </row>
    <row r="35" spans="1:1" s="648" customFormat="1" ht="30" x14ac:dyDescent="0.2">
      <c r="A35" s="649" t="s">
        <v>317</v>
      </c>
    </row>
    <row r="36" spans="1:1" ht="45" x14ac:dyDescent="0.25">
      <c r="A36" s="647" t="s">
        <v>318</v>
      </c>
    </row>
    <row r="37" spans="1:1" ht="45" x14ac:dyDescent="0.25">
      <c r="A37" s="640" t="s">
        <v>319</v>
      </c>
    </row>
    <row r="38" spans="1:1" ht="15.75" customHeight="1" x14ac:dyDescent="0.25">
      <c r="A38" s="650" t="s">
        <v>320</v>
      </c>
    </row>
  </sheetData>
  <printOptions horizontalCentered="1" verticalCentered="1"/>
  <pageMargins left="0.19685039370078741" right="0.19685039370078741" top="0" bottom="0" header="0.51181102362204722" footer="0.51181102362204722"/>
  <pageSetup paperSize="9" scale="90" orientation="portrait" r:id="rId1"/>
  <headerFooter alignWithMargins="0"/>
  <rowBreaks count="1" manualBreakCount="1">
    <brk id="2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2"/>
  <sheetViews>
    <sheetView view="pageBreakPreview" zoomScaleNormal="100" zoomScaleSheetLayoutView="100" workbookViewId="0">
      <selection activeCell="I13" sqref="I13"/>
    </sheetView>
  </sheetViews>
  <sheetFormatPr defaultRowHeight="15.75" x14ac:dyDescent="0.25"/>
  <cols>
    <col min="1" max="1" width="45.140625" style="637" customWidth="1"/>
    <col min="2" max="2" width="13.42578125" style="637" customWidth="1"/>
    <col min="3" max="3" width="45.140625" style="637" customWidth="1"/>
    <col min="4" max="4" width="13.42578125" style="637" customWidth="1"/>
    <col min="5" max="16384" width="9.140625" style="637"/>
  </cols>
  <sheetData>
    <row r="3" spans="1:4" x14ac:dyDescent="0.25">
      <c r="A3" s="956" t="s">
        <v>321</v>
      </c>
      <c r="B3" s="956"/>
      <c r="C3" s="956"/>
      <c r="D3" s="956"/>
    </row>
    <row r="4" spans="1:4" x14ac:dyDescent="0.25">
      <c r="A4" s="662"/>
      <c r="B4" s="662"/>
      <c r="C4" s="662"/>
      <c r="D4" s="662"/>
    </row>
    <row r="5" spans="1:4" x14ac:dyDescent="0.25">
      <c r="A5" s="662"/>
      <c r="B5" s="662"/>
      <c r="C5" s="662"/>
      <c r="D5" s="662"/>
    </row>
    <row r="6" spans="1:4" x14ac:dyDescent="0.25">
      <c r="A6" s="637" t="s">
        <v>322</v>
      </c>
    </row>
    <row r="7" spans="1:4" x14ac:dyDescent="0.25">
      <c r="A7" s="651" t="s">
        <v>1099</v>
      </c>
    </row>
    <row r="8" spans="1:4" x14ac:dyDescent="0.25">
      <c r="A8" s="651" t="s">
        <v>1100</v>
      </c>
    </row>
    <row r="9" spans="1:4" x14ac:dyDescent="0.25">
      <c r="A9" s="651" t="s">
        <v>1101</v>
      </c>
    </row>
    <row r="10" spans="1:4" x14ac:dyDescent="0.25">
      <c r="A10" s="651" t="s">
        <v>1102</v>
      </c>
    </row>
    <row r="11" spans="1:4" x14ac:dyDescent="0.25">
      <c r="A11" s="651" t="s">
        <v>357</v>
      </c>
    </row>
    <row r="12" spans="1:4" x14ac:dyDescent="0.25">
      <c r="C12" s="957" t="s">
        <v>1103</v>
      </c>
      <c r="D12" s="957"/>
    </row>
    <row r="13" spans="1:4" s="652" customFormat="1" ht="40.5" customHeight="1" x14ac:dyDescent="0.2">
      <c r="A13" s="958" t="s">
        <v>1104</v>
      </c>
      <c r="B13" s="958"/>
      <c r="C13" s="958"/>
      <c r="D13" s="958"/>
    </row>
    <row r="14" spans="1:4" s="654" customFormat="1" x14ac:dyDescent="0.25">
      <c r="A14" s="653" t="s">
        <v>331</v>
      </c>
      <c r="B14" s="653" t="s">
        <v>158</v>
      </c>
      <c r="C14" s="653" t="s">
        <v>348</v>
      </c>
      <c r="D14" s="653" t="s">
        <v>158</v>
      </c>
    </row>
    <row r="15" spans="1:4" x14ac:dyDescent="0.25">
      <c r="A15" s="655" t="s">
        <v>333</v>
      </c>
      <c r="B15" s="656">
        <v>2411</v>
      </c>
      <c r="C15" s="657" t="s">
        <v>334</v>
      </c>
      <c r="D15" s="656"/>
    </row>
    <row r="16" spans="1:4" x14ac:dyDescent="0.25">
      <c r="A16" s="655" t="s">
        <v>335</v>
      </c>
      <c r="B16" s="656">
        <v>603</v>
      </c>
      <c r="C16" s="655" t="s">
        <v>350</v>
      </c>
      <c r="D16" s="656"/>
    </row>
    <row r="17" spans="1:4" x14ac:dyDescent="0.25">
      <c r="A17" s="655" t="s">
        <v>337</v>
      </c>
      <c r="B17" s="656">
        <v>2408</v>
      </c>
      <c r="C17" s="655" t="s">
        <v>338</v>
      </c>
      <c r="D17" s="656">
        <f>D18</f>
        <v>195926</v>
      </c>
    </row>
    <row r="18" spans="1:4" x14ac:dyDescent="0.25">
      <c r="A18" s="655" t="s">
        <v>339</v>
      </c>
      <c r="B18" s="656">
        <v>190504</v>
      </c>
      <c r="C18" s="655" t="s">
        <v>340</v>
      </c>
      <c r="D18" s="656">
        <v>195926</v>
      </c>
    </row>
    <row r="19" spans="1:4" x14ac:dyDescent="0.25">
      <c r="A19" s="655"/>
      <c r="B19" s="656"/>
      <c r="C19" s="655" t="s">
        <v>341</v>
      </c>
      <c r="D19" s="656"/>
    </row>
    <row r="20" spans="1:4" x14ac:dyDescent="0.25">
      <c r="A20" s="658" t="s">
        <v>351</v>
      </c>
      <c r="B20" s="659">
        <f>SUM(B15:B19)</f>
        <v>195926</v>
      </c>
      <c r="C20" s="658"/>
      <c r="D20" s="659">
        <f>D18</f>
        <v>195926</v>
      </c>
    </row>
    <row r="21" spans="1:4" x14ac:dyDescent="0.25">
      <c r="A21" s="658" t="s">
        <v>352</v>
      </c>
      <c r="B21" s="659">
        <v>5024</v>
      </c>
      <c r="C21" s="658"/>
      <c r="D21" s="659">
        <v>5024</v>
      </c>
    </row>
    <row r="22" spans="1:4" s="661" customFormat="1" x14ac:dyDescent="0.25">
      <c r="A22" s="639" t="s">
        <v>353</v>
      </c>
      <c r="B22" s="660">
        <f>SUM(B20:B21)</f>
        <v>200950</v>
      </c>
      <c r="C22" s="639" t="s">
        <v>343</v>
      </c>
      <c r="D22" s="660">
        <f>SUM(D20:D21)</f>
        <v>200950</v>
      </c>
    </row>
  </sheetData>
  <mergeCells count="3">
    <mergeCell ref="A3:D3"/>
    <mergeCell ref="C12:D12"/>
    <mergeCell ref="A13:D1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1"/>
  <sheetViews>
    <sheetView view="pageBreakPreview" zoomScale="60" zoomScaleNormal="100" workbookViewId="0">
      <selection activeCell="H22" sqref="H21:I22"/>
    </sheetView>
  </sheetViews>
  <sheetFormatPr defaultRowHeight="15.75" x14ac:dyDescent="0.25"/>
  <cols>
    <col min="1" max="1" width="45.140625" style="637" customWidth="1"/>
    <col min="2" max="2" width="13.42578125" style="637" customWidth="1"/>
    <col min="3" max="3" width="45.140625" style="637" customWidth="1"/>
    <col min="4" max="4" width="13.42578125" style="637" customWidth="1"/>
    <col min="5" max="16384" width="9.140625" style="637"/>
  </cols>
  <sheetData>
    <row r="3" spans="1:4" x14ac:dyDescent="0.25">
      <c r="A3" s="956" t="s">
        <v>321</v>
      </c>
      <c r="B3" s="956"/>
      <c r="C3" s="956"/>
      <c r="D3" s="956"/>
    </row>
    <row r="4" spans="1:4" x14ac:dyDescent="0.25">
      <c r="A4" s="662"/>
      <c r="B4" s="662"/>
      <c r="C4" s="662"/>
      <c r="D4" s="662"/>
    </row>
    <row r="5" spans="1:4" x14ac:dyDescent="0.25">
      <c r="A5" s="662"/>
      <c r="B5" s="662"/>
      <c r="C5" s="662"/>
      <c r="D5" s="662"/>
    </row>
    <row r="6" spans="1:4" x14ac:dyDescent="0.25">
      <c r="A6" s="637" t="s">
        <v>322</v>
      </c>
    </row>
    <row r="7" spans="1:4" x14ac:dyDescent="0.25">
      <c r="A7" s="651" t="s">
        <v>1105</v>
      </c>
    </row>
    <row r="8" spans="1:4" x14ac:dyDescent="0.25">
      <c r="A8" s="651" t="s">
        <v>1106</v>
      </c>
    </row>
    <row r="9" spans="1:4" x14ac:dyDescent="0.25">
      <c r="A9" s="651" t="s">
        <v>1101</v>
      </c>
    </row>
    <row r="10" spans="1:4" x14ac:dyDescent="0.25">
      <c r="A10" s="651" t="s">
        <v>357</v>
      </c>
    </row>
    <row r="11" spans="1:4" x14ac:dyDescent="0.25">
      <c r="C11" s="957" t="s">
        <v>1103</v>
      </c>
      <c r="D11" s="957"/>
    </row>
    <row r="12" spans="1:4" s="652" customFormat="1" ht="40.5" customHeight="1" x14ac:dyDescent="0.2">
      <c r="A12" s="958" t="s">
        <v>1107</v>
      </c>
      <c r="B12" s="958"/>
      <c r="C12" s="958"/>
      <c r="D12" s="958"/>
    </row>
    <row r="13" spans="1:4" s="654" customFormat="1" x14ac:dyDescent="0.25">
      <c r="A13" s="653" t="s">
        <v>331</v>
      </c>
      <c r="B13" s="653" t="s">
        <v>158</v>
      </c>
      <c r="C13" s="653" t="s">
        <v>348</v>
      </c>
      <c r="D13" s="653" t="s">
        <v>158</v>
      </c>
    </row>
    <row r="14" spans="1:4" x14ac:dyDescent="0.25">
      <c r="A14" s="655" t="s">
        <v>333</v>
      </c>
      <c r="B14" s="656">
        <v>678</v>
      </c>
      <c r="C14" s="657" t="s">
        <v>334</v>
      </c>
      <c r="D14" s="656"/>
    </row>
    <row r="15" spans="1:4" x14ac:dyDescent="0.25">
      <c r="A15" s="655" t="s">
        <v>335</v>
      </c>
      <c r="B15" s="656">
        <v>170</v>
      </c>
      <c r="C15" s="655" t="s">
        <v>350</v>
      </c>
      <c r="D15" s="656"/>
    </row>
    <row r="16" spans="1:4" x14ac:dyDescent="0.25">
      <c r="A16" s="655" t="s">
        <v>337</v>
      </c>
      <c r="B16" s="656">
        <v>864</v>
      </c>
      <c r="C16" s="655" t="s">
        <v>338</v>
      </c>
      <c r="D16" s="656">
        <f>D17</f>
        <v>55113</v>
      </c>
    </row>
    <row r="17" spans="1:4" x14ac:dyDescent="0.25">
      <c r="A17" s="655" t="s">
        <v>339</v>
      </c>
      <c r="B17" s="656">
        <v>53401</v>
      </c>
      <c r="C17" s="655" t="s">
        <v>340</v>
      </c>
      <c r="D17" s="656">
        <v>55113</v>
      </c>
    </row>
    <row r="18" spans="1:4" x14ac:dyDescent="0.25">
      <c r="A18" s="655"/>
      <c r="B18" s="656"/>
      <c r="C18" s="655" t="s">
        <v>341</v>
      </c>
      <c r="D18" s="656"/>
    </row>
    <row r="19" spans="1:4" x14ac:dyDescent="0.25">
      <c r="A19" s="658" t="s">
        <v>351</v>
      </c>
      <c r="B19" s="659">
        <f>SUM(B14:B18)</f>
        <v>55113</v>
      </c>
      <c r="C19" s="658"/>
      <c r="D19" s="659">
        <f>D17</f>
        <v>55113</v>
      </c>
    </row>
    <row r="20" spans="1:4" x14ac:dyDescent="0.25">
      <c r="A20" s="658" t="s">
        <v>352</v>
      </c>
      <c r="B20" s="659">
        <v>1413</v>
      </c>
      <c r="C20" s="658"/>
      <c r="D20" s="659">
        <v>1413</v>
      </c>
    </row>
    <row r="21" spans="1:4" s="661" customFormat="1" x14ac:dyDescent="0.25">
      <c r="A21" s="639" t="s">
        <v>353</v>
      </c>
      <c r="B21" s="660">
        <f>SUM(B19:B20)</f>
        <v>56526</v>
      </c>
      <c r="C21" s="639" t="s">
        <v>343</v>
      </c>
      <c r="D21" s="660">
        <f>SUM(D19:D20)</f>
        <v>56526</v>
      </c>
    </row>
  </sheetData>
  <mergeCells count="3">
    <mergeCell ref="A3:D3"/>
    <mergeCell ref="C11:D11"/>
    <mergeCell ref="A12:D1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01"/>
  <sheetViews>
    <sheetView view="pageBreakPreview" zoomScaleNormal="100" zoomScaleSheetLayoutView="100" workbookViewId="0">
      <selection activeCell="A36" sqref="A36"/>
    </sheetView>
  </sheetViews>
  <sheetFormatPr defaultRowHeight="15.75" x14ac:dyDescent="0.25"/>
  <cols>
    <col min="1" max="1" width="41.140625" style="548" customWidth="1"/>
    <col min="2" max="2" width="12.85546875" style="202" hidden="1" customWidth="1"/>
    <col min="3" max="13" width="14" style="202" hidden="1" customWidth="1"/>
    <col min="14" max="14" width="12.85546875" style="202" hidden="1" customWidth="1"/>
    <col min="15" max="21" width="13.28515625" style="202" hidden="1" customWidth="1"/>
    <col min="22" max="22" width="13.28515625" style="202" customWidth="1"/>
    <col min="23" max="39" width="13.28515625" style="202" hidden="1" customWidth="1"/>
    <col min="40" max="42" width="13.28515625" style="202" customWidth="1"/>
    <col min="43" max="43" width="39.85546875" style="202" customWidth="1"/>
    <col min="44" max="44" width="13.85546875" style="202" hidden="1" customWidth="1"/>
    <col min="45" max="55" width="15" style="202" hidden="1" customWidth="1"/>
    <col min="56" max="63" width="12.85546875" style="202" hidden="1" customWidth="1"/>
    <col min="64" max="64" width="13.5703125" style="202" customWidth="1"/>
    <col min="65" max="81" width="12.85546875" style="202" hidden="1" customWidth="1"/>
    <col min="82" max="84" width="12.85546875" style="202" customWidth="1"/>
    <col min="85" max="293" width="9.140625" style="202"/>
    <col min="294" max="294" width="54.5703125" style="202" customWidth="1"/>
    <col min="295" max="295" width="14" style="202" customWidth="1"/>
    <col min="296" max="312" width="0" style="202" hidden="1" customWidth="1"/>
    <col min="313" max="315" width="13.28515625" style="202" customWidth="1"/>
    <col min="316" max="316" width="49.140625" style="202" customWidth="1"/>
    <col min="317" max="317" width="15" style="202" customWidth="1"/>
    <col min="318" max="334" width="0" style="202" hidden="1" customWidth="1"/>
    <col min="335" max="337" width="12.85546875" style="202" customWidth="1"/>
    <col min="338" max="338" width="9.85546875" style="202" bestFit="1" customWidth="1"/>
    <col min="339" max="339" width="10.140625" style="202" bestFit="1" customWidth="1"/>
    <col min="340" max="549" width="9.140625" style="202"/>
    <col min="550" max="550" width="54.5703125" style="202" customWidth="1"/>
    <col min="551" max="551" width="14" style="202" customWidth="1"/>
    <col min="552" max="568" width="0" style="202" hidden="1" customWidth="1"/>
    <col min="569" max="571" width="13.28515625" style="202" customWidth="1"/>
    <col min="572" max="572" width="49.140625" style="202" customWidth="1"/>
    <col min="573" max="573" width="15" style="202" customWidth="1"/>
    <col min="574" max="590" width="0" style="202" hidden="1" customWidth="1"/>
    <col min="591" max="593" width="12.85546875" style="202" customWidth="1"/>
    <col min="594" max="594" width="9.85546875" style="202" bestFit="1" customWidth="1"/>
    <col min="595" max="595" width="10.140625" style="202" bestFit="1" customWidth="1"/>
    <col min="596" max="805" width="9.140625" style="202"/>
    <col min="806" max="806" width="54.5703125" style="202" customWidth="1"/>
    <col min="807" max="807" width="14" style="202" customWidth="1"/>
    <col min="808" max="824" width="0" style="202" hidden="1" customWidth="1"/>
    <col min="825" max="827" width="13.28515625" style="202" customWidth="1"/>
    <col min="828" max="828" width="49.140625" style="202" customWidth="1"/>
    <col min="829" max="829" width="15" style="202" customWidth="1"/>
    <col min="830" max="846" width="0" style="202" hidden="1" customWidth="1"/>
    <col min="847" max="849" width="12.85546875" style="202" customWidth="1"/>
    <col min="850" max="850" width="9.85546875" style="202" bestFit="1" customWidth="1"/>
    <col min="851" max="851" width="10.140625" style="202" bestFit="1" customWidth="1"/>
    <col min="852" max="1061" width="9.140625" style="202"/>
    <col min="1062" max="1062" width="54.5703125" style="202" customWidth="1"/>
    <col min="1063" max="1063" width="14" style="202" customWidth="1"/>
    <col min="1064" max="1080" width="0" style="202" hidden="1" customWidth="1"/>
    <col min="1081" max="1083" width="13.28515625" style="202" customWidth="1"/>
    <col min="1084" max="1084" width="49.140625" style="202" customWidth="1"/>
    <col min="1085" max="1085" width="15" style="202" customWidth="1"/>
    <col min="1086" max="1102" width="0" style="202" hidden="1" customWidth="1"/>
    <col min="1103" max="1105" width="12.85546875" style="202" customWidth="1"/>
    <col min="1106" max="1106" width="9.85546875" style="202" bestFit="1" customWidth="1"/>
    <col min="1107" max="1107" width="10.140625" style="202" bestFit="1" customWidth="1"/>
    <col min="1108" max="1317" width="9.140625" style="202"/>
    <col min="1318" max="1318" width="54.5703125" style="202" customWidth="1"/>
    <col min="1319" max="1319" width="14" style="202" customWidth="1"/>
    <col min="1320" max="1336" width="0" style="202" hidden="1" customWidth="1"/>
    <col min="1337" max="1339" width="13.28515625" style="202" customWidth="1"/>
    <col min="1340" max="1340" width="49.140625" style="202" customWidth="1"/>
    <col min="1341" max="1341" width="15" style="202" customWidth="1"/>
    <col min="1342" max="1358" width="0" style="202" hidden="1" customWidth="1"/>
    <col min="1359" max="1361" width="12.85546875" style="202" customWidth="1"/>
    <col min="1362" max="1362" width="9.85546875" style="202" bestFit="1" customWidth="1"/>
    <col min="1363" max="1363" width="10.140625" style="202" bestFit="1" customWidth="1"/>
    <col min="1364" max="1573" width="9.140625" style="202"/>
    <col min="1574" max="1574" width="54.5703125" style="202" customWidth="1"/>
    <col min="1575" max="1575" width="14" style="202" customWidth="1"/>
    <col min="1576" max="1592" width="0" style="202" hidden="1" customWidth="1"/>
    <col min="1593" max="1595" width="13.28515625" style="202" customWidth="1"/>
    <col min="1596" max="1596" width="49.140625" style="202" customWidth="1"/>
    <col min="1597" max="1597" width="15" style="202" customWidth="1"/>
    <col min="1598" max="1614" width="0" style="202" hidden="1" customWidth="1"/>
    <col min="1615" max="1617" width="12.85546875" style="202" customWidth="1"/>
    <col min="1618" max="1618" width="9.85546875" style="202" bestFit="1" customWidth="1"/>
    <col min="1619" max="1619" width="10.140625" style="202" bestFit="1" customWidth="1"/>
    <col min="1620" max="1829" width="9.140625" style="202"/>
    <col min="1830" max="1830" width="54.5703125" style="202" customWidth="1"/>
    <col min="1831" max="1831" width="14" style="202" customWidth="1"/>
    <col min="1832" max="1848" width="0" style="202" hidden="1" customWidth="1"/>
    <col min="1849" max="1851" width="13.28515625" style="202" customWidth="1"/>
    <col min="1852" max="1852" width="49.140625" style="202" customWidth="1"/>
    <col min="1853" max="1853" width="15" style="202" customWidth="1"/>
    <col min="1854" max="1870" width="0" style="202" hidden="1" customWidth="1"/>
    <col min="1871" max="1873" width="12.85546875" style="202" customWidth="1"/>
    <col min="1874" max="1874" width="9.85546875" style="202" bestFit="1" customWidth="1"/>
    <col min="1875" max="1875" width="10.140625" style="202" bestFit="1" customWidth="1"/>
    <col min="1876" max="2085" width="9.140625" style="202"/>
    <col min="2086" max="2086" width="54.5703125" style="202" customWidth="1"/>
    <col min="2087" max="2087" width="14" style="202" customWidth="1"/>
    <col min="2088" max="2104" width="0" style="202" hidden="1" customWidth="1"/>
    <col min="2105" max="2107" width="13.28515625" style="202" customWidth="1"/>
    <col min="2108" max="2108" width="49.140625" style="202" customWidth="1"/>
    <col min="2109" max="2109" width="15" style="202" customWidth="1"/>
    <col min="2110" max="2126" width="0" style="202" hidden="1" customWidth="1"/>
    <col min="2127" max="2129" width="12.85546875" style="202" customWidth="1"/>
    <col min="2130" max="2130" width="9.85546875" style="202" bestFit="1" customWidth="1"/>
    <col min="2131" max="2131" width="10.140625" style="202" bestFit="1" customWidth="1"/>
    <col min="2132" max="2341" width="9.140625" style="202"/>
    <col min="2342" max="2342" width="54.5703125" style="202" customWidth="1"/>
    <col min="2343" max="2343" width="14" style="202" customWidth="1"/>
    <col min="2344" max="2360" width="0" style="202" hidden="1" customWidth="1"/>
    <col min="2361" max="2363" width="13.28515625" style="202" customWidth="1"/>
    <col min="2364" max="2364" width="49.140625" style="202" customWidth="1"/>
    <col min="2365" max="2365" width="15" style="202" customWidth="1"/>
    <col min="2366" max="2382" width="0" style="202" hidden="1" customWidth="1"/>
    <col min="2383" max="2385" width="12.85546875" style="202" customWidth="1"/>
    <col min="2386" max="2386" width="9.85546875" style="202" bestFit="1" customWidth="1"/>
    <col min="2387" max="2387" width="10.140625" style="202" bestFit="1" customWidth="1"/>
    <col min="2388" max="2597" width="9.140625" style="202"/>
    <col min="2598" max="2598" width="54.5703125" style="202" customWidth="1"/>
    <col min="2599" max="2599" width="14" style="202" customWidth="1"/>
    <col min="2600" max="2616" width="0" style="202" hidden="1" customWidth="1"/>
    <col min="2617" max="2619" width="13.28515625" style="202" customWidth="1"/>
    <col min="2620" max="2620" width="49.140625" style="202" customWidth="1"/>
    <col min="2621" max="2621" width="15" style="202" customWidth="1"/>
    <col min="2622" max="2638" width="0" style="202" hidden="1" customWidth="1"/>
    <col min="2639" max="2641" width="12.85546875" style="202" customWidth="1"/>
    <col min="2642" max="2642" width="9.85546875" style="202" bestFit="1" customWidth="1"/>
    <col min="2643" max="2643" width="10.140625" style="202" bestFit="1" customWidth="1"/>
    <col min="2644" max="2853" width="9.140625" style="202"/>
    <col min="2854" max="2854" width="54.5703125" style="202" customWidth="1"/>
    <col min="2855" max="2855" width="14" style="202" customWidth="1"/>
    <col min="2856" max="2872" width="0" style="202" hidden="1" customWidth="1"/>
    <col min="2873" max="2875" width="13.28515625" style="202" customWidth="1"/>
    <col min="2876" max="2876" width="49.140625" style="202" customWidth="1"/>
    <col min="2877" max="2877" width="15" style="202" customWidth="1"/>
    <col min="2878" max="2894" width="0" style="202" hidden="1" customWidth="1"/>
    <col min="2895" max="2897" width="12.85546875" style="202" customWidth="1"/>
    <col min="2898" max="2898" width="9.85546875" style="202" bestFit="1" customWidth="1"/>
    <col min="2899" max="2899" width="10.140625" style="202" bestFit="1" customWidth="1"/>
    <col min="2900" max="3109" width="9.140625" style="202"/>
    <col min="3110" max="3110" width="54.5703125" style="202" customWidth="1"/>
    <col min="3111" max="3111" width="14" style="202" customWidth="1"/>
    <col min="3112" max="3128" width="0" style="202" hidden="1" customWidth="1"/>
    <col min="3129" max="3131" width="13.28515625" style="202" customWidth="1"/>
    <col min="3132" max="3132" width="49.140625" style="202" customWidth="1"/>
    <col min="3133" max="3133" width="15" style="202" customWidth="1"/>
    <col min="3134" max="3150" width="0" style="202" hidden="1" customWidth="1"/>
    <col min="3151" max="3153" width="12.85546875" style="202" customWidth="1"/>
    <col min="3154" max="3154" width="9.85546875" style="202" bestFit="1" customWidth="1"/>
    <col min="3155" max="3155" width="10.140625" style="202" bestFit="1" customWidth="1"/>
    <col min="3156" max="3365" width="9.140625" style="202"/>
    <col min="3366" max="3366" width="54.5703125" style="202" customWidth="1"/>
    <col min="3367" max="3367" width="14" style="202" customWidth="1"/>
    <col min="3368" max="3384" width="0" style="202" hidden="1" customWidth="1"/>
    <col min="3385" max="3387" width="13.28515625" style="202" customWidth="1"/>
    <col min="3388" max="3388" width="49.140625" style="202" customWidth="1"/>
    <col min="3389" max="3389" width="15" style="202" customWidth="1"/>
    <col min="3390" max="3406" width="0" style="202" hidden="1" customWidth="1"/>
    <col min="3407" max="3409" width="12.85546875" style="202" customWidth="1"/>
    <col min="3410" max="3410" width="9.85546875" style="202" bestFit="1" customWidth="1"/>
    <col min="3411" max="3411" width="10.140625" style="202" bestFit="1" customWidth="1"/>
    <col min="3412" max="3621" width="9.140625" style="202"/>
    <col min="3622" max="3622" width="54.5703125" style="202" customWidth="1"/>
    <col min="3623" max="3623" width="14" style="202" customWidth="1"/>
    <col min="3624" max="3640" width="0" style="202" hidden="1" customWidth="1"/>
    <col min="3641" max="3643" width="13.28515625" style="202" customWidth="1"/>
    <col min="3644" max="3644" width="49.140625" style="202" customWidth="1"/>
    <col min="3645" max="3645" width="15" style="202" customWidth="1"/>
    <col min="3646" max="3662" width="0" style="202" hidden="1" customWidth="1"/>
    <col min="3663" max="3665" width="12.85546875" style="202" customWidth="1"/>
    <col min="3666" max="3666" width="9.85546875" style="202" bestFit="1" customWidth="1"/>
    <col min="3667" max="3667" width="10.140625" style="202" bestFit="1" customWidth="1"/>
    <col min="3668" max="3877" width="9.140625" style="202"/>
    <col min="3878" max="3878" width="54.5703125" style="202" customWidth="1"/>
    <col min="3879" max="3879" width="14" style="202" customWidth="1"/>
    <col min="3880" max="3896" width="0" style="202" hidden="1" customWidth="1"/>
    <col min="3897" max="3899" width="13.28515625" style="202" customWidth="1"/>
    <col min="3900" max="3900" width="49.140625" style="202" customWidth="1"/>
    <col min="3901" max="3901" width="15" style="202" customWidth="1"/>
    <col min="3902" max="3918" width="0" style="202" hidden="1" customWidth="1"/>
    <col min="3919" max="3921" width="12.85546875" style="202" customWidth="1"/>
    <col min="3922" max="3922" width="9.85546875" style="202" bestFit="1" customWidth="1"/>
    <col min="3923" max="3923" width="10.140625" style="202" bestFit="1" customWidth="1"/>
    <col min="3924" max="4133" width="9.140625" style="202"/>
    <col min="4134" max="4134" width="54.5703125" style="202" customWidth="1"/>
    <col min="4135" max="4135" width="14" style="202" customWidth="1"/>
    <col min="4136" max="4152" width="0" style="202" hidden="1" customWidth="1"/>
    <col min="4153" max="4155" width="13.28515625" style="202" customWidth="1"/>
    <col min="4156" max="4156" width="49.140625" style="202" customWidth="1"/>
    <col min="4157" max="4157" width="15" style="202" customWidth="1"/>
    <col min="4158" max="4174" width="0" style="202" hidden="1" customWidth="1"/>
    <col min="4175" max="4177" width="12.85546875" style="202" customWidth="1"/>
    <col min="4178" max="4178" width="9.85546875" style="202" bestFit="1" customWidth="1"/>
    <col min="4179" max="4179" width="10.140625" style="202" bestFit="1" customWidth="1"/>
    <col min="4180" max="4389" width="9.140625" style="202"/>
    <col min="4390" max="4390" width="54.5703125" style="202" customWidth="1"/>
    <col min="4391" max="4391" width="14" style="202" customWidth="1"/>
    <col min="4392" max="4408" width="0" style="202" hidden="1" customWidth="1"/>
    <col min="4409" max="4411" width="13.28515625" style="202" customWidth="1"/>
    <col min="4412" max="4412" width="49.140625" style="202" customWidth="1"/>
    <col min="4413" max="4413" width="15" style="202" customWidth="1"/>
    <col min="4414" max="4430" width="0" style="202" hidden="1" customWidth="1"/>
    <col min="4431" max="4433" width="12.85546875" style="202" customWidth="1"/>
    <col min="4434" max="4434" width="9.85546875" style="202" bestFit="1" customWidth="1"/>
    <col min="4435" max="4435" width="10.140625" style="202" bestFit="1" customWidth="1"/>
    <col min="4436" max="4645" width="9.140625" style="202"/>
    <col min="4646" max="4646" width="54.5703125" style="202" customWidth="1"/>
    <col min="4647" max="4647" width="14" style="202" customWidth="1"/>
    <col min="4648" max="4664" width="0" style="202" hidden="1" customWidth="1"/>
    <col min="4665" max="4667" width="13.28515625" style="202" customWidth="1"/>
    <col min="4668" max="4668" width="49.140625" style="202" customWidth="1"/>
    <col min="4669" max="4669" width="15" style="202" customWidth="1"/>
    <col min="4670" max="4686" width="0" style="202" hidden="1" customWidth="1"/>
    <col min="4687" max="4689" width="12.85546875" style="202" customWidth="1"/>
    <col min="4690" max="4690" width="9.85546875" style="202" bestFit="1" customWidth="1"/>
    <col min="4691" max="4691" width="10.140625" style="202" bestFit="1" customWidth="1"/>
    <col min="4692" max="4901" width="9.140625" style="202"/>
    <col min="4902" max="4902" width="54.5703125" style="202" customWidth="1"/>
    <col min="4903" max="4903" width="14" style="202" customWidth="1"/>
    <col min="4904" max="4920" width="0" style="202" hidden="1" customWidth="1"/>
    <col min="4921" max="4923" width="13.28515625" style="202" customWidth="1"/>
    <col min="4924" max="4924" width="49.140625" style="202" customWidth="1"/>
    <col min="4925" max="4925" width="15" style="202" customWidth="1"/>
    <col min="4926" max="4942" width="0" style="202" hidden="1" customWidth="1"/>
    <col min="4943" max="4945" width="12.85546875" style="202" customWidth="1"/>
    <col min="4946" max="4946" width="9.85546875" style="202" bestFit="1" customWidth="1"/>
    <col min="4947" max="4947" width="10.140625" style="202" bestFit="1" customWidth="1"/>
    <col min="4948" max="5157" width="9.140625" style="202"/>
    <col min="5158" max="5158" width="54.5703125" style="202" customWidth="1"/>
    <col min="5159" max="5159" width="14" style="202" customWidth="1"/>
    <col min="5160" max="5176" width="0" style="202" hidden="1" customWidth="1"/>
    <col min="5177" max="5179" width="13.28515625" style="202" customWidth="1"/>
    <col min="5180" max="5180" width="49.140625" style="202" customWidth="1"/>
    <col min="5181" max="5181" width="15" style="202" customWidth="1"/>
    <col min="5182" max="5198" width="0" style="202" hidden="1" customWidth="1"/>
    <col min="5199" max="5201" width="12.85546875" style="202" customWidth="1"/>
    <col min="5202" max="5202" width="9.85546875" style="202" bestFit="1" customWidth="1"/>
    <col min="5203" max="5203" width="10.140625" style="202" bestFit="1" customWidth="1"/>
    <col min="5204" max="5413" width="9.140625" style="202"/>
    <col min="5414" max="5414" width="54.5703125" style="202" customWidth="1"/>
    <col min="5415" max="5415" width="14" style="202" customWidth="1"/>
    <col min="5416" max="5432" width="0" style="202" hidden="1" customWidth="1"/>
    <col min="5433" max="5435" width="13.28515625" style="202" customWidth="1"/>
    <col min="5436" max="5436" width="49.140625" style="202" customWidth="1"/>
    <col min="5437" max="5437" width="15" style="202" customWidth="1"/>
    <col min="5438" max="5454" width="0" style="202" hidden="1" customWidth="1"/>
    <col min="5455" max="5457" width="12.85546875" style="202" customWidth="1"/>
    <col min="5458" max="5458" width="9.85546875" style="202" bestFit="1" customWidth="1"/>
    <col min="5459" max="5459" width="10.140625" style="202" bestFit="1" customWidth="1"/>
    <col min="5460" max="5669" width="9.140625" style="202"/>
    <col min="5670" max="5670" width="54.5703125" style="202" customWidth="1"/>
    <col min="5671" max="5671" width="14" style="202" customWidth="1"/>
    <col min="5672" max="5688" width="0" style="202" hidden="1" customWidth="1"/>
    <col min="5689" max="5691" width="13.28515625" style="202" customWidth="1"/>
    <col min="5692" max="5692" width="49.140625" style="202" customWidth="1"/>
    <col min="5693" max="5693" width="15" style="202" customWidth="1"/>
    <col min="5694" max="5710" width="0" style="202" hidden="1" customWidth="1"/>
    <col min="5711" max="5713" width="12.85546875" style="202" customWidth="1"/>
    <col min="5714" max="5714" width="9.85546875" style="202" bestFit="1" customWidth="1"/>
    <col min="5715" max="5715" width="10.140625" style="202" bestFit="1" customWidth="1"/>
    <col min="5716" max="5925" width="9.140625" style="202"/>
    <col min="5926" max="5926" width="54.5703125" style="202" customWidth="1"/>
    <col min="5927" max="5927" width="14" style="202" customWidth="1"/>
    <col min="5928" max="5944" width="0" style="202" hidden="1" customWidth="1"/>
    <col min="5945" max="5947" width="13.28515625" style="202" customWidth="1"/>
    <col min="5948" max="5948" width="49.140625" style="202" customWidth="1"/>
    <col min="5949" max="5949" width="15" style="202" customWidth="1"/>
    <col min="5950" max="5966" width="0" style="202" hidden="1" customWidth="1"/>
    <col min="5967" max="5969" width="12.85546875" style="202" customWidth="1"/>
    <col min="5970" max="5970" width="9.85546875" style="202" bestFit="1" customWidth="1"/>
    <col min="5971" max="5971" width="10.140625" style="202" bestFit="1" customWidth="1"/>
    <col min="5972" max="6181" width="9.140625" style="202"/>
    <col min="6182" max="6182" width="54.5703125" style="202" customWidth="1"/>
    <col min="6183" max="6183" width="14" style="202" customWidth="1"/>
    <col min="6184" max="6200" width="0" style="202" hidden="1" customWidth="1"/>
    <col min="6201" max="6203" width="13.28515625" style="202" customWidth="1"/>
    <col min="6204" max="6204" width="49.140625" style="202" customWidth="1"/>
    <col min="6205" max="6205" width="15" style="202" customWidth="1"/>
    <col min="6206" max="6222" width="0" style="202" hidden="1" customWidth="1"/>
    <col min="6223" max="6225" width="12.85546875" style="202" customWidth="1"/>
    <col min="6226" max="6226" width="9.85546875" style="202" bestFit="1" customWidth="1"/>
    <col min="6227" max="6227" width="10.140625" style="202" bestFit="1" customWidth="1"/>
    <col min="6228" max="6437" width="9.140625" style="202"/>
    <col min="6438" max="6438" width="54.5703125" style="202" customWidth="1"/>
    <col min="6439" max="6439" width="14" style="202" customWidth="1"/>
    <col min="6440" max="6456" width="0" style="202" hidden="1" customWidth="1"/>
    <col min="6457" max="6459" width="13.28515625" style="202" customWidth="1"/>
    <col min="6460" max="6460" width="49.140625" style="202" customWidth="1"/>
    <col min="6461" max="6461" width="15" style="202" customWidth="1"/>
    <col min="6462" max="6478" width="0" style="202" hidden="1" customWidth="1"/>
    <col min="6479" max="6481" width="12.85546875" style="202" customWidth="1"/>
    <col min="6482" max="6482" width="9.85546875" style="202" bestFit="1" customWidth="1"/>
    <col min="6483" max="6483" width="10.140625" style="202" bestFit="1" customWidth="1"/>
    <col min="6484" max="6693" width="9.140625" style="202"/>
    <col min="6694" max="6694" width="54.5703125" style="202" customWidth="1"/>
    <col min="6695" max="6695" width="14" style="202" customWidth="1"/>
    <col min="6696" max="6712" width="0" style="202" hidden="1" customWidth="1"/>
    <col min="6713" max="6715" width="13.28515625" style="202" customWidth="1"/>
    <col min="6716" max="6716" width="49.140625" style="202" customWidth="1"/>
    <col min="6717" max="6717" width="15" style="202" customWidth="1"/>
    <col min="6718" max="6734" width="0" style="202" hidden="1" customWidth="1"/>
    <col min="6735" max="6737" width="12.85546875" style="202" customWidth="1"/>
    <col min="6738" max="6738" width="9.85546875" style="202" bestFit="1" customWidth="1"/>
    <col min="6739" max="6739" width="10.140625" style="202" bestFit="1" customWidth="1"/>
    <col min="6740" max="6949" width="9.140625" style="202"/>
    <col min="6950" max="6950" width="54.5703125" style="202" customWidth="1"/>
    <col min="6951" max="6951" width="14" style="202" customWidth="1"/>
    <col min="6952" max="6968" width="0" style="202" hidden="1" customWidth="1"/>
    <col min="6969" max="6971" width="13.28515625" style="202" customWidth="1"/>
    <col min="6972" max="6972" width="49.140625" style="202" customWidth="1"/>
    <col min="6973" max="6973" width="15" style="202" customWidth="1"/>
    <col min="6974" max="6990" width="0" style="202" hidden="1" customWidth="1"/>
    <col min="6991" max="6993" width="12.85546875" style="202" customWidth="1"/>
    <col min="6994" max="6994" width="9.85546875" style="202" bestFit="1" customWidth="1"/>
    <col min="6995" max="6995" width="10.140625" style="202" bestFit="1" customWidth="1"/>
    <col min="6996" max="7205" width="9.140625" style="202"/>
    <col min="7206" max="7206" width="54.5703125" style="202" customWidth="1"/>
    <col min="7207" max="7207" width="14" style="202" customWidth="1"/>
    <col min="7208" max="7224" width="0" style="202" hidden="1" customWidth="1"/>
    <col min="7225" max="7227" width="13.28515625" style="202" customWidth="1"/>
    <col min="7228" max="7228" width="49.140625" style="202" customWidth="1"/>
    <col min="7229" max="7229" width="15" style="202" customWidth="1"/>
    <col min="7230" max="7246" width="0" style="202" hidden="1" customWidth="1"/>
    <col min="7247" max="7249" width="12.85546875" style="202" customWidth="1"/>
    <col min="7250" max="7250" width="9.85546875" style="202" bestFit="1" customWidth="1"/>
    <col min="7251" max="7251" width="10.140625" style="202" bestFit="1" customWidth="1"/>
    <col min="7252" max="7461" width="9.140625" style="202"/>
    <col min="7462" max="7462" width="54.5703125" style="202" customWidth="1"/>
    <col min="7463" max="7463" width="14" style="202" customWidth="1"/>
    <col min="7464" max="7480" width="0" style="202" hidden="1" customWidth="1"/>
    <col min="7481" max="7483" width="13.28515625" style="202" customWidth="1"/>
    <col min="7484" max="7484" width="49.140625" style="202" customWidth="1"/>
    <col min="7485" max="7485" width="15" style="202" customWidth="1"/>
    <col min="7486" max="7502" width="0" style="202" hidden="1" customWidth="1"/>
    <col min="7503" max="7505" width="12.85546875" style="202" customWidth="1"/>
    <col min="7506" max="7506" width="9.85546875" style="202" bestFit="1" customWidth="1"/>
    <col min="7507" max="7507" width="10.140625" style="202" bestFit="1" customWidth="1"/>
    <col min="7508" max="7717" width="9.140625" style="202"/>
    <col min="7718" max="7718" width="54.5703125" style="202" customWidth="1"/>
    <col min="7719" max="7719" width="14" style="202" customWidth="1"/>
    <col min="7720" max="7736" width="0" style="202" hidden="1" customWidth="1"/>
    <col min="7737" max="7739" width="13.28515625" style="202" customWidth="1"/>
    <col min="7740" max="7740" width="49.140625" style="202" customWidth="1"/>
    <col min="7741" max="7741" width="15" style="202" customWidth="1"/>
    <col min="7742" max="7758" width="0" style="202" hidden="1" customWidth="1"/>
    <col min="7759" max="7761" width="12.85546875" style="202" customWidth="1"/>
    <col min="7762" max="7762" width="9.85546875" style="202" bestFit="1" customWidth="1"/>
    <col min="7763" max="7763" width="10.140625" style="202" bestFit="1" customWidth="1"/>
    <col min="7764" max="7973" width="9.140625" style="202"/>
    <col min="7974" max="7974" width="54.5703125" style="202" customWidth="1"/>
    <col min="7975" max="7975" width="14" style="202" customWidth="1"/>
    <col min="7976" max="7992" width="0" style="202" hidden="1" customWidth="1"/>
    <col min="7993" max="7995" width="13.28515625" style="202" customWidth="1"/>
    <col min="7996" max="7996" width="49.140625" style="202" customWidth="1"/>
    <col min="7997" max="7997" width="15" style="202" customWidth="1"/>
    <col min="7998" max="8014" width="0" style="202" hidden="1" customWidth="1"/>
    <col min="8015" max="8017" width="12.85546875" style="202" customWidth="1"/>
    <col min="8018" max="8018" width="9.85546875" style="202" bestFit="1" customWidth="1"/>
    <col min="8019" max="8019" width="10.140625" style="202" bestFit="1" customWidth="1"/>
    <col min="8020" max="8229" width="9.140625" style="202"/>
    <col min="8230" max="8230" width="54.5703125" style="202" customWidth="1"/>
    <col min="8231" max="8231" width="14" style="202" customWidth="1"/>
    <col min="8232" max="8248" width="0" style="202" hidden="1" customWidth="1"/>
    <col min="8249" max="8251" width="13.28515625" style="202" customWidth="1"/>
    <col min="8252" max="8252" width="49.140625" style="202" customWidth="1"/>
    <col min="8253" max="8253" width="15" style="202" customWidth="1"/>
    <col min="8254" max="8270" width="0" style="202" hidden="1" customWidth="1"/>
    <col min="8271" max="8273" width="12.85546875" style="202" customWidth="1"/>
    <col min="8274" max="8274" width="9.85546875" style="202" bestFit="1" customWidth="1"/>
    <col min="8275" max="8275" width="10.140625" style="202" bestFit="1" customWidth="1"/>
    <col min="8276" max="8485" width="9.140625" style="202"/>
    <col min="8486" max="8486" width="54.5703125" style="202" customWidth="1"/>
    <col min="8487" max="8487" width="14" style="202" customWidth="1"/>
    <col min="8488" max="8504" width="0" style="202" hidden="1" customWidth="1"/>
    <col min="8505" max="8507" width="13.28515625" style="202" customWidth="1"/>
    <col min="8508" max="8508" width="49.140625" style="202" customWidth="1"/>
    <col min="8509" max="8509" width="15" style="202" customWidth="1"/>
    <col min="8510" max="8526" width="0" style="202" hidden="1" customWidth="1"/>
    <col min="8527" max="8529" width="12.85546875" style="202" customWidth="1"/>
    <col min="8530" max="8530" width="9.85546875" style="202" bestFit="1" customWidth="1"/>
    <col min="8531" max="8531" width="10.140625" style="202" bestFit="1" customWidth="1"/>
    <col min="8532" max="8741" width="9.140625" style="202"/>
    <col min="8742" max="8742" width="54.5703125" style="202" customWidth="1"/>
    <col min="8743" max="8743" width="14" style="202" customWidth="1"/>
    <col min="8744" max="8760" width="0" style="202" hidden="1" customWidth="1"/>
    <col min="8761" max="8763" width="13.28515625" style="202" customWidth="1"/>
    <col min="8764" max="8764" width="49.140625" style="202" customWidth="1"/>
    <col min="8765" max="8765" width="15" style="202" customWidth="1"/>
    <col min="8766" max="8782" width="0" style="202" hidden="1" customWidth="1"/>
    <col min="8783" max="8785" width="12.85546875" style="202" customWidth="1"/>
    <col min="8786" max="8786" width="9.85546875" style="202" bestFit="1" customWidth="1"/>
    <col min="8787" max="8787" width="10.140625" style="202" bestFit="1" customWidth="1"/>
    <col min="8788" max="8997" width="9.140625" style="202"/>
    <col min="8998" max="8998" width="54.5703125" style="202" customWidth="1"/>
    <col min="8999" max="8999" width="14" style="202" customWidth="1"/>
    <col min="9000" max="9016" width="0" style="202" hidden="1" customWidth="1"/>
    <col min="9017" max="9019" width="13.28515625" style="202" customWidth="1"/>
    <col min="9020" max="9020" width="49.140625" style="202" customWidth="1"/>
    <col min="9021" max="9021" width="15" style="202" customWidth="1"/>
    <col min="9022" max="9038" width="0" style="202" hidden="1" customWidth="1"/>
    <col min="9039" max="9041" width="12.85546875" style="202" customWidth="1"/>
    <col min="9042" max="9042" width="9.85546875" style="202" bestFit="1" customWidth="1"/>
    <col min="9043" max="9043" width="10.140625" style="202" bestFit="1" customWidth="1"/>
    <col min="9044" max="9253" width="9.140625" style="202"/>
    <col min="9254" max="9254" width="54.5703125" style="202" customWidth="1"/>
    <col min="9255" max="9255" width="14" style="202" customWidth="1"/>
    <col min="9256" max="9272" width="0" style="202" hidden="1" customWidth="1"/>
    <col min="9273" max="9275" width="13.28515625" style="202" customWidth="1"/>
    <col min="9276" max="9276" width="49.140625" style="202" customWidth="1"/>
    <col min="9277" max="9277" width="15" style="202" customWidth="1"/>
    <col min="9278" max="9294" width="0" style="202" hidden="1" customWidth="1"/>
    <col min="9295" max="9297" width="12.85546875" style="202" customWidth="1"/>
    <col min="9298" max="9298" width="9.85546875" style="202" bestFit="1" customWidth="1"/>
    <col min="9299" max="9299" width="10.140625" style="202" bestFit="1" customWidth="1"/>
    <col min="9300" max="9509" width="9.140625" style="202"/>
    <col min="9510" max="9510" width="54.5703125" style="202" customWidth="1"/>
    <col min="9511" max="9511" width="14" style="202" customWidth="1"/>
    <col min="9512" max="9528" width="0" style="202" hidden="1" customWidth="1"/>
    <col min="9529" max="9531" width="13.28515625" style="202" customWidth="1"/>
    <col min="9532" max="9532" width="49.140625" style="202" customWidth="1"/>
    <col min="9533" max="9533" width="15" style="202" customWidth="1"/>
    <col min="9534" max="9550" width="0" style="202" hidden="1" customWidth="1"/>
    <col min="9551" max="9553" width="12.85546875" style="202" customWidth="1"/>
    <col min="9554" max="9554" width="9.85546875" style="202" bestFit="1" customWidth="1"/>
    <col min="9555" max="9555" width="10.140625" style="202" bestFit="1" customWidth="1"/>
    <col min="9556" max="9765" width="9.140625" style="202"/>
    <col min="9766" max="9766" width="54.5703125" style="202" customWidth="1"/>
    <col min="9767" max="9767" width="14" style="202" customWidth="1"/>
    <col min="9768" max="9784" width="0" style="202" hidden="1" customWidth="1"/>
    <col min="9785" max="9787" width="13.28515625" style="202" customWidth="1"/>
    <col min="9788" max="9788" width="49.140625" style="202" customWidth="1"/>
    <col min="9789" max="9789" width="15" style="202" customWidth="1"/>
    <col min="9790" max="9806" width="0" style="202" hidden="1" customWidth="1"/>
    <col min="9807" max="9809" width="12.85546875" style="202" customWidth="1"/>
    <col min="9810" max="9810" width="9.85546875" style="202" bestFit="1" customWidth="1"/>
    <col min="9811" max="9811" width="10.140625" style="202" bestFit="1" customWidth="1"/>
    <col min="9812" max="10021" width="9.140625" style="202"/>
    <col min="10022" max="10022" width="54.5703125" style="202" customWidth="1"/>
    <col min="10023" max="10023" width="14" style="202" customWidth="1"/>
    <col min="10024" max="10040" width="0" style="202" hidden="1" customWidth="1"/>
    <col min="10041" max="10043" width="13.28515625" style="202" customWidth="1"/>
    <col min="10044" max="10044" width="49.140625" style="202" customWidth="1"/>
    <col min="10045" max="10045" width="15" style="202" customWidth="1"/>
    <col min="10046" max="10062" width="0" style="202" hidden="1" customWidth="1"/>
    <col min="10063" max="10065" width="12.85546875" style="202" customWidth="1"/>
    <col min="10066" max="10066" width="9.85546875" style="202" bestFit="1" customWidth="1"/>
    <col min="10067" max="10067" width="10.140625" style="202" bestFit="1" customWidth="1"/>
    <col min="10068" max="10277" width="9.140625" style="202"/>
    <col min="10278" max="10278" width="54.5703125" style="202" customWidth="1"/>
    <col min="10279" max="10279" width="14" style="202" customWidth="1"/>
    <col min="10280" max="10296" width="0" style="202" hidden="1" customWidth="1"/>
    <col min="10297" max="10299" width="13.28515625" style="202" customWidth="1"/>
    <col min="10300" max="10300" width="49.140625" style="202" customWidth="1"/>
    <col min="10301" max="10301" width="15" style="202" customWidth="1"/>
    <col min="10302" max="10318" width="0" style="202" hidden="1" customWidth="1"/>
    <col min="10319" max="10321" width="12.85546875" style="202" customWidth="1"/>
    <col min="10322" max="10322" width="9.85546875" style="202" bestFit="1" customWidth="1"/>
    <col min="10323" max="10323" width="10.140625" style="202" bestFit="1" customWidth="1"/>
    <col min="10324" max="10533" width="9.140625" style="202"/>
    <col min="10534" max="10534" width="54.5703125" style="202" customWidth="1"/>
    <col min="10535" max="10535" width="14" style="202" customWidth="1"/>
    <col min="10536" max="10552" width="0" style="202" hidden="1" customWidth="1"/>
    <col min="10553" max="10555" width="13.28515625" style="202" customWidth="1"/>
    <col min="10556" max="10556" width="49.140625" style="202" customWidth="1"/>
    <col min="10557" max="10557" width="15" style="202" customWidth="1"/>
    <col min="10558" max="10574" width="0" style="202" hidden="1" customWidth="1"/>
    <col min="10575" max="10577" width="12.85546875" style="202" customWidth="1"/>
    <col min="10578" max="10578" width="9.85546875" style="202" bestFit="1" customWidth="1"/>
    <col min="10579" max="10579" width="10.140625" style="202" bestFit="1" customWidth="1"/>
    <col min="10580" max="10789" width="9.140625" style="202"/>
    <col min="10790" max="10790" width="54.5703125" style="202" customWidth="1"/>
    <col min="10791" max="10791" width="14" style="202" customWidth="1"/>
    <col min="10792" max="10808" width="0" style="202" hidden="1" customWidth="1"/>
    <col min="10809" max="10811" width="13.28515625" style="202" customWidth="1"/>
    <col min="10812" max="10812" width="49.140625" style="202" customWidth="1"/>
    <col min="10813" max="10813" width="15" style="202" customWidth="1"/>
    <col min="10814" max="10830" width="0" style="202" hidden="1" customWidth="1"/>
    <col min="10831" max="10833" width="12.85546875" style="202" customWidth="1"/>
    <col min="10834" max="10834" width="9.85546875" style="202" bestFit="1" customWidth="1"/>
    <col min="10835" max="10835" width="10.140625" style="202" bestFit="1" customWidth="1"/>
    <col min="10836" max="11045" width="9.140625" style="202"/>
    <col min="11046" max="11046" width="54.5703125" style="202" customWidth="1"/>
    <col min="11047" max="11047" width="14" style="202" customWidth="1"/>
    <col min="11048" max="11064" width="0" style="202" hidden="1" customWidth="1"/>
    <col min="11065" max="11067" width="13.28515625" style="202" customWidth="1"/>
    <col min="11068" max="11068" width="49.140625" style="202" customWidth="1"/>
    <col min="11069" max="11069" width="15" style="202" customWidth="1"/>
    <col min="11070" max="11086" width="0" style="202" hidden="1" customWidth="1"/>
    <col min="11087" max="11089" width="12.85546875" style="202" customWidth="1"/>
    <col min="11090" max="11090" width="9.85546875" style="202" bestFit="1" customWidth="1"/>
    <col min="11091" max="11091" width="10.140625" style="202" bestFit="1" customWidth="1"/>
    <col min="11092" max="11301" width="9.140625" style="202"/>
    <col min="11302" max="11302" width="54.5703125" style="202" customWidth="1"/>
    <col min="11303" max="11303" width="14" style="202" customWidth="1"/>
    <col min="11304" max="11320" width="0" style="202" hidden="1" customWidth="1"/>
    <col min="11321" max="11323" width="13.28515625" style="202" customWidth="1"/>
    <col min="11324" max="11324" width="49.140625" style="202" customWidth="1"/>
    <col min="11325" max="11325" width="15" style="202" customWidth="1"/>
    <col min="11326" max="11342" width="0" style="202" hidden="1" customWidth="1"/>
    <col min="11343" max="11345" width="12.85546875" style="202" customWidth="1"/>
    <col min="11346" max="11346" width="9.85546875" style="202" bestFit="1" customWidth="1"/>
    <col min="11347" max="11347" width="10.140625" style="202" bestFit="1" customWidth="1"/>
    <col min="11348" max="11557" width="9.140625" style="202"/>
    <col min="11558" max="11558" width="54.5703125" style="202" customWidth="1"/>
    <col min="11559" max="11559" width="14" style="202" customWidth="1"/>
    <col min="11560" max="11576" width="0" style="202" hidden="1" customWidth="1"/>
    <col min="11577" max="11579" width="13.28515625" style="202" customWidth="1"/>
    <col min="11580" max="11580" width="49.140625" style="202" customWidth="1"/>
    <col min="11581" max="11581" width="15" style="202" customWidth="1"/>
    <col min="11582" max="11598" width="0" style="202" hidden="1" customWidth="1"/>
    <col min="11599" max="11601" width="12.85546875" style="202" customWidth="1"/>
    <col min="11602" max="11602" width="9.85546875" style="202" bestFit="1" customWidth="1"/>
    <col min="11603" max="11603" width="10.140625" style="202" bestFit="1" customWidth="1"/>
    <col min="11604" max="11813" width="9.140625" style="202"/>
    <col min="11814" max="11814" width="54.5703125" style="202" customWidth="1"/>
    <col min="11815" max="11815" width="14" style="202" customWidth="1"/>
    <col min="11816" max="11832" width="0" style="202" hidden="1" customWidth="1"/>
    <col min="11833" max="11835" width="13.28515625" style="202" customWidth="1"/>
    <col min="11836" max="11836" width="49.140625" style="202" customWidth="1"/>
    <col min="11837" max="11837" width="15" style="202" customWidth="1"/>
    <col min="11838" max="11854" width="0" style="202" hidden="1" customWidth="1"/>
    <col min="11855" max="11857" width="12.85546875" style="202" customWidth="1"/>
    <col min="11858" max="11858" width="9.85546875" style="202" bestFit="1" customWidth="1"/>
    <col min="11859" max="11859" width="10.140625" style="202" bestFit="1" customWidth="1"/>
    <col min="11860" max="12069" width="9.140625" style="202"/>
    <col min="12070" max="12070" width="54.5703125" style="202" customWidth="1"/>
    <col min="12071" max="12071" width="14" style="202" customWidth="1"/>
    <col min="12072" max="12088" width="0" style="202" hidden="1" customWidth="1"/>
    <col min="12089" max="12091" width="13.28515625" style="202" customWidth="1"/>
    <col min="12092" max="12092" width="49.140625" style="202" customWidth="1"/>
    <col min="12093" max="12093" width="15" style="202" customWidth="1"/>
    <col min="12094" max="12110" width="0" style="202" hidden="1" customWidth="1"/>
    <col min="12111" max="12113" width="12.85546875" style="202" customWidth="1"/>
    <col min="12114" max="12114" width="9.85546875" style="202" bestFit="1" customWidth="1"/>
    <col min="12115" max="12115" width="10.140625" style="202" bestFit="1" customWidth="1"/>
    <col min="12116" max="12325" width="9.140625" style="202"/>
    <col min="12326" max="12326" width="54.5703125" style="202" customWidth="1"/>
    <col min="12327" max="12327" width="14" style="202" customWidth="1"/>
    <col min="12328" max="12344" width="0" style="202" hidden="1" customWidth="1"/>
    <col min="12345" max="12347" width="13.28515625" style="202" customWidth="1"/>
    <col min="12348" max="12348" width="49.140625" style="202" customWidth="1"/>
    <col min="12349" max="12349" width="15" style="202" customWidth="1"/>
    <col min="12350" max="12366" width="0" style="202" hidden="1" customWidth="1"/>
    <col min="12367" max="12369" width="12.85546875" style="202" customWidth="1"/>
    <col min="12370" max="12370" width="9.85546875" style="202" bestFit="1" customWidth="1"/>
    <col min="12371" max="12371" width="10.140625" style="202" bestFit="1" customWidth="1"/>
    <col min="12372" max="12581" width="9.140625" style="202"/>
    <col min="12582" max="12582" width="54.5703125" style="202" customWidth="1"/>
    <col min="12583" max="12583" width="14" style="202" customWidth="1"/>
    <col min="12584" max="12600" width="0" style="202" hidden="1" customWidth="1"/>
    <col min="12601" max="12603" width="13.28515625" style="202" customWidth="1"/>
    <col min="12604" max="12604" width="49.140625" style="202" customWidth="1"/>
    <col min="12605" max="12605" width="15" style="202" customWidth="1"/>
    <col min="12606" max="12622" width="0" style="202" hidden="1" customWidth="1"/>
    <col min="12623" max="12625" width="12.85546875" style="202" customWidth="1"/>
    <col min="12626" max="12626" width="9.85546875" style="202" bestFit="1" customWidth="1"/>
    <col min="12627" max="12627" width="10.140625" style="202" bestFit="1" customWidth="1"/>
    <col min="12628" max="12837" width="9.140625" style="202"/>
    <col min="12838" max="12838" width="54.5703125" style="202" customWidth="1"/>
    <col min="12839" max="12839" width="14" style="202" customWidth="1"/>
    <col min="12840" max="12856" width="0" style="202" hidden="1" customWidth="1"/>
    <col min="12857" max="12859" width="13.28515625" style="202" customWidth="1"/>
    <col min="12860" max="12860" width="49.140625" style="202" customWidth="1"/>
    <col min="12861" max="12861" width="15" style="202" customWidth="1"/>
    <col min="12862" max="12878" width="0" style="202" hidden="1" customWidth="1"/>
    <col min="12879" max="12881" width="12.85546875" style="202" customWidth="1"/>
    <col min="12882" max="12882" width="9.85546875" style="202" bestFit="1" customWidth="1"/>
    <col min="12883" max="12883" width="10.140625" style="202" bestFit="1" customWidth="1"/>
    <col min="12884" max="13093" width="9.140625" style="202"/>
    <col min="13094" max="13094" width="54.5703125" style="202" customWidth="1"/>
    <col min="13095" max="13095" width="14" style="202" customWidth="1"/>
    <col min="13096" max="13112" width="0" style="202" hidden="1" customWidth="1"/>
    <col min="13113" max="13115" width="13.28515625" style="202" customWidth="1"/>
    <col min="13116" max="13116" width="49.140625" style="202" customWidth="1"/>
    <col min="13117" max="13117" width="15" style="202" customWidth="1"/>
    <col min="13118" max="13134" width="0" style="202" hidden="1" customWidth="1"/>
    <col min="13135" max="13137" width="12.85546875" style="202" customWidth="1"/>
    <col min="13138" max="13138" width="9.85546875" style="202" bestFit="1" customWidth="1"/>
    <col min="13139" max="13139" width="10.140625" style="202" bestFit="1" customWidth="1"/>
    <col min="13140" max="13349" width="9.140625" style="202"/>
    <col min="13350" max="13350" width="54.5703125" style="202" customWidth="1"/>
    <col min="13351" max="13351" width="14" style="202" customWidth="1"/>
    <col min="13352" max="13368" width="0" style="202" hidden="1" customWidth="1"/>
    <col min="13369" max="13371" width="13.28515625" style="202" customWidth="1"/>
    <col min="13372" max="13372" width="49.140625" style="202" customWidth="1"/>
    <col min="13373" max="13373" width="15" style="202" customWidth="1"/>
    <col min="13374" max="13390" width="0" style="202" hidden="1" customWidth="1"/>
    <col min="13391" max="13393" width="12.85546875" style="202" customWidth="1"/>
    <col min="13394" max="13394" width="9.85546875" style="202" bestFit="1" customWidth="1"/>
    <col min="13395" max="13395" width="10.140625" style="202" bestFit="1" customWidth="1"/>
    <col min="13396" max="13605" width="9.140625" style="202"/>
    <col min="13606" max="13606" width="54.5703125" style="202" customWidth="1"/>
    <col min="13607" max="13607" width="14" style="202" customWidth="1"/>
    <col min="13608" max="13624" width="0" style="202" hidden="1" customWidth="1"/>
    <col min="13625" max="13627" width="13.28515625" style="202" customWidth="1"/>
    <col min="13628" max="13628" width="49.140625" style="202" customWidth="1"/>
    <col min="13629" max="13629" width="15" style="202" customWidth="1"/>
    <col min="13630" max="13646" width="0" style="202" hidden="1" customWidth="1"/>
    <col min="13647" max="13649" width="12.85546875" style="202" customWidth="1"/>
    <col min="13650" max="13650" width="9.85546875" style="202" bestFit="1" customWidth="1"/>
    <col min="13651" max="13651" width="10.140625" style="202" bestFit="1" customWidth="1"/>
    <col min="13652" max="13861" width="9.140625" style="202"/>
    <col min="13862" max="13862" width="54.5703125" style="202" customWidth="1"/>
    <col min="13863" max="13863" width="14" style="202" customWidth="1"/>
    <col min="13864" max="13880" width="0" style="202" hidden="1" customWidth="1"/>
    <col min="13881" max="13883" width="13.28515625" style="202" customWidth="1"/>
    <col min="13884" max="13884" width="49.140625" style="202" customWidth="1"/>
    <col min="13885" max="13885" width="15" style="202" customWidth="1"/>
    <col min="13886" max="13902" width="0" style="202" hidden="1" customWidth="1"/>
    <col min="13903" max="13905" width="12.85546875" style="202" customWidth="1"/>
    <col min="13906" max="13906" width="9.85546875" style="202" bestFit="1" customWidth="1"/>
    <col min="13907" max="13907" width="10.140625" style="202" bestFit="1" customWidth="1"/>
    <col min="13908" max="14117" width="9.140625" style="202"/>
    <col min="14118" max="14118" width="54.5703125" style="202" customWidth="1"/>
    <col min="14119" max="14119" width="14" style="202" customWidth="1"/>
    <col min="14120" max="14136" width="0" style="202" hidden="1" customWidth="1"/>
    <col min="14137" max="14139" width="13.28515625" style="202" customWidth="1"/>
    <col min="14140" max="14140" width="49.140625" style="202" customWidth="1"/>
    <col min="14141" max="14141" width="15" style="202" customWidth="1"/>
    <col min="14142" max="14158" width="0" style="202" hidden="1" customWidth="1"/>
    <col min="14159" max="14161" width="12.85546875" style="202" customWidth="1"/>
    <col min="14162" max="14162" width="9.85546875" style="202" bestFit="1" customWidth="1"/>
    <col min="14163" max="14163" width="10.140625" style="202" bestFit="1" customWidth="1"/>
    <col min="14164" max="14373" width="9.140625" style="202"/>
    <col min="14374" max="14374" width="54.5703125" style="202" customWidth="1"/>
    <col min="14375" max="14375" width="14" style="202" customWidth="1"/>
    <col min="14376" max="14392" width="0" style="202" hidden="1" customWidth="1"/>
    <col min="14393" max="14395" width="13.28515625" style="202" customWidth="1"/>
    <col min="14396" max="14396" width="49.140625" style="202" customWidth="1"/>
    <col min="14397" max="14397" width="15" style="202" customWidth="1"/>
    <col min="14398" max="14414" width="0" style="202" hidden="1" customWidth="1"/>
    <col min="14415" max="14417" width="12.85546875" style="202" customWidth="1"/>
    <col min="14418" max="14418" width="9.85546875" style="202" bestFit="1" customWidth="1"/>
    <col min="14419" max="14419" width="10.140625" style="202" bestFit="1" customWidth="1"/>
    <col min="14420" max="14629" width="9.140625" style="202"/>
    <col min="14630" max="14630" width="54.5703125" style="202" customWidth="1"/>
    <col min="14631" max="14631" width="14" style="202" customWidth="1"/>
    <col min="14632" max="14648" width="0" style="202" hidden="1" customWidth="1"/>
    <col min="14649" max="14651" width="13.28515625" style="202" customWidth="1"/>
    <col min="14652" max="14652" width="49.140625" style="202" customWidth="1"/>
    <col min="14653" max="14653" width="15" style="202" customWidth="1"/>
    <col min="14654" max="14670" width="0" style="202" hidden="1" customWidth="1"/>
    <col min="14671" max="14673" width="12.85546875" style="202" customWidth="1"/>
    <col min="14674" max="14674" width="9.85546875" style="202" bestFit="1" customWidth="1"/>
    <col min="14675" max="14675" width="10.140625" style="202" bestFit="1" customWidth="1"/>
    <col min="14676" max="14885" width="9.140625" style="202"/>
    <col min="14886" max="14886" width="54.5703125" style="202" customWidth="1"/>
    <col min="14887" max="14887" width="14" style="202" customWidth="1"/>
    <col min="14888" max="14904" width="0" style="202" hidden="1" customWidth="1"/>
    <col min="14905" max="14907" width="13.28515625" style="202" customWidth="1"/>
    <col min="14908" max="14908" width="49.140625" style="202" customWidth="1"/>
    <col min="14909" max="14909" width="15" style="202" customWidth="1"/>
    <col min="14910" max="14926" width="0" style="202" hidden="1" customWidth="1"/>
    <col min="14927" max="14929" width="12.85546875" style="202" customWidth="1"/>
    <col min="14930" max="14930" width="9.85546875" style="202" bestFit="1" customWidth="1"/>
    <col min="14931" max="14931" width="10.140625" style="202" bestFit="1" customWidth="1"/>
    <col min="14932" max="15141" width="9.140625" style="202"/>
    <col min="15142" max="15142" width="54.5703125" style="202" customWidth="1"/>
    <col min="15143" max="15143" width="14" style="202" customWidth="1"/>
    <col min="15144" max="15160" width="0" style="202" hidden="1" customWidth="1"/>
    <col min="15161" max="15163" width="13.28515625" style="202" customWidth="1"/>
    <col min="15164" max="15164" width="49.140625" style="202" customWidth="1"/>
    <col min="15165" max="15165" width="15" style="202" customWidth="1"/>
    <col min="15166" max="15182" width="0" style="202" hidden="1" customWidth="1"/>
    <col min="15183" max="15185" width="12.85546875" style="202" customWidth="1"/>
    <col min="15186" max="15186" width="9.85546875" style="202" bestFit="1" customWidth="1"/>
    <col min="15187" max="15187" width="10.140625" style="202" bestFit="1" customWidth="1"/>
    <col min="15188" max="15397" width="9.140625" style="202"/>
    <col min="15398" max="15398" width="54.5703125" style="202" customWidth="1"/>
    <col min="15399" max="15399" width="14" style="202" customWidth="1"/>
    <col min="15400" max="15416" width="0" style="202" hidden="1" customWidth="1"/>
    <col min="15417" max="15419" width="13.28515625" style="202" customWidth="1"/>
    <col min="15420" max="15420" width="49.140625" style="202" customWidth="1"/>
    <col min="15421" max="15421" width="15" style="202" customWidth="1"/>
    <col min="15422" max="15438" width="0" style="202" hidden="1" customWidth="1"/>
    <col min="15439" max="15441" width="12.85546875" style="202" customWidth="1"/>
    <col min="15442" max="15442" width="9.85546875" style="202" bestFit="1" customWidth="1"/>
    <col min="15443" max="15443" width="10.140625" style="202" bestFit="1" customWidth="1"/>
    <col min="15444" max="15653" width="9.140625" style="202"/>
    <col min="15654" max="15654" width="54.5703125" style="202" customWidth="1"/>
    <col min="15655" max="15655" width="14" style="202" customWidth="1"/>
    <col min="15656" max="15672" width="0" style="202" hidden="1" customWidth="1"/>
    <col min="15673" max="15675" width="13.28515625" style="202" customWidth="1"/>
    <col min="15676" max="15676" width="49.140625" style="202" customWidth="1"/>
    <col min="15677" max="15677" width="15" style="202" customWidth="1"/>
    <col min="15678" max="15694" width="0" style="202" hidden="1" customWidth="1"/>
    <col min="15695" max="15697" width="12.85546875" style="202" customWidth="1"/>
    <col min="15698" max="15698" width="9.85546875" style="202" bestFit="1" customWidth="1"/>
    <col min="15699" max="15699" width="10.140625" style="202" bestFit="1" customWidth="1"/>
    <col min="15700" max="15909" width="9.140625" style="202"/>
    <col min="15910" max="15910" width="54.5703125" style="202" customWidth="1"/>
    <col min="15911" max="15911" width="14" style="202" customWidth="1"/>
    <col min="15912" max="15928" width="0" style="202" hidden="1" customWidth="1"/>
    <col min="15929" max="15931" width="13.28515625" style="202" customWidth="1"/>
    <col min="15932" max="15932" width="49.140625" style="202" customWidth="1"/>
    <col min="15933" max="15933" width="15" style="202" customWidth="1"/>
    <col min="15934" max="15950" width="0" style="202" hidden="1" customWidth="1"/>
    <col min="15951" max="15953" width="12.85546875" style="202" customWidth="1"/>
    <col min="15954" max="15954" width="9.85546875" style="202" bestFit="1" customWidth="1"/>
    <col min="15955" max="15955" width="10.140625" style="202" bestFit="1" customWidth="1"/>
    <col min="15956" max="16165" width="9.140625" style="202"/>
    <col min="16166" max="16166" width="54.5703125" style="202" customWidth="1"/>
    <col min="16167" max="16167" width="14" style="202" customWidth="1"/>
    <col min="16168" max="16184" width="0" style="202" hidden="1" customWidth="1"/>
    <col min="16185" max="16187" width="13.28515625" style="202" customWidth="1"/>
    <col min="16188" max="16188" width="49.140625" style="202" customWidth="1"/>
    <col min="16189" max="16189" width="15" style="202" customWidth="1"/>
    <col min="16190" max="16206" width="0" style="202" hidden="1" customWidth="1"/>
    <col min="16207" max="16209" width="12.85546875" style="202" customWidth="1"/>
    <col min="16210" max="16210" width="9.85546875" style="202" bestFit="1" customWidth="1"/>
    <col min="16211" max="16211" width="10.140625" style="202" bestFit="1" customWidth="1"/>
    <col min="16212" max="16384" width="9.140625" style="202"/>
  </cols>
  <sheetData>
    <row r="1" spans="1:104" x14ac:dyDescent="0.25">
      <c r="A1" s="614" t="s">
        <v>351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1"/>
      <c r="AI1" s="201"/>
      <c r="AJ1" s="201"/>
      <c r="AK1" s="201"/>
      <c r="AL1" s="201"/>
      <c r="AM1" s="201"/>
      <c r="AN1" s="201"/>
      <c r="AO1" s="201"/>
      <c r="AP1" s="201"/>
      <c r="AQ1" s="201"/>
      <c r="AR1" s="203"/>
      <c r="BM1" s="476"/>
      <c r="BO1" s="489"/>
      <c r="CC1" s="814"/>
      <c r="CD1" s="814"/>
      <c r="CE1" s="813" t="s">
        <v>450</v>
      </c>
      <c r="CF1" s="813"/>
      <c r="CG1" s="201"/>
      <c r="CH1" s="201"/>
      <c r="CI1" s="201"/>
      <c r="CJ1" s="201"/>
      <c r="CK1" s="201"/>
      <c r="CL1" s="201"/>
      <c r="CM1" s="201"/>
      <c r="CN1" s="201"/>
      <c r="CO1" s="201"/>
      <c r="CP1" s="201"/>
      <c r="CQ1" s="201"/>
      <c r="CR1" s="201"/>
      <c r="CS1" s="201"/>
      <c r="CT1" s="201"/>
      <c r="CU1" s="204"/>
      <c r="CV1" s="204"/>
      <c r="CW1" s="204"/>
      <c r="CX1" s="204"/>
      <c r="CY1" s="205" t="s">
        <v>451</v>
      </c>
      <c r="CZ1" s="205"/>
    </row>
    <row r="2" spans="1:104" ht="16.5" x14ac:dyDescent="0.25">
      <c r="A2" s="815" t="s">
        <v>697</v>
      </c>
      <c r="B2" s="815"/>
      <c r="C2" s="815"/>
      <c r="D2" s="815"/>
      <c r="E2" s="815"/>
      <c r="F2" s="815"/>
      <c r="G2" s="815"/>
      <c r="H2" s="815"/>
      <c r="I2" s="815"/>
      <c r="J2" s="815"/>
      <c r="K2" s="815"/>
      <c r="L2" s="815"/>
      <c r="M2" s="815"/>
      <c r="N2" s="815"/>
      <c r="O2" s="815"/>
      <c r="P2" s="815"/>
      <c r="Q2" s="815"/>
      <c r="R2" s="815"/>
      <c r="S2" s="815"/>
      <c r="T2" s="815"/>
      <c r="U2" s="815"/>
      <c r="V2" s="815"/>
      <c r="W2" s="815"/>
      <c r="X2" s="815"/>
      <c r="Y2" s="815"/>
      <c r="Z2" s="815"/>
      <c r="AA2" s="815"/>
      <c r="AB2" s="815"/>
      <c r="AC2" s="815"/>
      <c r="AD2" s="815"/>
      <c r="AE2" s="815"/>
      <c r="AF2" s="815"/>
      <c r="AG2" s="815"/>
      <c r="AH2" s="815"/>
      <c r="AI2" s="815"/>
      <c r="AJ2" s="815"/>
      <c r="AK2" s="815"/>
      <c r="AL2" s="815"/>
      <c r="AM2" s="815"/>
      <c r="AN2" s="815"/>
      <c r="AO2" s="815"/>
      <c r="AP2" s="815"/>
      <c r="AQ2" s="815"/>
      <c r="AR2" s="815"/>
      <c r="AS2" s="815"/>
      <c r="AT2" s="815"/>
      <c r="AU2" s="815"/>
      <c r="AV2" s="815"/>
      <c r="AW2" s="815"/>
      <c r="AX2" s="815"/>
      <c r="AY2" s="815"/>
      <c r="AZ2" s="815"/>
      <c r="BA2" s="815"/>
      <c r="BB2" s="815"/>
      <c r="BC2" s="815"/>
      <c r="BD2" s="815"/>
      <c r="BE2" s="815"/>
      <c r="BF2" s="815"/>
      <c r="BG2" s="815"/>
      <c r="BH2" s="815"/>
      <c r="BI2" s="815"/>
      <c r="BJ2" s="815"/>
      <c r="BK2" s="815"/>
      <c r="BL2" s="815"/>
      <c r="BM2" s="815"/>
      <c r="BN2" s="815"/>
      <c r="BO2" s="815"/>
      <c r="BP2" s="815"/>
      <c r="BQ2" s="815"/>
      <c r="BR2" s="815"/>
      <c r="BS2" s="815"/>
      <c r="BT2" s="815"/>
      <c r="BU2" s="815"/>
      <c r="BV2" s="815"/>
      <c r="BW2" s="815"/>
      <c r="BX2" s="815"/>
      <c r="BY2" s="815"/>
      <c r="BZ2" s="815"/>
      <c r="CA2" s="815"/>
      <c r="CB2" s="815"/>
      <c r="CC2" s="815"/>
      <c r="CD2" s="815"/>
      <c r="CE2" s="815"/>
      <c r="CF2" s="815"/>
      <c r="CG2" s="205"/>
      <c r="CH2" s="205"/>
      <c r="CI2" s="205"/>
      <c r="CJ2" s="205"/>
      <c r="CK2" s="205"/>
      <c r="CL2" s="205"/>
      <c r="CM2" s="205"/>
      <c r="CN2" s="205"/>
      <c r="CO2" s="205"/>
      <c r="CP2" s="205"/>
      <c r="CQ2" s="205"/>
      <c r="CR2" s="205"/>
      <c r="CS2" s="205"/>
      <c r="CT2" s="205"/>
      <c r="CU2" s="205"/>
      <c r="CV2" s="205"/>
      <c r="CW2" s="205"/>
      <c r="CX2" s="205"/>
      <c r="CY2" s="205"/>
      <c r="CZ2" s="205"/>
    </row>
    <row r="3" spans="1:104" x14ac:dyDescent="0.25">
      <c r="AR3" s="206"/>
      <c r="AT3" s="206"/>
      <c r="AV3" s="206"/>
      <c r="AX3" s="206"/>
      <c r="AZ3" s="206"/>
      <c r="BB3" s="206"/>
      <c r="BD3" s="206"/>
      <c r="BE3" s="206"/>
      <c r="BF3" s="206"/>
      <c r="BH3" s="206"/>
      <c r="BJ3" s="206"/>
      <c r="BM3" s="206"/>
      <c r="BO3" s="206"/>
      <c r="BQ3" s="206"/>
      <c r="BS3" s="206"/>
      <c r="BU3" s="206"/>
      <c r="BW3" s="206"/>
      <c r="BY3" s="206"/>
      <c r="CA3" s="206"/>
      <c r="CC3" s="206"/>
      <c r="CD3" s="206"/>
      <c r="CE3" s="206"/>
      <c r="CF3" s="206" t="s">
        <v>153</v>
      </c>
    </row>
    <row r="4" spans="1:104" s="208" customFormat="1" x14ac:dyDescent="0.25">
      <c r="A4" s="549" t="s">
        <v>2</v>
      </c>
      <c r="B4" s="808" t="s">
        <v>452</v>
      </c>
      <c r="C4" s="10" t="s">
        <v>5</v>
      </c>
      <c r="D4" s="10" t="s">
        <v>3</v>
      </c>
      <c r="E4" s="10" t="s">
        <v>5</v>
      </c>
      <c r="F4" s="10" t="s">
        <v>3</v>
      </c>
      <c r="G4" s="10" t="s">
        <v>5</v>
      </c>
      <c r="H4" s="10" t="s">
        <v>3</v>
      </c>
      <c r="I4" s="10" t="s">
        <v>5</v>
      </c>
      <c r="J4" s="10" t="s">
        <v>3</v>
      </c>
      <c r="K4" s="10" t="s">
        <v>5</v>
      </c>
      <c r="L4" s="10" t="s">
        <v>3</v>
      </c>
      <c r="M4" s="10" t="s">
        <v>5</v>
      </c>
      <c r="N4" s="10" t="s">
        <v>3</v>
      </c>
      <c r="O4" s="10" t="s">
        <v>5</v>
      </c>
      <c r="P4" s="10" t="s">
        <v>5</v>
      </c>
      <c r="Q4" s="10" t="s">
        <v>5</v>
      </c>
      <c r="R4" s="10" t="s">
        <v>3</v>
      </c>
      <c r="S4" s="10" t="s">
        <v>5</v>
      </c>
      <c r="T4" s="10" t="s">
        <v>3</v>
      </c>
      <c r="U4" s="10" t="s">
        <v>5</v>
      </c>
      <c r="V4" s="479">
        <v>2018</v>
      </c>
      <c r="W4" s="811" t="s">
        <v>452</v>
      </c>
      <c r="X4" s="811" t="s">
        <v>829</v>
      </c>
      <c r="Y4" s="534" t="s">
        <v>3</v>
      </c>
      <c r="Z4" s="534" t="s">
        <v>5</v>
      </c>
      <c r="AA4" s="573" t="s">
        <v>3</v>
      </c>
      <c r="AB4" s="573" t="s">
        <v>5</v>
      </c>
      <c r="AC4" s="587" t="s">
        <v>3</v>
      </c>
      <c r="AD4" s="587" t="s">
        <v>5</v>
      </c>
      <c r="AE4" s="600" t="s">
        <v>3</v>
      </c>
      <c r="AF4" s="600" t="s">
        <v>5</v>
      </c>
      <c r="AG4" s="664" t="s">
        <v>3</v>
      </c>
      <c r="AH4" s="664" t="s">
        <v>5</v>
      </c>
      <c r="AI4" s="684" t="s">
        <v>3</v>
      </c>
      <c r="AJ4" s="684" t="s">
        <v>5</v>
      </c>
      <c r="AK4" s="721" t="s">
        <v>3</v>
      </c>
      <c r="AL4" s="721" t="s">
        <v>5</v>
      </c>
      <c r="AM4" s="726" t="s">
        <v>3</v>
      </c>
      <c r="AN4" s="726" t="s">
        <v>5</v>
      </c>
      <c r="AO4" s="755" t="s">
        <v>3</v>
      </c>
      <c r="AP4" s="755" t="s">
        <v>5</v>
      </c>
      <c r="AQ4" s="207" t="s">
        <v>6</v>
      </c>
      <c r="AR4" s="808" t="s">
        <v>452</v>
      </c>
      <c r="AS4" s="10" t="s">
        <v>5</v>
      </c>
      <c r="AT4" s="10" t="s">
        <v>3</v>
      </c>
      <c r="AU4" s="10" t="s">
        <v>5</v>
      </c>
      <c r="AV4" s="10" t="s">
        <v>3</v>
      </c>
      <c r="AW4" s="10" t="s">
        <v>5</v>
      </c>
      <c r="AX4" s="10" t="s">
        <v>3</v>
      </c>
      <c r="AY4" s="10" t="s">
        <v>5</v>
      </c>
      <c r="AZ4" s="10" t="s">
        <v>3</v>
      </c>
      <c r="BA4" s="10" t="s">
        <v>5</v>
      </c>
      <c r="BB4" s="10" t="s">
        <v>3</v>
      </c>
      <c r="BC4" s="10" t="s">
        <v>5</v>
      </c>
      <c r="BD4" s="10" t="s">
        <v>3</v>
      </c>
      <c r="BE4" s="10" t="s">
        <v>5</v>
      </c>
      <c r="BF4" s="10" t="s">
        <v>5</v>
      </c>
      <c r="BG4" s="10" t="s">
        <v>5</v>
      </c>
      <c r="BH4" s="10" t="s">
        <v>3</v>
      </c>
      <c r="BI4" s="10" t="s">
        <v>5</v>
      </c>
      <c r="BJ4" s="10" t="s">
        <v>3</v>
      </c>
      <c r="BK4" s="10" t="s">
        <v>5</v>
      </c>
      <c r="BL4" s="479">
        <v>2018</v>
      </c>
      <c r="BM4" s="811" t="s">
        <v>452</v>
      </c>
      <c r="BN4" s="811" t="s">
        <v>829</v>
      </c>
      <c r="BO4" s="534" t="s">
        <v>3</v>
      </c>
      <c r="BP4" s="575" t="s">
        <v>5</v>
      </c>
      <c r="BQ4" s="573" t="s">
        <v>3</v>
      </c>
      <c r="BR4" s="573" t="s">
        <v>5</v>
      </c>
      <c r="BS4" s="587" t="s">
        <v>3</v>
      </c>
      <c r="BT4" s="587" t="s">
        <v>5</v>
      </c>
      <c r="BU4" s="600" t="s">
        <v>3</v>
      </c>
      <c r="BV4" s="600" t="s">
        <v>5</v>
      </c>
      <c r="BW4" s="664" t="s">
        <v>3</v>
      </c>
      <c r="BX4" s="664" t="s">
        <v>5</v>
      </c>
      <c r="BY4" s="684" t="s">
        <v>3</v>
      </c>
      <c r="BZ4" s="684" t="s">
        <v>5</v>
      </c>
      <c r="CA4" s="721" t="s">
        <v>3</v>
      </c>
      <c r="CB4" s="721" t="s">
        <v>5</v>
      </c>
      <c r="CC4" s="726" t="s">
        <v>3</v>
      </c>
      <c r="CD4" s="726" t="s">
        <v>5</v>
      </c>
      <c r="CE4" s="755" t="s">
        <v>3</v>
      </c>
      <c r="CF4" s="755" t="s">
        <v>5</v>
      </c>
    </row>
    <row r="5" spans="1:104" s="208" customFormat="1" ht="15" customHeight="1" x14ac:dyDescent="0.25">
      <c r="A5" s="550" t="s">
        <v>7</v>
      </c>
      <c r="B5" s="808"/>
      <c r="C5" s="10" t="s">
        <v>11</v>
      </c>
      <c r="D5" s="10" t="s">
        <v>9</v>
      </c>
      <c r="E5" s="10" t="s">
        <v>11</v>
      </c>
      <c r="F5" s="10" t="s">
        <v>9</v>
      </c>
      <c r="G5" s="10" t="s">
        <v>11</v>
      </c>
      <c r="H5" s="10" t="s">
        <v>9</v>
      </c>
      <c r="I5" s="10" t="s">
        <v>11</v>
      </c>
      <c r="J5" s="10" t="s">
        <v>9</v>
      </c>
      <c r="K5" s="10" t="s">
        <v>11</v>
      </c>
      <c r="L5" s="10" t="s">
        <v>9</v>
      </c>
      <c r="M5" s="10" t="s">
        <v>11</v>
      </c>
      <c r="N5" s="10" t="s">
        <v>9</v>
      </c>
      <c r="O5" s="10" t="s">
        <v>11</v>
      </c>
      <c r="P5" s="10" t="s">
        <v>11</v>
      </c>
      <c r="Q5" s="10" t="s">
        <v>11</v>
      </c>
      <c r="R5" s="10" t="s">
        <v>9</v>
      </c>
      <c r="S5" s="10" t="s">
        <v>11</v>
      </c>
      <c r="T5" s="10" t="s">
        <v>9</v>
      </c>
      <c r="U5" s="10" t="s">
        <v>11</v>
      </c>
      <c r="V5" s="477" t="s">
        <v>8</v>
      </c>
      <c r="W5" s="812"/>
      <c r="X5" s="812"/>
      <c r="Y5" s="535" t="s">
        <v>9</v>
      </c>
      <c r="Z5" s="535" t="s">
        <v>11</v>
      </c>
      <c r="AA5" s="574" t="s">
        <v>9</v>
      </c>
      <c r="AB5" s="574" t="s">
        <v>11</v>
      </c>
      <c r="AC5" s="588" t="s">
        <v>9</v>
      </c>
      <c r="AD5" s="588" t="s">
        <v>11</v>
      </c>
      <c r="AE5" s="601" t="s">
        <v>9</v>
      </c>
      <c r="AF5" s="601" t="s">
        <v>11</v>
      </c>
      <c r="AG5" s="665" t="s">
        <v>9</v>
      </c>
      <c r="AH5" s="665" t="s">
        <v>11</v>
      </c>
      <c r="AI5" s="685" t="s">
        <v>9</v>
      </c>
      <c r="AJ5" s="685" t="s">
        <v>11</v>
      </c>
      <c r="AK5" s="722" t="s">
        <v>9</v>
      </c>
      <c r="AL5" s="722" t="s">
        <v>11</v>
      </c>
      <c r="AM5" s="727" t="s">
        <v>9</v>
      </c>
      <c r="AN5" s="727" t="s">
        <v>11</v>
      </c>
      <c r="AO5" s="756" t="s">
        <v>9</v>
      </c>
      <c r="AP5" s="756" t="s">
        <v>11</v>
      </c>
      <c r="AQ5" s="209" t="s">
        <v>7</v>
      </c>
      <c r="AR5" s="808"/>
      <c r="AS5" s="10" t="s">
        <v>11</v>
      </c>
      <c r="AT5" s="10" t="s">
        <v>9</v>
      </c>
      <c r="AU5" s="10" t="s">
        <v>11</v>
      </c>
      <c r="AV5" s="10" t="s">
        <v>9</v>
      </c>
      <c r="AW5" s="10" t="s">
        <v>11</v>
      </c>
      <c r="AX5" s="10" t="s">
        <v>9</v>
      </c>
      <c r="AY5" s="10" t="s">
        <v>11</v>
      </c>
      <c r="AZ5" s="10" t="s">
        <v>9</v>
      </c>
      <c r="BA5" s="10" t="s">
        <v>11</v>
      </c>
      <c r="BB5" s="10" t="s">
        <v>9</v>
      </c>
      <c r="BC5" s="10" t="s">
        <v>11</v>
      </c>
      <c r="BD5" s="10" t="s">
        <v>9</v>
      </c>
      <c r="BE5" s="10" t="s">
        <v>11</v>
      </c>
      <c r="BF5" s="10" t="s">
        <v>11</v>
      </c>
      <c r="BG5" s="10" t="s">
        <v>11</v>
      </c>
      <c r="BH5" s="10" t="s">
        <v>9</v>
      </c>
      <c r="BI5" s="10" t="s">
        <v>11</v>
      </c>
      <c r="BJ5" s="10" t="s">
        <v>9</v>
      </c>
      <c r="BK5" s="10" t="s">
        <v>11</v>
      </c>
      <c r="BL5" s="477" t="s">
        <v>8</v>
      </c>
      <c r="BM5" s="812"/>
      <c r="BN5" s="812"/>
      <c r="BO5" s="535" t="s">
        <v>9</v>
      </c>
      <c r="BP5" s="575" t="s">
        <v>11</v>
      </c>
      <c r="BQ5" s="574" t="s">
        <v>9</v>
      </c>
      <c r="BR5" s="574" t="s">
        <v>11</v>
      </c>
      <c r="BS5" s="588" t="s">
        <v>9</v>
      </c>
      <c r="BT5" s="588" t="s">
        <v>11</v>
      </c>
      <c r="BU5" s="601" t="s">
        <v>9</v>
      </c>
      <c r="BV5" s="601" t="s">
        <v>11</v>
      </c>
      <c r="BW5" s="665" t="s">
        <v>9</v>
      </c>
      <c r="BX5" s="665" t="s">
        <v>11</v>
      </c>
      <c r="BY5" s="685" t="s">
        <v>9</v>
      </c>
      <c r="BZ5" s="685" t="s">
        <v>11</v>
      </c>
      <c r="CA5" s="722" t="s">
        <v>9</v>
      </c>
      <c r="CB5" s="722" t="s">
        <v>11</v>
      </c>
      <c r="CC5" s="727" t="s">
        <v>9</v>
      </c>
      <c r="CD5" s="727" t="s">
        <v>11</v>
      </c>
      <c r="CE5" s="756" t="s">
        <v>9</v>
      </c>
      <c r="CF5" s="756" t="s">
        <v>11</v>
      </c>
    </row>
    <row r="6" spans="1:104" s="215" customFormat="1" ht="31.5" x14ac:dyDescent="0.2">
      <c r="A6" s="56" t="s">
        <v>13</v>
      </c>
      <c r="B6" s="57" t="e">
        <f>#REF!</f>
        <v>#REF!</v>
      </c>
      <c r="C6" s="57" t="e">
        <f>#REF!</f>
        <v>#REF!</v>
      </c>
      <c r="D6" s="57" t="e">
        <f>#REF!</f>
        <v>#REF!</v>
      </c>
      <c r="E6" s="57" t="e">
        <f>#REF!</f>
        <v>#REF!</v>
      </c>
      <c r="F6" s="57" t="e">
        <f>#REF!</f>
        <v>#REF!</v>
      </c>
      <c r="G6" s="57" t="e">
        <f>#REF!</f>
        <v>#REF!</v>
      </c>
      <c r="H6" s="57" t="e">
        <f>#REF!</f>
        <v>#REF!</v>
      </c>
      <c r="I6" s="57" t="e">
        <f>#REF!</f>
        <v>#REF!</v>
      </c>
      <c r="J6" s="57" t="e">
        <f>#REF!</f>
        <v>#REF!</v>
      </c>
      <c r="K6" s="57" t="e">
        <f>#REF!</f>
        <v>#REF!</v>
      </c>
      <c r="L6" s="57" t="e">
        <f>#REF!</f>
        <v>#REF!</v>
      </c>
      <c r="M6" s="57" t="e">
        <f>#REF!</f>
        <v>#REF!</v>
      </c>
      <c r="N6" s="57" t="e">
        <f>#REF!</f>
        <v>#REF!</v>
      </c>
      <c r="O6" s="57" t="e">
        <f>#REF!</f>
        <v>#REF!</v>
      </c>
      <c r="P6" s="57" t="e">
        <f>#REF!</f>
        <v>#REF!</v>
      </c>
      <c r="Q6" s="57" t="e">
        <f>#REF!</f>
        <v>#REF!</v>
      </c>
      <c r="R6" s="57" t="e">
        <f>#REF!</f>
        <v>#REF!</v>
      </c>
      <c r="S6" s="57" t="e">
        <f>#REF!</f>
        <v>#REF!</v>
      </c>
      <c r="T6" s="57" t="e">
        <f>#REF!</f>
        <v>#REF!</v>
      </c>
      <c r="U6" s="57">
        <f>'intézményi.részl.  '!U259</f>
        <v>499689</v>
      </c>
      <c r="V6" s="57">
        <f>'intézményi.részl.  '!V259</f>
        <v>1759153</v>
      </c>
      <c r="W6" s="57">
        <f>'intézményi.részl.  '!W259</f>
        <v>90068</v>
      </c>
      <c r="X6" s="57">
        <f>'intézményi.részl.  '!X259</f>
        <v>1849221</v>
      </c>
      <c r="Y6" s="57">
        <f>'intézményi.részl.  '!Y259</f>
        <v>55420</v>
      </c>
      <c r="Z6" s="57">
        <f>'intézményi.részl.  '!Z259</f>
        <v>1904641</v>
      </c>
      <c r="AA6" s="57">
        <f>'intézményi.részl.  '!AA259</f>
        <v>17263</v>
      </c>
      <c r="AB6" s="57">
        <f>'intézményi.részl.  '!AB259</f>
        <v>1921904</v>
      </c>
      <c r="AC6" s="57">
        <f>'intézményi.részl.  '!AC259</f>
        <v>11903</v>
      </c>
      <c r="AD6" s="57">
        <f>'intézményi.részl.  '!AD259</f>
        <v>1933807</v>
      </c>
      <c r="AE6" s="57">
        <f>'intézményi.részl.  '!AE259</f>
        <v>116302</v>
      </c>
      <c r="AF6" s="57">
        <f>'intézményi.részl.  '!AF259</f>
        <v>2050109</v>
      </c>
      <c r="AG6" s="57">
        <f>'intézményi.részl.  '!AG259</f>
        <v>21800</v>
      </c>
      <c r="AH6" s="57">
        <f>'intézményi.részl.  '!AH259</f>
        <v>2071909</v>
      </c>
      <c r="AI6" s="57">
        <f>'intézményi.részl.  '!AI259</f>
        <v>38046</v>
      </c>
      <c r="AJ6" s="57">
        <f>'intézményi.részl.  '!AJ259</f>
        <v>2109955</v>
      </c>
      <c r="AK6" s="57">
        <f>'intézményi.részl.  '!AK259</f>
        <v>8947</v>
      </c>
      <c r="AL6" s="57">
        <f>'intézményi.részl.  '!AL259</f>
        <v>2118902</v>
      </c>
      <c r="AM6" s="57">
        <f>'intézményi.részl.  '!AM259</f>
        <v>0</v>
      </c>
      <c r="AN6" s="57">
        <f>'intézményi.részl.  '!AN259</f>
        <v>2133566</v>
      </c>
      <c r="AO6" s="57">
        <f>'intézményi.részl.  '!AO259</f>
        <v>76018</v>
      </c>
      <c r="AP6" s="57">
        <f>'intézményi.részl.  '!AP259</f>
        <v>2209584</v>
      </c>
      <c r="AQ6" s="607" t="s">
        <v>14</v>
      </c>
      <c r="AR6" s="57" t="e">
        <f>#REF!</f>
        <v>#REF!</v>
      </c>
      <c r="AS6" s="57" t="e">
        <f>#REF!</f>
        <v>#REF!</v>
      </c>
      <c r="AT6" s="57" t="e">
        <f>#REF!</f>
        <v>#REF!</v>
      </c>
      <c r="AU6" s="57" t="e">
        <f>#REF!</f>
        <v>#REF!</v>
      </c>
      <c r="AV6" s="57" t="e">
        <f>#REF!</f>
        <v>#REF!</v>
      </c>
      <c r="AW6" s="57" t="e">
        <f>#REF!</f>
        <v>#REF!</v>
      </c>
      <c r="AX6" s="57" t="e">
        <f>#REF!</f>
        <v>#REF!</v>
      </c>
      <c r="AY6" s="57" t="e">
        <f>#REF!</f>
        <v>#REF!</v>
      </c>
      <c r="AZ6" s="57" t="e">
        <f>#REF!</f>
        <v>#REF!</v>
      </c>
      <c r="BA6" s="57" t="e">
        <f>#REF!</f>
        <v>#REF!</v>
      </c>
      <c r="BB6" s="57" t="e">
        <f>#REF!</f>
        <v>#REF!</v>
      </c>
      <c r="BC6" s="57" t="e">
        <f>#REF!</f>
        <v>#REF!</v>
      </c>
      <c r="BD6" s="57" t="e">
        <f>#REF!</f>
        <v>#REF!</v>
      </c>
      <c r="BE6" s="57" t="e">
        <f>#REF!</f>
        <v>#REF!</v>
      </c>
      <c r="BF6" s="57" t="e">
        <f>#REF!</f>
        <v>#REF!</v>
      </c>
      <c r="BG6" s="57" t="e">
        <f>#REF!</f>
        <v>#REF!</v>
      </c>
      <c r="BH6" s="57" t="e">
        <f>#REF!</f>
        <v>#REF!</v>
      </c>
      <c r="BI6" s="57" t="e">
        <f>#REF!</f>
        <v>#REF!</v>
      </c>
      <c r="BJ6" s="57" t="e">
        <f>#REF!</f>
        <v>#REF!</v>
      </c>
      <c r="BK6" s="57">
        <f>'intézményi.részl.  '!BK259</f>
        <v>478567</v>
      </c>
      <c r="BL6" s="57">
        <f>'intézményi.részl.  '!BL259</f>
        <v>2097319</v>
      </c>
      <c r="BM6" s="57">
        <f>'intézményi.részl.  '!BM259</f>
        <v>54972</v>
      </c>
      <c r="BN6" s="57">
        <f>'intézményi.részl.  '!BN259</f>
        <v>2152291</v>
      </c>
      <c r="BO6" s="57">
        <f>'intézményi.részl.  '!BO259</f>
        <v>-84279</v>
      </c>
      <c r="BP6" s="57">
        <f>'intézményi.részl.  '!BP259</f>
        <v>2068012</v>
      </c>
      <c r="BQ6" s="57">
        <f>'intézményi.részl.  '!BQ259</f>
        <v>16004</v>
      </c>
      <c r="BR6" s="57">
        <f>'intézményi.részl.  '!BR259</f>
        <v>2084016</v>
      </c>
      <c r="BS6" s="57">
        <f>'intézményi.részl.  '!BS259</f>
        <v>22639</v>
      </c>
      <c r="BT6" s="57">
        <f>'intézményi.részl.  '!BT259</f>
        <v>2106655</v>
      </c>
      <c r="BU6" s="57">
        <f>'intézményi.részl.  '!BU259</f>
        <v>24684</v>
      </c>
      <c r="BV6" s="57">
        <f>'intézményi.részl.  '!BV259</f>
        <v>2131339</v>
      </c>
      <c r="BW6" s="57">
        <f>'intézményi.részl.  '!BW259</f>
        <v>14703</v>
      </c>
      <c r="BX6" s="57">
        <f>'intézményi.részl.  '!BX259</f>
        <v>2140783</v>
      </c>
      <c r="BY6" s="57">
        <f>'intézményi.részl.  '!BY259</f>
        <v>20668</v>
      </c>
      <c r="BZ6" s="57">
        <f>'intézményi.részl.  '!BZ259</f>
        <v>2161451</v>
      </c>
      <c r="CA6" s="57">
        <f>'intézményi.részl.  '!CA259</f>
        <v>-33987</v>
      </c>
      <c r="CB6" s="57">
        <f>'intézményi.részl.  '!CB259</f>
        <v>2167937</v>
      </c>
      <c r="CC6" s="57">
        <f>'intézményi.részl.  '!CC259</f>
        <v>0</v>
      </c>
      <c r="CD6" s="57">
        <f>'intézményi.részl.  '!CD259</f>
        <v>2167937</v>
      </c>
      <c r="CE6" s="57">
        <f>'intézményi.részl.  '!CE259</f>
        <v>-33621</v>
      </c>
      <c r="CF6" s="57">
        <f>'intézményi.részl.  '!CF259</f>
        <v>2134316</v>
      </c>
    </row>
    <row r="7" spans="1:104" s="215" customFormat="1" ht="31.5" x14ac:dyDescent="0.2">
      <c r="A7" s="44" t="s">
        <v>45</v>
      </c>
      <c r="B7" s="57" t="e">
        <f>#REF!</f>
        <v>#REF!</v>
      </c>
      <c r="C7" s="57" t="e">
        <f>#REF!</f>
        <v>#REF!</v>
      </c>
      <c r="D7" s="57" t="e">
        <f>#REF!</f>
        <v>#REF!</v>
      </c>
      <c r="E7" s="57" t="e">
        <f>#REF!</f>
        <v>#REF!</v>
      </c>
      <c r="F7" s="57" t="e">
        <f>#REF!</f>
        <v>#REF!</v>
      </c>
      <c r="G7" s="57" t="e">
        <f>#REF!</f>
        <v>#REF!</v>
      </c>
      <c r="H7" s="57" t="e">
        <f>#REF!</f>
        <v>#REF!</v>
      </c>
      <c r="I7" s="57" t="e">
        <f>#REF!</f>
        <v>#REF!</v>
      </c>
      <c r="J7" s="57" t="e">
        <f>#REF!</f>
        <v>#REF!</v>
      </c>
      <c r="K7" s="57" t="e">
        <f>#REF!</f>
        <v>#REF!</v>
      </c>
      <c r="L7" s="57" t="e">
        <f>#REF!</f>
        <v>#REF!</v>
      </c>
      <c r="M7" s="57" t="e">
        <f>#REF!</f>
        <v>#REF!</v>
      </c>
      <c r="N7" s="57" t="e">
        <f>#REF!</f>
        <v>#REF!</v>
      </c>
      <c r="O7" s="57" t="e">
        <f>#REF!</f>
        <v>#REF!</v>
      </c>
      <c r="P7" s="57" t="e">
        <f>#REF!</f>
        <v>#REF!</v>
      </c>
      <c r="Q7" s="57" t="e">
        <f>#REF!</f>
        <v>#REF!</v>
      </c>
      <c r="R7" s="57" t="e">
        <f>#REF!</f>
        <v>#REF!</v>
      </c>
      <c r="S7" s="57" t="e">
        <f>#REF!</f>
        <v>#REF!</v>
      </c>
      <c r="T7" s="57" t="e">
        <f>#REF!</f>
        <v>#REF!</v>
      </c>
      <c r="U7" s="57" t="e">
        <f>'intézményi.részl.  '!U260</f>
        <v>#REF!</v>
      </c>
      <c r="V7" s="57">
        <f>'intézményi.részl.  '!V260</f>
        <v>12002</v>
      </c>
      <c r="W7" s="57">
        <f>'intézményi.részl.  '!W260</f>
        <v>59704</v>
      </c>
      <c r="X7" s="57">
        <f>'intézményi.részl.  '!X260</f>
        <v>71706</v>
      </c>
      <c r="Y7" s="57">
        <f>'intézményi.részl.  '!Y260</f>
        <v>8078</v>
      </c>
      <c r="Z7" s="57">
        <f>'intézményi.részl.  '!Z260</f>
        <v>79784</v>
      </c>
      <c r="AA7" s="57">
        <f>'intézményi.részl.  '!AA260</f>
        <v>0</v>
      </c>
      <c r="AB7" s="57">
        <f>'intézményi.részl.  '!AB260</f>
        <v>79784</v>
      </c>
      <c r="AC7" s="57">
        <f>'intézményi.részl.  '!AC260</f>
        <v>1402941</v>
      </c>
      <c r="AD7" s="57">
        <f>'intézményi.részl.  '!AD260</f>
        <v>1482725</v>
      </c>
      <c r="AE7" s="57">
        <f>'intézményi.részl.  '!AE260</f>
        <v>429</v>
      </c>
      <c r="AF7" s="57">
        <f>'intézményi.részl.  '!AF260</f>
        <v>1483154</v>
      </c>
      <c r="AG7" s="57">
        <f>'intézményi.részl.  '!AG260</f>
        <v>3300</v>
      </c>
      <c r="AH7" s="57">
        <f>'intézményi.részl.  '!AH260</f>
        <v>1486454</v>
      </c>
      <c r="AI7" s="57">
        <f>'intézményi.részl.  '!AI260</f>
        <v>45879</v>
      </c>
      <c r="AJ7" s="57">
        <f>'intézményi.részl.  '!AJ260</f>
        <v>1532333</v>
      </c>
      <c r="AK7" s="57">
        <f>'intézményi.részl.  '!AK260</f>
        <v>0</v>
      </c>
      <c r="AL7" s="57">
        <f>'intézményi.részl.  '!AL260</f>
        <v>1922845</v>
      </c>
      <c r="AM7" s="57">
        <f>'intézményi.részl.  '!AM260</f>
        <v>0</v>
      </c>
      <c r="AN7" s="57">
        <f>'intézményi.részl.  '!AN260</f>
        <v>1922845</v>
      </c>
      <c r="AO7" s="57">
        <f>'intézményi.részl.  '!AO260</f>
        <v>7380</v>
      </c>
      <c r="AP7" s="57">
        <f>'intézményi.részl.  '!AP260</f>
        <v>1930225</v>
      </c>
      <c r="AQ7" s="44" t="s">
        <v>16</v>
      </c>
      <c r="AR7" s="57" t="e">
        <f>#REF!</f>
        <v>#REF!</v>
      </c>
      <c r="AS7" s="57" t="e">
        <f>#REF!</f>
        <v>#REF!</v>
      </c>
      <c r="AT7" s="57" t="e">
        <f>#REF!</f>
        <v>#REF!</v>
      </c>
      <c r="AU7" s="57" t="e">
        <f>#REF!</f>
        <v>#REF!</v>
      </c>
      <c r="AV7" s="57" t="e">
        <f>#REF!</f>
        <v>#REF!</v>
      </c>
      <c r="AW7" s="57" t="e">
        <f>#REF!</f>
        <v>#REF!</v>
      </c>
      <c r="AX7" s="57" t="e">
        <f>#REF!</f>
        <v>#REF!</v>
      </c>
      <c r="AY7" s="57" t="e">
        <f>#REF!</f>
        <v>#REF!</v>
      </c>
      <c r="AZ7" s="57" t="e">
        <f>#REF!</f>
        <v>#REF!</v>
      </c>
      <c r="BA7" s="57" t="e">
        <f>#REF!</f>
        <v>#REF!</v>
      </c>
      <c r="BB7" s="57" t="e">
        <f>#REF!</f>
        <v>#REF!</v>
      </c>
      <c r="BC7" s="57" t="e">
        <f>#REF!</f>
        <v>#REF!</v>
      </c>
      <c r="BD7" s="57" t="e">
        <f>#REF!</f>
        <v>#REF!</v>
      </c>
      <c r="BE7" s="57" t="e">
        <f>#REF!</f>
        <v>#REF!</v>
      </c>
      <c r="BF7" s="57" t="e">
        <f>#REF!</f>
        <v>#REF!</v>
      </c>
      <c r="BG7" s="57" t="e">
        <f>#REF!</f>
        <v>#REF!</v>
      </c>
      <c r="BH7" s="57" t="e">
        <f>#REF!</f>
        <v>#REF!</v>
      </c>
      <c r="BI7" s="57" t="e">
        <f>#REF!</f>
        <v>#REF!</v>
      </c>
      <c r="BJ7" s="57" t="e">
        <f>#REF!</f>
        <v>#REF!</v>
      </c>
      <c r="BK7" s="57">
        <f>'intézményi.részl.  '!BK260</f>
        <v>92257</v>
      </c>
      <c r="BL7" s="57">
        <f>'intézményi.részl.  '!BL260</f>
        <v>409709.4</v>
      </c>
      <c r="BM7" s="57">
        <f>'intézményi.részl.  '!BM260</f>
        <v>10464</v>
      </c>
      <c r="BN7" s="57">
        <f>'intézményi.részl.  '!BN260</f>
        <v>420173.4</v>
      </c>
      <c r="BO7" s="57">
        <f>'intézményi.részl.  '!BO260</f>
        <v>-16528</v>
      </c>
      <c r="BP7" s="57">
        <f>'intézményi.részl.  '!BP260</f>
        <v>403645.4</v>
      </c>
      <c r="BQ7" s="57">
        <f>'intézményi.részl.  '!BQ260</f>
        <v>3171</v>
      </c>
      <c r="BR7" s="57">
        <f>'intézményi.részl.  '!BR260</f>
        <v>406816.4</v>
      </c>
      <c r="BS7" s="57">
        <f>'intézményi.részl.  '!BS260</f>
        <v>4362</v>
      </c>
      <c r="BT7" s="57">
        <f>'intézményi.részl.  '!BT260</f>
        <v>411178.4</v>
      </c>
      <c r="BU7" s="57">
        <f>'intézményi.részl.  '!BU260</f>
        <v>5407</v>
      </c>
      <c r="BV7" s="57">
        <f>'intézményi.részl.  '!BV260</f>
        <v>416585.4</v>
      </c>
      <c r="BW7" s="57">
        <f>'intézményi.részl.  '!BW260</f>
        <v>3012</v>
      </c>
      <c r="BX7" s="57">
        <f>'intézményi.részl.  '!BX260</f>
        <v>418396</v>
      </c>
      <c r="BY7" s="57">
        <f>'intézményi.részl.  '!BY260</f>
        <v>4800</v>
      </c>
      <c r="BZ7" s="57">
        <f>'intézményi.részl.  '!BZ260</f>
        <v>423196</v>
      </c>
      <c r="CA7" s="57">
        <f>'intézményi.részl.  '!CA260</f>
        <v>4086</v>
      </c>
      <c r="CB7" s="57">
        <f>'intézményi.részl.  '!CB260</f>
        <v>427282</v>
      </c>
      <c r="CC7" s="57">
        <f>'intézményi.részl.  '!CC260</f>
        <v>0</v>
      </c>
      <c r="CD7" s="57">
        <f>'intézményi.részl.  '!CD260</f>
        <v>431794</v>
      </c>
      <c r="CE7" s="57">
        <f>'intézményi.részl.  '!CE260</f>
        <v>-3080</v>
      </c>
      <c r="CF7" s="57">
        <f>'intézményi.részl.  '!CF260</f>
        <v>428714</v>
      </c>
    </row>
    <row r="8" spans="1:104" s="208" customFormat="1" x14ac:dyDescent="0.25">
      <c r="A8" s="212" t="s">
        <v>59</v>
      </c>
      <c r="B8" s="211" t="e">
        <f>#REF!</f>
        <v>#REF!</v>
      </c>
      <c r="C8" s="211" t="e">
        <f>#REF!</f>
        <v>#REF!</v>
      </c>
      <c r="D8" s="211" t="e">
        <f>#REF!</f>
        <v>#REF!</v>
      </c>
      <c r="E8" s="211" t="e">
        <f>#REF!</f>
        <v>#REF!</v>
      </c>
      <c r="F8" s="211" t="e">
        <f>#REF!</f>
        <v>#REF!</v>
      </c>
      <c r="G8" s="211" t="e">
        <f>#REF!</f>
        <v>#REF!</v>
      </c>
      <c r="H8" s="211" t="e">
        <f>#REF!</f>
        <v>#REF!</v>
      </c>
      <c r="I8" s="211" t="e">
        <f>#REF!</f>
        <v>#REF!</v>
      </c>
      <c r="J8" s="211" t="e">
        <f>#REF!</f>
        <v>#REF!</v>
      </c>
      <c r="K8" s="211" t="e">
        <f>#REF!</f>
        <v>#REF!</v>
      </c>
      <c r="L8" s="211" t="e">
        <f>#REF!</f>
        <v>#REF!</v>
      </c>
      <c r="M8" s="211" t="e">
        <f>#REF!</f>
        <v>#REF!</v>
      </c>
      <c r="N8" s="211" t="e">
        <f>#REF!</f>
        <v>#REF!</v>
      </c>
      <c r="O8" s="211" t="e">
        <f>#REF!</f>
        <v>#REF!</v>
      </c>
      <c r="P8" s="211" t="e">
        <f>#REF!</f>
        <v>#REF!</v>
      </c>
      <c r="Q8" s="211" t="e">
        <f>#REF!</f>
        <v>#REF!</v>
      </c>
      <c r="R8" s="211" t="e">
        <f>#REF!</f>
        <v>#REF!</v>
      </c>
      <c r="S8" s="211" t="e">
        <f>#REF!</f>
        <v>#REF!</v>
      </c>
      <c r="T8" s="211" t="e">
        <f>#REF!</f>
        <v>#REF!</v>
      </c>
      <c r="U8" s="211">
        <f>'intézményi.részl.  '!U261</f>
        <v>115000</v>
      </c>
      <c r="V8" s="211">
        <f>'intézményi.részl.  '!V261</f>
        <v>1846635</v>
      </c>
      <c r="W8" s="211">
        <f>'intézményi.részl.  '!W261</f>
        <v>0</v>
      </c>
      <c r="X8" s="211">
        <f>'intézményi.részl.  '!X261</f>
        <v>1846635</v>
      </c>
      <c r="Y8" s="211">
        <f>'intézményi.részl.  '!Y261</f>
        <v>0</v>
      </c>
      <c r="Z8" s="211">
        <f>'intézményi.részl.  '!Z261</f>
        <v>1846635</v>
      </c>
      <c r="AA8" s="211">
        <f>'intézményi.részl.  '!AA261</f>
        <v>0</v>
      </c>
      <c r="AB8" s="211">
        <f>'intézményi.részl.  '!AB261</f>
        <v>1846635</v>
      </c>
      <c r="AC8" s="211">
        <f>'intézményi.részl.  '!AC261</f>
        <v>0</v>
      </c>
      <c r="AD8" s="211">
        <f>'intézményi.részl.  '!AD261</f>
        <v>1846635</v>
      </c>
      <c r="AE8" s="211">
        <f>'intézményi.részl.  '!AE261</f>
        <v>0</v>
      </c>
      <c r="AF8" s="211">
        <f>'intézményi.részl.  '!AF261</f>
        <v>1846635</v>
      </c>
      <c r="AG8" s="211">
        <f>'intézményi.részl.  '!AG261</f>
        <v>0</v>
      </c>
      <c r="AH8" s="211">
        <f>'intézményi.részl.  '!AH261</f>
        <v>1846635</v>
      </c>
      <c r="AI8" s="211">
        <f>'intézményi.részl.  '!AI261</f>
        <v>101101</v>
      </c>
      <c r="AJ8" s="211">
        <f>'intézményi.részl.  '!AJ261</f>
        <v>1947736</v>
      </c>
      <c r="AK8" s="211">
        <f>'intézményi.részl.  '!AK261</f>
        <v>58065</v>
      </c>
      <c r="AL8" s="211">
        <f>'intézményi.részl.  '!AL261</f>
        <v>2005801</v>
      </c>
      <c r="AM8" s="211">
        <f>'intézményi.részl.  '!AM261</f>
        <v>0</v>
      </c>
      <c r="AN8" s="211">
        <f>'intézményi.részl.  '!AN261</f>
        <v>2005801</v>
      </c>
      <c r="AO8" s="211">
        <f>'intézményi.részl.  '!AO261</f>
        <v>179882</v>
      </c>
      <c r="AP8" s="211">
        <f>'intézményi.részl.  '!AP261</f>
        <v>2185683</v>
      </c>
      <c r="AQ8" s="212" t="s">
        <v>18</v>
      </c>
      <c r="AR8" s="211" t="e">
        <f>#REF!</f>
        <v>#REF!</v>
      </c>
      <c r="AS8" s="211" t="e">
        <f>#REF!</f>
        <v>#REF!</v>
      </c>
      <c r="AT8" s="211" t="e">
        <f>#REF!</f>
        <v>#REF!</v>
      </c>
      <c r="AU8" s="211" t="e">
        <f>#REF!</f>
        <v>#REF!</v>
      </c>
      <c r="AV8" s="211" t="e">
        <f>#REF!</f>
        <v>#REF!</v>
      </c>
      <c r="AW8" s="211" t="e">
        <f>#REF!</f>
        <v>#REF!</v>
      </c>
      <c r="AX8" s="211" t="e">
        <f>#REF!</f>
        <v>#REF!</v>
      </c>
      <c r="AY8" s="211" t="e">
        <f>#REF!</f>
        <v>#REF!</v>
      </c>
      <c r="AZ8" s="211" t="e">
        <f>#REF!</f>
        <v>#REF!</v>
      </c>
      <c r="BA8" s="211" t="e">
        <f>#REF!</f>
        <v>#REF!</v>
      </c>
      <c r="BB8" s="211" t="e">
        <f>#REF!</f>
        <v>#REF!</v>
      </c>
      <c r="BC8" s="211" t="e">
        <f>#REF!</f>
        <v>#REF!</v>
      </c>
      <c r="BD8" s="211" t="e">
        <f>#REF!</f>
        <v>#REF!</v>
      </c>
      <c r="BE8" s="211" t="e">
        <f>#REF!</f>
        <v>#REF!</v>
      </c>
      <c r="BF8" s="211" t="e">
        <f>#REF!</f>
        <v>#REF!</v>
      </c>
      <c r="BG8" s="211" t="e">
        <f>#REF!</f>
        <v>#REF!</v>
      </c>
      <c r="BH8" s="211" t="e">
        <f>#REF!</f>
        <v>#REF!</v>
      </c>
      <c r="BI8" s="211" t="e">
        <f>#REF!</f>
        <v>#REF!</v>
      </c>
      <c r="BJ8" s="211" t="e">
        <f>#REF!</f>
        <v>#REF!</v>
      </c>
      <c r="BK8" s="211">
        <f>'intézményi.részl.  '!BK261</f>
        <v>1398277</v>
      </c>
      <c r="BL8" s="211">
        <f>'intézményi.részl.  '!BL261</f>
        <v>1476411</v>
      </c>
      <c r="BM8" s="211">
        <f>'intézményi.részl.  '!BM261</f>
        <v>31551</v>
      </c>
      <c r="BN8" s="211">
        <f>'intézményi.részl.  '!BN261</f>
        <v>1507962</v>
      </c>
      <c r="BO8" s="211">
        <f>'intézményi.részl.  '!BO261</f>
        <v>-20805</v>
      </c>
      <c r="BP8" s="211">
        <f>'intézményi.részl.  '!BP261</f>
        <v>1487157</v>
      </c>
      <c r="BQ8" s="211">
        <f>'intézményi.részl.  '!BQ261</f>
        <v>1010</v>
      </c>
      <c r="BR8" s="211">
        <f>'intézményi.részl.  '!BR261</f>
        <v>1488167</v>
      </c>
      <c r="BS8" s="211">
        <f>'intézményi.részl.  '!BS261</f>
        <v>-34195</v>
      </c>
      <c r="BT8" s="211">
        <f>'intézményi.részl.  '!BT261</f>
        <v>1453972</v>
      </c>
      <c r="BU8" s="211">
        <f>'intézményi.részl.  '!BU261</f>
        <v>43908</v>
      </c>
      <c r="BV8" s="211">
        <f>'intézményi.részl.  '!BV261</f>
        <v>1497880</v>
      </c>
      <c r="BW8" s="211">
        <f>'intézményi.részl.  '!BW261</f>
        <v>8292</v>
      </c>
      <c r="BX8" s="211">
        <f>'intézményi.részl.  '!BX261</f>
        <v>1500622</v>
      </c>
      <c r="BY8" s="211">
        <f>'intézményi.részl.  '!BY261</f>
        <v>33371</v>
      </c>
      <c r="BZ8" s="211">
        <f>'intézményi.részl.  '!BZ261</f>
        <v>1533993</v>
      </c>
      <c r="CA8" s="211">
        <f>'intézményi.részl.  '!CA261</f>
        <v>82794</v>
      </c>
      <c r="CB8" s="211">
        <f>'intézményi.részl.  '!CB261</f>
        <v>1532657</v>
      </c>
      <c r="CC8" s="211">
        <f>'intézményi.részl.  '!CC261</f>
        <v>84180</v>
      </c>
      <c r="CD8" s="211">
        <f>'intézményi.részl.  '!CD261</f>
        <v>1616837</v>
      </c>
      <c r="CE8" s="211">
        <f>'intézményi.részl.  '!CE261</f>
        <v>15163</v>
      </c>
      <c r="CF8" s="211">
        <f>'intézményi.részl.  '!CF261</f>
        <v>1632000</v>
      </c>
    </row>
    <row r="9" spans="1:104" s="208" customFormat="1" x14ac:dyDescent="0.25">
      <c r="A9" s="212" t="s">
        <v>77</v>
      </c>
      <c r="B9" s="211" t="e">
        <f>#REF!</f>
        <v>#REF!</v>
      </c>
      <c r="C9" s="211" t="e">
        <f>#REF!</f>
        <v>#REF!</v>
      </c>
      <c r="D9" s="211" t="e">
        <f>#REF!</f>
        <v>#REF!</v>
      </c>
      <c r="E9" s="211" t="e">
        <f>#REF!</f>
        <v>#REF!</v>
      </c>
      <c r="F9" s="211" t="e">
        <f>#REF!</f>
        <v>#REF!</v>
      </c>
      <c r="G9" s="211" t="e">
        <f>#REF!</f>
        <v>#REF!</v>
      </c>
      <c r="H9" s="211" t="e">
        <f>#REF!</f>
        <v>#REF!</v>
      </c>
      <c r="I9" s="211" t="e">
        <f>#REF!</f>
        <v>#REF!</v>
      </c>
      <c r="J9" s="211" t="e">
        <f>#REF!</f>
        <v>#REF!</v>
      </c>
      <c r="K9" s="211" t="e">
        <f>#REF!</f>
        <v>#REF!</v>
      </c>
      <c r="L9" s="211" t="e">
        <f>#REF!</f>
        <v>#REF!</v>
      </c>
      <c r="M9" s="211" t="e">
        <f>#REF!</f>
        <v>#REF!</v>
      </c>
      <c r="N9" s="211" t="e">
        <f>#REF!</f>
        <v>#REF!</v>
      </c>
      <c r="O9" s="211" t="e">
        <f>#REF!</f>
        <v>#REF!</v>
      </c>
      <c r="P9" s="211" t="e">
        <f>#REF!</f>
        <v>#REF!</v>
      </c>
      <c r="Q9" s="211" t="e">
        <f>#REF!</f>
        <v>#REF!</v>
      </c>
      <c r="R9" s="211" t="e">
        <f>#REF!</f>
        <v>#REF!</v>
      </c>
      <c r="S9" s="211" t="e">
        <f>#REF!</f>
        <v>#REF!</v>
      </c>
      <c r="T9" s="211" t="e">
        <f>#REF!</f>
        <v>#REF!</v>
      </c>
      <c r="U9" s="211">
        <f>'intézményi.részl.  '!U262</f>
        <v>198301</v>
      </c>
      <c r="V9" s="211">
        <f>'intézményi.részl.  '!V262</f>
        <v>1124985</v>
      </c>
      <c r="W9" s="211">
        <f>'intézményi.részl.  '!W262</f>
        <v>0</v>
      </c>
      <c r="X9" s="211">
        <f>'intézményi.részl.  '!X262</f>
        <v>1124985</v>
      </c>
      <c r="Y9" s="211">
        <f>'intézményi.részl.  '!Y262</f>
        <v>-124808</v>
      </c>
      <c r="Z9" s="211">
        <f>'intézményi.részl.  '!Z262</f>
        <v>1000177</v>
      </c>
      <c r="AA9" s="211">
        <f>'intézményi.részl.  '!AA262</f>
        <v>40000</v>
      </c>
      <c r="AB9" s="211">
        <f>'intézményi.részl.  '!AB262</f>
        <v>1040177</v>
      </c>
      <c r="AC9" s="211">
        <f>'intézményi.részl.  '!AC262</f>
        <v>0</v>
      </c>
      <c r="AD9" s="211">
        <f>'intézményi.részl.  '!AD262</f>
        <v>1040177</v>
      </c>
      <c r="AE9" s="211">
        <f>'intézményi.részl.  '!AE262</f>
        <v>27639</v>
      </c>
      <c r="AF9" s="211">
        <f>'intézményi.részl.  '!AF262</f>
        <v>1067816</v>
      </c>
      <c r="AG9" s="211">
        <f>'intézményi.részl.  '!AG262</f>
        <v>787</v>
      </c>
      <c r="AH9" s="211">
        <f>'intézményi.részl.  '!AH262</f>
        <v>1068603</v>
      </c>
      <c r="AI9" s="211">
        <f>'intézményi.részl.  '!AI262</f>
        <v>8681</v>
      </c>
      <c r="AJ9" s="211">
        <f>'intézményi.részl.  '!AJ262</f>
        <v>1077284</v>
      </c>
      <c r="AK9" s="211">
        <f>'intézményi.részl.  '!AK262</f>
        <v>-123325</v>
      </c>
      <c r="AL9" s="211">
        <f>'intézményi.részl.  '!AL262</f>
        <v>953959</v>
      </c>
      <c r="AM9" s="211">
        <f>'intézményi.részl.  '!AM262</f>
        <v>84576</v>
      </c>
      <c r="AN9" s="211">
        <f>'intézményi.részl.  '!AN262</f>
        <v>1038535</v>
      </c>
      <c r="AO9" s="211">
        <f>'intézményi.részl.  '!AO262</f>
        <v>26927</v>
      </c>
      <c r="AP9" s="211">
        <f>'intézményi.részl.  '!AP262</f>
        <v>1065462</v>
      </c>
      <c r="AQ9" s="213" t="s">
        <v>20</v>
      </c>
      <c r="AR9" s="211" t="e">
        <f>#REF!</f>
        <v>#REF!</v>
      </c>
      <c r="AS9" s="211" t="e">
        <f>#REF!</f>
        <v>#REF!</v>
      </c>
      <c r="AT9" s="211" t="e">
        <f>#REF!</f>
        <v>#REF!</v>
      </c>
      <c r="AU9" s="211" t="e">
        <f>#REF!</f>
        <v>#REF!</v>
      </c>
      <c r="AV9" s="211" t="e">
        <f>#REF!</f>
        <v>#REF!</v>
      </c>
      <c r="AW9" s="211" t="e">
        <f>#REF!</f>
        <v>#REF!</v>
      </c>
      <c r="AX9" s="211" t="e">
        <f>#REF!</f>
        <v>#REF!</v>
      </c>
      <c r="AY9" s="211" t="e">
        <f>#REF!</f>
        <v>#REF!</v>
      </c>
      <c r="AZ9" s="211" t="e">
        <f>#REF!</f>
        <v>#REF!</v>
      </c>
      <c r="BA9" s="211" t="e">
        <f>#REF!</f>
        <v>#REF!</v>
      </c>
      <c r="BB9" s="211" t="e">
        <f>#REF!</f>
        <v>#REF!</v>
      </c>
      <c r="BC9" s="211" t="e">
        <f>#REF!</f>
        <v>#REF!</v>
      </c>
      <c r="BD9" s="211" t="e">
        <f>#REF!</f>
        <v>#REF!</v>
      </c>
      <c r="BE9" s="211" t="e">
        <f>#REF!</f>
        <v>#REF!</v>
      </c>
      <c r="BF9" s="211" t="e">
        <f>#REF!</f>
        <v>#REF!</v>
      </c>
      <c r="BG9" s="211" t="e">
        <f>#REF!</f>
        <v>#REF!</v>
      </c>
      <c r="BH9" s="211" t="e">
        <f>#REF!</f>
        <v>#REF!</v>
      </c>
      <c r="BI9" s="211" t="e">
        <f>#REF!</f>
        <v>#REF!</v>
      </c>
      <c r="BJ9" s="211" t="e">
        <f>#REF!</f>
        <v>#REF!</v>
      </c>
      <c r="BK9" s="211">
        <f>'intézményi.részl.  '!BK262</f>
        <v>57726</v>
      </c>
      <c r="BL9" s="211">
        <f>'intézményi.részl.  '!BL262</f>
        <v>60015</v>
      </c>
      <c r="BM9" s="211">
        <f>'intézményi.részl.  '!BM262</f>
        <v>-13516</v>
      </c>
      <c r="BN9" s="211">
        <f>'intézményi.részl.  '!BN262</f>
        <v>46499</v>
      </c>
      <c r="BO9" s="211">
        <f>'intézményi.részl.  '!BO262</f>
        <v>-10068</v>
      </c>
      <c r="BP9" s="211">
        <f>'intézményi.részl.  '!BP262</f>
        <v>59509</v>
      </c>
      <c r="BQ9" s="211">
        <f>'intézményi.részl.  '!BQ262</f>
        <v>-13516</v>
      </c>
      <c r="BR9" s="211">
        <f>'intézményi.részl.  '!BR262</f>
        <v>59509</v>
      </c>
      <c r="BS9" s="211">
        <f>'intézményi.részl.  '!BS262</f>
        <v>-10253</v>
      </c>
      <c r="BT9" s="211">
        <f>'intézményi.részl.  '!BT262</f>
        <v>59251</v>
      </c>
      <c r="BU9" s="211">
        <f>'intézményi.részl.  '!BU262</f>
        <v>-13516</v>
      </c>
      <c r="BV9" s="211">
        <f>'intézményi.részl.  '!BV262</f>
        <v>59181</v>
      </c>
      <c r="BW9" s="211">
        <f>'intézményi.részl.  '!BW262</f>
        <v>0</v>
      </c>
      <c r="BX9" s="211">
        <f>'intézményi.részl.  '!BX262</f>
        <v>59181</v>
      </c>
      <c r="BY9" s="211">
        <f>'intézményi.részl.  '!BY262</f>
        <v>0</v>
      </c>
      <c r="BZ9" s="211">
        <f>'intézményi.részl.  '!BZ262</f>
        <v>59181</v>
      </c>
      <c r="CA9" s="211">
        <f>'intézményi.részl.  '!CA262</f>
        <v>95</v>
      </c>
      <c r="CB9" s="211">
        <f>'intézményi.részl.  '!CB262</f>
        <v>58681</v>
      </c>
      <c r="CC9" s="211">
        <f>'intézményi.részl.  '!CC262</f>
        <v>14664</v>
      </c>
      <c r="CD9" s="211">
        <f>'intézményi.részl.  '!CD262</f>
        <v>73345</v>
      </c>
      <c r="CE9" s="211">
        <f>'intézményi.részl.  '!CE262</f>
        <v>-13516</v>
      </c>
      <c r="CF9" s="211">
        <f>'intézményi.részl.  '!CF262</f>
        <v>59829</v>
      </c>
    </row>
    <row r="10" spans="1:104" s="208" customFormat="1" x14ac:dyDescent="0.25">
      <c r="A10" s="212" t="s">
        <v>86</v>
      </c>
      <c r="B10" s="211" t="e">
        <f>#REF!</f>
        <v>#REF!</v>
      </c>
      <c r="C10" s="211" t="e">
        <f>#REF!</f>
        <v>#REF!</v>
      </c>
      <c r="D10" s="211" t="e">
        <f>#REF!</f>
        <v>#REF!</v>
      </c>
      <c r="E10" s="211" t="e">
        <f>#REF!</f>
        <v>#REF!</v>
      </c>
      <c r="F10" s="211" t="e">
        <f>#REF!</f>
        <v>#REF!</v>
      </c>
      <c r="G10" s="211" t="e">
        <f>#REF!</f>
        <v>#REF!</v>
      </c>
      <c r="H10" s="211" t="e">
        <f>#REF!</f>
        <v>#REF!</v>
      </c>
      <c r="I10" s="211" t="e">
        <f>#REF!</f>
        <v>#REF!</v>
      </c>
      <c r="J10" s="211" t="e">
        <f>#REF!</f>
        <v>#REF!</v>
      </c>
      <c r="K10" s="211" t="e">
        <f>#REF!</f>
        <v>#REF!</v>
      </c>
      <c r="L10" s="211" t="e">
        <f>#REF!</f>
        <v>#REF!</v>
      </c>
      <c r="M10" s="211" t="e">
        <f>#REF!</f>
        <v>#REF!</v>
      </c>
      <c r="N10" s="211" t="e">
        <f>#REF!</f>
        <v>#REF!</v>
      </c>
      <c r="O10" s="211" t="e">
        <f>#REF!</f>
        <v>#REF!</v>
      </c>
      <c r="P10" s="211" t="e">
        <f>#REF!</f>
        <v>#REF!</v>
      </c>
      <c r="Q10" s="211" t="e">
        <f>#REF!</f>
        <v>#REF!</v>
      </c>
      <c r="R10" s="211" t="e">
        <f>#REF!</f>
        <v>#REF!</v>
      </c>
      <c r="S10" s="211" t="e">
        <f>#REF!</f>
        <v>#REF!</v>
      </c>
      <c r="T10" s="211" t="e">
        <f>#REF!</f>
        <v>#REF!</v>
      </c>
      <c r="U10" s="211">
        <f>'intézményi.részl.  '!U263</f>
        <v>232019</v>
      </c>
      <c r="V10" s="211">
        <f>'intézményi.részl.  '!V263</f>
        <v>100000</v>
      </c>
      <c r="W10" s="211">
        <f>'intézményi.részl.  '!W263</f>
        <v>0</v>
      </c>
      <c r="X10" s="211">
        <f>'intézményi.részl.  '!X263</f>
        <v>100000</v>
      </c>
      <c r="Y10" s="211">
        <f>'intézményi.részl.  '!Y263</f>
        <v>0</v>
      </c>
      <c r="Z10" s="211">
        <f>'intézményi.részl.  '!Z263</f>
        <v>100000</v>
      </c>
      <c r="AA10" s="211">
        <f>'intézményi.részl.  '!AA263</f>
        <v>0</v>
      </c>
      <c r="AB10" s="211">
        <f>'intézményi.részl.  '!AB263</f>
        <v>100000</v>
      </c>
      <c r="AC10" s="211">
        <f>'intézményi.részl.  '!AC263</f>
        <v>0</v>
      </c>
      <c r="AD10" s="211">
        <f>'intézményi.részl.  '!AD263</f>
        <v>100000</v>
      </c>
      <c r="AE10" s="211">
        <f>'intézményi.részl.  '!AE263</f>
        <v>0</v>
      </c>
      <c r="AF10" s="211">
        <f>'intézményi.részl.  '!AF263</f>
        <v>100000</v>
      </c>
      <c r="AG10" s="211">
        <f>'intézményi.részl.  '!AG263</f>
        <v>0</v>
      </c>
      <c r="AH10" s="211">
        <f>'intézményi.részl.  '!AH263</f>
        <v>100000</v>
      </c>
      <c r="AI10" s="211">
        <f>'intézményi.részl.  '!AI263</f>
        <v>0</v>
      </c>
      <c r="AJ10" s="211">
        <f>'intézményi.részl.  '!AJ263</f>
        <v>100000</v>
      </c>
      <c r="AK10" s="211">
        <f>'intézményi.részl.  '!AK263</f>
        <v>368</v>
      </c>
      <c r="AL10" s="211">
        <f>'intézményi.részl.  '!AL263</f>
        <v>100368</v>
      </c>
      <c r="AM10" s="211">
        <f>'intézményi.részl.  '!AM263</f>
        <v>0</v>
      </c>
      <c r="AN10" s="211">
        <f>'intézményi.részl.  '!AN263</f>
        <v>100368</v>
      </c>
      <c r="AO10" s="211">
        <f>'intézményi.részl.  '!AO263</f>
        <v>0</v>
      </c>
      <c r="AP10" s="211">
        <f>'intézményi.részl.  '!AP263</f>
        <v>100368</v>
      </c>
      <c r="AQ10" s="210" t="s">
        <v>22</v>
      </c>
      <c r="AR10" s="211" t="e">
        <f>#REF!</f>
        <v>#REF!</v>
      </c>
      <c r="AS10" s="211" t="e">
        <f>#REF!</f>
        <v>#REF!</v>
      </c>
      <c r="AT10" s="211" t="e">
        <f>#REF!</f>
        <v>#REF!</v>
      </c>
      <c r="AU10" s="211" t="e">
        <f>#REF!</f>
        <v>#REF!</v>
      </c>
      <c r="AV10" s="211" t="e">
        <f>#REF!</f>
        <v>#REF!</v>
      </c>
      <c r="AW10" s="211" t="e">
        <f>#REF!</f>
        <v>#REF!</v>
      </c>
      <c r="AX10" s="211" t="e">
        <f>#REF!</f>
        <v>#REF!</v>
      </c>
      <c r="AY10" s="211" t="e">
        <f>#REF!</f>
        <v>#REF!</v>
      </c>
      <c r="AZ10" s="211" t="e">
        <f>#REF!</f>
        <v>#REF!</v>
      </c>
      <c r="BA10" s="211" t="e">
        <f>#REF!</f>
        <v>#REF!</v>
      </c>
      <c r="BB10" s="211" t="e">
        <f>#REF!</f>
        <v>#REF!</v>
      </c>
      <c r="BC10" s="211" t="e">
        <f>#REF!</f>
        <v>#REF!</v>
      </c>
      <c r="BD10" s="211" t="e">
        <f>#REF!</f>
        <v>#REF!</v>
      </c>
      <c r="BE10" s="211" t="e">
        <f>#REF!</f>
        <v>#REF!</v>
      </c>
      <c r="BF10" s="211" t="e">
        <f>#REF!</f>
        <v>#REF!</v>
      </c>
      <c r="BG10" s="211" t="e">
        <f>#REF!</f>
        <v>#REF!</v>
      </c>
      <c r="BH10" s="211" t="e">
        <f>#REF!</f>
        <v>#REF!</v>
      </c>
      <c r="BI10" s="211" t="e">
        <f>#REF!</f>
        <v>#REF!</v>
      </c>
      <c r="BJ10" s="211" t="e">
        <f>#REF!</f>
        <v>#REF!</v>
      </c>
      <c r="BK10" s="211">
        <f>'intézményi.részl.  '!BK263</f>
        <v>-121094</v>
      </c>
      <c r="BL10" s="211">
        <f>'intézményi.részl.  '!BL263-Célf.!E22</f>
        <v>536645</v>
      </c>
      <c r="BM10" s="211">
        <f>'intézményi.részl.  '!BM263-Célf.!F22</f>
        <v>-21555</v>
      </c>
      <c r="BN10" s="211">
        <f>'intézményi.részl.  '!BN263-Célf.!G22</f>
        <v>515090</v>
      </c>
      <c r="BO10" s="211">
        <f>'intézményi.részl.  '!BO263-Célf.!H22</f>
        <v>165561</v>
      </c>
      <c r="BP10" s="211">
        <f>'intézményi.részl.  '!BP263-Célf.!I22</f>
        <v>680651</v>
      </c>
      <c r="BQ10" s="211">
        <f>'intézményi.részl.  '!BQ263-Célf.!J22</f>
        <v>-38502</v>
      </c>
      <c r="BR10" s="211">
        <f>'intézményi.részl.  '!BR263-Célf.!K22</f>
        <v>642149</v>
      </c>
      <c r="BS10" s="211">
        <f>'intézményi.részl.  '!BS263-Célf.!L22</f>
        <v>-145676</v>
      </c>
      <c r="BT10" s="211">
        <f>'intézményi.részl.  '!BT263-Célf.!M22</f>
        <v>496473</v>
      </c>
      <c r="BU10" s="211">
        <f>'intézményi.részl.  '!BU263-Célf.!N22</f>
        <v>37316</v>
      </c>
      <c r="BV10" s="211">
        <f>'intézményi.részl.  '!BV263-Célf.!O22</f>
        <v>533789</v>
      </c>
      <c r="BW10" s="211">
        <f>'intézményi.részl.  '!BW263-Célf.!R22</f>
        <v>9139</v>
      </c>
      <c r="BX10" s="211">
        <f>'intézményi.részl.  '!BX263-Célf.!Q22</f>
        <v>543728</v>
      </c>
      <c r="BY10" s="211">
        <f>'intézményi.részl.  '!BY263-Célf.!R22</f>
        <v>122342</v>
      </c>
      <c r="BZ10" s="211">
        <f>'intézményi.részl.  '!BZ263-Célf.!S22</f>
        <v>666070</v>
      </c>
      <c r="CA10" s="211">
        <f>'intézményi.részl.  '!CA263-Célf.!T22</f>
        <v>57502</v>
      </c>
      <c r="CB10" s="211">
        <f>'intézményi.részl.  '!CB263-Célf.!W22</f>
        <v>724114</v>
      </c>
      <c r="CC10" s="211">
        <f>'intézményi.részl.  '!CC263-Célf.!X22</f>
        <v>1420</v>
      </c>
      <c r="CD10" s="211">
        <f>'intézményi.részl.  '!CD263-Célf.!Y22</f>
        <v>725534</v>
      </c>
      <c r="CE10" s="211">
        <f>'intézményi.részl.  '!CE263-Célf.!Z22</f>
        <v>315352</v>
      </c>
      <c r="CF10" s="211">
        <f>'intézményi.részl.  '!CF263-Célf.!AA22</f>
        <v>1040886</v>
      </c>
    </row>
    <row r="11" spans="1:104" s="208" customFormat="1" x14ac:dyDescent="0.25">
      <c r="A11" s="212" t="s">
        <v>92</v>
      </c>
      <c r="B11" s="211" t="e">
        <f>#REF!</f>
        <v>#REF!</v>
      </c>
      <c r="C11" s="211" t="e">
        <f>#REF!</f>
        <v>#REF!</v>
      </c>
      <c r="D11" s="211" t="e">
        <f>#REF!</f>
        <v>#REF!</v>
      </c>
      <c r="E11" s="211" t="e">
        <f>#REF!</f>
        <v>#REF!</v>
      </c>
      <c r="F11" s="211" t="e">
        <f>#REF!</f>
        <v>#REF!</v>
      </c>
      <c r="G11" s="211" t="e">
        <f>#REF!</f>
        <v>#REF!</v>
      </c>
      <c r="H11" s="211" t="e">
        <f>#REF!</f>
        <v>#REF!</v>
      </c>
      <c r="I11" s="211" t="e">
        <f>#REF!</f>
        <v>#REF!</v>
      </c>
      <c r="J11" s="211" t="e">
        <f>#REF!</f>
        <v>#REF!</v>
      </c>
      <c r="K11" s="211" t="e">
        <f>#REF!</f>
        <v>#REF!</v>
      </c>
      <c r="L11" s="211" t="e">
        <f>#REF!</f>
        <v>#REF!</v>
      </c>
      <c r="M11" s="211" t="e">
        <f>#REF!</f>
        <v>#REF!</v>
      </c>
      <c r="N11" s="211" t="e">
        <f>#REF!</f>
        <v>#REF!</v>
      </c>
      <c r="O11" s="211" t="e">
        <f>#REF!</f>
        <v>#REF!</v>
      </c>
      <c r="P11" s="211" t="e">
        <f>#REF!</f>
        <v>#REF!</v>
      </c>
      <c r="Q11" s="211" t="e">
        <f>#REF!</f>
        <v>#REF!</v>
      </c>
      <c r="R11" s="211" t="e">
        <f>#REF!</f>
        <v>#REF!</v>
      </c>
      <c r="S11" s="211" t="e">
        <f>#REF!</f>
        <v>#REF!</v>
      </c>
      <c r="T11" s="211" t="e">
        <f>#REF!</f>
        <v>#REF!</v>
      </c>
      <c r="U11" s="211">
        <f>'intézményi.részl.  '!U264</f>
        <v>7830</v>
      </c>
      <c r="V11" s="211">
        <f>'intézményi.részl.  '!V264</f>
        <v>0</v>
      </c>
      <c r="W11" s="211">
        <f>'intézményi.részl.  '!W264</f>
        <v>0</v>
      </c>
      <c r="X11" s="211">
        <f>'intézményi.részl.  '!X264</f>
        <v>0</v>
      </c>
      <c r="Y11" s="211">
        <f>'intézményi.részl.  '!Y264</f>
        <v>0</v>
      </c>
      <c r="Z11" s="211">
        <f>'intézményi.részl.  '!Z264</f>
        <v>0</v>
      </c>
      <c r="AA11" s="211">
        <f>'intézményi.részl.  '!AA264</f>
        <v>0</v>
      </c>
      <c r="AB11" s="211">
        <f>'intézményi.részl.  '!AB264</f>
        <v>0</v>
      </c>
      <c r="AC11" s="211">
        <f>'intézményi.részl.  '!AC264</f>
        <v>0</v>
      </c>
      <c r="AD11" s="211">
        <f>'intézményi.részl.  '!AD264</f>
        <v>0</v>
      </c>
      <c r="AE11" s="211">
        <f>'intézményi.részl.  '!AE264</f>
        <v>0</v>
      </c>
      <c r="AF11" s="211">
        <f>'intézményi.részl.  '!AF264</f>
        <v>0</v>
      </c>
      <c r="AG11" s="211">
        <f>'intézményi.részl.  '!AG264</f>
        <v>0</v>
      </c>
      <c r="AH11" s="211">
        <f>'intézményi.részl.  '!AH264</f>
        <v>0</v>
      </c>
      <c r="AI11" s="211">
        <f>'intézményi.részl.  '!AI264</f>
        <v>0</v>
      </c>
      <c r="AJ11" s="211">
        <f>'intézményi.részl.  '!AJ264</f>
        <v>0</v>
      </c>
      <c r="AK11" s="211">
        <f>'intézményi.részl.  '!AK264</f>
        <v>102</v>
      </c>
      <c r="AL11" s="211">
        <f>'intézményi.részl.  '!AL264</f>
        <v>102</v>
      </c>
      <c r="AM11" s="211">
        <f>'intézményi.részl.  '!AM264</f>
        <v>0</v>
      </c>
      <c r="AN11" s="211">
        <f>'intézményi.részl.  '!AN264</f>
        <v>102</v>
      </c>
      <c r="AO11" s="211">
        <f>'intézményi.részl.  '!AO264</f>
        <v>332</v>
      </c>
      <c r="AP11" s="211">
        <f>'intézményi.részl.  '!AP264</f>
        <v>434</v>
      </c>
      <c r="AQ11" s="212" t="s">
        <v>46</v>
      </c>
      <c r="AR11" s="211" t="e">
        <f>#REF!</f>
        <v>#REF!</v>
      </c>
      <c r="AS11" s="211" t="e">
        <f>#REF!</f>
        <v>#REF!</v>
      </c>
      <c r="AT11" s="211" t="e">
        <f>#REF!</f>
        <v>#REF!</v>
      </c>
      <c r="AU11" s="211" t="e">
        <f>#REF!</f>
        <v>#REF!</v>
      </c>
      <c r="AV11" s="211" t="e">
        <f>#REF!</f>
        <v>#REF!</v>
      </c>
      <c r="AW11" s="211" t="e">
        <f>#REF!</f>
        <v>#REF!</v>
      </c>
      <c r="AX11" s="211" t="e">
        <f>#REF!</f>
        <v>#REF!</v>
      </c>
      <c r="AY11" s="211" t="e">
        <f>#REF!</f>
        <v>#REF!</v>
      </c>
      <c r="AZ11" s="211" t="e">
        <f>#REF!</f>
        <v>#REF!</v>
      </c>
      <c r="BA11" s="211" t="e">
        <f>#REF!</f>
        <v>#REF!</v>
      </c>
      <c r="BB11" s="211" t="e">
        <f>#REF!</f>
        <v>#REF!</v>
      </c>
      <c r="BC11" s="211" t="e">
        <f>#REF!</f>
        <v>#REF!</v>
      </c>
      <c r="BD11" s="211" t="e">
        <f>#REF!</f>
        <v>#REF!</v>
      </c>
      <c r="BE11" s="211" t="e">
        <f>#REF!</f>
        <v>#REF!</v>
      </c>
      <c r="BF11" s="211" t="e">
        <f>#REF!</f>
        <v>#REF!</v>
      </c>
      <c r="BG11" s="211" t="e">
        <f>#REF!</f>
        <v>#REF!</v>
      </c>
      <c r="BH11" s="211" t="e">
        <f>#REF!</f>
        <v>#REF!</v>
      </c>
      <c r="BI11" s="211" t="e">
        <f>#REF!</f>
        <v>#REF!</v>
      </c>
      <c r="BJ11" s="211" t="e">
        <f>#REF!</f>
        <v>#REF!</v>
      </c>
      <c r="BK11" s="211">
        <f>'intézményi.részl.  '!BK264</f>
        <v>4718104</v>
      </c>
      <c r="BL11" s="211">
        <f>'intézményi.részl.  '!BL264</f>
        <v>1516433</v>
      </c>
      <c r="BM11" s="211">
        <f>'intézményi.részl.  '!BM264</f>
        <v>49151</v>
      </c>
      <c r="BN11" s="211">
        <f>'intézményi.részl.  '!BN264</f>
        <v>1565584</v>
      </c>
      <c r="BO11" s="211">
        <f>'intézményi.részl.  '!BO264</f>
        <v>512065</v>
      </c>
      <c r="BP11" s="211">
        <f>'intézményi.részl.  '!BP264</f>
        <v>2077649</v>
      </c>
      <c r="BQ11" s="211">
        <f>'intézményi.részl.  '!BQ264</f>
        <v>72840</v>
      </c>
      <c r="BR11" s="211">
        <f>'intézményi.részl.  '!BR264</f>
        <v>2150489</v>
      </c>
      <c r="BS11" s="211">
        <f>'intézményi.részl.  '!BS264</f>
        <v>1547972</v>
      </c>
      <c r="BT11" s="211">
        <f>'intézményi.részl.  '!BT264</f>
        <v>3698461</v>
      </c>
      <c r="BU11" s="211">
        <f>'intézményi.részl.  '!BU264</f>
        <v>67077</v>
      </c>
      <c r="BV11" s="211">
        <f>'intézményi.részl.  '!BV264</f>
        <v>3765538</v>
      </c>
      <c r="BW11" s="211">
        <f>'intézményi.részl.  '!BW264</f>
        <v>755</v>
      </c>
      <c r="BX11" s="211">
        <f>'intézményi.részl.  '!BX264</f>
        <v>3766293</v>
      </c>
      <c r="BY11" s="211">
        <f>'intézményi.részl.  '!BY264</f>
        <v>-13307</v>
      </c>
      <c r="BZ11" s="211">
        <f>'intézményi.részl.  '!BZ264</f>
        <v>3752986</v>
      </c>
      <c r="CA11" s="211">
        <f>'intézményi.részl.  '!CA264</f>
        <v>-124673</v>
      </c>
      <c r="CB11" s="211">
        <f>'intézményi.részl.  '!CB264</f>
        <v>3628313</v>
      </c>
      <c r="CC11" s="211">
        <f>'intézményi.részl.  '!CC264</f>
        <v>90682</v>
      </c>
      <c r="CD11" s="211">
        <f>'intézményi.részl.  '!CD264</f>
        <v>3628889</v>
      </c>
      <c r="CE11" s="211">
        <f>'intézményi.részl.  '!CE264</f>
        <v>92177</v>
      </c>
      <c r="CF11" s="211">
        <f>'intézményi.részl.  '!CF264</f>
        <v>3721066</v>
      </c>
    </row>
    <row r="12" spans="1:104" s="208" customFormat="1" x14ac:dyDescent="0.25">
      <c r="A12" s="212" t="s">
        <v>96</v>
      </c>
      <c r="B12" s="211" t="e">
        <f>#REF!</f>
        <v>#REF!</v>
      </c>
      <c r="C12" s="211" t="e">
        <f>#REF!</f>
        <v>#REF!</v>
      </c>
      <c r="D12" s="211" t="e">
        <f>#REF!</f>
        <v>#REF!</v>
      </c>
      <c r="E12" s="211" t="e">
        <f>#REF!</f>
        <v>#REF!</v>
      </c>
      <c r="F12" s="211" t="e">
        <f>#REF!</f>
        <v>#REF!</v>
      </c>
      <c r="G12" s="211" t="e">
        <f>#REF!</f>
        <v>#REF!</v>
      </c>
      <c r="H12" s="211" t="e">
        <f>#REF!</f>
        <v>#REF!</v>
      </c>
      <c r="I12" s="211" t="e">
        <f>#REF!</f>
        <v>#REF!</v>
      </c>
      <c r="J12" s="211" t="e">
        <f>#REF!</f>
        <v>#REF!</v>
      </c>
      <c r="K12" s="211" t="e">
        <f>#REF!</f>
        <v>#REF!</v>
      </c>
      <c r="L12" s="211" t="e">
        <f>#REF!</f>
        <v>#REF!</v>
      </c>
      <c r="M12" s="211" t="e">
        <f>#REF!</f>
        <v>#REF!</v>
      </c>
      <c r="N12" s="211" t="e">
        <f>#REF!</f>
        <v>#REF!</v>
      </c>
      <c r="O12" s="211" t="e">
        <f>#REF!</f>
        <v>#REF!</v>
      </c>
      <c r="P12" s="211" t="e">
        <f>#REF!</f>
        <v>#REF!</v>
      </c>
      <c r="Q12" s="211" t="e">
        <f>#REF!</f>
        <v>#REF!</v>
      </c>
      <c r="R12" s="211" t="e">
        <f>#REF!</f>
        <v>#REF!</v>
      </c>
      <c r="S12" s="211" t="e">
        <f>#REF!</f>
        <v>#REF!</v>
      </c>
      <c r="T12" s="211" t="e">
        <f>#REF!</f>
        <v>#REF!</v>
      </c>
      <c r="U12" s="211">
        <f>'intézményi.részl.  '!U265</f>
        <v>-7406</v>
      </c>
      <c r="V12" s="211">
        <f>'intézményi.részl.  '!V265</f>
        <v>104418</v>
      </c>
      <c r="W12" s="211">
        <f>'intézményi.részl.  '!W265</f>
        <v>0</v>
      </c>
      <c r="X12" s="211">
        <f>'intézményi.részl.  '!X265</f>
        <v>104418</v>
      </c>
      <c r="Y12" s="211">
        <f>'intézményi.részl.  '!Y265</f>
        <v>0</v>
      </c>
      <c r="Z12" s="211">
        <f>'intézményi.részl.  '!Z265</f>
        <v>104418</v>
      </c>
      <c r="AA12" s="211">
        <f>'intézményi.részl.  '!AA265</f>
        <v>324</v>
      </c>
      <c r="AB12" s="211">
        <f>'intézményi.részl.  '!AB265</f>
        <v>104742</v>
      </c>
      <c r="AC12" s="211">
        <f>'intézményi.részl.  '!AC265</f>
        <v>0</v>
      </c>
      <c r="AD12" s="211">
        <f>'intézményi.részl.  '!AD265</f>
        <v>104742</v>
      </c>
      <c r="AE12" s="211">
        <f>'intézményi.részl.  '!AE265</f>
        <v>841</v>
      </c>
      <c r="AF12" s="211">
        <f>'intézményi.részl.  '!AF265</f>
        <v>105583</v>
      </c>
      <c r="AG12" s="211">
        <f>'intézményi.részl.  '!AG265</f>
        <v>308</v>
      </c>
      <c r="AH12" s="211">
        <f>'intézményi.részl.  '!AH265</f>
        <v>105891</v>
      </c>
      <c r="AI12" s="211">
        <f>'intézményi.részl.  '!AI265</f>
        <v>0</v>
      </c>
      <c r="AJ12" s="211">
        <f>'intézményi.részl.  '!AJ265</f>
        <v>105891</v>
      </c>
      <c r="AK12" s="211">
        <f>'intézményi.részl.  '!AK265</f>
        <v>0</v>
      </c>
      <c r="AL12" s="211">
        <f>'intézményi.részl.  '!AL265</f>
        <v>105891</v>
      </c>
      <c r="AM12" s="211">
        <f>'intézményi.részl.  '!AM265</f>
        <v>0</v>
      </c>
      <c r="AN12" s="211">
        <f>'intézményi.részl.  '!AN265</f>
        <v>105891</v>
      </c>
      <c r="AO12" s="211">
        <f>'intézményi.részl.  '!AO265</f>
        <v>3804</v>
      </c>
      <c r="AP12" s="211">
        <f>'intézményi.részl.  '!AP265</f>
        <v>109695</v>
      </c>
      <c r="AQ12" s="212" t="s">
        <v>48</v>
      </c>
      <c r="AR12" s="211" t="e">
        <f>#REF!</f>
        <v>#REF!</v>
      </c>
      <c r="AS12" s="211" t="e">
        <f>#REF!</f>
        <v>#REF!</v>
      </c>
      <c r="AT12" s="211" t="e">
        <f>#REF!</f>
        <v>#REF!</v>
      </c>
      <c r="AU12" s="211" t="e">
        <f>#REF!</f>
        <v>#REF!</v>
      </c>
      <c r="AV12" s="211" t="e">
        <f>#REF!</f>
        <v>#REF!</v>
      </c>
      <c r="AW12" s="211" t="e">
        <f>#REF!</f>
        <v>#REF!</v>
      </c>
      <c r="AX12" s="211" t="e">
        <f>#REF!</f>
        <v>#REF!</v>
      </c>
      <c r="AY12" s="211" t="e">
        <f>#REF!</f>
        <v>#REF!</v>
      </c>
      <c r="AZ12" s="211" t="e">
        <f>#REF!</f>
        <v>#REF!</v>
      </c>
      <c r="BA12" s="211" t="e">
        <f>#REF!</f>
        <v>#REF!</v>
      </c>
      <c r="BB12" s="211" t="e">
        <f>#REF!</f>
        <v>#REF!</v>
      </c>
      <c r="BC12" s="211" t="e">
        <f>#REF!</f>
        <v>#REF!</v>
      </c>
      <c r="BD12" s="211" t="e">
        <f>#REF!</f>
        <v>#REF!</v>
      </c>
      <c r="BE12" s="211" t="e">
        <f>#REF!</f>
        <v>#REF!</v>
      </c>
      <c r="BF12" s="211" t="e">
        <f>#REF!</f>
        <v>#REF!</v>
      </c>
      <c r="BG12" s="211" t="e">
        <f>#REF!</f>
        <v>#REF!</v>
      </c>
      <c r="BH12" s="211" t="e">
        <f>#REF!</f>
        <v>#REF!</v>
      </c>
      <c r="BI12" s="211" t="e">
        <f>#REF!</f>
        <v>#REF!</v>
      </c>
      <c r="BJ12" s="211" t="e">
        <f>#REF!</f>
        <v>#REF!</v>
      </c>
      <c r="BK12" s="211">
        <f>'intézményi.részl.  '!BK265</f>
        <v>599699</v>
      </c>
      <c r="BL12" s="211">
        <f>'intézményi.részl.  '!BL265</f>
        <v>561463</v>
      </c>
      <c r="BM12" s="211">
        <f>'intézményi.részl.  '!BM265</f>
        <v>25189</v>
      </c>
      <c r="BN12" s="211">
        <f>'intézményi.részl.  '!BN265</f>
        <v>586652</v>
      </c>
      <c r="BO12" s="211">
        <f>'intézményi.részl.  '!BO265</f>
        <v>16005</v>
      </c>
      <c r="BP12" s="211">
        <f>'intézményi.részl.  '!BP265</f>
        <v>602657</v>
      </c>
      <c r="BQ12" s="211">
        <f>'intézményi.részl.  '!BQ265</f>
        <v>464</v>
      </c>
      <c r="BR12" s="211">
        <f>'intézményi.részl.  '!BR265</f>
        <v>603121</v>
      </c>
      <c r="BS12" s="211">
        <f>'intézményi.részl.  '!BS265</f>
        <v>22250</v>
      </c>
      <c r="BT12" s="211">
        <f>'intézményi.részl.  '!BT265</f>
        <v>625371</v>
      </c>
      <c r="BU12" s="211">
        <f>'intézményi.részl.  '!BU265</f>
        <v>-23879</v>
      </c>
      <c r="BV12" s="211">
        <f>'intézményi.részl.  '!BV265</f>
        <v>601492</v>
      </c>
      <c r="BW12" s="211">
        <f>'intézményi.részl.  '!BW265</f>
        <v>1304</v>
      </c>
      <c r="BX12" s="211">
        <f>'intézményi.részl.  '!BX265</f>
        <v>602796</v>
      </c>
      <c r="BY12" s="211">
        <f>'intézményi.részl.  '!BY265</f>
        <v>-70911</v>
      </c>
      <c r="BZ12" s="211">
        <f>'intézményi.részl.  '!BZ265</f>
        <v>531885</v>
      </c>
      <c r="CA12" s="211">
        <f>'intézményi.részl.  '!CA265</f>
        <v>-86731</v>
      </c>
      <c r="CB12" s="211">
        <f>'intézményi.részl.  '!CB265</f>
        <v>445154</v>
      </c>
      <c r="CC12" s="211">
        <f>'intézményi.részl.  '!CC265</f>
        <v>-86731</v>
      </c>
      <c r="CD12" s="211">
        <f>'intézményi.részl.  '!CD265</f>
        <v>618616</v>
      </c>
      <c r="CE12" s="211">
        <f>'intézményi.részl.  '!CE265</f>
        <v>-82927</v>
      </c>
      <c r="CF12" s="211">
        <f>'intézményi.részl.  '!CF265</f>
        <v>535689</v>
      </c>
    </row>
    <row r="13" spans="1:104" s="208" customFormat="1" x14ac:dyDescent="0.25">
      <c r="A13" s="212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1"/>
      <c r="AE13" s="211"/>
      <c r="AF13" s="211"/>
      <c r="AG13" s="211"/>
      <c r="AH13" s="211"/>
      <c r="AI13" s="211"/>
      <c r="AJ13" s="211"/>
      <c r="AK13" s="211"/>
      <c r="AL13" s="211"/>
      <c r="AM13" s="211"/>
      <c r="AN13" s="211"/>
      <c r="AO13" s="211"/>
      <c r="AP13" s="211"/>
      <c r="AQ13" s="212" t="s">
        <v>49</v>
      </c>
      <c r="AR13" s="211" t="e">
        <f>#REF!</f>
        <v>#REF!</v>
      </c>
      <c r="AS13" s="211" t="e">
        <f>#REF!</f>
        <v>#REF!</v>
      </c>
      <c r="AT13" s="211" t="e">
        <f>#REF!</f>
        <v>#REF!</v>
      </c>
      <c r="AU13" s="211" t="e">
        <f>#REF!</f>
        <v>#REF!</v>
      </c>
      <c r="AV13" s="211" t="e">
        <f>#REF!</f>
        <v>#REF!</v>
      </c>
      <c r="AW13" s="211" t="e">
        <f>#REF!</f>
        <v>#REF!</v>
      </c>
      <c r="AX13" s="211" t="e">
        <f>#REF!</f>
        <v>#REF!</v>
      </c>
      <c r="AY13" s="211" t="e">
        <f>#REF!</f>
        <v>#REF!</v>
      </c>
      <c r="AZ13" s="211" t="e">
        <f>#REF!</f>
        <v>#REF!</v>
      </c>
      <c r="BA13" s="211" t="e">
        <f>#REF!</f>
        <v>#REF!</v>
      </c>
      <c r="BB13" s="211" t="e">
        <f>#REF!</f>
        <v>#REF!</v>
      </c>
      <c r="BC13" s="211" t="e">
        <f>#REF!</f>
        <v>#REF!</v>
      </c>
      <c r="BD13" s="211" t="e">
        <f>#REF!</f>
        <v>#REF!</v>
      </c>
      <c r="BE13" s="211" t="e">
        <f>#REF!</f>
        <v>#REF!</v>
      </c>
      <c r="BF13" s="211" t="e">
        <f>#REF!</f>
        <v>#REF!</v>
      </c>
      <c r="BG13" s="211" t="e">
        <f>#REF!</f>
        <v>#REF!</v>
      </c>
      <c r="BH13" s="211" t="e">
        <f>#REF!</f>
        <v>#REF!</v>
      </c>
      <c r="BI13" s="211" t="e">
        <f>#REF!</f>
        <v>#REF!</v>
      </c>
      <c r="BJ13" s="211" t="e">
        <f>#REF!</f>
        <v>#REF!</v>
      </c>
      <c r="BK13" s="211">
        <f>'intézményi.részl.  '!BK266</f>
        <v>48492</v>
      </c>
      <c r="BL13" s="211">
        <f>'intézményi.részl.  '!BL266+Célf.!E22</f>
        <v>1970721</v>
      </c>
      <c r="BM13" s="211">
        <f>'intézményi.részl.  '!BM266+Célf.!F22</f>
        <v>0</v>
      </c>
      <c r="BN13" s="211">
        <f>'intézményi.részl.  '!BN266+Célf.!G22</f>
        <v>1970721</v>
      </c>
      <c r="BO13" s="211">
        <f>'intézményi.részl.  '!BO266+Célf.!H22</f>
        <v>0</v>
      </c>
      <c r="BP13" s="211">
        <f>'intézményi.részl.  '!BP266+Célf.!I22</f>
        <v>1970721</v>
      </c>
      <c r="BQ13" s="211">
        <f>'intézményi.részl.  '!BQ266+Célf.!J22</f>
        <v>2600</v>
      </c>
      <c r="BR13" s="211">
        <f>'intézményi.részl.  '!BR266+Célf.!K22</f>
        <v>1973321</v>
      </c>
      <c r="BS13" s="211">
        <f>'intézményi.részl.  '!BS266+Célf.!L22</f>
        <v>-2250</v>
      </c>
      <c r="BT13" s="211">
        <f>'intézményi.részl.  '!BT266+Célf.!M22</f>
        <v>1971071</v>
      </c>
      <c r="BU13" s="211">
        <f>'intézményi.részl.  '!BU266+Célf.!N22</f>
        <v>-9232</v>
      </c>
      <c r="BV13" s="211">
        <f>'intézményi.részl.  '!BV266+Célf.!O22</f>
        <v>1961839</v>
      </c>
      <c r="BW13" s="211">
        <f>'intézményi.részl.  '!BW266+Célf.!R22</f>
        <v>1000</v>
      </c>
      <c r="BX13" s="211">
        <f>'intézményi.részl.  '!BX266+Célf.!Q22</f>
        <v>1962039</v>
      </c>
      <c r="BY13" s="211">
        <f>'intézményi.részl.  '!BY266+Célf.!R22</f>
        <v>0</v>
      </c>
      <c r="BZ13" s="211">
        <f>'intézményi.részl.  '!BZ266+Célf.!S22</f>
        <v>1962039</v>
      </c>
      <c r="CA13" s="211">
        <f>'intézményi.részl.  '!CA266+Célf.!T22</f>
        <v>-1920</v>
      </c>
      <c r="CB13" s="211">
        <f>'intézményi.részl.  '!CB266+Célf.!W22</f>
        <v>1959577</v>
      </c>
      <c r="CC13" s="211">
        <f>'intézményi.részl.  '!CC266+Célf.!X22</f>
        <v>-1600</v>
      </c>
      <c r="CD13" s="211">
        <f>'intézményi.részl.  '!CD266+Célf.!Y22</f>
        <v>1957977</v>
      </c>
      <c r="CE13" s="211">
        <f>'intézményi.részl.  '!CE266+Célf.!Z22</f>
        <v>4795</v>
      </c>
      <c r="CF13" s="211">
        <f>'intézményi.részl.  '!CF266+Célf.!AA22</f>
        <v>1962772</v>
      </c>
    </row>
    <row r="14" spans="1:104" s="208" customFormat="1" x14ac:dyDescent="0.25">
      <c r="A14" s="212" t="s">
        <v>453</v>
      </c>
      <c r="B14" s="211" t="e">
        <f t="shared" ref="B14:S14" si="0">SUM(B6:B13)</f>
        <v>#REF!</v>
      </c>
      <c r="C14" s="211" t="e">
        <f t="shared" si="0"/>
        <v>#REF!</v>
      </c>
      <c r="D14" s="211" t="e">
        <f t="shared" si="0"/>
        <v>#REF!</v>
      </c>
      <c r="E14" s="211" t="e">
        <f t="shared" si="0"/>
        <v>#REF!</v>
      </c>
      <c r="F14" s="211" t="e">
        <f t="shared" si="0"/>
        <v>#REF!</v>
      </c>
      <c r="G14" s="211" t="e">
        <f t="shared" si="0"/>
        <v>#REF!</v>
      </c>
      <c r="H14" s="211" t="e">
        <f t="shared" si="0"/>
        <v>#REF!</v>
      </c>
      <c r="I14" s="211" t="e">
        <f t="shared" si="0"/>
        <v>#REF!</v>
      </c>
      <c r="J14" s="211" t="e">
        <f t="shared" si="0"/>
        <v>#REF!</v>
      </c>
      <c r="K14" s="211" t="e">
        <f t="shared" si="0"/>
        <v>#REF!</v>
      </c>
      <c r="L14" s="211" t="e">
        <f t="shared" si="0"/>
        <v>#REF!</v>
      </c>
      <c r="M14" s="211" t="e">
        <f t="shared" si="0"/>
        <v>#REF!</v>
      </c>
      <c r="N14" s="211" t="e">
        <f t="shared" si="0"/>
        <v>#REF!</v>
      </c>
      <c r="O14" s="211" t="e">
        <f t="shared" si="0"/>
        <v>#REF!</v>
      </c>
      <c r="P14" s="211" t="e">
        <f t="shared" si="0"/>
        <v>#REF!</v>
      </c>
      <c r="Q14" s="211" t="e">
        <f t="shared" si="0"/>
        <v>#REF!</v>
      </c>
      <c r="R14" s="211" t="e">
        <f t="shared" si="0"/>
        <v>#REF!</v>
      </c>
      <c r="S14" s="211" t="e">
        <f t="shared" si="0"/>
        <v>#REF!</v>
      </c>
      <c r="T14" s="211" t="e">
        <f t="shared" ref="T14:AF14" si="1">SUM(T6:T13)</f>
        <v>#REF!</v>
      </c>
      <c r="U14" s="211" t="e">
        <f t="shared" si="1"/>
        <v>#REF!</v>
      </c>
      <c r="V14" s="211">
        <f t="shared" si="1"/>
        <v>4947193</v>
      </c>
      <c r="W14" s="211">
        <f t="shared" si="1"/>
        <v>149772</v>
      </c>
      <c r="X14" s="211">
        <f t="shared" si="1"/>
        <v>5096965</v>
      </c>
      <c r="Y14" s="211">
        <f t="shared" si="1"/>
        <v>-61310</v>
      </c>
      <c r="Z14" s="211">
        <f t="shared" si="1"/>
        <v>5035655</v>
      </c>
      <c r="AA14" s="211">
        <f t="shared" si="1"/>
        <v>57587</v>
      </c>
      <c r="AB14" s="211">
        <f t="shared" si="1"/>
        <v>5093242</v>
      </c>
      <c r="AC14" s="211">
        <f t="shared" si="1"/>
        <v>1414844</v>
      </c>
      <c r="AD14" s="211">
        <f t="shared" si="1"/>
        <v>6508086</v>
      </c>
      <c r="AE14" s="211">
        <f t="shared" si="1"/>
        <v>145211</v>
      </c>
      <c r="AF14" s="211">
        <f t="shared" si="1"/>
        <v>6653297</v>
      </c>
      <c r="AG14" s="211">
        <f t="shared" ref="AG14:AH14" si="2">SUM(AG6:AG13)</f>
        <v>26195</v>
      </c>
      <c r="AH14" s="211">
        <f t="shared" si="2"/>
        <v>6679492</v>
      </c>
      <c r="AI14" s="211">
        <f t="shared" ref="AI14:AJ14" si="3">SUM(AI6:AI13)</f>
        <v>193707</v>
      </c>
      <c r="AJ14" s="211">
        <f t="shared" si="3"/>
        <v>6873199</v>
      </c>
      <c r="AK14" s="211">
        <f t="shared" ref="AK14:AL14" si="4">SUM(AK6:AK13)</f>
        <v>-55843</v>
      </c>
      <c r="AL14" s="211">
        <f t="shared" si="4"/>
        <v>7207868</v>
      </c>
      <c r="AM14" s="211">
        <f t="shared" ref="AM14:AP14" si="5">SUM(AM6:AM13)</f>
        <v>84576</v>
      </c>
      <c r="AN14" s="211">
        <f t="shared" si="5"/>
        <v>7307108</v>
      </c>
      <c r="AO14" s="211">
        <f t="shared" si="5"/>
        <v>294343</v>
      </c>
      <c r="AP14" s="211">
        <f t="shared" si="5"/>
        <v>7601451</v>
      </c>
      <c r="AQ14" s="211" t="s">
        <v>454</v>
      </c>
      <c r="AR14" s="211" t="e">
        <f t="shared" ref="AR14:BI14" si="6">SUM(AR6:AR13)</f>
        <v>#REF!</v>
      </c>
      <c r="AS14" s="211" t="e">
        <f t="shared" si="6"/>
        <v>#REF!</v>
      </c>
      <c r="AT14" s="211" t="e">
        <f t="shared" si="6"/>
        <v>#REF!</v>
      </c>
      <c r="AU14" s="211" t="e">
        <f t="shared" si="6"/>
        <v>#REF!</v>
      </c>
      <c r="AV14" s="211" t="e">
        <f t="shared" si="6"/>
        <v>#REF!</v>
      </c>
      <c r="AW14" s="211" t="e">
        <f t="shared" si="6"/>
        <v>#REF!</v>
      </c>
      <c r="AX14" s="211" t="e">
        <f t="shared" si="6"/>
        <v>#REF!</v>
      </c>
      <c r="AY14" s="211" t="e">
        <f t="shared" si="6"/>
        <v>#REF!</v>
      </c>
      <c r="AZ14" s="211" t="e">
        <f t="shared" si="6"/>
        <v>#REF!</v>
      </c>
      <c r="BA14" s="211" t="e">
        <f t="shared" si="6"/>
        <v>#REF!</v>
      </c>
      <c r="BB14" s="211" t="e">
        <f t="shared" si="6"/>
        <v>#REF!</v>
      </c>
      <c r="BC14" s="211" t="e">
        <f t="shared" si="6"/>
        <v>#REF!</v>
      </c>
      <c r="BD14" s="211" t="e">
        <f t="shared" si="6"/>
        <v>#REF!</v>
      </c>
      <c r="BE14" s="211" t="e">
        <f t="shared" si="6"/>
        <v>#REF!</v>
      </c>
      <c r="BF14" s="211" t="e">
        <f t="shared" si="6"/>
        <v>#REF!</v>
      </c>
      <c r="BG14" s="211" t="e">
        <f t="shared" si="6"/>
        <v>#REF!</v>
      </c>
      <c r="BH14" s="211" t="e">
        <f t="shared" si="6"/>
        <v>#REF!</v>
      </c>
      <c r="BI14" s="211" t="e">
        <f t="shared" si="6"/>
        <v>#REF!</v>
      </c>
      <c r="BJ14" s="211" t="e">
        <f t="shared" ref="BJ14:BV14" si="7">SUM(BJ6:BJ13)</f>
        <v>#REF!</v>
      </c>
      <c r="BK14" s="211">
        <f t="shared" si="7"/>
        <v>7272028</v>
      </c>
      <c r="BL14" s="211">
        <f t="shared" si="7"/>
        <v>8628716.4000000004</v>
      </c>
      <c r="BM14" s="211">
        <f t="shared" si="7"/>
        <v>136256</v>
      </c>
      <c r="BN14" s="211">
        <f t="shared" si="7"/>
        <v>8764972.4000000004</v>
      </c>
      <c r="BO14" s="211">
        <f t="shared" si="7"/>
        <v>561951</v>
      </c>
      <c r="BP14" s="211">
        <f t="shared" si="7"/>
        <v>9350001.4000000004</v>
      </c>
      <c r="BQ14" s="211">
        <f t="shared" si="7"/>
        <v>44071</v>
      </c>
      <c r="BR14" s="211">
        <f t="shared" si="7"/>
        <v>9407588.4000000004</v>
      </c>
      <c r="BS14" s="211">
        <f t="shared" si="7"/>
        <v>1404849</v>
      </c>
      <c r="BT14" s="211">
        <f t="shared" si="7"/>
        <v>10822432.4</v>
      </c>
      <c r="BU14" s="211">
        <f t="shared" si="7"/>
        <v>131765</v>
      </c>
      <c r="BV14" s="211">
        <f t="shared" si="7"/>
        <v>10967643.4</v>
      </c>
      <c r="BW14" s="211">
        <f t="shared" ref="BW14:BX14" si="8">SUM(BW6:BW13)</f>
        <v>38205</v>
      </c>
      <c r="BX14" s="211">
        <f t="shared" si="8"/>
        <v>10993838</v>
      </c>
      <c r="BY14" s="211">
        <f t="shared" ref="BY14:BZ14" si="9">SUM(BY6:BY13)</f>
        <v>96963</v>
      </c>
      <c r="BZ14" s="211">
        <f t="shared" si="9"/>
        <v>11090801</v>
      </c>
      <c r="CA14" s="211">
        <f t="shared" ref="CA14:CB14" si="10">SUM(CA6:CA13)</f>
        <v>-102834</v>
      </c>
      <c r="CB14" s="211">
        <f t="shared" si="10"/>
        <v>10943715</v>
      </c>
      <c r="CC14" s="211">
        <f t="shared" ref="CC14:CF14" si="11">SUM(CC6:CC13)</f>
        <v>102615</v>
      </c>
      <c r="CD14" s="211">
        <f t="shared" si="11"/>
        <v>11220929</v>
      </c>
      <c r="CE14" s="211">
        <f t="shared" si="11"/>
        <v>294343</v>
      </c>
      <c r="CF14" s="211">
        <f t="shared" si="11"/>
        <v>11515272</v>
      </c>
    </row>
    <row r="15" spans="1:104" s="208" customFormat="1" x14ac:dyDescent="0.25">
      <c r="A15" s="809" t="s">
        <v>455</v>
      </c>
      <c r="B15" s="809"/>
      <c r="C15" s="809"/>
      <c r="D15" s="809"/>
      <c r="E15" s="809"/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  <c r="R15" s="809"/>
      <c r="S15" s="809"/>
      <c r="T15" s="809"/>
      <c r="U15" s="809"/>
      <c r="V15" s="809"/>
      <c r="W15" s="809"/>
      <c r="X15" s="809"/>
      <c r="Y15" s="809"/>
      <c r="Z15" s="809"/>
      <c r="AA15" s="809"/>
      <c r="AB15" s="809"/>
      <c r="AC15" s="809"/>
      <c r="AD15" s="809"/>
      <c r="AE15" s="809"/>
      <c r="AF15" s="809"/>
      <c r="AG15" s="809"/>
      <c r="AH15" s="809"/>
      <c r="AI15" s="809"/>
      <c r="AJ15" s="809"/>
      <c r="AK15" s="809"/>
      <c r="AL15" s="809"/>
      <c r="AM15" s="809"/>
      <c r="AN15" s="809"/>
      <c r="AO15" s="809"/>
      <c r="AP15" s="809"/>
      <c r="AQ15" s="809"/>
      <c r="AR15" s="211" t="e">
        <f t="shared" ref="AR15:CD15" si="12">B14-AR14</f>
        <v>#REF!</v>
      </c>
      <c r="AS15" s="211" t="e">
        <f t="shared" si="12"/>
        <v>#REF!</v>
      </c>
      <c r="AT15" s="211" t="e">
        <f t="shared" si="12"/>
        <v>#REF!</v>
      </c>
      <c r="AU15" s="211" t="e">
        <f t="shared" si="12"/>
        <v>#REF!</v>
      </c>
      <c r="AV15" s="211" t="e">
        <f t="shared" si="12"/>
        <v>#REF!</v>
      </c>
      <c r="AW15" s="211" t="e">
        <f t="shared" si="12"/>
        <v>#REF!</v>
      </c>
      <c r="AX15" s="211" t="e">
        <f t="shared" si="12"/>
        <v>#REF!</v>
      </c>
      <c r="AY15" s="211" t="e">
        <f t="shared" si="12"/>
        <v>#REF!</v>
      </c>
      <c r="AZ15" s="211" t="e">
        <f t="shared" si="12"/>
        <v>#REF!</v>
      </c>
      <c r="BA15" s="211" t="e">
        <f t="shared" si="12"/>
        <v>#REF!</v>
      </c>
      <c r="BB15" s="211" t="e">
        <f t="shared" si="12"/>
        <v>#REF!</v>
      </c>
      <c r="BC15" s="211" t="e">
        <f t="shared" si="12"/>
        <v>#REF!</v>
      </c>
      <c r="BD15" s="211" t="e">
        <f t="shared" si="12"/>
        <v>#REF!</v>
      </c>
      <c r="BE15" s="211" t="e">
        <f t="shared" si="12"/>
        <v>#REF!</v>
      </c>
      <c r="BF15" s="211" t="e">
        <f t="shared" si="12"/>
        <v>#REF!</v>
      </c>
      <c r="BG15" s="211" t="e">
        <f t="shared" si="12"/>
        <v>#REF!</v>
      </c>
      <c r="BH15" s="211" t="e">
        <f t="shared" si="12"/>
        <v>#REF!</v>
      </c>
      <c r="BI15" s="211" t="e">
        <f t="shared" si="12"/>
        <v>#REF!</v>
      </c>
      <c r="BJ15" s="211" t="e">
        <f t="shared" si="12"/>
        <v>#REF!</v>
      </c>
      <c r="BK15" s="211" t="e">
        <f t="shared" si="12"/>
        <v>#REF!</v>
      </c>
      <c r="BL15" s="211">
        <f t="shared" si="12"/>
        <v>-3681523.4000000004</v>
      </c>
      <c r="BM15" s="211">
        <f t="shared" si="12"/>
        <v>13516</v>
      </c>
      <c r="BN15" s="211">
        <f t="shared" si="12"/>
        <v>-3668007.4000000004</v>
      </c>
      <c r="BO15" s="211">
        <f t="shared" si="12"/>
        <v>-623261</v>
      </c>
      <c r="BP15" s="211">
        <f t="shared" si="12"/>
        <v>-4314346.4000000004</v>
      </c>
      <c r="BQ15" s="211">
        <f t="shared" si="12"/>
        <v>13516</v>
      </c>
      <c r="BR15" s="211">
        <f t="shared" si="12"/>
        <v>-4314346.4000000004</v>
      </c>
      <c r="BS15" s="211">
        <f t="shared" si="12"/>
        <v>9995</v>
      </c>
      <c r="BT15" s="211">
        <f t="shared" si="12"/>
        <v>-4314346.4000000004</v>
      </c>
      <c r="BU15" s="211">
        <f t="shared" si="12"/>
        <v>13446</v>
      </c>
      <c r="BV15" s="211">
        <f t="shared" si="12"/>
        <v>-4314346.4000000004</v>
      </c>
      <c r="BW15" s="211">
        <f t="shared" si="12"/>
        <v>-12010</v>
      </c>
      <c r="BX15" s="211">
        <f t="shared" si="12"/>
        <v>-4314346</v>
      </c>
      <c r="BY15" s="211">
        <f t="shared" si="12"/>
        <v>96744</v>
      </c>
      <c r="BZ15" s="211">
        <f t="shared" si="12"/>
        <v>-4217602</v>
      </c>
      <c r="CA15" s="211">
        <f t="shared" si="12"/>
        <v>46991</v>
      </c>
      <c r="CB15" s="211">
        <f t="shared" si="12"/>
        <v>-3735847</v>
      </c>
      <c r="CC15" s="211">
        <f t="shared" si="12"/>
        <v>-18039</v>
      </c>
      <c r="CD15" s="211">
        <f t="shared" si="12"/>
        <v>-3913821</v>
      </c>
      <c r="CE15" s="211">
        <f t="shared" ref="CE15" si="13">AO14-CE14</f>
        <v>0</v>
      </c>
      <c r="CF15" s="211">
        <f t="shared" ref="CF15" si="14">AP14-CF14</f>
        <v>-3913821</v>
      </c>
    </row>
    <row r="16" spans="1:104" s="208" customFormat="1" x14ac:dyDescent="0.25">
      <c r="A16" s="806" t="s">
        <v>146</v>
      </c>
      <c r="B16" s="806"/>
      <c r="C16" s="806"/>
      <c r="D16" s="806"/>
      <c r="E16" s="806"/>
      <c r="F16" s="806"/>
      <c r="G16" s="806"/>
      <c r="H16" s="806"/>
      <c r="I16" s="806"/>
      <c r="J16" s="806"/>
      <c r="K16" s="806"/>
      <c r="L16" s="806"/>
      <c r="M16" s="806"/>
      <c r="N16" s="806"/>
      <c r="O16" s="806"/>
      <c r="P16" s="806"/>
      <c r="Q16" s="806"/>
      <c r="R16" s="806"/>
      <c r="S16" s="806"/>
      <c r="T16" s="806"/>
      <c r="U16" s="806"/>
      <c r="V16" s="806"/>
      <c r="W16" s="806"/>
      <c r="X16" s="806"/>
      <c r="Y16" s="806"/>
      <c r="Z16" s="806"/>
      <c r="AA16" s="806"/>
      <c r="AB16" s="806"/>
      <c r="AC16" s="806"/>
      <c r="AD16" s="806"/>
      <c r="AE16" s="806"/>
      <c r="AF16" s="806"/>
      <c r="AG16" s="806"/>
      <c r="AH16" s="806"/>
      <c r="AI16" s="806"/>
      <c r="AJ16" s="806"/>
      <c r="AK16" s="806"/>
      <c r="AL16" s="806"/>
      <c r="AM16" s="806"/>
      <c r="AN16" s="806"/>
      <c r="AO16" s="806"/>
      <c r="AP16" s="806"/>
      <c r="AQ16" s="806"/>
      <c r="AR16" s="214" t="e">
        <f t="shared" ref="AR16:CC16" si="15">(B6+B8+B9+B11)-(AR6+AR7+AR8+AR9+AR10)</f>
        <v>#REF!</v>
      </c>
      <c r="AS16" s="214" t="e">
        <f t="shared" si="15"/>
        <v>#REF!</v>
      </c>
      <c r="AT16" s="214" t="e">
        <f t="shared" si="15"/>
        <v>#REF!</v>
      </c>
      <c r="AU16" s="214" t="e">
        <f t="shared" si="15"/>
        <v>#REF!</v>
      </c>
      <c r="AV16" s="214" t="e">
        <f t="shared" si="15"/>
        <v>#REF!</v>
      </c>
      <c r="AW16" s="214" t="e">
        <f t="shared" si="15"/>
        <v>#REF!</v>
      </c>
      <c r="AX16" s="214" t="e">
        <f t="shared" si="15"/>
        <v>#REF!</v>
      </c>
      <c r="AY16" s="214" t="e">
        <f t="shared" si="15"/>
        <v>#REF!</v>
      </c>
      <c r="AZ16" s="214" t="e">
        <f t="shared" si="15"/>
        <v>#REF!</v>
      </c>
      <c r="BA16" s="214" t="e">
        <f t="shared" si="15"/>
        <v>#REF!</v>
      </c>
      <c r="BB16" s="214" t="e">
        <f t="shared" si="15"/>
        <v>#REF!</v>
      </c>
      <c r="BC16" s="214" t="e">
        <f t="shared" si="15"/>
        <v>#REF!</v>
      </c>
      <c r="BD16" s="214" t="e">
        <f t="shared" si="15"/>
        <v>#REF!</v>
      </c>
      <c r="BE16" s="214" t="e">
        <f t="shared" si="15"/>
        <v>#REF!</v>
      </c>
      <c r="BF16" s="214" t="e">
        <f t="shared" si="15"/>
        <v>#REF!</v>
      </c>
      <c r="BG16" s="214" t="e">
        <f t="shared" si="15"/>
        <v>#REF!</v>
      </c>
      <c r="BH16" s="214" t="e">
        <f t="shared" si="15"/>
        <v>#REF!</v>
      </c>
      <c r="BI16" s="214" t="e">
        <f t="shared" si="15"/>
        <v>#REF!</v>
      </c>
      <c r="BJ16" s="214" t="e">
        <f t="shared" si="15"/>
        <v>#REF!</v>
      </c>
      <c r="BK16" s="214">
        <f t="shared" si="15"/>
        <v>-1084913</v>
      </c>
      <c r="BL16" s="214">
        <f t="shared" si="15"/>
        <v>150673.59999999963</v>
      </c>
      <c r="BM16" s="214">
        <f t="shared" si="15"/>
        <v>28152</v>
      </c>
      <c r="BN16" s="214">
        <f t="shared" si="15"/>
        <v>178825.59999999963</v>
      </c>
      <c r="BO16" s="214">
        <f t="shared" si="15"/>
        <v>-103269</v>
      </c>
      <c r="BP16" s="214">
        <f t="shared" si="15"/>
        <v>52478.599999999627</v>
      </c>
      <c r="BQ16" s="214">
        <f t="shared" si="15"/>
        <v>89096</v>
      </c>
      <c r="BR16" s="214">
        <f t="shared" si="15"/>
        <v>128058.59999999963</v>
      </c>
      <c r="BS16" s="214">
        <f t="shared" si="15"/>
        <v>175026</v>
      </c>
      <c r="BT16" s="214">
        <f t="shared" si="15"/>
        <v>293089.59999999963</v>
      </c>
      <c r="BU16" s="214">
        <f t="shared" si="15"/>
        <v>46142</v>
      </c>
      <c r="BV16" s="214">
        <f t="shared" si="15"/>
        <v>325785.59999999963</v>
      </c>
      <c r="BW16" s="214">
        <f t="shared" si="15"/>
        <v>-12559</v>
      </c>
      <c r="BX16" s="214">
        <f t="shared" si="15"/>
        <v>324437</v>
      </c>
      <c r="BY16" s="214">
        <f t="shared" si="15"/>
        <v>-33353</v>
      </c>
      <c r="BZ16" s="214">
        <f t="shared" si="15"/>
        <v>291084</v>
      </c>
      <c r="CA16" s="214">
        <f t="shared" si="15"/>
        <v>-166701</v>
      </c>
      <c r="CB16" s="214">
        <f t="shared" si="15"/>
        <v>168093</v>
      </c>
      <c r="CC16" s="214">
        <f t="shared" si="15"/>
        <v>-15688</v>
      </c>
      <c r="CD16" s="214">
        <f>(AN6+AN8+AN9+AN11)-(CD6+CD7+CD8+CD9+CD10)</f>
        <v>162557</v>
      </c>
      <c r="CE16" s="214">
        <f t="shared" ref="CE16:CF16" si="16">(AO6+AO8+AO9+AO11)-(CE6+CE7+CE8+CE9+CE10)</f>
        <v>2861</v>
      </c>
      <c r="CF16" s="214">
        <f t="shared" si="16"/>
        <v>165418</v>
      </c>
    </row>
    <row r="17" spans="1:84" s="208" customFormat="1" x14ac:dyDescent="0.25">
      <c r="A17" s="806" t="s">
        <v>147</v>
      </c>
      <c r="B17" s="806"/>
      <c r="C17" s="806"/>
      <c r="D17" s="806"/>
      <c r="E17" s="806"/>
      <c r="F17" s="806"/>
      <c r="G17" s="806"/>
      <c r="H17" s="806"/>
      <c r="I17" s="806"/>
      <c r="J17" s="806"/>
      <c r="K17" s="806"/>
      <c r="L17" s="806"/>
      <c r="M17" s="806"/>
      <c r="N17" s="806"/>
      <c r="O17" s="806"/>
      <c r="P17" s="806"/>
      <c r="Q17" s="806"/>
      <c r="R17" s="806"/>
      <c r="S17" s="806"/>
      <c r="T17" s="806"/>
      <c r="U17" s="806"/>
      <c r="V17" s="806"/>
      <c r="W17" s="806"/>
      <c r="X17" s="806"/>
      <c r="Y17" s="806"/>
      <c r="Z17" s="806"/>
      <c r="AA17" s="806"/>
      <c r="AB17" s="806"/>
      <c r="AC17" s="806"/>
      <c r="AD17" s="806"/>
      <c r="AE17" s="806"/>
      <c r="AF17" s="806"/>
      <c r="AG17" s="806"/>
      <c r="AH17" s="806"/>
      <c r="AI17" s="806"/>
      <c r="AJ17" s="806"/>
      <c r="AK17" s="806"/>
      <c r="AL17" s="806"/>
      <c r="AM17" s="806"/>
      <c r="AN17" s="806"/>
      <c r="AO17" s="806"/>
      <c r="AP17" s="806"/>
      <c r="AQ17" s="806"/>
      <c r="AR17" s="214" t="e">
        <f t="shared" ref="AR17:CD17" si="17">(B7+B10+B12)-(AR11+AR12+AR13)</f>
        <v>#REF!</v>
      </c>
      <c r="AS17" s="214" t="e">
        <f t="shared" si="17"/>
        <v>#REF!</v>
      </c>
      <c r="AT17" s="214" t="e">
        <f t="shared" si="17"/>
        <v>#REF!</v>
      </c>
      <c r="AU17" s="214" t="e">
        <f t="shared" si="17"/>
        <v>#REF!</v>
      </c>
      <c r="AV17" s="214" t="e">
        <f t="shared" si="17"/>
        <v>#REF!</v>
      </c>
      <c r="AW17" s="214" t="e">
        <f t="shared" si="17"/>
        <v>#REF!</v>
      </c>
      <c r="AX17" s="214" t="e">
        <f t="shared" si="17"/>
        <v>#REF!</v>
      </c>
      <c r="AY17" s="214" t="e">
        <f t="shared" si="17"/>
        <v>#REF!</v>
      </c>
      <c r="AZ17" s="214" t="e">
        <f t="shared" si="17"/>
        <v>#REF!</v>
      </c>
      <c r="BA17" s="214" t="e">
        <f t="shared" si="17"/>
        <v>#REF!</v>
      </c>
      <c r="BB17" s="214" t="e">
        <f t="shared" si="17"/>
        <v>#REF!</v>
      </c>
      <c r="BC17" s="214" t="e">
        <f t="shared" si="17"/>
        <v>#REF!</v>
      </c>
      <c r="BD17" s="214" t="e">
        <f t="shared" si="17"/>
        <v>#REF!</v>
      </c>
      <c r="BE17" s="214" t="e">
        <f t="shared" si="17"/>
        <v>#REF!</v>
      </c>
      <c r="BF17" s="214" t="e">
        <f t="shared" si="17"/>
        <v>#REF!</v>
      </c>
      <c r="BG17" s="214" t="e">
        <f t="shared" si="17"/>
        <v>#REF!</v>
      </c>
      <c r="BH17" s="214" t="e">
        <f t="shared" si="17"/>
        <v>#REF!</v>
      </c>
      <c r="BI17" s="214" t="e">
        <f t="shared" si="17"/>
        <v>#REF!</v>
      </c>
      <c r="BJ17" s="214" t="e">
        <f t="shared" si="17"/>
        <v>#REF!</v>
      </c>
      <c r="BK17" s="214" t="e">
        <f t="shared" si="17"/>
        <v>#REF!</v>
      </c>
      <c r="BL17" s="214">
        <f t="shared" si="17"/>
        <v>-3832197</v>
      </c>
      <c r="BM17" s="214">
        <f t="shared" si="17"/>
        <v>-14636</v>
      </c>
      <c r="BN17" s="214">
        <f t="shared" si="17"/>
        <v>-3846833</v>
      </c>
      <c r="BO17" s="214">
        <f t="shared" si="17"/>
        <v>-519992</v>
      </c>
      <c r="BP17" s="214">
        <f t="shared" si="17"/>
        <v>-4366825</v>
      </c>
      <c r="BQ17" s="214">
        <f t="shared" si="17"/>
        <v>-75580</v>
      </c>
      <c r="BR17" s="214">
        <f t="shared" si="17"/>
        <v>-4442405</v>
      </c>
      <c r="BS17" s="214">
        <f t="shared" si="17"/>
        <v>-165031</v>
      </c>
      <c r="BT17" s="214">
        <f t="shared" si="17"/>
        <v>-4607436</v>
      </c>
      <c r="BU17" s="214">
        <f t="shared" si="17"/>
        <v>-32696</v>
      </c>
      <c r="BV17" s="214">
        <f t="shared" si="17"/>
        <v>-4640132</v>
      </c>
      <c r="BW17" s="214">
        <f t="shared" si="17"/>
        <v>549</v>
      </c>
      <c r="BX17" s="214">
        <f t="shared" si="17"/>
        <v>-4638783</v>
      </c>
      <c r="BY17" s="214">
        <f t="shared" si="17"/>
        <v>130097</v>
      </c>
      <c r="BZ17" s="214">
        <f t="shared" si="17"/>
        <v>-4508686</v>
      </c>
      <c r="CA17" s="214">
        <f t="shared" si="17"/>
        <v>213692</v>
      </c>
      <c r="CB17" s="214">
        <f t="shared" si="17"/>
        <v>-3903940</v>
      </c>
      <c r="CC17" s="214">
        <f t="shared" si="17"/>
        <v>-2351</v>
      </c>
      <c r="CD17" s="214">
        <f t="shared" si="17"/>
        <v>-4076378</v>
      </c>
      <c r="CE17" s="214">
        <f t="shared" ref="CE17" si="18">(AO7+AO10+AO12)-(CE11+CE12+CE13)</f>
        <v>-2861</v>
      </c>
      <c r="CF17" s="214">
        <f t="shared" ref="CF17" si="19">(AP7+AP10+AP12)-(CF11+CF12+CF13)</f>
        <v>-4079239</v>
      </c>
    </row>
    <row r="18" spans="1:84" s="208" customFormat="1" x14ac:dyDescent="0.25">
      <c r="A18" s="212" t="s">
        <v>104</v>
      </c>
      <c r="B18" s="211" t="e">
        <f>#REF!</f>
        <v>#REF!</v>
      </c>
      <c r="C18" s="211" t="e">
        <f>#REF!</f>
        <v>#REF!</v>
      </c>
      <c r="D18" s="211" t="e">
        <f>#REF!</f>
        <v>#REF!</v>
      </c>
      <c r="E18" s="211" t="e">
        <f>#REF!</f>
        <v>#REF!</v>
      </c>
      <c r="F18" s="211" t="e">
        <f>#REF!</f>
        <v>#REF!</v>
      </c>
      <c r="G18" s="211" t="e">
        <f>#REF!</f>
        <v>#REF!</v>
      </c>
      <c r="H18" s="211" t="e">
        <f>#REF!</f>
        <v>#REF!</v>
      </c>
      <c r="I18" s="211" t="e">
        <f>#REF!</f>
        <v>#REF!</v>
      </c>
      <c r="J18" s="211" t="e">
        <f>#REF!</f>
        <v>#REF!</v>
      </c>
      <c r="K18" s="211" t="e">
        <f>#REF!</f>
        <v>#REF!</v>
      </c>
      <c r="L18" s="211" t="e">
        <f>#REF!</f>
        <v>#REF!</v>
      </c>
      <c r="M18" s="211" t="e">
        <f>#REF!</f>
        <v>#REF!</v>
      </c>
      <c r="N18" s="211" t="e">
        <f>#REF!</f>
        <v>#REF!</v>
      </c>
      <c r="O18" s="211" t="e">
        <f>#REF!</f>
        <v>#REF!</v>
      </c>
      <c r="P18" s="211" t="e">
        <f>#REF!</f>
        <v>#REF!</v>
      </c>
      <c r="Q18" s="211" t="e">
        <f>#REF!</f>
        <v>#REF!</v>
      </c>
      <c r="R18" s="211" t="e">
        <f>#REF!</f>
        <v>#REF!</v>
      </c>
      <c r="S18" s="211" t="e">
        <f>#REF!</f>
        <v>#REF!</v>
      </c>
      <c r="T18" s="211" t="e">
        <f>#REF!</f>
        <v>#REF!</v>
      </c>
      <c r="U18" s="211">
        <f>'intézményi.részl.  '!U266</f>
        <v>977504</v>
      </c>
      <c r="V18" s="211">
        <f>'intézményi.részl.  '!V266</f>
        <v>6151111</v>
      </c>
      <c r="W18" s="211">
        <f>'intézményi.részl.  '!W266</f>
        <v>48650</v>
      </c>
      <c r="X18" s="211">
        <f>'intézményi.részl.  '!X266</f>
        <v>6199761</v>
      </c>
      <c r="Y18" s="211">
        <f>'intézményi.részl.  '!Y266</f>
        <v>115501</v>
      </c>
      <c r="Z18" s="211">
        <f>'intézményi.részl.  '!Z266</f>
        <v>6315262</v>
      </c>
      <c r="AA18" s="211">
        <f>'intézményi.részl.  '!AA266</f>
        <v>20879</v>
      </c>
      <c r="AB18" s="211">
        <f>'intézményi.részl.  '!AB266</f>
        <v>6336141</v>
      </c>
      <c r="AC18" s="211">
        <f>'intézményi.részl.  '!AC266</f>
        <v>31483</v>
      </c>
      <c r="AD18" s="211">
        <f>'intézményi.részl.  '!AD266</f>
        <v>6367624</v>
      </c>
      <c r="AE18" s="211">
        <f>'intézményi.részl.  '!AE266</f>
        <v>26493</v>
      </c>
      <c r="AF18" s="211">
        <f>'intézményi.részl.  '!AF266</f>
        <v>6394117</v>
      </c>
      <c r="AG18" s="211">
        <f>'intézményi.részl.  '!AG266</f>
        <v>16220</v>
      </c>
      <c r="AH18" s="211">
        <f>'intézményi.részl.  '!AH266</f>
        <v>6410337</v>
      </c>
      <c r="AI18" s="211">
        <f>'intézményi.részl.  '!AI266</f>
        <v>14261</v>
      </c>
      <c r="AJ18" s="211">
        <f>'intézményi.részl.  '!AJ266</f>
        <v>6424598</v>
      </c>
      <c r="AK18" s="211">
        <f>'intézményi.részl.  '!AK266</f>
        <v>10681</v>
      </c>
      <c r="AL18" s="211">
        <f>'intézményi.részl.  '!AL266</f>
        <v>6435279</v>
      </c>
      <c r="AM18" s="211">
        <f>'intézményi.részl.  '!AM266</f>
        <v>0</v>
      </c>
      <c r="AN18" s="211">
        <f>'intézményi.részl.  '!AN266</f>
        <v>6435279</v>
      </c>
      <c r="AO18" s="211">
        <f>'intézményi.részl.  '!AO266</f>
        <v>7721</v>
      </c>
      <c r="AP18" s="211">
        <f>'intézményi.részl.  '!AP266</f>
        <v>6443000</v>
      </c>
      <c r="AQ18" s="211" t="s">
        <v>105</v>
      </c>
      <c r="AR18" s="211" t="e">
        <f>#REF!</f>
        <v>#REF!</v>
      </c>
      <c r="AS18" s="211" t="e">
        <f>#REF!</f>
        <v>#REF!</v>
      </c>
      <c r="AT18" s="211" t="e">
        <f>#REF!</f>
        <v>#REF!</v>
      </c>
      <c r="AU18" s="211" t="e">
        <f>#REF!</f>
        <v>#REF!</v>
      </c>
      <c r="AV18" s="211" t="e">
        <f>#REF!</f>
        <v>#REF!</v>
      </c>
      <c r="AW18" s="211" t="e">
        <f>#REF!</f>
        <v>#REF!</v>
      </c>
      <c r="AX18" s="211" t="e">
        <f>#REF!</f>
        <v>#REF!</v>
      </c>
      <c r="AY18" s="211" t="e">
        <f>#REF!</f>
        <v>#REF!</v>
      </c>
      <c r="AZ18" s="211" t="e">
        <f>#REF!</f>
        <v>#REF!</v>
      </c>
      <c r="BA18" s="211" t="e">
        <f>#REF!</f>
        <v>#REF!</v>
      </c>
      <c r="BB18" s="211" t="e">
        <f>#REF!</f>
        <v>#REF!</v>
      </c>
      <c r="BC18" s="211" t="e">
        <f>#REF!</f>
        <v>#REF!</v>
      </c>
      <c r="BD18" s="211" t="e">
        <f>#REF!</f>
        <v>#REF!</v>
      </c>
      <c r="BE18" s="211" t="e">
        <f>#REF!</f>
        <v>#REF!</v>
      </c>
      <c r="BF18" s="211" t="e">
        <f>#REF!</f>
        <v>#REF!</v>
      </c>
      <c r="BG18" s="211" t="e">
        <f>#REF!</f>
        <v>#REF!</v>
      </c>
      <c r="BH18" s="211" t="e">
        <f>#REF!</f>
        <v>#REF!</v>
      </c>
      <c r="BI18" s="211" t="e">
        <f>#REF!</f>
        <v>#REF!</v>
      </c>
      <c r="BJ18" s="211" t="e">
        <f>#REF!</f>
        <v>#REF!</v>
      </c>
      <c r="BK18" s="211">
        <f>'intézményi.részl.  '!BK267</f>
        <v>1276432</v>
      </c>
      <c r="BL18" s="211">
        <f>'intézményi.részl.  '!BL267</f>
        <v>2469588</v>
      </c>
      <c r="BM18" s="211">
        <f>'intézményi.részl.  '!BM267</f>
        <v>48650</v>
      </c>
      <c r="BN18" s="211">
        <f>'intézményi.részl.  '!BN267</f>
        <v>2518238</v>
      </c>
      <c r="BO18" s="211">
        <f>'intézményi.részl.  '!BO267</f>
        <v>-116797</v>
      </c>
      <c r="BP18" s="211">
        <f>'intézményi.részl.  '!BP267</f>
        <v>2401441</v>
      </c>
      <c r="BQ18" s="211">
        <f>'intézményi.részl.  '!BQ267</f>
        <v>20879</v>
      </c>
      <c r="BR18" s="211">
        <f>'intézményi.részl.  '!BR267</f>
        <v>2422320</v>
      </c>
      <c r="BS18" s="211">
        <f>'intézményi.részl.  '!BS267</f>
        <v>31483</v>
      </c>
      <c r="BT18" s="211">
        <f>'intézményi.részl.  '!BT267</f>
        <v>2453803</v>
      </c>
      <c r="BU18" s="211">
        <f>'intézményi.részl.  '!BU267</f>
        <v>26493</v>
      </c>
      <c r="BV18" s="211">
        <f>'intézményi.részl.  '!BV267</f>
        <v>2480296</v>
      </c>
      <c r="BW18" s="211">
        <f>'intézményi.részl.  '!BW267</f>
        <v>16220</v>
      </c>
      <c r="BX18" s="211">
        <f>'intézményi.részl.  '!BX267</f>
        <v>2496516</v>
      </c>
      <c r="BY18" s="211">
        <f>'intézményi.részl.  '!BY267</f>
        <v>14261</v>
      </c>
      <c r="BZ18" s="211">
        <f>'intézményi.részl.  '!BZ267</f>
        <v>2510777</v>
      </c>
      <c r="CA18" s="211">
        <f>'intézményi.részl.  '!CA267</f>
        <v>10681</v>
      </c>
      <c r="CB18" s="211">
        <f>'intézményi.részl.  '!CB267</f>
        <v>2521458</v>
      </c>
      <c r="CC18" s="211">
        <f>'intézményi.részl.  '!CC267</f>
        <v>0</v>
      </c>
      <c r="CD18" s="211">
        <f>'intézményi.részl.  '!CD267</f>
        <v>2521458</v>
      </c>
      <c r="CE18" s="211">
        <f>'intézményi.részl.  '!CE267</f>
        <v>7721</v>
      </c>
      <c r="CF18" s="211">
        <f>'intézményi.részl.  '!CF267</f>
        <v>2529179</v>
      </c>
    </row>
    <row r="19" spans="1:84" s="208" customFormat="1" x14ac:dyDescent="0.25">
      <c r="A19" s="551" t="s">
        <v>456</v>
      </c>
      <c r="B19" s="214" t="e">
        <f>#REF!</f>
        <v>#REF!</v>
      </c>
      <c r="C19" s="214" t="e">
        <f>#REF!</f>
        <v>#REF!</v>
      </c>
      <c r="D19" s="214" t="e">
        <f>#REF!</f>
        <v>#REF!</v>
      </c>
      <c r="E19" s="214" t="e">
        <f>#REF!</f>
        <v>#REF!</v>
      </c>
      <c r="F19" s="214" t="e">
        <f>#REF!</f>
        <v>#REF!</v>
      </c>
      <c r="G19" s="214" t="e">
        <f>#REF!</f>
        <v>#REF!</v>
      </c>
      <c r="H19" s="214" t="e">
        <f>#REF!</f>
        <v>#REF!</v>
      </c>
      <c r="I19" s="214" t="e">
        <f>#REF!</f>
        <v>#REF!</v>
      </c>
      <c r="J19" s="214" t="e">
        <f>#REF!</f>
        <v>#REF!</v>
      </c>
      <c r="K19" s="214" t="e">
        <f>#REF!</f>
        <v>#REF!</v>
      </c>
      <c r="L19" s="214" t="e">
        <f>#REF!</f>
        <v>#REF!</v>
      </c>
      <c r="M19" s="214" t="e">
        <f>#REF!</f>
        <v>#REF!</v>
      </c>
      <c r="N19" s="214" t="e">
        <f>#REF!</f>
        <v>#REF!</v>
      </c>
      <c r="O19" s="214" t="e">
        <f>#REF!</f>
        <v>#REF!</v>
      </c>
      <c r="P19" s="214" t="e">
        <f>#REF!</f>
        <v>#REF!</v>
      </c>
      <c r="Q19" s="214" t="e">
        <f>#REF!</f>
        <v>#REF!</v>
      </c>
      <c r="R19" s="214" t="e">
        <f>#REF!</f>
        <v>#REF!</v>
      </c>
      <c r="S19" s="214" t="e">
        <f>#REF!</f>
        <v>#REF!</v>
      </c>
      <c r="T19" s="214" t="e">
        <f>#REF!</f>
        <v>#REF!</v>
      </c>
      <c r="U19" s="214">
        <f>'intézményi.részl.  '!U268</f>
        <v>276432</v>
      </c>
      <c r="V19" s="214">
        <f>'intézményi.részl.  '!V268</f>
        <v>2421111</v>
      </c>
      <c r="W19" s="214">
        <f>'intézményi.részl.  '!W268</f>
        <v>48650</v>
      </c>
      <c r="X19" s="214">
        <f>'intézményi.részl.  '!X268</f>
        <v>2469761</v>
      </c>
      <c r="Y19" s="214">
        <f>'intézményi.részl.  '!Y268</f>
        <v>-116797</v>
      </c>
      <c r="Z19" s="214">
        <f>'intézményi.részl.  '!Z268</f>
        <v>2352964</v>
      </c>
      <c r="AA19" s="214">
        <f>'intézményi.részl.  '!AA268</f>
        <v>20879</v>
      </c>
      <c r="AB19" s="214">
        <f>'intézményi.részl.  '!AB268</f>
        <v>2373843</v>
      </c>
      <c r="AC19" s="214">
        <f>'intézményi.részl.  '!AC268</f>
        <v>31483</v>
      </c>
      <c r="AD19" s="214">
        <f>'intézményi.részl.  '!AD268</f>
        <v>2405326</v>
      </c>
      <c r="AE19" s="214">
        <f>'intézményi.részl.  '!AE268</f>
        <v>26493</v>
      </c>
      <c r="AF19" s="214">
        <f>'intézményi.részl.  '!AF268</f>
        <v>2431819</v>
      </c>
      <c r="AG19" s="214">
        <f>'intézményi.részl.  '!AG268</f>
        <v>16220</v>
      </c>
      <c r="AH19" s="214">
        <f>'intézményi.részl.  '!AH268</f>
        <v>2448039</v>
      </c>
      <c r="AI19" s="214">
        <f>'intézményi.részl.  '!AI268</f>
        <v>14261</v>
      </c>
      <c r="AJ19" s="214">
        <f>'intézményi.részl.  '!AJ268</f>
        <v>2462300</v>
      </c>
      <c r="AK19" s="214">
        <f>'intézményi.részl.  '!AK268</f>
        <v>10681</v>
      </c>
      <c r="AL19" s="214">
        <f>'intézményi.részl.  '!AL268</f>
        <v>2472981</v>
      </c>
      <c r="AM19" s="214">
        <f>'intézményi.részl.  '!AM268</f>
        <v>0</v>
      </c>
      <c r="AN19" s="214">
        <f>'intézményi.részl.  '!AN268</f>
        <v>2472981</v>
      </c>
      <c r="AO19" s="214">
        <f>'intézményi.részl.  '!AO268</f>
        <v>7721</v>
      </c>
      <c r="AP19" s="214">
        <f>'intézményi.részl.  '!AP268</f>
        <v>2480702</v>
      </c>
      <c r="AQ19" s="214" t="s">
        <v>456</v>
      </c>
      <c r="AR19" s="214" t="e">
        <f t="shared" ref="AR19:CD19" si="20">B19</f>
        <v>#REF!</v>
      </c>
      <c r="AS19" s="214" t="e">
        <f t="shared" si="20"/>
        <v>#REF!</v>
      </c>
      <c r="AT19" s="214" t="e">
        <f t="shared" si="20"/>
        <v>#REF!</v>
      </c>
      <c r="AU19" s="214" t="e">
        <f t="shared" si="20"/>
        <v>#REF!</v>
      </c>
      <c r="AV19" s="214" t="e">
        <f t="shared" si="20"/>
        <v>#REF!</v>
      </c>
      <c r="AW19" s="214" t="e">
        <f t="shared" si="20"/>
        <v>#REF!</v>
      </c>
      <c r="AX19" s="214" t="e">
        <f t="shared" si="20"/>
        <v>#REF!</v>
      </c>
      <c r="AY19" s="214" t="e">
        <f t="shared" si="20"/>
        <v>#REF!</v>
      </c>
      <c r="AZ19" s="214" t="e">
        <f t="shared" si="20"/>
        <v>#REF!</v>
      </c>
      <c r="BA19" s="214" t="e">
        <f t="shared" si="20"/>
        <v>#REF!</v>
      </c>
      <c r="BB19" s="214" t="e">
        <f t="shared" si="20"/>
        <v>#REF!</v>
      </c>
      <c r="BC19" s="214" t="e">
        <f t="shared" si="20"/>
        <v>#REF!</v>
      </c>
      <c r="BD19" s="214" t="e">
        <f t="shared" si="20"/>
        <v>#REF!</v>
      </c>
      <c r="BE19" s="214" t="e">
        <f t="shared" si="20"/>
        <v>#REF!</v>
      </c>
      <c r="BF19" s="214" t="e">
        <f t="shared" si="20"/>
        <v>#REF!</v>
      </c>
      <c r="BG19" s="214" t="e">
        <f t="shared" si="20"/>
        <v>#REF!</v>
      </c>
      <c r="BH19" s="214" t="e">
        <f t="shared" si="20"/>
        <v>#REF!</v>
      </c>
      <c r="BI19" s="214" t="e">
        <f t="shared" si="20"/>
        <v>#REF!</v>
      </c>
      <c r="BJ19" s="214" t="e">
        <f t="shared" si="20"/>
        <v>#REF!</v>
      </c>
      <c r="BK19" s="214">
        <f t="shared" si="20"/>
        <v>276432</v>
      </c>
      <c r="BL19" s="214">
        <f t="shared" si="20"/>
        <v>2421111</v>
      </c>
      <c r="BM19" s="214">
        <f t="shared" si="20"/>
        <v>48650</v>
      </c>
      <c r="BN19" s="214">
        <f t="shared" si="20"/>
        <v>2469761</v>
      </c>
      <c r="BO19" s="214">
        <f t="shared" si="20"/>
        <v>-116797</v>
      </c>
      <c r="BP19" s="214">
        <f t="shared" si="20"/>
        <v>2352964</v>
      </c>
      <c r="BQ19" s="214">
        <f t="shared" si="20"/>
        <v>20879</v>
      </c>
      <c r="BR19" s="214">
        <f t="shared" si="20"/>
        <v>2373843</v>
      </c>
      <c r="BS19" s="214">
        <f t="shared" si="20"/>
        <v>31483</v>
      </c>
      <c r="BT19" s="214">
        <f t="shared" si="20"/>
        <v>2405326</v>
      </c>
      <c r="BU19" s="214">
        <f t="shared" si="20"/>
        <v>26493</v>
      </c>
      <c r="BV19" s="214">
        <f t="shared" si="20"/>
        <v>2431819</v>
      </c>
      <c r="BW19" s="214">
        <f t="shared" si="20"/>
        <v>16220</v>
      </c>
      <c r="BX19" s="214">
        <f t="shared" si="20"/>
        <v>2448039</v>
      </c>
      <c r="BY19" s="214">
        <f t="shared" si="20"/>
        <v>14261</v>
      </c>
      <c r="BZ19" s="214">
        <f t="shared" si="20"/>
        <v>2462300</v>
      </c>
      <c r="CA19" s="214">
        <f t="shared" si="20"/>
        <v>10681</v>
      </c>
      <c r="CB19" s="214">
        <f t="shared" si="20"/>
        <v>2472981</v>
      </c>
      <c r="CC19" s="214">
        <f t="shared" si="20"/>
        <v>0</v>
      </c>
      <c r="CD19" s="214">
        <f t="shared" si="20"/>
        <v>2472981</v>
      </c>
      <c r="CE19" s="214">
        <f t="shared" ref="CE19" si="21">AO19</f>
        <v>7721</v>
      </c>
      <c r="CF19" s="214">
        <f t="shared" ref="CF19" si="22">AP19</f>
        <v>2480702</v>
      </c>
    </row>
    <row r="20" spans="1:84" s="208" customFormat="1" x14ac:dyDescent="0.25">
      <c r="A20" s="212" t="s">
        <v>139</v>
      </c>
      <c r="B20" s="211" t="e">
        <f t="shared" ref="B20:S20" si="23">B14+B18</f>
        <v>#REF!</v>
      </c>
      <c r="C20" s="211" t="e">
        <f t="shared" si="23"/>
        <v>#REF!</v>
      </c>
      <c r="D20" s="211" t="e">
        <f t="shared" si="23"/>
        <v>#REF!</v>
      </c>
      <c r="E20" s="211" t="e">
        <f t="shared" si="23"/>
        <v>#REF!</v>
      </c>
      <c r="F20" s="211" t="e">
        <f t="shared" si="23"/>
        <v>#REF!</v>
      </c>
      <c r="G20" s="211" t="e">
        <f t="shared" si="23"/>
        <v>#REF!</v>
      </c>
      <c r="H20" s="211" t="e">
        <f t="shared" si="23"/>
        <v>#REF!</v>
      </c>
      <c r="I20" s="211" t="e">
        <f t="shared" si="23"/>
        <v>#REF!</v>
      </c>
      <c r="J20" s="211" t="e">
        <f t="shared" si="23"/>
        <v>#REF!</v>
      </c>
      <c r="K20" s="211" t="e">
        <f t="shared" si="23"/>
        <v>#REF!</v>
      </c>
      <c r="L20" s="211" t="e">
        <f t="shared" si="23"/>
        <v>#REF!</v>
      </c>
      <c r="M20" s="211" t="e">
        <f t="shared" si="23"/>
        <v>#REF!</v>
      </c>
      <c r="N20" s="211" t="e">
        <f t="shared" si="23"/>
        <v>#REF!</v>
      </c>
      <c r="O20" s="211" t="e">
        <f t="shared" si="23"/>
        <v>#REF!</v>
      </c>
      <c r="P20" s="211" t="e">
        <f t="shared" si="23"/>
        <v>#REF!</v>
      </c>
      <c r="Q20" s="211" t="e">
        <f t="shared" si="23"/>
        <v>#REF!</v>
      </c>
      <c r="R20" s="211" t="e">
        <f t="shared" si="23"/>
        <v>#REF!</v>
      </c>
      <c r="S20" s="211" t="e">
        <f t="shared" si="23"/>
        <v>#REF!</v>
      </c>
      <c r="T20" s="211" t="e">
        <f t="shared" ref="T20:AF20" si="24">T14+T18</f>
        <v>#REF!</v>
      </c>
      <c r="U20" s="211" t="e">
        <f t="shared" si="24"/>
        <v>#REF!</v>
      </c>
      <c r="V20" s="211">
        <f t="shared" si="24"/>
        <v>11098304</v>
      </c>
      <c r="W20" s="211">
        <f t="shared" si="24"/>
        <v>198422</v>
      </c>
      <c r="X20" s="211">
        <f t="shared" si="24"/>
        <v>11296726</v>
      </c>
      <c r="Y20" s="211">
        <f t="shared" si="24"/>
        <v>54191</v>
      </c>
      <c r="Z20" s="211">
        <f t="shared" si="24"/>
        <v>11350917</v>
      </c>
      <c r="AA20" s="211">
        <f t="shared" si="24"/>
        <v>78466</v>
      </c>
      <c r="AB20" s="211">
        <f t="shared" si="24"/>
        <v>11429383</v>
      </c>
      <c r="AC20" s="211">
        <f t="shared" si="24"/>
        <v>1446327</v>
      </c>
      <c r="AD20" s="211">
        <f t="shared" si="24"/>
        <v>12875710</v>
      </c>
      <c r="AE20" s="211">
        <f t="shared" si="24"/>
        <v>171704</v>
      </c>
      <c r="AF20" s="211">
        <f t="shared" si="24"/>
        <v>13047414</v>
      </c>
      <c r="AG20" s="211">
        <f t="shared" ref="AG20:AH20" si="25">AG14+AG18</f>
        <v>42415</v>
      </c>
      <c r="AH20" s="211">
        <f t="shared" si="25"/>
        <v>13089829</v>
      </c>
      <c r="AI20" s="211">
        <f t="shared" ref="AI20:AJ20" si="26">AI14+AI18</f>
        <v>207968</v>
      </c>
      <c r="AJ20" s="211">
        <f t="shared" si="26"/>
        <v>13297797</v>
      </c>
      <c r="AK20" s="211">
        <f t="shared" ref="AK20:AL20" si="27">AK14+AK18</f>
        <v>-45162</v>
      </c>
      <c r="AL20" s="211">
        <f t="shared" si="27"/>
        <v>13643147</v>
      </c>
      <c r="AM20" s="211">
        <f t="shared" ref="AM20:AP20" si="28">AM14+AM18</f>
        <v>84576</v>
      </c>
      <c r="AN20" s="211">
        <f t="shared" si="28"/>
        <v>13742387</v>
      </c>
      <c r="AO20" s="211">
        <f t="shared" si="28"/>
        <v>302064</v>
      </c>
      <c r="AP20" s="211">
        <f t="shared" si="28"/>
        <v>14044451</v>
      </c>
      <c r="AQ20" s="211" t="s">
        <v>140</v>
      </c>
      <c r="AR20" s="211" t="e">
        <f t="shared" ref="AR20:BI20" si="29">AR14+AR18</f>
        <v>#REF!</v>
      </c>
      <c r="AS20" s="211" t="e">
        <f t="shared" si="29"/>
        <v>#REF!</v>
      </c>
      <c r="AT20" s="211" t="e">
        <f t="shared" si="29"/>
        <v>#REF!</v>
      </c>
      <c r="AU20" s="211" t="e">
        <f t="shared" si="29"/>
        <v>#REF!</v>
      </c>
      <c r="AV20" s="211" t="e">
        <f t="shared" si="29"/>
        <v>#REF!</v>
      </c>
      <c r="AW20" s="211" t="e">
        <f t="shared" si="29"/>
        <v>#REF!</v>
      </c>
      <c r="AX20" s="211" t="e">
        <f t="shared" si="29"/>
        <v>#REF!</v>
      </c>
      <c r="AY20" s="211" t="e">
        <f t="shared" si="29"/>
        <v>#REF!</v>
      </c>
      <c r="AZ20" s="211" t="e">
        <f t="shared" si="29"/>
        <v>#REF!</v>
      </c>
      <c r="BA20" s="211" t="e">
        <f t="shared" si="29"/>
        <v>#REF!</v>
      </c>
      <c r="BB20" s="211" t="e">
        <f t="shared" si="29"/>
        <v>#REF!</v>
      </c>
      <c r="BC20" s="211" t="e">
        <f t="shared" si="29"/>
        <v>#REF!</v>
      </c>
      <c r="BD20" s="211" t="e">
        <f t="shared" si="29"/>
        <v>#REF!</v>
      </c>
      <c r="BE20" s="211" t="e">
        <f t="shared" si="29"/>
        <v>#REF!</v>
      </c>
      <c r="BF20" s="211" t="e">
        <f t="shared" si="29"/>
        <v>#REF!</v>
      </c>
      <c r="BG20" s="211" t="e">
        <f t="shared" si="29"/>
        <v>#REF!</v>
      </c>
      <c r="BH20" s="211" t="e">
        <f t="shared" si="29"/>
        <v>#REF!</v>
      </c>
      <c r="BI20" s="211" t="e">
        <f t="shared" si="29"/>
        <v>#REF!</v>
      </c>
      <c r="BJ20" s="211" t="e">
        <f t="shared" ref="BJ20:BV20" si="30">BJ14+BJ18</f>
        <v>#REF!</v>
      </c>
      <c r="BK20" s="211">
        <f t="shared" si="30"/>
        <v>8548460</v>
      </c>
      <c r="BL20" s="211">
        <f t="shared" si="30"/>
        <v>11098304.4</v>
      </c>
      <c r="BM20" s="211">
        <f t="shared" si="30"/>
        <v>184906</v>
      </c>
      <c r="BN20" s="211">
        <f t="shared" si="30"/>
        <v>11283210.4</v>
      </c>
      <c r="BO20" s="211">
        <f t="shared" si="30"/>
        <v>445154</v>
      </c>
      <c r="BP20" s="211">
        <f t="shared" si="30"/>
        <v>11751442.4</v>
      </c>
      <c r="BQ20" s="211">
        <f t="shared" si="30"/>
        <v>64950</v>
      </c>
      <c r="BR20" s="211">
        <f t="shared" si="30"/>
        <v>11829908.4</v>
      </c>
      <c r="BS20" s="211">
        <f t="shared" si="30"/>
        <v>1436332</v>
      </c>
      <c r="BT20" s="211">
        <f t="shared" si="30"/>
        <v>13276235.4</v>
      </c>
      <c r="BU20" s="211">
        <f t="shared" si="30"/>
        <v>158258</v>
      </c>
      <c r="BV20" s="211">
        <f t="shared" si="30"/>
        <v>13447939.4</v>
      </c>
      <c r="BW20" s="211">
        <f t="shared" ref="BW20:BX20" si="31">BW14+BW18</f>
        <v>54425</v>
      </c>
      <c r="BX20" s="211">
        <f t="shared" si="31"/>
        <v>13490354</v>
      </c>
      <c r="BY20" s="211">
        <f t="shared" ref="BY20:BZ20" si="32">BY14+BY18</f>
        <v>111224</v>
      </c>
      <c r="BZ20" s="211">
        <f t="shared" si="32"/>
        <v>13601578</v>
      </c>
      <c r="CA20" s="211">
        <f t="shared" ref="CA20:CB20" si="33">CA14+CA18</f>
        <v>-92153</v>
      </c>
      <c r="CB20" s="211">
        <f t="shared" si="33"/>
        <v>13465173</v>
      </c>
      <c r="CC20" s="211">
        <f t="shared" ref="CC20:CF20" si="34">CC14+CC18</f>
        <v>102615</v>
      </c>
      <c r="CD20" s="211">
        <f t="shared" si="34"/>
        <v>13742387</v>
      </c>
      <c r="CE20" s="211">
        <f t="shared" si="34"/>
        <v>302064</v>
      </c>
      <c r="CF20" s="211">
        <f t="shared" si="34"/>
        <v>14044451</v>
      </c>
    </row>
    <row r="21" spans="1:84" s="208" customFormat="1" x14ac:dyDescent="0.25">
      <c r="A21" s="212" t="s">
        <v>141</v>
      </c>
      <c r="B21" s="211">
        <f>'intézményi.részl.  '!B273</f>
        <v>64055</v>
      </c>
      <c r="C21" s="211">
        <f>'intézményi.részl.  '!C273</f>
        <v>64055</v>
      </c>
      <c r="D21" s="211">
        <f>'intézményi.részl.  '!D273</f>
        <v>225774</v>
      </c>
      <c r="E21" s="211">
        <f>'intézményi.részl.  '!E273</f>
        <v>289829</v>
      </c>
      <c r="F21" s="211">
        <f>'intézményi.részl.  '!F273</f>
        <v>273918</v>
      </c>
      <c r="G21" s="211">
        <f>'intézményi.részl.  '!G273</f>
        <v>563747</v>
      </c>
      <c r="H21" s="211">
        <f>'intézményi.részl.  '!H273</f>
        <v>545247</v>
      </c>
      <c r="I21" s="211">
        <f>'intézményi.részl.  '!I273</f>
        <v>1108994</v>
      </c>
      <c r="J21" s="211">
        <f>'intézményi.részl.  '!J273</f>
        <v>45846</v>
      </c>
      <c r="K21" s="211">
        <f>'intézményi.részl.  '!K273</f>
        <v>1154840</v>
      </c>
      <c r="L21" s="211">
        <f>'intézményi.részl.  '!L273</f>
        <v>390054</v>
      </c>
      <c r="M21" s="211">
        <f>'intézményi.részl.  '!M273</f>
        <v>1544894</v>
      </c>
      <c r="N21" s="211">
        <f>'intézményi.részl.  '!N273</f>
        <v>72555</v>
      </c>
      <c r="O21" s="211">
        <f>'intézményi.részl.  '!O273</f>
        <v>1617449</v>
      </c>
      <c r="P21" s="211">
        <f>'intézményi.részl.  '!P273</f>
        <v>40968</v>
      </c>
      <c r="Q21" s="211">
        <f>'intézményi.részl.  '!Q273</f>
        <v>1658417</v>
      </c>
      <c r="R21" s="211">
        <f>'intézményi.részl.  '!R273</f>
        <v>137907</v>
      </c>
      <c r="S21" s="211">
        <f>'intézményi.részl.  '!S273</f>
        <v>1796324</v>
      </c>
      <c r="T21" s="211">
        <f>'intézményi.részl.  '!T273</f>
        <v>0</v>
      </c>
      <c r="U21" s="211">
        <f>'intézményi.részl.  '!U273</f>
        <v>1798324</v>
      </c>
      <c r="V21" s="211">
        <f>'intézményi.részl.  '!V273</f>
        <v>8363369</v>
      </c>
      <c r="W21" s="211">
        <f>'intézményi.részl.  '!W273</f>
        <v>-2379797</v>
      </c>
      <c r="X21" s="211">
        <f>'intézményi.részl.  '!X273</f>
        <v>8502087</v>
      </c>
      <c r="Y21" s="211">
        <f>'intézményi.részl.  '!Y273</f>
        <v>46113</v>
      </c>
      <c r="Z21" s="211">
        <f>'intézményi.részl.  '!Z273</f>
        <v>8548200</v>
      </c>
      <c r="AA21" s="211">
        <f>'intézményi.részl.  '!AA273</f>
        <v>78142</v>
      </c>
      <c r="AB21" s="211">
        <f>'intézményi.részl.  '!AB273</f>
        <v>8626342</v>
      </c>
      <c r="AC21" s="211">
        <f>'intézményi.részl.  '!AC273</f>
        <v>43386</v>
      </c>
      <c r="AD21" s="211">
        <f>'intézményi.részl.  '!AD273</f>
        <v>8669728</v>
      </c>
      <c r="AE21" s="211">
        <f>'intézményi.részl.  '!AE273</f>
        <v>170434</v>
      </c>
      <c r="AF21" s="211">
        <f>'intézményi.részl.  '!AF273</f>
        <v>8840162</v>
      </c>
      <c r="AG21" s="211">
        <f>'intézményi.részl.  '!AG273</f>
        <v>38807</v>
      </c>
      <c r="AH21" s="211">
        <f>'intézményi.részl.  '!AH273</f>
        <v>8878969</v>
      </c>
      <c r="AI21" s="211">
        <f>'intézményi.részl.  '!AI273</f>
        <v>162089</v>
      </c>
      <c r="AJ21" s="211">
        <f>'intézményi.részl.  '!AJ273</f>
        <v>9041058</v>
      </c>
      <c r="AK21" s="211">
        <f>'intézményi.részl.  '!AK273</f>
        <v>-45530</v>
      </c>
      <c r="AL21" s="211">
        <f>'intézményi.részl.  '!AL273</f>
        <v>8995528</v>
      </c>
      <c r="AM21" s="211">
        <f>'intézményi.részl.  '!AM273</f>
        <v>84576</v>
      </c>
      <c r="AN21" s="211">
        <f>'intézményi.részl.  '!AN273</f>
        <v>9094768</v>
      </c>
      <c r="AO21" s="211">
        <f>'intézményi.részl.  '!AO273</f>
        <v>290880</v>
      </c>
      <c r="AP21" s="211">
        <f>'intézményi.részl.  '!AP273</f>
        <v>9385648</v>
      </c>
      <c r="AQ21" s="211" t="s">
        <v>142</v>
      </c>
      <c r="AR21" s="211" t="e">
        <f>'intézményi.részl.  '!AR273</f>
        <v>#REF!</v>
      </c>
      <c r="AS21" s="211" t="e">
        <f>'intézményi.részl.  '!AS273</f>
        <v>#REF!</v>
      </c>
      <c r="AT21" s="211" t="e">
        <f>'intézményi.részl.  '!AT273</f>
        <v>#REF!</v>
      </c>
      <c r="AU21" s="211" t="e">
        <f>'intézményi.részl.  '!AU273</f>
        <v>#REF!</v>
      </c>
      <c r="AV21" s="211" t="e">
        <f>'intézményi.részl.  '!AV273</f>
        <v>#REF!</v>
      </c>
      <c r="AW21" s="211" t="e">
        <f>'intézményi.részl.  '!AW273</f>
        <v>#REF!</v>
      </c>
      <c r="AX21" s="211" t="e">
        <f>'intézményi.részl.  '!AX273</f>
        <v>#REF!</v>
      </c>
      <c r="AY21" s="211" t="e">
        <f>'intézményi.részl.  '!AY273</f>
        <v>#REF!</v>
      </c>
      <c r="AZ21" s="211" t="e">
        <f>'intézményi.részl.  '!AZ273</f>
        <v>#REF!</v>
      </c>
      <c r="BA21" s="211" t="e">
        <f>'intézményi.részl.  '!BA273</f>
        <v>#REF!</v>
      </c>
      <c r="BB21" s="211" t="e">
        <f>'intézményi.részl.  '!BB273</f>
        <v>#REF!</v>
      </c>
      <c r="BC21" s="211" t="e">
        <f>'intézményi.részl.  '!BC273</f>
        <v>#REF!</v>
      </c>
      <c r="BD21" s="211" t="e">
        <f>'intézményi.részl.  '!BD273</f>
        <v>#REF!</v>
      </c>
      <c r="BE21" s="211" t="e">
        <f>'intézményi.részl.  '!BE273</f>
        <v>#REF!</v>
      </c>
      <c r="BF21" s="211" t="e">
        <f>'intézményi.részl.  '!BF273</f>
        <v>#REF!</v>
      </c>
      <c r="BG21" s="211" t="e">
        <f>'intézményi.részl.  '!BG273</f>
        <v>#REF!</v>
      </c>
      <c r="BH21" s="211" t="e">
        <f>'intézményi.részl.  '!BH273</f>
        <v>#REF!</v>
      </c>
      <c r="BI21" s="211" t="e">
        <f>'intézményi.részl.  '!BI273</f>
        <v>#REF!</v>
      </c>
      <c r="BJ21" s="211" t="e">
        <f>'intézményi.részl.  '!BJ273</f>
        <v>#REF!</v>
      </c>
      <c r="BK21" s="211">
        <f>'intézményi.részl.  '!BK273</f>
        <v>3182165</v>
      </c>
      <c r="BL21" s="211">
        <f>'intézményi.részl.  '!BL273</f>
        <v>7049687.4000000004</v>
      </c>
      <c r="BM21" s="211">
        <f>'intézményi.részl.  '!BM273</f>
        <v>110566</v>
      </c>
      <c r="BN21" s="211">
        <f>'intézményi.részl.  '!BN273</f>
        <v>7160253.4000000004</v>
      </c>
      <c r="BO21" s="211">
        <f>'intézményi.részl.  '!BO273</f>
        <v>-82916</v>
      </c>
      <c r="BP21" s="211">
        <f>'intézményi.részl.  '!BP273</f>
        <v>7100415.4000000004</v>
      </c>
      <c r="BQ21" s="211">
        <f>'intézményi.részl.  '!BQ273</f>
        <v>-10954</v>
      </c>
      <c r="BR21" s="211">
        <f>'intézményi.részl.  '!BR273</f>
        <v>7102977.4000000004</v>
      </c>
      <c r="BS21" s="211">
        <f>'intézményi.részl.  '!BS273</f>
        <v>-131640</v>
      </c>
      <c r="BT21" s="211">
        <f>'intézményi.részl.  '!BT273</f>
        <v>6981332.4000000004</v>
      </c>
      <c r="BU21" s="211">
        <f>'intézményi.részl.  '!BU273</f>
        <v>124292</v>
      </c>
      <c r="BV21" s="211">
        <f>'intézményi.részl.  '!BV273</f>
        <v>7119070.4000000004</v>
      </c>
      <c r="BW21" s="211">
        <f>'intézményi.részl.  '!BW273</f>
        <v>51366</v>
      </c>
      <c r="BX21" s="211">
        <f>'intézményi.részl.  '!BX273</f>
        <v>7159226</v>
      </c>
      <c r="BY21" s="211">
        <f>'intézményi.részl.  '!BY273</f>
        <v>195442</v>
      </c>
      <c r="BZ21" s="211">
        <f>'intézményi.részl.  '!BZ273</f>
        <v>7354668</v>
      </c>
      <c r="CA21" s="211">
        <f>'intézményi.részl.  '!CA273</f>
        <v>121171</v>
      </c>
      <c r="CB21" s="211">
        <f>'intézményi.részl.  '!CB273</f>
        <v>7432129</v>
      </c>
      <c r="CC21" s="211">
        <f>'intézményi.részl.  '!CC273</f>
        <v>100264</v>
      </c>
      <c r="CD21" s="211">
        <f>'intézményi.részl.  '!CD273</f>
        <v>7536905</v>
      </c>
      <c r="CE21" s="211">
        <f>'intézményi.részl.  '!CE273</f>
        <v>288019</v>
      </c>
      <c r="CF21" s="211">
        <f>'intézményi.részl.  '!CF273</f>
        <v>7824924</v>
      </c>
    </row>
    <row r="22" spans="1:84" s="208" customFormat="1" x14ac:dyDescent="0.25">
      <c r="A22" s="212" t="s">
        <v>457</v>
      </c>
      <c r="B22" s="211" t="e">
        <f>'intézményi.részl.  '!B274</f>
        <v>#REF!</v>
      </c>
      <c r="C22" s="211" t="e">
        <f>'intézményi.részl.  '!C274</f>
        <v>#REF!</v>
      </c>
      <c r="D22" s="211" t="e">
        <f>'intézményi.részl.  '!D274</f>
        <v>#REF!</v>
      </c>
      <c r="E22" s="211" t="e">
        <f>'intézményi.részl.  '!E274</f>
        <v>#REF!</v>
      </c>
      <c r="F22" s="211" t="e">
        <f>'intézményi.részl.  '!F274</f>
        <v>#REF!</v>
      </c>
      <c r="G22" s="211" t="e">
        <f>'intézményi.részl.  '!G274</f>
        <v>#REF!</v>
      </c>
      <c r="H22" s="211" t="e">
        <f>'intézményi.részl.  '!H274</f>
        <v>#REF!</v>
      </c>
      <c r="I22" s="211" t="e">
        <f>'intézményi.részl.  '!I274</f>
        <v>#REF!</v>
      </c>
      <c r="J22" s="211" t="e">
        <f>'intézményi.részl.  '!J274</f>
        <v>#REF!</v>
      </c>
      <c r="K22" s="211" t="e">
        <f>'intézményi.részl.  '!K274</f>
        <v>#REF!</v>
      </c>
      <c r="L22" s="211" t="e">
        <f>'intézményi.részl.  '!L274</f>
        <v>#REF!</v>
      </c>
      <c r="M22" s="211" t="e">
        <f>'intézményi.részl.  '!M274</f>
        <v>#REF!</v>
      </c>
      <c r="N22" s="211" t="e">
        <f>'intézményi.részl.  '!N274</f>
        <v>#REF!</v>
      </c>
      <c r="O22" s="211" t="e">
        <f>'intézményi.részl.  '!O274</f>
        <v>#REF!</v>
      </c>
      <c r="P22" s="211" t="e">
        <f>'intézményi.részl.  '!P274</f>
        <v>#REF!</v>
      </c>
      <c r="Q22" s="211" t="e">
        <f>'intézményi.részl.  '!Q274</f>
        <v>#REF!</v>
      </c>
      <c r="R22" s="211" t="e">
        <f>'intézményi.részl.  '!R274</f>
        <v>#REF!</v>
      </c>
      <c r="S22" s="211" t="e">
        <f>'intézményi.részl.  '!S274</f>
        <v>#REF!</v>
      </c>
      <c r="T22" s="211" t="e">
        <f>'intézményi.részl.  '!T274</f>
        <v>#REF!</v>
      </c>
      <c r="U22" s="211" t="e">
        <f>'intézményi.részl.  '!U274</f>
        <v>#REF!</v>
      </c>
      <c r="V22" s="211">
        <f>'intézményi.részl.  '!V274</f>
        <v>2734935</v>
      </c>
      <c r="W22" s="211">
        <f>'intézményi.részl.  '!W274</f>
        <v>2578219</v>
      </c>
      <c r="X22" s="211">
        <f>'intézményi.részl.  '!X274</f>
        <v>2794639</v>
      </c>
      <c r="Y22" s="211">
        <f>'intézményi.részl.  '!Y274</f>
        <v>8078</v>
      </c>
      <c r="Z22" s="211">
        <f>'intézményi.részl.  '!Z274</f>
        <v>2802717</v>
      </c>
      <c r="AA22" s="211">
        <f>'intézményi.részl.  '!AA274</f>
        <v>324</v>
      </c>
      <c r="AB22" s="211">
        <f>'intézményi.részl.  '!AB274</f>
        <v>2803041</v>
      </c>
      <c r="AC22" s="211">
        <f>'intézményi.részl.  '!AC274</f>
        <v>1402941</v>
      </c>
      <c r="AD22" s="211">
        <f>'intézményi.részl.  '!AD274</f>
        <v>4205982</v>
      </c>
      <c r="AE22" s="211">
        <f>'intézményi.részl.  '!AE274</f>
        <v>1270</v>
      </c>
      <c r="AF22" s="211">
        <f>'intézményi.részl.  '!AF274</f>
        <v>4207252</v>
      </c>
      <c r="AG22" s="211">
        <f>'intézményi.részl.  '!AG274</f>
        <v>3608</v>
      </c>
      <c r="AH22" s="211">
        <f>'intézményi.részl.  '!AH274</f>
        <v>4210860</v>
      </c>
      <c r="AI22" s="211">
        <f>'intézményi.részl.  '!AI274</f>
        <v>45879</v>
      </c>
      <c r="AJ22" s="211">
        <f>'intézményi.részl.  '!AJ274</f>
        <v>4256739</v>
      </c>
      <c r="AK22" s="211">
        <f>'intézményi.részl.  '!AK274</f>
        <v>368</v>
      </c>
      <c r="AL22" s="211">
        <f>'intézményi.részl.  '!AL274</f>
        <v>4647619</v>
      </c>
      <c r="AM22" s="211">
        <f>'intézményi.részl.  '!AM274</f>
        <v>0</v>
      </c>
      <c r="AN22" s="211">
        <f>'intézményi.részl.  '!AN274</f>
        <v>4647619</v>
      </c>
      <c r="AO22" s="211">
        <f>'intézményi.részl.  '!AO274</f>
        <v>11184</v>
      </c>
      <c r="AP22" s="211">
        <f>'intézményi.részl.  '!AP274</f>
        <v>4658803</v>
      </c>
      <c r="AQ22" s="211" t="s">
        <v>458</v>
      </c>
      <c r="AR22" s="211" t="e">
        <f>'intézményi.részl.  '!AR274</f>
        <v>#REF!</v>
      </c>
      <c r="AS22" s="211" t="e">
        <f>'intézményi.részl.  '!AS274</f>
        <v>#REF!</v>
      </c>
      <c r="AT22" s="211" t="e">
        <f>'intézményi.részl.  '!AT274</f>
        <v>#REF!</v>
      </c>
      <c r="AU22" s="211" t="e">
        <f>'intézményi.részl.  '!AU274</f>
        <v>#REF!</v>
      </c>
      <c r="AV22" s="211" t="e">
        <f>'intézményi.részl.  '!AV274</f>
        <v>#REF!</v>
      </c>
      <c r="AW22" s="211" t="e">
        <f>'intézményi.részl.  '!AW274</f>
        <v>#REF!</v>
      </c>
      <c r="AX22" s="211" t="e">
        <f>'intézményi.részl.  '!AX274</f>
        <v>#REF!</v>
      </c>
      <c r="AY22" s="211" t="e">
        <f>'intézményi.részl.  '!AY274</f>
        <v>#REF!</v>
      </c>
      <c r="AZ22" s="211" t="e">
        <f>'intézményi.részl.  '!AZ274</f>
        <v>#REF!</v>
      </c>
      <c r="BA22" s="211" t="e">
        <f>'intézményi.részl.  '!BA274</f>
        <v>#REF!</v>
      </c>
      <c r="BB22" s="211" t="e">
        <f>'intézményi.részl.  '!BB274</f>
        <v>#REF!</v>
      </c>
      <c r="BC22" s="211" t="e">
        <f>'intézményi.részl.  '!BC274</f>
        <v>#REF!</v>
      </c>
      <c r="BD22" s="211" t="e">
        <f>'intézményi.részl.  '!BD274</f>
        <v>#REF!</v>
      </c>
      <c r="BE22" s="211" t="e">
        <f>'intézményi.részl.  '!BE274</f>
        <v>#REF!</v>
      </c>
      <c r="BF22" s="211" t="e">
        <f>'intézményi.részl.  '!BF274</f>
        <v>#REF!</v>
      </c>
      <c r="BG22" s="211" t="e">
        <f>'intézményi.részl.  '!BG274</f>
        <v>#REF!</v>
      </c>
      <c r="BH22" s="211" t="e">
        <f>'intézményi.részl.  '!BH274</f>
        <v>#REF!</v>
      </c>
      <c r="BI22" s="211" t="e">
        <f>'intézményi.részl.  '!BI274</f>
        <v>#REF!</v>
      </c>
      <c r="BJ22" s="211" t="e">
        <f>'intézményi.részl.  '!BJ274</f>
        <v>#REF!</v>
      </c>
      <c r="BK22" s="211">
        <f>'intézményi.részl.  '!BK274</f>
        <v>5366295</v>
      </c>
      <c r="BL22" s="211">
        <f>'intézményi.részl.  '!BL274</f>
        <v>4048617</v>
      </c>
      <c r="BM22" s="211">
        <f>'intézményi.részl.  '!BM274</f>
        <v>74340</v>
      </c>
      <c r="BN22" s="211">
        <f>'intézményi.részl.  '!BN274</f>
        <v>4122957</v>
      </c>
      <c r="BO22" s="211">
        <f>'intézményi.részl.  '!BO274</f>
        <v>528070</v>
      </c>
      <c r="BP22" s="211">
        <f>'intézményi.részl.  '!BP274</f>
        <v>4651027</v>
      </c>
      <c r="BQ22" s="211">
        <f>'intézményi.részl.  '!BQ274</f>
        <v>75904</v>
      </c>
      <c r="BR22" s="211">
        <f>'intézményi.részl.  '!BR274</f>
        <v>4726931</v>
      </c>
      <c r="BS22" s="211">
        <f>'intézményi.részl.  '!BS274</f>
        <v>1567972</v>
      </c>
      <c r="BT22" s="211">
        <f>'intézményi.részl.  '!BT274</f>
        <v>6294903</v>
      </c>
      <c r="BU22" s="211">
        <f>'intézményi.részl.  '!BU274</f>
        <v>33966</v>
      </c>
      <c r="BV22" s="211">
        <f>'intézményi.részl.  '!BV274</f>
        <v>6328869</v>
      </c>
      <c r="BW22" s="211">
        <f>'intézményi.részl.  '!BW274</f>
        <v>3059</v>
      </c>
      <c r="BX22" s="211">
        <f>'intézményi.részl.  '!BX274</f>
        <v>6331128</v>
      </c>
      <c r="BY22" s="211">
        <f>'intézményi.részl.  '!BY274</f>
        <v>-84218</v>
      </c>
      <c r="BZ22" s="211">
        <f>'intézményi.részl.  '!BZ274</f>
        <v>6246910</v>
      </c>
      <c r="CA22" s="211">
        <f>'intézményi.részl.  '!CA274</f>
        <v>-213324</v>
      </c>
      <c r="CB22" s="211">
        <f>'intézményi.részl.  '!CB274</f>
        <v>6033044</v>
      </c>
      <c r="CC22" s="211">
        <f>'intézményi.részl.  '!CC274</f>
        <v>2351</v>
      </c>
      <c r="CD22" s="211">
        <f>'intézményi.részl.  '!CD274</f>
        <v>6205482</v>
      </c>
      <c r="CE22" s="211">
        <f>'intézményi.részl.  '!CE274</f>
        <v>14045</v>
      </c>
      <c r="CF22" s="211">
        <f>'intézményi.részl.  '!CF274</f>
        <v>6219527</v>
      </c>
    </row>
    <row r="23" spans="1:84" s="208" customFormat="1" ht="25.5" customHeight="1" x14ac:dyDescent="0.25">
      <c r="A23" s="810" t="s">
        <v>145</v>
      </c>
      <c r="B23" s="810"/>
      <c r="C23" s="810"/>
      <c r="D23" s="810"/>
      <c r="E23" s="810"/>
      <c r="F23" s="810"/>
      <c r="G23" s="810"/>
      <c r="H23" s="810"/>
      <c r="I23" s="810"/>
      <c r="J23" s="810"/>
      <c r="K23" s="810"/>
      <c r="L23" s="810"/>
      <c r="M23" s="810"/>
      <c r="N23" s="810"/>
      <c r="O23" s="810"/>
      <c r="P23" s="810"/>
      <c r="Q23" s="810"/>
      <c r="R23" s="810"/>
      <c r="S23" s="810"/>
      <c r="T23" s="810"/>
      <c r="U23" s="810"/>
      <c r="V23" s="810"/>
      <c r="W23" s="810"/>
      <c r="X23" s="810"/>
      <c r="Y23" s="810"/>
      <c r="Z23" s="810"/>
      <c r="AA23" s="810"/>
      <c r="AB23" s="810"/>
      <c r="AC23" s="810"/>
      <c r="AD23" s="810"/>
      <c r="AE23" s="810"/>
      <c r="AF23" s="810"/>
      <c r="AG23" s="810"/>
      <c r="AH23" s="810"/>
      <c r="AI23" s="810"/>
      <c r="AJ23" s="810"/>
      <c r="AK23" s="810"/>
      <c r="AL23" s="810"/>
      <c r="AM23" s="810"/>
      <c r="AN23" s="810"/>
      <c r="AO23" s="810"/>
      <c r="AP23" s="810"/>
      <c r="AQ23" s="810"/>
      <c r="AR23" s="57">
        <f>'intézményi.részl.  '!B275</f>
        <v>0</v>
      </c>
      <c r="AS23" s="57">
        <f>'intézményi.részl.  '!C275</f>
        <v>0</v>
      </c>
      <c r="AT23" s="57">
        <f>'intézményi.részl.  '!D275</f>
        <v>0</v>
      </c>
      <c r="AU23" s="57">
        <f>'intézményi.részl.  '!E275</f>
        <v>0</v>
      </c>
      <c r="AV23" s="57">
        <f>'intézményi.részl.  '!F275</f>
        <v>0</v>
      </c>
      <c r="AW23" s="57">
        <f>'intézményi.részl.  '!G275</f>
        <v>0</v>
      </c>
      <c r="AX23" s="57">
        <f>'intézményi.részl.  '!H275</f>
        <v>0</v>
      </c>
      <c r="AY23" s="57">
        <f>'intézményi.részl.  '!I275</f>
        <v>0</v>
      </c>
      <c r="AZ23" s="57">
        <f>'intézményi.részl.  '!J275</f>
        <v>0</v>
      </c>
      <c r="BA23" s="57">
        <f>'intézményi.részl.  '!K275</f>
        <v>0</v>
      </c>
      <c r="BB23" s="57">
        <f>'intézményi.részl.  '!L275</f>
        <v>0</v>
      </c>
      <c r="BC23" s="57">
        <f>'intézményi.részl.  '!M275</f>
        <v>0</v>
      </c>
      <c r="BD23" s="57">
        <f>'intézményi.részl.  '!N275</f>
        <v>0</v>
      </c>
      <c r="BE23" s="57">
        <f>'intézményi.részl.  '!O275</f>
        <v>0</v>
      </c>
      <c r="BF23" s="57">
        <f>'intézményi.részl.  '!P275</f>
        <v>0</v>
      </c>
      <c r="BG23" s="57">
        <f>'intézményi.részl.  '!Q275</f>
        <v>0</v>
      </c>
      <c r="BH23" s="57">
        <f>'intézményi.részl.  '!R275</f>
        <v>0</v>
      </c>
      <c r="BI23" s="57">
        <f>'intézményi.részl.  '!S275</f>
        <v>0</v>
      </c>
      <c r="BJ23" s="57">
        <f>'intézményi.részl.  '!T275</f>
        <v>0</v>
      </c>
      <c r="BK23" s="57" t="e">
        <f>'intézményi.részl.  '!U275</f>
        <v>#REF!</v>
      </c>
      <c r="BL23" s="57">
        <f>'intézményi.részl.  '!V275</f>
        <v>-0.40000000037252903</v>
      </c>
      <c r="BM23" s="57">
        <f>'intézményi.részl.  '!W275</f>
        <v>13516</v>
      </c>
      <c r="BN23" s="57">
        <f>'intézményi.részl.  '!X275</f>
        <v>13515.599999999627</v>
      </c>
      <c r="BO23" s="57">
        <f>'intézményi.részl.  '!Y275</f>
        <v>-390963</v>
      </c>
      <c r="BP23" s="57">
        <f>'intézményi.részl.  '!Z275</f>
        <v>-400525.40000000037</v>
      </c>
      <c r="BQ23" s="57">
        <f>'intézményi.részl.  '!AA275</f>
        <v>0</v>
      </c>
      <c r="BR23" s="57">
        <f>'intézményi.részl.  '!AB275</f>
        <v>0</v>
      </c>
      <c r="BS23" s="57">
        <f>'intézményi.részl.  '!AC275</f>
        <v>0</v>
      </c>
      <c r="BT23" s="57">
        <f>'intézményi.részl.  '!AD275</f>
        <v>0</v>
      </c>
      <c r="BU23" s="57">
        <f>'intézményi.részl.  '!AE275</f>
        <v>0</v>
      </c>
      <c r="BV23" s="57">
        <f>'intézményi.részl.  '!AF275</f>
        <v>0</v>
      </c>
      <c r="BW23" s="57">
        <f>'intézményi.részl.  '!AG275</f>
        <v>0</v>
      </c>
      <c r="BX23" s="57">
        <f>'intézményi.részl.  '!AH275</f>
        <v>0</v>
      </c>
      <c r="BY23" s="57">
        <f>'intézményi.részl.  '!AI275</f>
        <v>0</v>
      </c>
      <c r="BZ23" s="57">
        <f>'intézményi.részl.  '!AJ275</f>
        <v>0</v>
      </c>
      <c r="CA23" s="57">
        <f>'intézményi.részl.  '!AK275</f>
        <v>0</v>
      </c>
      <c r="CB23" s="57">
        <f>'intézményi.részl.  '!AL275</f>
        <v>0</v>
      </c>
      <c r="CC23" s="57">
        <f>'intézményi.részl.  '!AM275</f>
        <v>0</v>
      </c>
      <c r="CD23" s="57">
        <f>'intézményi.részl.  '!AN275</f>
        <v>0</v>
      </c>
      <c r="CE23" s="57">
        <f>'intézményi.részl.  '!AO275</f>
        <v>0</v>
      </c>
      <c r="CF23" s="57">
        <f>'intézményi.részl.  '!AP275</f>
        <v>0</v>
      </c>
    </row>
    <row r="24" spans="1:84" s="208" customFormat="1" x14ac:dyDescent="0.25">
      <c r="A24" s="806" t="s">
        <v>146</v>
      </c>
      <c r="B24" s="806"/>
      <c r="C24" s="806"/>
      <c r="D24" s="806"/>
      <c r="E24" s="806"/>
      <c r="F24" s="806"/>
      <c r="G24" s="806"/>
      <c r="H24" s="806"/>
      <c r="I24" s="806"/>
      <c r="J24" s="806"/>
      <c r="K24" s="806"/>
      <c r="L24" s="806"/>
      <c r="M24" s="806"/>
      <c r="N24" s="806"/>
      <c r="O24" s="806"/>
      <c r="P24" s="806"/>
      <c r="Q24" s="806"/>
      <c r="R24" s="806"/>
      <c r="S24" s="806"/>
      <c r="T24" s="806"/>
      <c r="U24" s="806"/>
      <c r="V24" s="806"/>
      <c r="W24" s="806"/>
      <c r="X24" s="806"/>
      <c r="Y24" s="806"/>
      <c r="Z24" s="806"/>
      <c r="AA24" s="806"/>
      <c r="AB24" s="806"/>
      <c r="AC24" s="806"/>
      <c r="AD24" s="806"/>
      <c r="AE24" s="806"/>
      <c r="AF24" s="806"/>
      <c r="AG24" s="806"/>
      <c r="AH24" s="806"/>
      <c r="AI24" s="806"/>
      <c r="AJ24" s="806"/>
      <c r="AK24" s="806"/>
      <c r="AL24" s="806"/>
      <c r="AM24" s="806"/>
      <c r="AN24" s="806"/>
      <c r="AO24" s="806"/>
      <c r="AP24" s="806"/>
      <c r="AQ24" s="806"/>
      <c r="AR24" s="214" t="e">
        <f>'intézményi.részl.  '!AR276</f>
        <v>#REF!</v>
      </c>
      <c r="AS24" s="214" t="e">
        <f>'intézményi.részl.  '!AS276</f>
        <v>#REF!</v>
      </c>
      <c r="AT24" s="214" t="e">
        <f>'intézményi.részl.  '!AT276</f>
        <v>#REF!</v>
      </c>
      <c r="AU24" s="214" t="e">
        <f>'intézményi.részl.  '!AU276</f>
        <v>#REF!</v>
      </c>
      <c r="AV24" s="214" t="e">
        <f>'intézményi.részl.  '!AV276</f>
        <v>#REF!</v>
      </c>
      <c r="AW24" s="214" t="e">
        <f>'intézményi.részl.  '!AW276</f>
        <v>#REF!</v>
      </c>
      <c r="AX24" s="214" t="e">
        <f>'intézményi.részl.  '!AX276</f>
        <v>#REF!</v>
      </c>
      <c r="AY24" s="214" t="e">
        <f>'intézményi.részl.  '!AY276</f>
        <v>#REF!</v>
      </c>
      <c r="AZ24" s="214" t="e">
        <f>'intézményi.részl.  '!AZ276</f>
        <v>#REF!</v>
      </c>
      <c r="BA24" s="214" t="e">
        <f>'intézményi.részl.  '!BA276</f>
        <v>#REF!</v>
      </c>
      <c r="BB24" s="214" t="e">
        <f>'intézményi.részl.  '!BB276</f>
        <v>#REF!</v>
      </c>
      <c r="BC24" s="214" t="e">
        <f>'intézményi.részl.  '!BC276</f>
        <v>#REF!</v>
      </c>
      <c r="BD24" s="214" t="e">
        <f>'intézményi.részl.  '!BD276</f>
        <v>#REF!</v>
      </c>
      <c r="BE24" s="214" t="e">
        <f>'intézményi.részl.  '!BE276</f>
        <v>#REF!</v>
      </c>
      <c r="BF24" s="214" t="e">
        <f>'intézményi.részl.  '!BF276</f>
        <v>#REF!</v>
      </c>
      <c r="BG24" s="214" t="e">
        <f>'intézményi.részl.  '!BG276</f>
        <v>#REF!</v>
      </c>
      <c r="BH24" s="214" t="e">
        <f>'intézményi.részl.  '!BH276</f>
        <v>#REF!</v>
      </c>
      <c r="BI24" s="214" t="e">
        <f>'intézményi.részl.  '!BI276</f>
        <v>#REF!</v>
      </c>
      <c r="BJ24" s="214" t="e">
        <f>'intézményi.részl.  '!BJ276</f>
        <v>#REF!</v>
      </c>
      <c r="BK24" s="214">
        <f>'intézményi.részl.  '!BK276</f>
        <v>-1383841</v>
      </c>
      <c r="BL24" s="214">
        <f>'intézményi.részl.  '!BL276</f>
        <v>1313681.5999999996</v>
      </c>
      <c r="BM24" s="214">
        <f>'intézményi.részl.  '!BM276</f>
        <v>-2490363</v>
      </c>
      <c r="BN24" s="214">
        <f>'intézményi.részl.  '!BN276</f>
        <v>1341833.5999999996</v>
      </c>
      <c r="BO24" s="214">
        <f>'intézményi.részl.  '!BO276</f>
        <v>129029</v>
      </c>
      <c r="BP24" s="214">
        <f>'intézményi.részl.  '!BP276</f>
        <v>1447784.5999999996</v>
      </c>
      <c r="BQ24" s="214">
        <f>'intézményi.részl.  '!BQ276</f>
        <v>89096</v>
      </c>
      <c r="BR24" s="214">
        <f>'intézményi.részl.  '!BR276</f>
        <v>1523364.5999999996</v>
      </c>
      <c r="BS24" s="214">
        <f>'intézményi.részl.  '!BS276</f>
        <v>175026</v>
      </c>
      <c r="BT24" s="214">
        <f>'intézményi.részl.  '!BT276</f>
        <v>1688395.5999999996</v>
      </c>
      <c r="BU24" s="214">
        <f>'intézményi.részl.  '!BU276</f>
        <v>46142</v>
      </c>
      <c r="BV24" s="214">
        <f>'intézményi.részl.  '!BV276</f>
        <v>1721091.5999999996</v>
      </c>
      <c r="BW24" s="214">
        <f>'intézményi.részl.  '!BW276</f>
        <v>-12559</v>
      </c>
      <c r="BX24" s="214">
        <f>'intézményi.részl.  '!BX276</f>
        <v>1719743</v>
      </c>
      <c r="BY24" s="214">
        <f>'intézményi.részl.  '!BY276</f>
        <v>-33353</v>
      </c>
      <c r="BZ24" s="214">
        <f>'intézményi.részl.  '!BZ276</f>
        <v>1686390</v>
      </c>
      <c r="CA24" s="214">
        <f>'intézményi.részl.  '!CA276</f>
        <v>-166701</v>
      </c>
      <c r="CB24" s="214">
        <f>'intézményi.részl.  '!CB276</f>
        <v>1563399</v>
      </c>
      <c r="CC24" s="214">
        <f>'intézményi.részl.  '!CC276</f>
        <v>-15688</v>
      </c>
      <c r="CD24" s="214">
        <f>'intézményi.részl.  '!CD276</f>
        <v>1557863</v>
      </c>
      <c r="CE24" s="214">
        <f>'intézményi.részl.  '!CE276</f>
        <v>2861</v>
      </c>
      <c r="CF24" s="214">
        <f>'intézményi.részl.  '!CF276</f>
        <v>1560724</v>
      </c>
    </row>
    <row r="25" spans="1:84" s="208" customFormat="1" x14ac:dyDescent="0.25">
      <c r="A25" s="806" t="s">
        <v>147</v>
      </c>
      <c r="B25" s="806"/>
      <c r="C25" s="806"/>
      <c r="D25" s="806"/>
      <c r="E25" s="806"/>
      <c r="F25" s="806"/>
      <c r="G25" s="806"/>
      <c r="H25" s="806"/>
      <c r="I25" s="806"/>
      <c r="J25" s="806"/>
      <c r="K25" s="806"/>
      <c r="L25" s="806"/>
      <c r="M25" s="806"/>
      <c r="N25" s="806"/>
      <c r="O25" s="806"/>
      <c r="P25" s="806"/>
      <c r="Q25" s="806"/>
      <c r="R25" s="806"/>
      <c r="S25" s="806"/>
      <c r="T25" s="806"/>
      <c r="U25" s="806"/>
      <c r="V25" s="806"/>
      <c r="W25" s="806"/>
      <c r="X25" s="806"/>
      <c r="Y25" s="806"/>
      <c r="Z25" s="806"/>
      <c r="AA25" s="806"/>
      <c r="AB25" s="806"/>
      <c r="AC25" s="806"/>
      <c r="AD25" s="806"/>
      <c r="AE25" s="806"/>
      <c r="AF25" s="806"/>
      <c r="AG25" s="806"/>
      <c r="AH25" s="806"/>
      <c r="AI25" s="806"/>
      <c r="AJ25" s="806"/>
      <c r="AK25" s="806"/>
      <c r="AL25" s="806"/>
      <c r="AM25" s="806"/>
      <c r="AN25" s="806"/>
      <c r="AO25" s="806"/>
      <c r="AP25" s="806"/>
      <c r="AQ25" s="806"/>
      <c r="AR25" s="214" t="e">
        <f>'intézményi.részl.  '!AR277</f>
        <v>#REF!</v>
      </c>
      <c r="AS25" s="214" t="e">
        <f>'intézményi.részl.  '!AS277</f>
        <v>#REF!</v>
      </c>
      <c r="AT25" s="214" t="e">
        <f>'intézményi.részl.  '!AT277</f>
        <v>#REF!</v>
      </c>
      <c r="AU25" s="214" t="e">
        <f>'intézményi.részl.  '!AU277</f>
        <v>#REF!</v>
      </c>
      <c r="AV25" s="214" t="e">
        <f>'intézményi.részl.  '!AV277</f>
        <v>#REF!</v>
      </c>
      <c r="AW25" s="214" t="e">
        <f>'intézményi.részl.  '!AW277</f>
        <v>#REF!</v>
      </c>
      <c r="AX25" s="214" t="e">
        <f>'intézményi.részl.  '!AX277</f>
        <v>#REF!</v>
      </c>
      <c r="AY25" s="214" t="e">
        <f>'intézményi.részl.  '!AY277</f>
        <v>#REF!</v>
      </c>
      <c r="AZ25" s="214" t="e">
        <f>'intézményi.részl.  '!AZ277</f>
        <v>#REF!</v>
      </c>
      <c r="BA25" s="214" t="e">
        <f>'intézményi.részl.  '!BA277</f>
        <v>#REF!</v>
      </c>
      <c r="BB25" s="214" t="e">
        <f>'intézményi.részl.  '!BB277</f>
        <v>#REF!</v>
      </c>
      <c r="BC25" s="214" t="e">
        <f>'intézményi.részl.  '!BC277</f>
        <v>#REF!</v>
      </c>
      <c r="BD25" s="214" t="e">
        <f>'intézményi.részl.  '!BD277</f>
        <v>#REF!</v>
      </c>
      <c r="BE25" s="214" t="e">
        <f>'intézményi.részl.  '!BE277</f>
        <v>#REF!</v>
      </c>
      <c r="BF25" s="214" t="e">
        <f>'intézményi.részl.  '!BF277</f>
        <v>#REF!</v>
      </c>
      <c r="BG25" s="214" t="e">
        <f>'intézményi.részl.  '!BG277</f>
        <v>#REF!</v>
      </c>
      <c r="BH25" s="214" t="e">
        <f>'intézményi.részl.  '!BH277</f>
        <v>#REF!</v>
      </c>
      <c r="BI25" s="214" t="e">
        <f>'intézményi.részl.  '!BI277</f>
        <v>#REF!</v>
      </c>
      <c r="BJ25" s="214" t="e">
        <f>'intézményi.részl.  '!BJ277</f>
        <v>#REF!</v>
      </c>
      <c r="BK25" s="214" t="e">
        <f>'intézményi.részl.  '!BK277</f>
        <v>#REF!</v>
      </c>
      <c r="BL25" s="214">
        <f>'intézményi.részl.  '!BL277</f>
        <v>-1313682</v>
      </c>
      <c r="BM25" s="214">
        <f>'intézményi.részl.  '!BM277</f>
        <v>2503879</v>
      </c>
      <c r="BN25" s="214">
        <f>'intézményi.részl.  '!BN277</f>
        <v>-1328318</v>
      </c>
      <c r="BO25" s="214">
        <f>'intézményi.részl.  '!BO277</f>
        <v>-519992</v>
      </c>
      <c r="BP25" s="214">
        <f>'intézményi.részl.  '!BP277</f>
        <v>-1848310</v>
      </c>
      <c r="BQ25" s="214">
        <f>'intézményi.részl.  '!BQ277</f>
        <v>-75580</v>
      </c>
      <c r="BR25" s="214">
        <f>'intézményi.részl.  '!BR277</f>
        <v>-1923890</v>
      </c>
      <c r="BS25" s="214">
        <f>'intézményi.részl.  '!BS277</f>
        <v>-165031</v>
      </c>
      <c r="BT25" s="214">
        <f>'intézményi.részl.  '!BT277</f>
        <v>-2088921</v>
      </c>
      <c r="BU25" s="214">
        <f>'intézményi.részl.  '!BU277</f>
        <v>-32696</v>
      </c>
      <c r="BV25" s="214">
        <f>'intézményi.részl.  '!BV277</f>
        <v>-2121617</v>
      </c>
      <c r="BW25" s="214">
        <f>'intézményi.részl.  '!BW277</f>
        <v>549</v>
      </c>
      <c r="BX25" s="214">
        <f>'intézményi.részl.  '!BX277</f>
        <v>-2120268</v>
      </c>
      <c r="BY25" s="214">
        <f>'intézményi.részl.  '!BY277</f>
        <v>130097</v>
      </c>
      <c r="BZ25" s="214">
        <f>'intézményi.részl.  '!BZ277</f>
        <v>-1990171</v>
      </c>
      <c r="CA25" s="214">
        <f>'intézményi.részl.  '!CA277</f>
        <v>213692</v>
      </c>
      <c r="CB25" s="214">
        <f>'intézményi.részl.  '!CB277</f>
        <v>-1385425</v>
      </c>
      <c r="CC25" s="214">
        <f>'intézményi.részl.  '!CC277</f>
        <v>-2351</v>
      </c>
      <c r="CD25" s="214">
        <f>'intézményi.részl.  '!CD277</f>
        <v>-1557863</v>
      </c>
      <c r="CE25" s="214">
        <f>'intézményi.részl.  '!CE277</f>
        <v>-2861</v>
      </c>
      <c r="CF25" s="214">
        <f>'intézményi.részl.  '!CF277</f>
        <v>-1560724</v>
      </c>
    </row>
    <row r="26" spans="1:84" s="215" customFormat="1" ht="31.5" x14ac:dyDescent="0.2">
      <c r="A26" s="56" t="s">
        <v>459</v>
      </c>
      <c r="B26" s="44" t="e">
        <f t="shared" ref="B26:AP26" si="35">B20-B19</f>
        <v>#REF!</v>
      </c>
      <c r="C26" s="44" t="e">
        <f t="shared" si="35"/>
        <v>#REF!</v>
      </c>
      <c r="D26" s="44" t="e">
        <f t="shared" si="35"/>
        <v>#REF!</v>
      </c>
      <c r="E26" s="44" t="e">
        <f t="shared" si="35"/>
        <v>#REF!</v>
      </c>
      <c r="F26" s="44" t="e">
        <f t="shared" si="35"/>
        <v>#REF!</v>
      </c>
      <c r="G26" s="44" t="e">
        <f t="shared" si="35"/>
        <v>#REF!</v>
      </c>
      <c r="H26" s="44" t="e">
        <f t="shared" si="35"/>
        <v>#REF!</v>
      </c>
      <c r="I26" s="44" t="e">
        <f t="shared" si="35"/>
        <v>#REF!</v>
      </c>
      <c r="J26" s="44" t="e">
        <f t="shared" si="35"/>
        <v>#REF!</v>
      </c>
      <c r="K26" s="44" t="e">
        <f t="shared" si="35"/>
        <v>#REF!</v>
      </c>
      <c r="L26" s="44" t="e">
        <f t="shared" si="35"/>
        <v>#REF!</v>
      </c>
      <c r="M26" s="44" t="e">
        <f t="shared" si="35"/>
        <v>#REF!</v>
      </c>
      <c r="N26" s="44" t="e">
        <f t="shared" si="35"/>
        <v>#REF!</v>
      </c>
      <c r="O26" s="44" t="e">
        <f t="shared" si="35"/>
        <v>#REF!</v>
      </c>
      <c r="P26" s="44" t="e">
        <f t="shared" si="35"/>
        <v>#REF!</v>
      </c>
      <c r="Q26" s="44" t="e">
        <f t="shared" si="35"/>
        <v>#REF!</v>
      </c>
      <c r="R26" s="44" t="e">
        <f t="shared" si="35"/>
        <v>#REF!</v>
      </c>
      <c r="S26" s="44" t="e">
        <f t="shared" si="35"/>
        <v>#REF!</v>
      </c>
      <c r="T26" s="44" t="e">
        <f t="shared" si="35"/>
        <v>#REF!</v>
      </c>
      <c r="U26" s="44" t="e">
        <f t="shared" si="35"/>
        <v>#REF!</v>
      </c>
      <c r="V26" s="44">
        <f t="shared" si="35"/>
        <v>8677193</v>
      </c>
      <c r="W26" s="44">
        <f t="shared" si="35"/>
        <v>149772</v>
      </c>
      <c r="X26" s="44">
        <f t="shared" si="35"/>
        <v>8826965</v>
      </c>
      <c r="Y26" s="44">
        <f t="shared" si="35"/>
        <v>170988</v>
      </c>
      <c r="Z26" s="44">
        <f t="shared" si="35"/>
        <v>8997953</v>
      </c>
      <c r="AA26" s="44">
        <f t="shared" si="35"/>
        <v>57587</v>
      </c>
      <c r="AB26" s="44">
        <f t="shared" si="35"/>
        <v>9055540</v>
      </c>
      <c r="AC26" s="44">
        <f t="shared" si="35"/>
        <v>1414844</v>
      </c>
      <c r="AD26" s="44">
        <f t="shared" si="35"/>
        <v>10470384</v>
      </c>
      <c r="AE26" s="44">
        <f t="shared" si="35"/>
        <v>145211</v>
      </c>
      <c r="AF26" s="44">
        <f t="shared" si="35"/>
        <v>10615595</v>
      </c>
      <c r="AG26" s="44">
        <f t="shared" si="35"/>
        <v>26195</v>
      </c>
      <c r="AH26" s="44">
        <f t="shared" si="35"/>
        <v>10641790</v>
      </c>
      <c r="AI26" s="44">
        <f t="shared" si="35"/>
        <v>193707</v>
      </c>
      <c r="AJ26" s="44">
        <f t="shared" si="35"/>
        <v>10835497</v>
      </c>
      <c r="AK26" s="44">
        <f t="shared" si="35"/>
        <v>-55843</v>
      </c>
      <c r="AL26" s="44">
        <f t="shared" si="35"/>
        <v>11170166</v>
      </c>
      <c r="AM26" s="44">
        <f t="shared" si="35"/>
        <v>84576</v>
      </c>
      <c r="AN26" s="44">
        <f t="shared" si="35"/>
        <v>11269406</v>
      </c>
      <c r="AO26" s="44">
        <f t="shared" si="35"/>
        <v>294343</v>
      </c>
      <c r="AP26" s="44">
        <f t="shared" si="35"/>
        <v>11563749</v>
      </c>
      <c r="AQ26" s="56" t="s">
        <v>460</v>
      </c>
      <c r="AR26" s="57" t="e">
        <f t="shared" ref="AR26:BI26" si="36">AR20-AR19</f>
        <v>#REF!</v>
      </c>
      <c r="AS26" s="57" t="e">
        <f t="shared" si="36"/>
        <v>#REF!</v>
      </c>
      <c r="AT26" s="57" t="e">
        <f t="shared" si="36"/>
        <v>#REF!</v>
      </c>
      <c r="AU26" s="57" t="e">
        <f t="shared" si="36"/>
        <v>#REF!</v>
      </c>
      <c r="AV26" s="57" t="e">
        <f t="shared" si="36"/>
        <v>#REF!</v>
      </c>
      <c r="AW26" s="57" t="e">
        <f t="shared" si="36"/>
        <v>#REF!</v>
      </c>
      <c r="AX26" s="57" t="e">
        <f t="shared" si="36"/>
        <v>#REF!</v>
      </c>
      <c r="AY26" s="57" t="e">
        <f t="shared" si="36"/>
        <v>#REF!</v>
      </c>
      <c r="AZ26" s="57" t="e">
        <f t="shared" si="36"/>
        <v>#REF!</v>
      </c>
      <c r="BA26" s="57" t="e">
        <f t="shared" si="36"/>
        <v>#REF!</v>
      </c>
      <c r="BB26" s="57" t="e">
        <f t="shared" si="36"/>
        <v>#REF!</v>
      </c>
      <c r="BC26" s="57" t="e">
        <f t="shared" si="36"/>
        <v>#REF!</v>
      </c>
      <c r="BD26" s="57" t="e">
        <f t="shared" si="36"/>
        <v>#REF!</v>
      </c>
      <c r="BE26" s="57" t="e">
        <f t="shared" si="36"/>
        <v>#REF!</v>
      </c>
      <c r="BF26" s="57" t="e">
        <f t="shared" si="36"/>
        <v>#REF!</v>
      </c>
      <c r="BG26" s="57" t="e">
        <f t="shared" si="36"/>
        <v>#REF!</v>
      </c>
      <c r="BH26" s="57" t="e">
        <f t="shared" si="36"/>
        <v>#REF!</v>
      </c>
      <c r="BI26" s="57" t="e">
        <f t="shared" si="36"/>
        <v>#REF!</v>
      </c>
      <c r="BJ26" s="57" t="e">
        <f t="shared" ref="BJ26:BV26" si="37">BJ20-BJ19</f>
        <v>#REF!</v>
      </c>
      <c r="BK26" s="57">
        <f t="shared" si="37"/>
        <v>8272028</v>
      </c>
      <c r="BL26" s="57">
        <f t="shared" si="37"/>
        <v>8677193.4000000004</v>
      </c>
      <c r="BM26" s="57">
        <f t="shared" si="37"/>
        <v>136256</v>
      </c>
      <c r="BN26" s="57">
        <f t="shared" si="37"/>
        <v>8813449.4000000004</v>
      </c>
      <c r="BO26" s="57">
        <f t="shared" si="37"/>
        <v>561951</v>
      </c>
      <c r="BP26" s="57">
        <f t="shared" si="37"/>
        <v>9398478.4000000004</v>
      </c>
      <c r="BQ26" s="57">
        <f t="shared" si="37"/>
        <v>44071</v>
      </c>
      <c r="BR26" s="57">
        <f t="shared" si="37"/>
        <v>9456065.4000000004</v>
      </c>
      <c r="BS26" s="57">
        <f t="shared" si="37"/>
        <v>1404849</v>
      </c>
      <c r="BT26" s="57">
        <f t="shared" si="37"/>
        <v>10870909.4</v>
      </c>
      <c r="BU26" s="57">
        <f t="shared" si="37"/>
        <v>131765</v>
      </c>
      <c r="BV26" s="57">
        <f t="shared" si="37"/>
        <v>11016120.4</v>
      </c>
      <c r="BW26" s="57">
        <f t="shared" ref="BW26:BX26" si="38">BW20-BW19</f>
        <v>38205</v>
      </c>
      <c r="BX26" s="57">
        <f t="shared" si="38"/>
        <v>11042315</v>
      </c>
      <c r="BY26" s="57">
        <f t="shared" ref="BY26:BZ26" si="39">BY20-BY19</f>
        <v>96963</v>
      </c>
      <c r="BZ26" s="57">
        <f t="shared" si="39"/>
        <v>11139278</v>
      </c>
      <c r="CA26" s="57">
        <f t="shared" ref="CA26:CB26" si="40">CA20-CA19</f>
        <v>-102834</v>
      </c>
      <c r="CB26" s="57">
        <f t="shared" si="40"/>
        <v>10992192</v>
      </c>
      <c r="CC26" s="57">
        <f t="shared" ref="CC26:CF26" si="41">CC20-CC19</f>
        <v>102615</v>
      </c>
      <c r="CD26" s="57">
        <f t="shared" si="41"/>
        <v>11269406</v>
      </c>
      <c r="CE26" s="57">
        <f t="shared" si="41"/>
        <v>294343</v>
      </c>
      <c r="CF26" s="57">
        <f t="shared" si="41"/>
        <v>11563749</v>
      </c>
    </row>
    <row r="27" spans="1:84" s="208" customFormat="1" x14ac:dyDescent="0.25">
      <c r="A27" s="552"/>
      <c r="AR27" s="216" t="e">
        <f t="shared" ref="AR27:CD27" si="42">B26-AR26</f>
        <v>#REF!</v>
      </c>
      <c r="AS27" s="216" t="e">
        <f t="shared" si="42"/>
        <v>#REF!</v>
      </c>
      <c r="AT27" s="216" t="e">
        <f t="shared" si="42"/>
        <v>#REF!</v>
      </c>
      <c r="AU27" s="216" t="e">
        <f t="shared" si="42"/>
        <v>#REF!</v>
      </c>
      <c r="AV27" s="216" t="e">
        <f t="shared" si="42"/>
        <v>#REF!</v>
      </c>
      <c r="AW27" s="216" t="e">
        <f t="shared" si="42"/>
        <v>#REF!</v>
      </c>
      <c r="AX27" s="216" t="e">
        <f t="shared" si="42"/>
        <v>#REF!</v>
      </c>
      <c r="AY27" s="216" t="e">
        <f t="shared" si="42"/>
        <v>#REF!</v>
      </c>
      <c r="AZ27" s="216" t="e">
        <f t="shared" si="42"/>
        <v>#REF!</v>
      </c>
      <c r="BA27" s="216" t="e">
        <f t="shared" si="42"/>
        <v>#REF!</v>
      </c>
      <c r="BB27" s="216" t="e">
        <f t="shared" si="42"/>
        <v>#REF!</v>
      </c>
      <c r="BC27" s="216" t="e">
        <f t="shared" si="42"/>
        <v>#REF!</v>
      </c>
      <c r="BD27" s="216" t="e">
        <f t="shared" si="42"/>
        <v>#REF!</v>
      </c>
      <c r="BE27" s="216" t="e">
        <f t="shared" si="42"/>
        <v>#REF!</v>
      </c>
      <c r="BF27" s="216" t="e">
        <f t="shared" si="42"/>
        <v>#REF!</v>
      </c>
      <c r="BG27" s="216" t="e">
        <f t="shared" si="42"/>
        <v>#REF!</v>
      </c>
      <c r="BH27" s="216" t="e">
        <f t="shared" si="42"/>
        <v>#REF!</v>
      </c>
      <c r="BI27" s="216" t="e">
        <f t="shared" si="42"/>
        <v>#REF!</v>
      </c>
      <c r="BJ27" s="216" t="e">
        <f t="shared" si="42"/>
        <v>#REF!</v>
      </c>
      <c r="BK27" s="216" t="e">
        <f t="shared" si="42"/>
        <v>#REF!</v>
      </c>
      <c r="BL27" s="216">
        <f t="shared" si="42"/>
        <v>-0.40000000037252903</v>
      </c>
      <c r="BM27" s="216">
        <f t="shared" si="42"/>
        <v>13516</v>
      </c>
      <c r="BN27" s="216">
        <f t="shared" si="42"/>
        <v>13515.599999999627</v>
      </c>
      <c r="BO27" s="216">
        <f t="shared" si="42"/>
        <v>-390963</v>
      </c>
      <c r="BP27" s="216">
        <f t="shared" si="42"/>
        <v>-400525.40000000037</v>
      </c>
      <c r="BQ27" s="216">
        <f t="shared" si="42"/>
        <v>13516</v>
      </c>
      <c r="BR27" s="216">
        <f t="shared" si="42"/>
        <v>-400525.40000000037</v>
      </c>
      <c r="BS27" s="216">
        <f t="shared" si="42"/>
        <v>9995</v>
      </c>
      <c r="BT27" s="216">
        <f t="shared" si="42"/>
        <v>-400525.40000000037</v>
      </c>
      <c r="BU27" s="216">
        <f t="shared" si="42"/>
        <v>13446</v>
      </c>
      <c r="BV27" s="216">
        <f t="shared" si="42"/>
        <v>-400525.40000000037</v>
      </c>
      <c r="BW27" s="216">
        <f t="shared" si="42"/>
        <v>-12010</v>
      </c>
      <c r="BX27" s="216">
        <f t="shared" si="42"/>
        <v>-400525</v>
      </c>
      <c r="BY27" s="216">
        <f t="shared" si="42"/>
        <v>96744</v>
      </c>
      <c r="BZ27" s="216">
        <f t="shared" si="42"/>
        <v>-303781</v>
      </c>
      <c r="CA27" s="216">
        <f t="shared" si="42"/>
        <v>46991</v>
      </c>
      <c r="CB27" s="216">
        <f t="shared" si="42"/>
        <v>177974</v>
      </c>
      <c r="CC27" s="216">
        <f t="shared" si="42"/>
        <v>-18039</v>
      </c>
      <c r="CD27" s="216">
        <f t="shared" si="42"/>
        <v>0</v>
      </c>
      <c r="CE27" s="216">
        <f t="shared" ref="CE27" si="43">AO26-CE26</f>
        <v>0</v>
      </c>
      <c r="CF27" s="216">
        <f t="shared" ref="CF27" si="44">AP26-CF26</f>
        <v>0</v>
      </c>
    </row>
    <row r="28" spans="1:84" s="208" customFormat="1" x14ac:dyDescent="0.25">
      <c r="A28" s="552"/>
    </row>
    <row r="29" spans="1:84" s="208" customFormat="1" x14ac:dyDescent="0.25">
      <c r="A29" s="552"/>
    </row>
    <row r="30" spans="1:84" s="208" customFormat="1" x14ac:dyDescent="0.25">
      <c r="A30" s="552"/>
    </row>
    <row r="31" spans="1:84" s="208" customFormat="1" x14ac:dyDescent="0.25">
      <c r="A31" s="553"/>
    </row>
    <row r="32" spans="1:84" s="208" customFormat="1" x14ac:dyDescent="0.25">
      <c r="A32" s="553"/>
    </row>
    <row r="33" spans="1:82" s="208" customFormat="1" x14ac:dyDescent="0.25">
      <c r="A33" s="553"/>
    </row>
    <row r="34" spans="1:82" s="208" customFormat="1" x14ac:dyDescent="0.25">
      <c r="A34" s="553"/>
    </row>
    <row r="35" spans="1:82" s="208" customFormat="1" x14ac:dyDescent="0.25">
      <c r="A35" s="553"/>
    </row>
    <row r="36" spans="1:82" s="208" customFormat="1" x14ac:dyDescent="0.25">
      <c r="A36" s="553"/>
    </row>
    <row r="37" spans="1:82" s="208" customFormat="1" x14ac:dyDescent="0.25">
      <c r="A37" s="553"/>
      <c r="AQ37" s="217"/>
      <c r="AR37" s="218"/>
      <c r="AS37" s="218"/>
      <c r="AT37" s="218"/>
      <c r="AU37" s="218"/>
      <c r="AV37" s="218"/>
      <c r="AW37" s="218"/>
      <c r="AX37" s="218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8"/>
      <c r="CA37" s="218"/>
      <c r="CB37" s="218"/>
      <c r="CC37" s="218"/>
      <c r="CD37" s="218"/>
    </row>
    <row r="38" spans="1:82" s="208" customFormat="1" x14ac:dyDescent="0.25">
      <c r="A38" s="553"/>
    </row>
    <row r="39" spans="1:82" s="208" customFormat="1" x14ac:dyDescent="0.25">
      <c r="A39" s="553"/>
    </row>
    <row r="40" spans="1:82" s="208" customFormat="1" x14ac:dyDescent="0.25">
      <c r="A40" s="553"/>
      <c r="AQ40" s="218"/>
      <c r="AR40" s="218"/>
      <c r="AS40" s="218"/>
      <c r="AT40" s="218"/>
      <c r="AU40" s="218"/>
      <c r="AV40" s="218"/>
      <c r="AW40" s="218"/>
      <c r="AX40" s="218"/>
      <c r="AY40" s="218"/>
      <c r="AZ40" s="218"/>
      <c r="BA40" s="218"/>
      <c r="BB40" s="218"/>
      <c r="BC40" s="218"/>
      <c r="BD40" s="218"/>
      <c r="BE40" s="218"/>
      <c r="BF40" s="218"/>
      <c r="BG40" s="218"/>
      <c r="BH40" s="218"/>
      <c r="BI40" s="218"/>
      <c r="BJ40" s="218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8"/>
      <c r="CA40" s="218"/>
      <c r="CB40" s="218"/>
      <c r="CC40" s="218"/>
      <c r="CD40" s="218"/>
    </row>
    <row r="41" spans="1:82" s="208" customFormat="1" x14ac:dyDescent="0.25">
      <c r="A41" s="553"/>
    </row>
    <row r="42" spans="1:82" s="208" customFormat="1" x14ac:dyDescent="0.25">
      <c r="A42" s="552"/>
    </row>
    <row r="43" spans="1:82" s="208" customFormat="1" x14ac:dyDescent="0.25">
      <c r="A43" s="552"/>
    </row>
    <row r="44" spans="1:82" s="208" customFormat="1" x14ac:dyDescent="0.25">
      <c r="A44" s="552"/>
      <c r="AQ44" s="218"/>
      <c r="AR44" s="218"/>
      <c r="AS44" s="218"/>
      <c r="AT44" s="218"/>
      <c r="AU44" s="218"/>
      <c r="AV44" s="218"/>
      <c r="AW44" s="218"/>
      <c r="AX44" s="218"/>
      <c r="AY44" s="218"/>
      <c r="AZ44" s="218"/>
      <c r="BA44" s="218"/>
      <c r="BB44" s="218"/>
      <c r="BC44" s="218"/>
      <c r="BD44" s="218"/>
      <c r="BE44" s="218"/>
      <c r="BF44" s="218"/>
      <c r="BG44" s="218"/>
      <c r="BH44" s="218"/>
      <c r="BI44" s="218"/>
      <c r="BJ44" s="218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8"/>
      <c r="CA44" s="218"/>
      <c r="CB44" s="218"/>
      <c r="CC44" s="218"/>
      <c r="CD44" s="218"/>
    </row>
    <row r="45" spans="1:82" s="208" customFormat="1" x14ac:dyDescent="0.25">
      <c r="A45" s="552"/>
    </row>
    <row r="46" spans="1:82" s="208" customFormat="1" x14ac:dyDescent="0.25">
      <c r="A46" s="552"/>
    </row>
    <row r="47" spans="1:82" s="208" customFormat="1" x14ac:dyDescent="0.25">
      <c r="A47" s="554"/>
      <c r="AQ47" s="218"/>
      <c r="AR47" s="218"/>
      <c r="AS47" s="218"/>
      <c r="AT47" s="218"/>
      <c r="AU47" s="218"/>
      <c r="AV47" s="218"/>
      <c r="AW47" s="218"/>
      <c r="AX47" s="218"/>
      <c r="AY47" s="218"/>
      <c r="AZ47" s="218"/>
      <c r="BA47" s="218"/>
      <c r="BB47" s="218"/>
      <c r="BC47" s="218"/>
      <c r="BD47" s="218"/>
      <c r="BE47" s="218"/>
      <c r="BF47" s="218"/>
      <c r="BG47" s="218"/>
      <c r="BH47" s="218"/>
      <c r="BI47" s="218"/>
      <c r="BJ47" s="218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8"/>
      <c r="CA47" s="218"/>
      <c r="CB47" s="218"/>
      <c r="CC47" s="218"/>
      <c r="CD47" s="218"/>
    </row>
    <row r="48" spans="1:82" s="208" customFormat="1" x14ac:dyDescent="0.25">
      <c r="A48" s="554"/>
      <c r="B48" s="218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8"/>
      <c r="W48" s="218"/>
      <c r="X48" s="218"/>
      <c r="Y48" s="218"/>
      <c r="Z48" s="218"/>
      <c r="AA48" s="218"/>
      <c r="AB48" s="218"/>
      <c r="AC48" s="218"/>
      <c r="AD48" s="218"/>
      <c r="AE48" s="218"/>
      <c r="AF48" s="218"/>
      <c r="AG48" s="218"/>
      <c r="AH48" s="218"/>
      <c r="AI48" s="218"/>
      <c r="AJ48" s="218"/>
      <c r="AK48" s="218"/>
      <c r="AL48" s="218"/>
      <c r="AM48" s="218"/>
      <c r="AN48" s="218"/>
      <c r="AO48" s="218"/>
      <c r="AP48" s="218"/>
    </row>
    <row r="49" spans="1:82" s="208" customFormat="1" x14ac:dyDescent="0.25">
      <c r="A49" s="552"/>
    </row>
    <row r="50" spans="1:82" s="208" customFormat="1" x14ac:dyDescent="0.25">
      <c r="A50" s="552"/>
    </row>
    <row r="51" spans="1:82" s="208" customFormat="1" x14ac:dyDescent="0.25">
      <c r="A51" s="554"/>
      <c r="B51" s="218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218"/>
      <c r="N51" s="218"/>
      <c r="O51" s="218"/>
      <c r="P51" s="218"/>
      <c r="Q51" s="218"/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8"/>
      <c r="AL51" s="218"/>
      <c r="AM51" s="218"/>
      <c r="AN51" s="218"/>
      <c r="AO51" s="218"/>
      <c r="AP51" s="218"/>
    </row>
    <row r="52" spans="1:82" s="208" customFormat="1" x14ac:dyDescent="0.25">
      <c r="A52" s="552"/>
    </row>
    <row r="53" spans="1:82" s="208" customFormat="1" x14ac:dyDescent="0.25">
      <c r="A53" s="552"/>
    </row>
    <row r="54" spans="1:82" s="208" customFormat="1" x14ac:dyDescent="0.25">
      <c r="A54" s="554"/>
      <c r="B54" s="218"/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  <c r="CB54" s="218"/>
      <c r="CC54" s="218"/>
      <c r="CD54" s="218"/>
    </row>
    <row r="55" spans="1:82" s="208" customFormat="1" x14ac:dyDescent="0.25">
      <c r="A55" s="552"/>
    </row>
    <row r="56" spans="1:82" s="208" customFormat="1" x14ac:dyDescent="0.25">
      <c r="A56" s="552"/>
      <c r="AQ56" s="218"/>
      <c r="AR56" s="219"/>
      <c r="AS56" s="219"/>
      <c r="AT56" s="219"/>
      <c r="AU56" s="219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219"/>
      <c r="BH56" s="219"/>
      <c r="BI56" s="219"/>
      <c r="BJ56" s="219"/>
      <c r="BK56" s="219"/>
      <c r="BL56" s="219"/>
      <c r="BM56" s="219"/>
      <c r="BN56" s="219"/>
      <c r="BO56" s="219"/>
      <c r="BP56" s="219"/>
      <c r="BQ56" s="219"/>
      <c r="BR56" s="219"/>
      <c r="BS56" s="219"/>
      <c r="BT56" s="219"/>
      <c r="BU56" s="219"/>
      <c r="BV56" s="219"/>
      <c r="BW56" s="219"/>
      <c r="BX56" s="219"/>
      <c r="BY56" s="219"/>
      <c r="BZ56" s="219"/>
      <c r="CA56" s="219"/>
      <c r="CB56" s="219"/>
      <c r="CC56" s="219"/>
      <c r="CD56" s="219"/>
    </row>
    <row r="57" spans="1:82" s="208" customFormat="1" x14ac:dyDescent="0.25">
      <c r="A57" s="552"/>
    </row>
    <row r="58" spans="1:82" s="208" customFormat="1" x14ac:dyDescent="0.25">
      <c r="A58" s="552"/>
    </row>
    <row r="59" spans="1:82" s="208" customFormat="1" x14ac:dyDescent="0.25">
      <c r="A59" s="552"/>
    </row>
    <row r="60" spans="1:82" s="208" customFormat="1" x14ac:dyDescent="0.25">
      <c r="A60" s="552"/>
    </row>
    <row r="61" spans="1:82" s="208" customFormat="1" x14ac:dyDescent="0.25">
      <c r="A61" s="552"/>
    </row>
    <row r="62" spans="1:82" s="208" customFormat="1" x14ac:dyDescent="0.25">
      <c r="A62" s="552"/>
    </row>
    <row r="63" spans="1:82" s="208" customFormat="1" x14ac:dyDescent="0.25">
      <c r="A63" s="552"/>
    </row>
    <row r="64" spans="1:82" s="208" customFormat="1" x14ac:dyDescent="0.25">
      <c r="A64" s="552"/>
    </row>
    <row r="65" spans="1:1" s="208" customFormat="1" x14ac:dyDescent="0.25">
      <c r="A65" s="552"/>
    </row>
    <row r="66" spans="1:1" s="208" customFormat="1" x14ac:dyDescent="0.25">
      <c r="A66" s="552"/>
    </row>
    <row r="67" spans="1:1" s="208" customFormat="1" x14ac:dyDescent="0.25">
      <c r="A67" s="552"/>
    </row>
    <row r="68" spans="1:1" s="208" customFormat="1" x14ac:dyDescent="0.25">
      <c r="A68" s="552"/>
    </row>
    <row r="94" spans="1:43" x14ac:dyDescent="0.25">
      <c r="A94" s="807" t="s">
        <v>461</v>
      </c>
      <c r="B94" s="807"/>
      <c r="C94" s="807"/>
      <c r="D94" s="807"/>
      <c r="E94" s="807"/>
      <c r="F94" s="807"/>
      <c r="G94" s="807"/>
      <c r="H94" s="807"/>
      <c r="I94" s="807"/>
      <c r="J94" s="807"/>
      <c r="K94" s="807"/>
      <c r="L94" s="807"/>
      <c r="M94" s="807"/>
      <c r="N94" s="807"/>
      <c r="O94" s="807"/>
      <c r="P94" s="807"/>
      <c r="Q94" s="807"/>
      <c r="R94" s="807"/>
      <c r="S94" s="807"/>
      <c r="T94" s="807"/>
      <c r="U94" s="807"/>
      <c r="V94" s="807"/>
      <c r="W94" s="807"/>
      <c r="X94" s="807"/>
      <c r="Y94" s="807"/>
      <c r="Z94" s="807"/>
      <c r="AA94" s="807"/>
      <c r="AB94" s="807"/>
      <c r="AC94" s="807"/>
      <c r="AD94" s="807"/>
      <c r="AE94" s="807"/>
      <c r="AF94" s="807"/>
      <c r="AG94" s="807"/>
      <c r="AH94" s="807"/>
      <c r="AI94" s="807"/>
      <c r="AJ94" s="807"/>
      <c r="AK94" s="807"/>
      <c r="AL94" s="807"/>
      <c r="AM94" s="807"/>
      <c r="AN94" s="807"/>
      <c r="AO94" s="807"/>
      <c r="AP94" s="807"/>
      <c r="AQ94" s="807"/>
    </row>
    <row r="96" spans="1:43" x14ac:dyDescent="0.25">
      <c r="A96" s="549" t="s">
        <v>2</v>
      </c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07" t="s">
        <v>6</v>
      </c>
    </row>
    <row r="97" spans="1:43" x14ac:dyDescent="0.25">
      <c r="A97" s="549" t="s">
        <v>221</v>
      </c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207" t="s">
        <v>221</v>
      </c>
    </row>
    <row r="98" spans="1:43" x14ac:dyDescent="0.25">
      <c r="A98" s="551" t="s">
        <v>462</v>
      </c>
      <c r="B98" s="214"/>
      <c r="C98" s="214"/>
      <c r="D98" s="214"/>
      <c r="E98" s="214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4"/>
      <c r="AI98" s="214"/>
      <c r="AJ98" s="214"/>
      <c r="AK98" s="214"/>
      <c r="AL98" s="214"/>
      <c r="AM98" s="214"/>
      <c r="AN98" s="214"/>
      <c r="AO98" s="214"/>
      <c r="AP98" s="214"/>
      <c r="AQ98" s="214" t="s">
        <v>222</v>
      </c>
    </row>
    <row r="99" spans="1:43" x14ac:dyDescent="0.25">
      <c r="A99" s="551" t="s">
        <v>463</v>
      </c>
      <c r="B99" s="214"/>
      <c r="C99" s="214"/>
      <c r="D99" s="214"/>
      <c r="E99" s="214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214"/>
      <c r="AF99" s="214"/>
      <c r="AG99" s="214"/>
      <c r="AH99" s="214"/>
      <c r="AI99" s="214"/>
      <c r="AJ99" s="214"/>
      <c r="AK99" s="214"/>
      <c r="AL99" s="214"/>
      <c r="AM99" s="214"/>
      <c r="AN99" s="214"/>
      <c r="AO99" s="214"/>
      <c r="AP99" s="214"/>
      <c r="AQ99" s="214" t="s">
        <v>464</v>
      </c>
    </row>
    <row r="100" spans="1:43" x14ac:dyDescent="0.25">
      <c r="A100" s="551" t="s">
        <v>465</v>
      </c>
      <c r="B100" s="214"/>
      <c r="C100" s="214"/>
      <c r="D100" s="214"/>
      <c r="E100" s="214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  <c r="AA100" s="214"/>
      <c r="AB100" s="214"/>
      <c r="AC100" s="214"/>
      <c r="AD100" s="214"/>
      <c r="AE100" s="214"/>
      <c r="AF100" s="214"/>
      <c r="AG100" s="214"/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 t="s">
        <v>157</v>
      </c>
    </row>
    <row r="101" spans="1:43" s="221" customFormat="1" x14ac:dyDescent="0.25">
      <c r="A101" s="212" t="s">
        <v>126</v>
      </c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 t="s">
        <v>127</v>
      </c>
    </row>
  </sheetData>
  <mergeCells count="16">
    <mergeCell ref="CE1:CF1"/>
    <mergeCell ref="BM4:BM5"/>
    <mergeCell ref="BN4:BN5"/>
    <mergeCell ref="AR4:AR5"/>
    <mergeCell ref="CC1:CD1"/>
    <mergeCell ref="A2:CF2"/>
    <mergeCell ref="A25:AQ25"/>
    <mergeCell ref="A94:AQ94"/>
    <mergeCell ref="A16:AQ16"/>
    <mergeCell ref="B4:B5"/>
    <mergeCell ref="A15:AQ15"/>
    <mergeCell ref="A17:AQ17"/>
    <mergeCell ref="A23:AQ23"/>
    <mergeCell ref="A24:AQ24"/>
    <mergeCell ref="W4:W5"/>
    <mergeCell ref="X4:X5"/>
  </mergeCells>
  <printOptions horizontalCentered="1" verticalCentered="1"/>
  <pageMargins left="0.11811023622047245" right="0.11811023622047245" top="0.15748031496062992" bottom="0.15748031496062992" header="0.11811023622047245" footer="0.11811023622047245"/>
  <pageSetup paperSize="9" scale="7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2"/>
  <sheetViews>
    <sheetView workbookViewId="0">
      <selection activeCell="E8" sqref="E8"/>
    </sheetView>
  </sheetViews>
  <sheetFormatPr defaultRowHeight="15.75" x14ac:dyDescent="0.25"/>
  <cols>
    <col min="1" max="1" width="45" style="637" customWidth="1"/>
    <col min="2" max="2" width="13.42578125" style="637" customWidth="1"/>
    <col min="3" max="3" width="45.140625" style="637" customWidth="1"/>
    <col min="4" max="4" width="13.42578125" style="637" customWidth="1"/>
    <col min="5" max="16384" width="9.140625" style="637"/>
  </cols>
  <sheetData>
    <row r="3" spans="1:4" x14ac:dyDescent="0.25">
      <c r="A3" s="956" t="s">
        <v>321</v>
      </c>
      <c r="B3" s="956"/>
      <c r="C3" s="956"/>
      <c r="D3" s="956"/>
    </row>
    <row r="4" spans="1:4" x14ac:dyDescent="0.25">
      <c r="A4" s="662"/>
      <c r="B4" s="662"/>
      <c r="C4" s="662"/>
      <c r="D4" s="662"/>
    </row>
    <row r="5" spans="1:4" x14ac:dyDescent="0.25">
      <c r="A5" s="662"/>
      <c r="B5" s="662"/>
      <c r="C5" s="662"/>
      <c r="D5" s="662"/>
    </row>
    <row r="6" spans="1:4" x14ac:dyDescent="0.25">
      <c r="A6" s="637" t="s">
        <v>322</v>
      </c>
    </row>
    <row r="7" spans="1:4" x14ac:dyDescent="0.25">
      <c r="A7" s="651" t="s">
        <v>1108</v>
      </c>
    </row>
    <row r="8" spans="1:4" x14ac:dyDescent="0.25">
      <c r="A8" s="651" t="s">
        <v>1106</v>
      </c>
    </row>
    <row r="9" spans="1:4" x14ac:dyDescent="0.25">
      <c r="A9" s="651" t="s">
        <v>1101</v>
      </c>
    </row>
    <row r="10" spans="1:4" x14ac:dyDescent="0.25">
      <c r="A10" s="651" t="s">
        <v>1102</v>
      </c>
    </row>
    <row r="11" spans="1:4" x14ac:dyDescent="0.25">
      <c r="A11" s="651" t="s">
        <v>357</v>
      </c>
    </row>
    <row r="12" spans="1:4" x14ac:dyDescent="0.25">
      <c r="C12" s="957" t="s">
        <v>1103</v>
      </c>
      <c r="D12" s="957"/>
    </row>
    <row r="13" spans="1:4" ht="37.5" customHeight="1" x14ac:dyDescent="0.25">
      <c r="A13" s="958" t="s">
        <v>1109</v>
      </c>
      <c r="B13" s="958"/>
      <c r="C13" s="958"/>
      <c r="D13" s="958"/>
    </row>
    <row r="14" spans="1:4" x14ac:dyDescent="0.25">
      <c r="A14" s="653" t="s">
        <v>331</v>
      </c>
      <c r="B14" s="653" t="s">
        <v>158</v>
      </c>
      <c r="C14" s="653" t="s">
        <v>348</v>
      </c>
      <c r="D14" s="653" t="s">
        <v>158</v>
      </c>
    </row>
    <row r="15" spans="1:4" x14ac:dyDescent="0.25">
      <c r="A15" s="655" t="s">
        <v>333</v>
      </c>
      <c r="B15" s="656">
        <v>1716</v>
      </c>
      <c r="C15" s="657" t="s">
        <v>334</v>
      </c>
      <c r="D15" s="656"/>
    </row>
    <row r="16" spans="1:4" x14ac:dyDescent="0.25">
      <c r="A16" s="655" t="s">
        <v>335</v>
      </c>
      <c r="B16" s="656">
        <v>429</v>
      </c>
      <c r="C16" s="655" t="s">
        <v>350</v>
      </c>
      <c r="D16" s="656"/>
    </row>
    <row r="17" spans="1:4" x14ac:dyDescent="0.25">
      <c r="A17" s="655" t="s">
        <v>337</v>
      </c>
      <c r="B17" s="656">
        <v>1723</v>
      </c>
      <c r="C17" s="655" t="s">
        <v>338</v>
      </c>
      <c r="D17" s="656">
        <f>D18</f>
        <v>139471</v>
      </c>
    </row>
    <row r="18" spans="1:4" x14ac:dyDescent="0.25">
      <c r="A18" s="655" t="s">
        <v>339</v>
      </c>
      <c r="B18" s="656">
        <v>135603</v>
      </c>
      <c r="C18" s="655" t="s">
        <v>340</v>
      </c>
      <c r="D18" s="656">
        <v>139471</v>
      </c>
    </row>
    <row r="19" spans="1:4" x14ac:dyDescent="0.25">
      <c r="A19" s="655"/>
      <c r="B19" s="656"/>
      <c r="C19" s="655" t="s">
        <v>341</v>
      </c>
      <c r="D19" s="656"/>
    </row>
    <row r="20" spans="1:4" x14ac:dyDescent="0.25">
      <c r="A20" s="658" t="s">
        <v>351</v>
      </c>
      <c r="B20" s="659">
        <f>SUM(B15:B19)</f>
        <v>139471</v>
      </c>
      <c r="C20" s="658"/>
      <c r="D20" s="659">
        <f>D18</f>
        <v>139471</v>
      </c>
    </row>
    <row r="21" spans="1:4" x14ac:dyDescent="0.25">
      <c r="A21" s="658" t="s">
        <v>352</v>
      </c>
      <c r="B21" s="659">
        <v>3576</v>
      </c>
      <c r="C21" s="658"/>
      <c r="D21" s="659">
        <v>3576</v>
      </c>
    </row>
    <row r="22" spans="1:4" x14ac:dyDescent="0.25">
      <c r="A22" s="639" t="s">
        <v>353</v>
      </c>
      <c r="B22" s="660">
        <f>SUM(B20:B21)</f>
        <v>143047</v>
      </c>
      <c r="C22" s="639" t="s">
        <v>343</v>
      </c>
      <c r="D22" s="660">
        <f>SUM(D20:D21)</f>
        <v>143047</v>
      </c>
    </row>
  </sheetData>
  <mergeCells count="3">
    <mergeCell ref="A3:D3"/>
    <mergeCell ref="C12:D12"/>
    <mergeCell ref="A13:D1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0"/>
  <sheetViews>
    <sheetView workbookViewId="0">
      <selection activeCell="A4" sqref="A4:XFD4"/>
    </sheetView>
  </sheetViews>
  <sheetFormatPr defaultRowHeight="15.75" x14ac:dyDescent="0.25"/>
  <cols>
    <col min="1" max="1" width="45.140625" style="637" customWidth="1"/>
    <col min="2" max="2" width="13.42578125" style="637" customWidth="1"/>
    <col min="3" max="3" width="45.140625" style="637" customWidth="1"/>
    <col min="4" max="4" width="13.42578125" style="637" customWidth="1"/>
    <col min="5" max="16384" width="9.140625" style="637"/>
  </cols>
  <sheetData>
    <row r="3" spans="1:4" x14ac:dyDescent="0.25">
      <c r="A3" s="956" t="s">
        <v>321</v>
      </c>
      <c r="B3" s="956"/>
      <c r="C3" s="956"/>
      <c r="D3" s="956"/>
    </row>
    <row r="4" spans="1:4" x14ac:dyDescent="0.25">
      <c r="A4" s="662"/>
      <c r="B4" s="662"/>
      <c r="C4" s="662"/>
      <c r="D4" s="662"/>
    </row>
    <row r="5" spans="1:4" x14ac:dyDescent="0.25">
      <c r="A5" s="662"/>
      <c r="B5" s="662"/>
      <c r="C5" s="662"/>
      <c r="D5" s="662"/>
    </row>
    <row r="6" spans="1:4" x14ac:dyDescent="0.25">
      <c r="A6" s="651" t="s">
        <v>860</v>
      </c>
    </row>
    <row r="7" spans="1:4" x14ac:dyDescent="0.25">
      <c r="A7" s="651" t="s">
        <v>1110</v>
      </c>
    </row>
    <row r="8" spans="1:4" x14ac:dyDescent="0.25">
      <c r="A8" s="651" t="s">
        <v>1111</v>
      </c>
    </row>
    <row r="9" spans="1:4" x14ac:dyDescent="0.25">
      <c r="A9" s="651" t="s">
        <v>1112</v>
      </c>
    </row>
    <row r="10" spans="1:4" x14ac:dyDescent="0.25">
      <c r="A10" s="651" t="s">
        <v>357</v>
      </c>
    </row>
    <row r="11" spans="1:4" x14ac:dyDescent="0.25">
      <c r="C11" s="957" t="s">
        <v>1103</v>
      </c>
      <c r="D11" s="957"/>
    </row>
    <row r="12" spans="1:4" s="652" customFormat="1" ht="40.5" customHeight="1" x14ac:dyDescent="0.2">
      <c r="A12" s="958" t="s">
        <v>1113</v>
      </c>
      <c r="B12" s="958"/>
      <c r="C12" s="958"/>
      <c r="D12" s="958"/>
    </row>
    <row r="13" spans="1:4" s="654" customFormat="1" x14ac:dyDescent="0.25">
      <c r="A13" s="653" t="s">
        <v>331</v>
      </c>
      <c r="B13" s="653" t="s">
        <v>158</v>
      </c>
      <c r="C13" s="653" t="s">
        <v>348</v>
      </c>
      <c r="D13" s="653" t="s">
        <v>158</v>
      </c>
    </row>
    <row r="14" spans="1:4" x14ac:dyDescent="0.25">
      <c r="A14" s="655" t="s">
        <v>333</v>
      </c>
      <c r="B14" s="656">
        <v>3073</v>
      </c>
      <c r="C14" s="657" t="s">
        <v>334</v>
      </c>
      <c r="D14" s="656"/>
    </row>
    <row r="15" spans="1:4" x14ac:dyDescent="0.25">
      <c r="A15" s="655" t="s">
        <v>335</v>
      </c>
      <c r="B15" s="656">
        <v>609</v>
      </c>
      <c r="C15" s="655" t="s">
        <v>350</v>
      </c>
      <c r="D15" s="656"/>
    </row>
    <row r="16" spans="1:4" x14ac:dyDescent="0.25">
      <c r="A16" s="655" t="s">
        <v>337</v>
      </c>
      <c r="B16" s="656">
        <v>3007</v>
      </c>
      <c r="C16" s="655" t="s">
        <v>338</v>
      </c>
      <c r="D16" s="656">
        <f>D17</f>
        <v>58704</v>
      </c>
    </row>
    <row r="17" spans="1:4" x14ac:dyDescent="0.25">
      <c r="A17" s="655" t="s">
        <v>339</v>
      </c>
      <c r="B17" s="656">
        <v>29151</v>
      </c>
      <c r="C17" s="655" t="s">
        <v>340</v>
      </c>
      <c r="D17" s="656">
        <v>58704</v>
      </c>
    </row>
    <row r="18" spans="1:4" x14ac:dyDescent="0.25">
      <c r="A18" s="657" t="s">
        <v>865</v>
      </c>
      <c r="B18" s="656">
        <v>22864</v>
      </c>
      <c r="C18" s="655" t="s">
        <v>341</v>
      </c>
      <c r="D18" s="656"/>
    </row>
    <row r="19" spans="1:4" x14ac:dyDescent="0.25">
      <c r="A19" s="655"/>
      <c r="B19" s="656"/>
      <c r="C19" s="655"/>
      <c r="D19" s="656"/>
    </row>
    <row r="20" spans="1:4" s="661" customFormat="1" x14ac:dyDescent="0.25">
      <c r="A20" s="639" t="s">
        <v>353</v>
      </c>
      <c r="B20" s="660">
        <f>SUM(B14:B19)</f>
        <v>58704</v>
      </c>
      <c r="C20" s="639" t="s">
        <v>343</v>
      </c>
      <c r="D20" s="660">
        <f>D16</f>
        <v>58704</v>
      </c>
    </row>
  </sheetData>
  <mergeCells count="3">
    <mergeCell ref="A3:D3"/>
    <mergeCell ref="C11:D11"/>
    <mergeCell ref="A12:D1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view="pageBreakPreview" zoomScaleNormal="100" zoomScaleSheetLayoutView="100" workbookViewId="0">
      <selection activeCell="C13" sqref="C13"/>
    </sheetView>
  </sheetViews>
  <sheetFormatPr defaultRowHeight="12.75" x14ac:dyDescent="0.2"/>
  <cols>
    <col min="1" max="1" width="44.140625" style="146" customWidth="1"/>
    <col min="2" max="2" width="12.85546875" style="146" customWidth="1"/>
    <col min="3" max="3" width="42.42578125" style="146" customWidth="1"/>
    <col min="4" max="4" width="16.140625" style="146" customWidth="1"/>
    <col min="5" max="16384" width="9.140625" style="125"/>
  </cols>
  <sheetData>
    <row r="1" spans="1:4" ht="15.75" x14ac:dyDescent="0.25">
      <c r="C1" s="964" t="s">
        <v>866</v>
      </c>
      <c r="D1" s="964"/>
    </row>
    <row r="2" spans="1:4" ht="15.75" x14ac:dyDescent="0.25">
      <c r="C2" s="532"/>
      <c r="D2" s="532"/>
    </row>
    <row r="3" spans="1:4" ht="15.75" x14ac:dyDescent="0.2">
      <c r="A3" s="965" t="s">
        <v>321</v>
      </c>
      <c r="B3" s="965"/>
      <c r="C3" s="965"/>
      <c r="D3" s="965"/>
    </row>
    <row r="4" spans="1:4" ht="15.75" x14ac:dyDescent="0.25">
      <c r="A4" s="126" t="s">
        <v>860</v>
      </c>
      <c r="B4" s="126"/>
      <c r="C4" s="126"/>
      <c r="D4" s="126"/>
    </row>
    <row r="5" spans="1:4" ht="15.75" x14ac:dyDescent="0.2">
      <c r="A5" s="127" t="s">
        <v>323</v>
      </c>
      <c r="B5" s="966" t="s">
        <v>861</v>
      </c>
      <c r="C5" s="966"/>
      <c r="D5" s="966"/>
    </row>
    <row r="6" spans="1:4" ht="15.75" x14ac:dyDescent="0.2">
      <c r="A6" s="967" t="s">
        <v>862</v>
      </c>
      <c r="B6" s="967"/>
      <c r="C6" s="967"/>
      <c r="D6" s="967"/>
    </row>
    <row r="7" spans="1:4" ht="15.75" x14ac:dyDescent="0.2">
      <c r="A7" s="967" t="s">
        <v>863</v>
      </c>
      <c r="B7" s="967"/>
      <c r="C7" s="967"/>
      <c r="D7" s="967"/>
    </row>
    <row r="8" spans="1:4" ht="15.75" x14ac:dyDescent="0.2">
      <c r="A8" s="529" t="s">
        <v>328</v>
      </c>
      <c r="B8" s="529"/>
      <c r="C8" s="529"/>
      <c r="D8" s="529"/>
    </row>
    <row r="9" spans="1:4" ht="15.75" x14ac:dyDescent="0.25">
      <c r="A9" s="126"/>
      <c r="B9" s="126"/>
      <c r="C9" s="968" t="s">
        <v>329</v>
      </c>
      <c r="D9" s="968"/>
    </row>
    <row r="10" spans="1:4" ht="30" customHeight="1" x14ac:dyDescent="0.2">
      <c r="A10" s="969" t="s">
        <v>864</v>
      </c>
      <c r="B10" s="969"/>
      <c r="C10" s="969"/>
      <c r="D10" s="969"/>
    </row>
    <row r="11" spans="1:4" ht="15.75" x14ac:dyDescent="0.25">
      <c r="A11" s="130" t="s">
        <v>331</v>
      </c>
      <c r="B11" s="131" t="s">
        <v>158</v>
      </c>
      <c r="C11" s="130" t="s">
        <v>332</v>
      </c>
      <c r="D11" s="131" t="s">
        <v>158</v>
      </c>
    </row>
    <row r="12" spans="1:4" s="134" customFormat="1" ht="15" x14ac:dyDescent="0.2">
      <c r="A12" s="132" t="s">
        <v>333</v>
      </c>
      <c r="B12" s="133">
        <v>3073</v>
      </c>
      <c r="C12" s="132" t="s">
        <v>334</v>
      </c>
      <c r="D12" s="133"/>
    </row>
    <row r="13" spans="1:4" s="134" customFormat="1" ht="15" x14ac:dyDescent="0.2">
      <c r="A13" s="132" t="s">
        <v>335</v>
      </c>
      <c r="B13" s="133">
        <v>609</v>
      </c>
      <c r="C13" s="132" t="s">
        <v>336</v>
      </c>
      <c r="D13" s="133"/>
    </row>
    <row r="14" spans="1:4" s="134" customFormat="1" ht="15" x14ac:dyDescent="0.2">
      <c r="A14" s="132" t="s">
        <v>337</v>
      </c>
      <c r="B14" s="133">
        <v>3007</v>
      </c>
      <c r="C14" s="132" t="s">
        <v>338</v>
      </c>
      <c r="D14" s="133">
        <f>D15+D16</f>
        <v>58704</v>
      </c>
    </row>
    <row r="15" spans="1:4" s="134" customFormat="1" ht="15.75" x14ac:dyDescent="0.2">
      <c r="A15" s="135" t="s">
        <v>339</v>
      </c>
      <c r="B15" s="136">
        <v>29151</v>
      </c>
      <c r="C15" s="137" t="s">
        <v>340</v>
      </c>
      <c r="D15" s="136">
        <v>58704</v>
      </c>
    </row>
    <row r="16" spans="1:4" s="134" customFormat="1" ht="15.75" x14ac:dyDescent="0.2">
      <c r="A16" s="132" t="s">
        <v>865</v>
      </c>
      <c r="B16" s="133">
        <v>22864</v>
      </c>
      <c r="C16" s="137" t="s">
        <v>341</v>
      </c>
      <c r="D16" s="133"/>
    </row>
    <row r="17" spans="1:7" s="134" customFormat="1" ht="15.75" x14ac:dyDescent="0.2">
      <c r="A17" s="137" t="s">
        <v>342</v>
      </c>
      <c r="B17" s="138">
        <f>B12+B13+B14+B15+B16</f>
        <v>58704</v>
      </c>
      <c r="C17" s="137" t="s">
        <v>343</v>
      </c>
      <c r="D17" s="138">
        <f>D14</f>
        <v>58704</v>
      </c>
    </row>
    <row r="18" spans="1:7" s="134" customFormat="1" ht="15.75" x14ac:dyDescent="0.2">
      <c r="A18" s="959"/>
      <c r="B18" s="959"/>
      <c r="C18" s="959"/>
      <c r="D18" s="959"/>
    </row>
    <row r="19" spans="1:7" s="134" customFormat="1" ht="15" x14ac:dyDescent="0.2">
      <c r="A19" s="960"/>
      <c r="B19" s="960"/>
      <c r="C19" s="960"/>
      <c r="D19" s="960"/>
    </row>
    <row r="20" spans="1:7" ht="15.75" x14ac:dyDescent="0.25">
      <c r="A20" s="139"/>
      <c r="B20" s="139"/>
      <c r="C20" s="139"/>
      <c r="D20" s="139"/>
    </row>
    <row r="21" spans="1:7" ht="15.75" x14ac:dyDescent="0.25">
      <c r="A21" s="139"/>
      <c r="B21" s="139"/>
      <c r="C21" s="139"/>
      <c r="D21" s="139"/>
    </row>
    <row r="22" spans="1:7" s="141" customFormat="1" ht="15.75" x14ac:dyDescent="0.25">
      <c r="A22" s="139"/>
      <c r="B22" s="140"/>
      <c r="C22" s="139"/>
      <c r="D22" s="140"/>
    </row>
    <row r="23" spans="1:7" s="142" customFormat="1" ht="15.75" x14ac:dyDescent="0.25">
      <c r="A23" s="139"/>
      <c r="B23" s="139"/>
      <c r="C23" s="139"/>
      <c r="D23" s="140"/>
      <c r="G23" s="143"/>
    </row>
    <row r="24" spans="1:7" s="144" customFormat="1" ht="15.75" x14ac:dyDescent="0.25">
      <c r="A24" s="961"/>
      <c r="B24" s="961"/>
      <c r="C24" s="961"/>
      <c r="D24" s="961"/>
    </row>
    <row r="25" spans="1:7" s="144" customFormat="1" ht="15.75" x14ac:dyDescent="0.25">
      <c r="A25" s="962"/>
      <c r="B25" s="963"/>
      <c r="C25" s="963"/>
      <c r="D25" s="963"/>
    </row>
    <row r="26" spans="1:7" ht="15.75" x14ac:dyDescent="0.2">
      <c r="A26" s="127"/>
      <c r="B26" s="127"/>
      <c r="C26" s="127"/>
      <c r="D26" s="127"/>
    </row>
    <row r="27" spans="1:7" x14ac:dyDescent="0.2">
      <c r="A27" s="145"/>
      <c r="B27" s="145"/>
      <c r="C27" s="145"/>
      <c r="D27" s="145"/>
    </row>
    <row r="28" spans="1:7" x14ac:dyDescent="0.2">
      <c r="A28" s="145"/>
      <c r="B28" s="145"/>
      <c r="C28" s="145"/>
      <c r="D28" s="145"/>
    </row>
    <row r="29" spans="1:7" x14ac:dyDescent="0.2">
      <c r="A29" s="145"/>
      <c r="B29" s="145"/>
      <c r="C29" s="145"/>
      <c r="D29" s="145"/>
    </row>
    <row r="30" spans="1:7" x14ac:dyDescent="0.2">
      <c r="A30" s="145"/>
      <c r="B30" s="145"/>
      <c r="C30" s="145"/>
      <c r="D30" s="145"/>
    </row>
    <row r="31" spans="1:7" x14ac:dyDescent="0.2">
      <c r="A31" s="145"/>
      <c r="B31" s="145"/>
      <c r="C31" s="145"/>
      <c r="D31" s="145"/>
    </row>
    <row r="32" spans="1:7" x14ac:dyDescent="0.2">
      <c r="A32" s="145"/>
      <c r="B32" s="145"/>
      <c r="C32" s="145"/>
      <c r="D32" s="145"/>
    </row>
    <row r="33" spans="1:4" x14ac:dyDescent="0.2">
      <c r="A33" s="145"/>
      <c r="B33" s="145"/>
      <c r="C33" s="145"/>
      <c r="D33" s="145"/>
    </row>
  </sheetData>
  <mergeCells count="11">
    <mergeCell ref="A18:D18"/>
    <mergeCell ref="A19:D19"/>
    <mergeCell ref="A24:D24"/>
    <mergeCell ref="A25:D25"/>
    <mergeCell ref="C1:D1"/>
    <mergeCell ref="A3:D3"/>
    <mergeCell ref="B5:D5"/>
    <mergeCell ref="A6:D6"/>
    <mergeCell ref="A7:D7"/>
    <mergeCell ref="C9:D9"/>
    <mergeCell ref="A10:D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view="pageBreakPreview" zoomScaleNormal="100" zoomScaleSheetLayoutView="100" workbookViewId="0">
      <selection activeCell="A9" sqref="A9:D9"/>
    </sheetView>
  </sheetViews>
  <sheetFormatPr defaultRowHeight="12.75" x14ac:dyDescent="0.2"/>
  <cols>
    <col min="1" max="1" width="44.140625" style="146" customWidth="1"/>
    <col min="2" max="2" width="12.85546875" style="146" customWidth="1"/>
    <col min="3" max="3" width="42.42578125" style="146" customWidth="1"/>
    <col min="4" max="4" width="16.140625" style="146" customWidth="1"/>
    <col min="5" max="16384" width="9.140625" style="125"/>
  </cols>
  <sheetData>
    <row r="1" spans="1:4" ht="15.75" x14ac:dyDescent="0.2">
      <c r="A1" s="965" t="s">
        <v>321</v>
      </c>
      <c r="B1" s="965"/>
      <c r="C1" s="965"/>
      <c r="D1" s="965"/>
    </row>
    <row r="2" spans="1:4" ht="15.75" x14ac:dyDescent="0.25">
      <c r="A2" s="126" t="s">
        <v>322</v>
      </c>
      <c r="B2" s="126"/>
      <c r="C2" s="126"/>
      <c r="D2" s="126"/>
    </row>
    <row r="3" spans="1:4" ht="15.75" x14ac:dyDescent="0.2">
      <c r="A3" s="127" t="s">
        <v>323</v>
      </c>
      <c r="B3" s="966" t="s">
        <v>324</v>
      </c>
      <c r="C3" s="966"/>
      <c r="D3" s="966"/>
    </row>
    <row r="4" spans="1:4" ht="15.75" x14ac:dyDescent="0.25">
      <c r="A4" s="128"/>
      <c r="B4" s="970" t="s">
        <v>325</v>
      </c>
      <c r="C4" s="970"/>
      <c r="D4" s="970"/>
    </row>
    <row r="5" spans="1:4" ht="15.75" x14ac:dyDescent="0.2">
      <c r="A5" s="967" t="s">
        <v>326</v>
      </c>
      <c r="B5" s="967"/>
      <c r="C5" s="967"/>
      <c r="D5" s="967"/>
    </row>
    <row r="6" spans="1:4" ht="15.75" x14ac:dyDescent="0.2">
      <c r="A6" s="967" t="s">
        <v>327</v>
      </c>
      <c r="B6" s="967"/>
      <c r="C6" s="967"/>
      <c r="D6" s="967"/>
    </row>
    <row r="7" spans="1:4" ht="15.75" x14ac:dyDescent="0.2">
      <c r="A7" s="129" t="s">
        <v>328</v>
      </c>
      <c r="B7" s="129"/>
      <c r="C7" s="129"/>
      <c r="D7" s="129"/>
    </row>
    <row r="8" spans="1:4" ht="15.75" x14ac:dyDescent="0.25">
      <c r="A8" s="126"/>
      <c r="B8" s="126"/>
      <c r="C8" s="968" t="s">
        <v>329</v>
      </c>
      <c r="D8" s="968"/>
    </row>
    <row r="9" spans="1:4" ht="48.75" customHeight="1" x14ac:dyDescent="0.2">
      <c r="A9" s="969" t="s">
        <v>330</v>
      </c>
      <c r="B9" s="969"/>
      <c r="C9" s="969"/>
      <c r="D9" s="969"/>
    </row>
    <row r="10" spans="1:4" ht="15.75" x14ac:dyDescent="0.25">
      <c r="A10" s="130" t="s">
        <v>331</v>
      </c>
      <c r="B10" s="131" t="s">
        <v>158</v>
      </c>
      <c r="C10" s="130" t="s">
        <v>332</v>
      </c>
      <c r="D10" s="131" t="s">
        <v>158</v>
      </c>
    </row>
    <row r="11" spans="1:4" s="134" customFormat="1" ht="15" x14ac:dyDescent="0.2">
      <c r="A11" s="132" t="s">
        <v>333</v>
      </c>
      <c r="B11" s="133">
        <v>55</v>
      </c>
      <c r="C11" s="132" t="s">
        <v>334</v>
      </c>
      <c r="D11" s="133"/>
    </row>
    <row r="12" spans="1:4" s="134" customFormat="1" ht="15" x14ac:dyDescent="0.2">
      <c r="A12" s="132" t="s">
        <v>335</v>
      </c>
      <c r="B12" s="133">
        <v>14</v>
      </c>
      <c r="C12" s="132" t="s">
        <v>336</v>
      </c>
      <c r="D12" s="133"/>
    </row>
    <row r="13" spans="1:4" s="134" customFormat="1" ht="15" x14ac:dyDescent="0.2">
      <c r="A13" s="132" t="s">
        <v>337</v>
      </c>
      <c r="B13" s="133">
        <v>81</v>
      </c>
      <c r="C13" s="132" t="s">
        <v>338</v>
      </c>
      <c r="D13" s="133">
        <f>D14+D15</f>
        <v>5000</v>
      </c>
    </row>
    <row r="14" spans="1:4" s="134" customFormat="1" ht="15.75" x14ac:dyDescent="0.2">
      <c r="A14" s="135" t="s">
        <v>339</v>
      </c>
      <c r="B14" s="136">
        <v>4850</v>
      </c>
      <c r="C14" s="137" t="s">
        <v>340</v>
      </c>
      <c r="D14" s="136">
        <v>5000</v>
      </c>
    </row>
    <row r="15" spans="1:4" s="134" customFormat="1" ht="15.75" x14ac:dyDescent="0.2">
      <c r="A15" s="132"/>
      <c r="B15" s="133"/>
      <c r="C15" s="137" t="s">
        <v>341</v>
      </c>
      <c r="D15" s="133"/>
    </row>
    <row r="16" spans="1:4" s="134" customFormat="1" ht="15.75" x14ac:dyDescent="0.2">
      <c r="A16" s="137" t="s">
        <v>342</v>
      </c>
      <c r="B16" s="138">
        <f>B11+B12+B13+B14</f>
        <v>5000</v>
      </c>
      <c r="C16" s="137" t="s">
        <v>343</v>
      </c>
      <c r="D16" s="138">
        <f>D13</f>
        <v>5000</v>
      </c>
    </row>
    <row r="17" spans="1:7" s="134" customFormat="1" ht="15.75" x14ac:dyDescent="0.2">
      <c r="A17" s="959"/>
      <c r="B17" s="959"/>
      <c r="C17" s="959"/>
      <c r="D17" s="959"/>
    </row>
    <row r="18" spans="1:7" s="134" customFormat="1" ht="15" x14ac:dyDescent="0.2">
      <c r="A18" s="960"/>
      <c r="B18" s="960"/>
      <c r="C18" s="960"/>
      <c r="D18" s="960"/>
    </row>
    <row r="19" spans="1:7" ht="15.75" x14ac:dyDescent="0.25">
      <c r="A19" s="139"/>
      <c r="B19" s="139"/>
      <c r="C19" s="139"/>
      <c r="D19" s="139"/>
    </row>
    <row r="20" spans="1:7" ht="15.75" x14ac:dyDescent="0.25">
      <c r="A20" s="139"/>
      <c r="B20" s="139"/>
      <c r="C20" s="139"/>
      <c r="D20" s="139"/>
    </row>
    <row r="21" spans="1:7" s="141" customFormat="1" ht="15.75" x14ac:dyDescent="0.25">
      <c r="A21" s="139"/>
      <c r="B21" s="140"/>
      <c r="C21" s="139"/>
      <c r="D21" s="140"/>
    </row>
    <row r="22" spans="1:7" s="142" customFormat="1" ht="15.75" x14ac:dyDescent="0.25">
      <c r="A22" s="139"/>
      <c r="B22" s="139"/>
      <c r="C22" s="139"/>
      <c r="D22" s="140"/>
      <c r="G22" s="143"/>
    </row>
    <row r="23" spans="1:7" s="144" customFormat="1" ht="15.75" x14ac:dyDescent="0.25">
      <c r="A23" s="961"/>
      <c r="B23" s="961"/>
      <c r="C23" s="961"/>
      <c r="D23" s="961"/>
    </row>
    <row r="24" spans="1:7" s="144" customFormat="1" ht="15.75" x14ac:dyDescent="0.25">
      <c r="A24" s="962"/>
      <c r="B24" s="963"/>
      <c r="C24" s="963"/>
      <c r="D24" s="963"/>
    </row>
    <row r="25" spans="1:7" ht="15.75" x14ac:dyDescent="0.2">
      <c r="A25" s="127"/>
      <c r="B25" s="127"/>
      <c r="C25" s="127"/>
      <c r="D25" s="127"/>
    </row>
    <row r="26" spans="1:7" x14ac:dyDescent="0.2">
      <c r="A26" s="145"/>
      <c r="B26" s="145"/>
      <c r="C26" s="145"/>
      <c r="D26" s="145"/>
    </row>
    <row r="27" spans="1:7" x14ac:dyDescent="0.2">
      <c r="A27" s="145"/>
      <c r="B27" s="145"/>
      <c r="C27" s="145"/>
      <c r="D27" s="145"/>
    </row>
    <row r="28" spans="1:7" x14ac:dyDescent="0.2">
      <c r="A28" s="145"/>
      <c r="B28" s="145"/>
      <c r="C28" s="145"/>
      <c r="D28" s="145"/>
    </row>
    <row r="29" spans="1:7" x14ac:dyDescent="0.2">
      <c r="A29" s="145"/>
      <c r="B29" s="145"/>
      <c r="C29" s="145"/>
      <c r="D29" s="145"/>
    </row>
    <row r="30" spans="1:7" x14ac:dyDescent="0.2">
      <c r="A30" s="145"/>
      <c r="B30" s="145"/>
      <c r="C30" s="145"/>
      <c r="D30" s="145"/>
    </row>
    <row r="31" spans="1:7" x14ac:dyDescent="0.2">
      <c r="A31" s="145"/>
      <c r="B31" s="145"/>
      <c r="C31" s="145"/>
      <c r="D31" s="145"/>
    </row>
    <row r="32" spans="1:7" x14ac:dyDescent="0.2">
      <c r="A32" s="145"/>
      <c r="B32" s="145"/>
      <c r="C32" s="145"/>
      <c r="D32" s="145"/>
    </row>
  </sheetData>
  <mergeCells count="11">
    <mergeCell ref="C8:D8"/>
    <mergeCell ref="A1:D1"/>
    <mergeCell ref="B3:D3"/>
    <mergeCell ref="B4:D4"/>
    <mergeCell ref="A5:D5"/>
    <mergeCell ref="A6:D6"/>
    <mergeCell ref="A9:D9"/>
    <mergeCell ref="A17:D17"/>
    <mergeCell ref="A18:D18"/>
    <mergeCell ref="A23:D23"/>
    <mergeCell ref="A24:D2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4"/>
  <sheetViews>
    <sheetView view="pageBreakPreview" topLeftCell="A4" zoomScaleNormal="100" zoomScaleSheetLayoutView="100" workbookViewId="0">
      <selection activeCell="A9" sqref="A9:D9"/>
    </sheetView>
  </sheetViews>
  <sheetFormatPr defaultRowHeight="15.75" x14ac:dyDescent="0.25"/>
  <cols>
    <col min="1" max="1" width="45.140625" style="124" customWidth="1"/>
    <col min="2" max="2" width="13.7109375" style="124" customWidth="1"/>
    <col min="3" max="3" width="45.140625" style="124" customWidth="1"/>
    <col min="4" max="4" width="16.42578125" style="124" customWidth="1"/>
    <col min="5" max="16384" width="9.140625" style="124"/>
  </cols>
  <sheetData>
    <row r="2" spans="1:4" x14ac:dyDescent="0.25">
      <c r="A2" s="965" t="s">
        <v>321</v>
      </c>
      <c r="B2" s="965"/>
      <c r="C2" s="965"/>
      <c r="D2" s="965"/>
    </row>
    <row r="3" spans="1:4" x14ac:dyDescent="0.25">
      <c r="A3" s="126" t="s">
        <v>322</v>
      </c>
      <c r="B3" s="126"/>
      <c r="C3" s="126"/>
      <c r="D3" s="126"/>
    </row>
    <row r="4" spans="1:4" x14ac:dyDescent="0.25">
      <c r="A4" s="966" t="s">
        <v>344</v>
      </c>
      <c r="B4" s="966"/>
      <c r="C4" s="966"/>
      <c r="D4" s="966"/>
    </row>
    <row r="5" spans="1:4" x14ac:dyDescent="0.25">
      <c r="A5" s="967" t="s">
        <v>345</v>
      </c>
      <c r="B5" s="967"/>
      <c r="C5" s="967"/>
      <c r="D5" s="967"/>
    </row>
    <row r="6" spans="1:4" x14ac:dyDescent="0.25">
      <c r="A6" s="967" t="s">
        <v>346</v>
      </c>
      <c r="B6" s="967"/>
      <c r="C6" s="967"/>
      <c r="D6" s="967"/>
    </row>
    <row r="7" spans="1:4" x14ac:dyDescent="0.25">
      <c r="A7" s="129" t="s">
        <v>328</v>
      </c>
      <c r="B7" s="129"/>
      <c r="C7" s="129"/>
      <c r="D7" s="129"/>
    </row>
    <row r="8" spans="1:4" x14ac:dyDescent="0.25">
      <c r="A8" s="126"/>
      <c r="B8" s="126"/>
      <c r="C8" s="968" t="s">
        <v>329</v>
      </c>
      <c r="D8" s="968"/>
    </row>
    <row r="9" spans="1:4" ht="47.25" customHeight="1" x14ac:dyDescent="0.25">
      <c r="A9" s="971" t="s">
        <v>347</v>
      </c>
      <c r="B9" s="971"/>
      <c r="C9" s="971"/>
      <c r="D9" s="971"/>
    </row>
    <row r="10" spans="1:4" x14ac:dyDescent="0.25">
      <c r="A10" s="149" t="s">
        <v>331</v>
      </c>
      <c r="B10" s="131" t="s">
        <v>158</v>
      </c>
      <c r="C10" s="149" t="s">
        <v>348</v>
      </c>
      <c r="D10" s="131" t="s">
        <v>158</v>
      </c>
    </row>
    <row r="11" spans="1:4" x14ac:dyDescent="0.25">
      <c r="A11" s="132" t="s">
        <v>333</v>
      </c>
      <c r="B11" s="138">
        <v>25834</v>
      </c>
      <c r="C11" s="137" t="s">
        <v>349</v>
      </c>
      <c r="D11" s="138"/>
    </row>
    <row r="12" spans="1:4" x14ac:dyDescent="0.25">
      <c r="A12" s="137" t="s">
        <v>335</v>
      </c>
      <c r="B12" s="138">
        <v>5115</v>
      </c>
      <c r="C12" s="137" t="s">
        <v>350</v>
      </c>
      <c r="D12" s="138"/>
    </row>
    <row r="13" spans="1:4" x14ac:dyDescent="0.25">
      <c r="A13" s="137" t="s">
        <v>337</v>
      </c>
      <c r="B13" s="138">
        <v>82270</v>
      </c>
      <c r="C13" s="137" t="s">
        <v>338</v>
      </c>
      <c r="D13" s="138">
        <f>D14+D15</f>
        <v>1969000</v>
      </c>
    </row>
    <row r="14" spans="1:4" x14ac:dyDescent="0.25">
      <c r="A14" s="150" t="s">
        <v>339</v>
      </c>
      <c r="B14" s="138">
        <v>1855781</v>
      </c>
      <c r="C14" s="137" t="s">
        <v>340</v>
      </c>
      <c r="D14" s="138">
        <v>1969000</v>
      </c>
    </row>
    <row r="15" spans="1:4" x14ac:dyDescent="0.25">
      <c r="A15" s="137"/>
      <c r="B15" s="138"/>
      <c r="C15" s="137" t="s">
        <v>341</v>
      </c>
      <c r="D15" s="138"/>
    </row>
    <row r="16" spans="1:4" x14ac:dyDescent="0.25">
      <c r="A16" s="151" t="s">
        <v>351</v>
      </c>
      <c r="B16" s="152">
        <f>B11+B12+B13+B14</f>
        <v>1969000</v>
      </c>
      <c r="C16" s="153"/>
      <c r="D16" s="152">
        <f>D13</f>
        <v>1969000</v>
      </c>
    </row>
    <row r="17" spans="1:4" x14ac:dyDescent="0.25">
      <c r="A17" s="151" t="s">
        <v>352</v>
      </c>
      <c r="B17" s="152">
        <v>29000</v>
      </c>
      <c r="C17" s="151"/>
      <c r="D17" s="152">
        <v>29000</v>
      </c>
    </row>
    <row r="18" spans="1:4" x14ac:dyDescent="0.25">
      <c r="A18" s="154" t="s">
        <v>353</v>
      </c>
      <c r="B18" s="155">
        <f>B16+B17</f>
        <v>1998000</v>
      </c>
      <c r="C18" s="154" t="s">
        <v>343</v>
      </c>
      <c r="D18" s="155">
        <f>SUM(D16:D17)</f>
        <v>1998000</v>
      </c>
    </row>
    <row r="19" spans="1:4" x14ac:dyDescent="0.25">
      <c r="A19" s="139"/>
      <c r="B19" s="140"/>
      <c r="C19" s="139"/>
      <c r="D19" s="140"/>
    </row>
    <row r="20" spans="1:4" x14ac:dyDescent="0.25">
      <c r="A20" s="959"/>
      <c r="B20" s="959"/>
      <c r="C20" s="959"/>
      <c r="D20" s="959"/>
    </row>
    <row r="21" spans="1:4" x14ac:dyDescent="0.25">
      <c r="A21" s="156"/>
      <c r="B21" s="156"/>
      <c r="C21" s="156"/>
      <c r="D21" s="156"/>
    </row>
    <row r="22" spans="1:4" x14ac:dyDescent="0.25">
      <c r="A22" s="156"/>
      <c r="B22" s="156"/>
      <c r="C22" s="156"/>
      <c r="D22" s="156"/>
    </row>
    <row r="23" spans="1:4" x14ac:dyDescent="0.25">
      <c r="A23" s="156"/>
      <c r="B23" s="156"/>
      <c r="C23" s="156"/>
      <c r="D23" s="156"/>
    </row>
    <row r="24" spans="1:4" x14ac:dyDescent="0.25">
      <c r="A24" s="156"/>
      <c r="B24" s="156"/>
      <c r="C24" s="156"/>
      <c r="D24" s="156"/>
    </row>
  </sheetData>
  <mergeCells count="7">
    <mergeCell ref="A20:D20"/>
    <mergeCell ref="A2:D2"/>
    <mergeCell ref="A4:D4"/>
    <mergeCell ref="A5:D5"/>
    <mergeCell ref="A6:D6"/>
    <mergeCell ref="C8:D8"/>
    <mergeCell ref="A9:D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1"/>
  <sheetViews>
    <sheetView view="pageBreakPreview" zoomScaleNormal="100" zoomScaleSheetLayoutView="100" workbookViewId="0">
      <selection activeCell="I17" sqref="I17"/>
    </sheetView>
  </sheetViews>
  <sheetFormatPr defaultRowHeight="15.75" x14ac:dyDescent="0.25"/>
  <cols>
    <col min="1" max="1" width="45.140625" style="124" customWidth="1"/>
    <col min="2" max="2" width="13.28515625" style="124" customWidth="1"/>
    <col min="3" max="3" width="45.140625" style="124" customWidth="1"/>
    <col min="4" max="4" width="13.28515625" style="124" customWidth="1"/>
    <col min="5" max="16384" width="9.140625" style="124"/>
  </cols>
  <sheetData>
    <row r="2" spans="1:4" x14ac:dyDescent="0.25">
      <c r="A2" s="965" t="s">
        <v>321</v>
      </c>
      <c r="B2" s="965"/>
      <c r="C2" s="965"/>
      <c r="D2" s="965"/>
    </row>
    <row r="3" spans="1:4" x14ac:dyDescent="0.25">
      <c r="A3" s="126" t="s">
        <v>322</v>
      </c>
      <c r="B3" s="126"/>
      <c r="C3" s="126"/>
      <c r="D3" s="126"/>
    </row>
    <row r="4" spans="1:4" x14ac:dyDescent="0.25">
      <c r="A4" s="966" t="s">
        <v>354</v>
      </c>
      <c r="B4" s="966"/>
      <c r="C4" s="966"/>
      <c r="D4" s="966"/>
    </row>
    <row r="5" spans="1:4" x14ac:dyDescent="0.25">
      <c r="A5" s="967" t="s">
        <v>355</v>
      </c>
      <c r="B5" s="967"/>
      <c r="C5" s="967"/>
      <c r="D5" s="967"/>
    </row>
    <row r="6" spans="1:4" x14ac:dyDescent="0.25">
      <c r="A6" s="967" t="s">
        <v>356</v>
      </c>
      <c r="B6" s="967"/>
      <c r="C6" s="967"/>
      <c r="D6" s="967"/>
    </row>
    <row r="7" spans="1:4" x14ac:dyDescent="0.25">
      <c r="A7" s="129" t="s">
        <v>357</v>
      </c>
      <c r="B7" s="129"/>
      <c r="C7" s="129"/>
      <c r="D7" s="129"/>
    </row>
    <row r="8" spans="1:4" x14ac:dyDescent="0.25">
      <c r="A8" s="126"/>
      <c r="B8" s="126"/>
      <c r="C8" s="968" t="s">
        <v>329</v>
      </c>
      <c r="D8" s="968"/>
    </row>
    <row r="9" spans="1:4" ht="31.5" customHeight="1" x14ac:dyDescent="0.25">
      <c r="A9" s="969" t="s">
        <v>358</v>
      </c>
      <c r="B9" s="969"/>
      <c r="C9" s="969"/>
      <c r="D9" s="969"/>
    </row>
    <row r="10" spans="1:4" x14ac:dyDescent="0.25">
      <c r="A10" s="149" t="s">
        <v>331</v>
      </c>
      <c r="B10" s="131" t="s">
        <v>158</v>
      </c>
      <c r="C10" s="149" t="s">
        <v>348</v>
      </c>
      <c r="D10" s="131" t="s">
        <v>158</v>
      </c>
    </row>
    <row r="11" spans="1:4" x14ac:dyDescent="0.25">
      <c r="A11" s="132" t="s">
        <v>333</v>
      </c>
      <c r="B11" s="138">
        <v>42020</v>
      </c>
      <c r="C11" s="137" t="s">
        <v>349</v>
      </c>
      <c r="D11" s="138"/>
    </row>
    <row r="12" spans="1:4" x14ac:dyDescent="0.25">
      <c r="A12" s="137" t="s">
        <v>335</v>
      </c>
      <c r="B12" s="138">
        <v>10210</v>
      </c>
      <c r="C12" s="137" t="s">
        <v>350</v>
      </c>
      <c r="D12" s="138"/>
    </row>
    <row r="13" spans="1:4" x14ac:dyDescent="0.25">
      <c r="A13" s="137" t="s">
        <v>337</v>
      </c>
      <c r="B13" s="138">
        <v>19572</v>
      </c>
      <c r="C13" s="137" t="s">
        <v>338</v>
      </c>
      <c r="D13" s="138">
        <f>D14+D15</f>
        <v>73355</v>
      </c>
    </row>
    <row r="14" spans="1:4" x14ac:dyDescent="0.25">
      <c r="A14" s="150" t="s">
        <v>339</v>
      </c>
      <c r="B14" s="138">
        <v>1553</v>
      </c>
      <c r="C14" s="137" t="s">
        <v>340</v>
      </c>
      <c r="D14" s="138">
        <v>73355</v>
      </c>
    </row>
    <row r="15" spans="1:4" x14ac:dyDescent="0.25">
      <c r="A15" s="137"/>
      <c r="B15" s="138"/>
      <c r="C15" s="137" t="s">
        <v>341</v>
      </c>
      <c r="D15" s="138"/>
    </row>
    <row r="16" spans="1:4" x14ac:dyDescent="0.25">
      <c r="A16" s="151" t="s">
        <v>351</v>
      </c>
      <c r="B16" s="152">
        <f>B11+B12+B13+B14</f>
        <v>73355</v>
      </c>
      <c r="C16" s="153"/>
      <c r="D16" s="152">
        <f>D13</f>
        <v>73355</v>
      </c>
    </row>
    <row r="17" spans="1:4" ht="31.5" x14ac:dyDescent="0.25">
      <c r="A17" s="151" t="s">
        <v>359</v>
      </c>
      <c r="B17" s="152">
        <v>20000</v>
      </c>
      <c r="C17" s="151"/>
      <c r="D17" s="152">
        <v>20000</v>
      </c>
    </row>
    <row r="18" spans="1:4" x14ac:dyDescent="0.25">
      <c r="A18" s="154" t="s">
        <v>353</v>
      </c>
      <c r="B18" s="155">
        <f>B16+B17</f>
        <v>93355</v>
      </c>
      <c r="C18" s="154" t="s">
        <v>343</v>
      </c>
      <c r="D18" s="155">
        <f>SUM(D16:D17)</f>
        <v>93355</v>
      </c>
    </row>
    <row r="19" spans="1:4" x14ac:dyDescent="0.25">
      <c r="A19" s="139"/>
      <c r="B19" s="140"/>
      <c r="C19" s="139"/>
      <c r="D19" s="140"/>
    </row>
    <row r="20" spans="1:4" x14ac:dyDescent="0.25">
      <c r="B20" s="572"/>
      <c r="C20" s="572"/>
      <c r="D20" s="572"/>
    </row>
    <row r="21" spans="1:4" x14ac:dyDescent="0.25">
      <c r="B21" s="572"/>
      <c r="C21" s="572"/>
      <c r="D21" s="572"/>
    </row>
  </sheetData>
  <mergeCells count="6">
    <mergeCell ref="A9:D9"/>
    <mergeCell ref="A2:D2"/>
    <mergeCell ref="A4:D4"/>
    <mergeCell ref="A5:D5"/>
    <mergeCell ref="A6:D6"/>
    <mergeCell ref="C8:D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view="pageBreakPreview" zoomScaleNormal="100" zoomScaleSheetLayoutView="100" workbookViewId="0">
      <selection activeCell="G14" sqref="G14"/>
    </sheetView>
  </sheetViews>
  <sheetFormatPr defaultRowHeight="12.75" x14ac:dyDescent="0.2"/>
  <cols>
    <col min="1" max="1" width="45.140625" style="163" customWidth="1"/>
    <col min="2" max="2" width="13.42578125" style="163" customWidth="1"/>
    <col min="3" max="3" width="45.140625" style="163" customWidth="1"/>
    <col min="4" max="4" width="13.42578125" style="163" customWidth="1"/>
    <col min="5" max="16384" width="9.140625" style="158"/>
  </cols>
  <sheetData>
    <row r="1" spans="1:7" ht="15.75" x14ac:dyDescent="0.2">
      <c r="A1" s="965" t="s">
        <v>321</v>
      </c>
      <c r="B1" s="965"/>
      <c r="C1" s="965"/>
      <c r="D1" s="965"/>
    </row>
    <row r="2" spans="1:7" ht="15.75" x14ac:dyDescent="0.25">
      <c r="A2" s="126" t="s">
        <v>322</v>
      </c>
      <c r="B2" s="126"/>
      <c r="C2" s="126"/>
      <c r="D2" s="126"/>
    </row>
    <row r="3" spans="1:7" ht="15.75" x14ac:dyDescent="0.2">
      <c r="A3" s="966" t="s">
        <v>360</v>
      </c>
      <c r="B3" s="966"/>
      <c r="C3" s="966"/>
      <c r="D3" s="966"/>
    </row>
    <row r="4" spans="1:7" ht="15.75" x14ac:dyDescent="0.2">
      <c r="A4" s="967" t="s">
        <v>361</v>
      </c>
      <c r="B4" s="967"/>
      <c r="C4" s="967"/>
      <c r="D4" s="967"/>
    </row>
    <row r="5" spans="1:7" ht="15.75" x14ac:dyDescent="0.2">
      <c r="A5" s="967" t="s">
        <v>362</v>
      </c>
      <c r="B5" s="967"/>
      <c r="C5" s="967"/>
      <c r="D5" s="967"/>
    </row>
    <row r="6" spans="1:7" ht="15.75" x14ac:dyDescent="0.2">
      <c r="A6" s="148" t="s">
        <v>328</v>
      </c>
      <c r="B6" s="148"/>
      <c r="C6" s="148"/>
      <c r="D6" s="148"/>
    </row>
    <row r="7" spans="1:7" ht="15.75" x14ac:dyDescent="0.25">
      <c r="A7" s="126"/>
      <c r="B7" s="126"/>
      <c r="C7" s="968" t="s">
        <v>329</v>
      </c>
      <c r="D7" s="968"/>
    </row>
    <row r="8" spans="1:7" ht="38.25" customHeight="1" x14ac:dyDescent="0.2">
      <c r="A8" s="971" t="s">
        <v>363</v>
      </c>
      <c r="B8" s="971"/>
      <c r="C8" s="971"/>
      <c r="D8" s="971"/>
    </row>
    <row r="9" spans="1:7" ht="15.75" x14ac:dyDescent="0.2">
      <c r="A9" s="149" t="s">
        <v>331</v>
      </c>
      <c r="B9" s="131" t="s">
        <v>158</v>
      </c>
      <c r="C9" s="149" t="s">
        <v>348</v>
      </c>
      <c r="D9" s="131" t="s">
        <v>158</v>
      </c>
    </row>
    <row r="10" spans="1:7" s="159" customFormat="1" ht="15.75" x14ac:dyDescent="0.2">
      <c r="A10" s="132" t="s">
        <v>333</v>
      </c>
      <c r="B10" s="138">
        <v>4533</v>
      </c>
      <c r="C10" s="137" t="s">
        <v>349</v>
      </c>
      <c r="D10" s="138"/>
    </row>
    <row r="11" spans="1:7" s="159" customFormat="1" ht="15.75" x14ac:dyDescent="0.2">
      <c r="A11" s="137" t="s">
        <v>335</v>
      </c>
      <c r="B11" s="138">
        <v>898</v>
      </c>
      <c r="C11" s="137" t="s">
        <v>350</v>
      </c>
      <c r="D11" s="138"/>
    </row>
    <row r="12" spans="1:7" s="159" customFormat="1" ht="15.75" x14ac:dyDescent="0.2">
      <c r="A12" s="137" t="s">
        <v>337</v>
      </c>
      <c r="B12" s="138">
        <v>3894</v>
      </c>
      <c r="C12" s="137" t="s">
        <v>338</v>
      </c>
      <c r="D12" s="138">
        <f>D13+D14</f>
        <v>390556</v>
      </c>
    </row>
    <row r="13" spans="1:7" s="159" customFormat="1" ht="15.75" x14ac:dyDescent="0.2">
      <c r="A13" s="150" t="s">
        <v>339</v>
      </c>
      <c r="B13" s="138">
        <v>381231</v>
      </c>
      <c r="C13" s="137" t="s">
        <v>340</v>
      </c>
      <c r="D13" s="138">
        <v>390556</v>
      </c>
    </row>
    <row r="14" spans="1:7" s="159" customFormat="1" ht="15.75" x14ac:dyDescent="0.2">
      <c r="A14" s="137"/>
      <c r="B14" s="138"/>
      <c r="C14" s="137" t="s">
        <v>341</v>
      </c>
      <c r="D14" s="138"/>
      <c r="G14" s="475"/>
    </row>
    <row r="15" spans="1:7" s="159" customFormat="1" ht="15.75" x14ac:dyDescent="0.2">
      <c r="A15" s="151" t="s">
        <v>351</v>
      </c>
      <c r="B15" s="152">
        <f>B10+B11+B12+B13</f>
        <v>390556</v>
      </c>
      <c r="C15" s="153"/>
      <c r="D15" s="152">
        <f>D12</f>
        <v>390556</v>
      </c>
    </row>
    <row r="16" spans="1:7" s="159" customFormat="1" ht="15.75" x14ac:dyDescent="0.2">
      <c r="A16" s="151" t="s">
        <v>352</v>
      </c>
      <c r="B16" s="152">
        <v>4444</v>
      </c>
      <c r="C16" s="151"/>
      <c r="D16" s="152">
        <v>4444</v>
      </c>
    </row>
    <row r="17" spans="1:7" ht="15.75" x14ac:dyDescent="0.25">
      <c r="A17" s="154" t="s">
        <v>353</v>
      </c>
      <c r="B17" s="155">
        <f>B15+B16</f>
        <v>395000</v>
      </c>
      <c r="C17" s="154" t="s">
        <v>343</v>
      </c>
      <c r="D17" s="155">
        <f>SUM(D15:D16)</f>
        <v>395000</v>
      </c>
    </row>
    <row r="18" spans="1:7" ht="15.75" x14ac:dyDescent="0.25">
      <c r="A18" s="139"/>
      <c r="B18" s="140"/>
      <c r="C18" s="139"/>
      <c r="D18" s="140"/>
    </row>
    <row r="19" spans="1:7" ht="15.75" x14ac:dyDescent="0.2">
      <c r="A19" s="959"/>
      <c r="B19" s="959"/>
      <c r="C19" s="959"/>
      <c r="D19" s="959"/>
    </row>
    <row r="20" spans="1:7" s="160" customFormat="1" ht="15" x14ac:dyDescent="0.2">
      <c r="A20" s="960"/>
      <c r="B20" s="960"/>
      <c r="C20" s="960"/>
      <c r="D20" s="960"/>
    </row>
    <row r="21" spans="1:7" s="142" customFormat="1" ht="15.75" x14ac:dyDescent="0.25">
      <c r="A21" s="960"/>
      <c r="B21" s="960"/>
      <c r="C21" s="960"/>
      <c r="D21" s="960"/>
      <c r="G21" s="143"/>
    </row>
    <row r="22" spans="1:7" s="144" customFormat="1" ht="15.75" x14ac:dyDescent="0.25">
      <c r="A22" s="972"/>
      <c r="B22" s="972"/>
      <c r="C22" s="972"/>
      <c r="D22" s="972"/>
    </row>
    <row r="23" spans="1:7" s="144" customFormat="1" ht="15.75" x14ac:dyDescent="0.25">
      <c r="A23" s="973"/>
      <c r="B23" s="974"/>
      <c r="C23" s="974"/>
      <c r="D23" s="974"/>
    </row>
    <row r="24" spans="1:7" ht="15.75" x14ac:dyDescent="0.2">
      <c r="A24" s="161"/>
      <c r="B24" s="161"/>
      <c r="C24" s="161"/>
      <c r="D24" s="161"/>
    </row>
    <row r="25" spans="1:7" x14ac:dyDescent="0.2">
      <c r="A25" s="162"/>
      <c r="B25" s="162"/>
      <c r="C25" s="162"/>
      <c r="D25" s="162"/>
    </row>
    <row r="26" spans="1:7" x14ac:dyDescent="0.2">
      <c r="A26" s="162"/>
      <c r="B26" s="162"/>
      <c r="C26" s="162"/>
      <c r="D26" s="162"/>
    </row>
    <row r="27" spans="1:7" x14ac:dyDescent="0.2">
      <c r="A27" s="162"/>
      <c r="B27" s="162"/>
      <c r="C27" s="162"/>
      <c r="D27" s="162"/>
    </row>
    <row r="28" spans="1:7" x14ac:dyDescent="0.2">
      <c r="A28" s="162"/>
      <c r="B28" s="162"/>
      <c r="C28" s="162"/>
      <c r="D28" s="162"/>
    </row>
    <row r="29" spans="1:7" x14ac:dyDescent="0.2">
      <c r="A29" s="162"/>
      <c r="B29" s="162"/>
      <c r="C29" s="162"/>
      <c r="D29" s="162"/>
    </row>
    <row r="30" spans="1:7" x14ac:dyDescent="0.2">
      <c r="A30" s="162"/>
      <c r="B30" s="162"/>
      <c r="C30" s="162"/>
      <c r="D30" s="162"/>
    </row>
    <row r="31" spans="1:7" x14ac:dyDescent="0.2">
      <c r="A31" s="162"/>
      <c r="B31" s="162"/>
      <c r="C31" s="162"/>
      <c r="D31" s="162"/>
    </row>
  </sheetData>
  <mergeCells count="11">
    <mergeCell ref="A8:D8"/>
    <mergeCell ref="A1:D1"/>
    <mergeCell ref="A3:D3"/>
    <mergeCell ref="A4:D4"/>
    <mergeCell ref="A5:D5"/>
    <mergeCell ref="C7:D7"/>
    <mergeCell ref="A19:D19"/>
    <mergeCell ref="A20:D20"/>
    <mergeCell ref="A21:D21"/>
    <mergeCell ref="A22:D22"/>
    <mergeCell ref="A23:D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6"/>
  <sheetViews>
    <sheetView view="pageBreakPreview" zoomScaleNormal="100" zoomScaleSheetLayoutView="100" workbookViewId="0">
      <selection activeCell="A9" sqref="A9:D9"/>
    </sheetView>
  </sheetViews>
  <sheetFormatPr defaultRowHeight="12" x14ac:dyDescent="0.2"/>
  <cols>
    <col min="1" max="1" width="45.140625" customWidth="1"/>
    <col min="2" max="2" width="14.140625" customWidth="1"/>
    <col min="3" max="3" width="45.140625" customWidth="1"/>
    <col min="4" max="4" width="14.140625" customWidth="1"/>
  </cols>
  <sheetData>
    <row r="2" spans="1:4" ht="15.75" x14ac:dyDescent="0.2">
      <c r="A2" s="965" t="s">
        <v>321</v>
      </c>
      <c r="B2" s="965"/>
      <c r="C2" s="965"/>
      <c r="D2" s="965"/>
    </row>
    <row r="3" spans="1:4" ht="15.75" x14ac:dyDescent="0.25">
      <c r="A3" s="126" t="s">
        <v>322</v>
      </c>
      <c r="B3" s="126"/>
      <c r="C3" s="126"/>
      <c r="D3" s="126"/>
    </row>
    <row r="4" spans="1:4" ht="15.75" x14ac:dyDescent="0.2">
      <c r="A4" s="966" t="s">
        <v>364</v>
      </c>
      <c r="B4" s="966"/>
      <c r="C4" s="966"/>
      <c r="D4" s="966"/>
    </row>
    <row r="5" spans="1:4" ht="15.75" x14ac:dyDescent="0.2">
      <c r="A5" s="967" t="s">
        <v>365</v>
      </c>
      <c r="B5" s="967"/>
      <c r="C5" s="967"/>
      <c r="D5" s="967"/>
    </row>
    <row r="6" spans="1:4" ht="15.75" x14ac:dyDescent="0.2">
      <c r="A6" s="967" t="s">
        <v>366</v>
      </c>
      <c r="B6" s="967"/>
      <c r="C6" s="967"/>
      <c r="D6" s="967"/>
    </row>
    <row r="7" spans="1:4" ht="15.75" x14ac:dyDescent="0.2">
      <c r="A7" s="148" t="s">
        <v>357</v>
      </c>
      <c r="B7" s="148"/>
      <c r="C7" s="148"/>
      <c r="D7" s="148"/>
    </row>
    <row r="8" spans="1:4" ht="15.75" x14ac:dyDescent="0.25">
      <c r="A8" s="126"/>
      <c r="B8" s="126"/>
      <c r="C8" s="968" t="s">
        <v>329</v>
      </c>
      <c r="D8" s="968"/>
    </row>
    <row r="9" spans="1:4" ht="14.25" x14ac:dyDescent="0.2">
      <c r="A9" s="969" t="s">
        <v>299</v>
      </c>
      <c r="B9" s="969"/>
      <c r="C9" s="969"/>
      <c r="D9" s="969"/>
    </row>
    <row r="10" spans="1:4" ht="15.75" x14ac:dyDescent="0.2">
      <c r="A10" s="149" t="s">
        <v>331</v>
      </c>
      <c r="B10" s="131" t="s">
        <v>158</v>
      </c>
      <c r="C10" s="149" t="s">
        <v>348</v>
      </c>
      <c r="D10" s="131" t="s">
        <v>158</v>
      </c>
    </row>
    <row r="11" spans="1:4" ht="15.75" x14ac:dyDescent="0.2">
      <c r="A11" s="132" t="s">
        <v>333</v>
      </c>
      <c r="B11" s="138">
        <v>458</v>
      </c>
      <c r="C11" s="137" t="s">
        <v>349</v>
      </c>
      <c r="D11" s="138"/>
    </row>
    <row r="12" spans="1:4" ht="15.75" x14ac:dyDescent="0.2">
      <c r="A12" s="137" t="s">
        <v>335</v>
      </c>
      <c r="B12" s="138">
        <v>37</v>
      </c>
      <c r="C12" s="137" t="s">
        <v>350</v>
      </c>
      <c r="D12" s="138"/>
    </row>
    <row r="13" spans="1:4" ht="15.75" x14ac:dyDescent="0.2">
      <c r="A13" s="137" t="s">
        <v>337</v>
      </c>
      <c r="B13" s="138">
        <v>6345</v>
      </c>
      <c r="C13" s="137" t="s">
        <v>338</v>
      </c>
      <c r="D13" s="138">
        <f>D14+D15</f>
        <v>9000</v>
      </c>
    </row>
    <row r="14" spans="1:4" ht="15.75" x14ac:dyDescent="0.2">
      <c r="A14" s="150" t="s">
        <v>339</v>
      </c>
      <c r="B14" s="138">
        <v>2160</v>
      </c>
      <c r="C14" s="137" t="s">
        <v>340</v>
      </c>
      <c r="D14" s="138">
        <v>9000</v>
      </c>
    </row>
    <row r="15" spans="1:4" ht="15.75" x14ac:dyDescent="0.2">
      <c r="A15" s="137"/>
      <c r="B15" s="138"/>
      <c r="C15" s="137" t="s">
        <v>341</v>
      </c>
      <c r="D15" s="138"/>
    </row>
    <row r="16" spans="1:4" ht="15.75" x14ac:dyDescent="0.25">
      <c r="A16" s="154" t="s">
        <v>353</v>
      </c>
      <c r="B16" s="155">
        <f>SUM(B11:B15)</f>
        <v>9000</v>
      </c>
      <c r="C16" s="154" t="s">
        <v>343</v>
      </c>
      <c r="D16" s="155">
        <f>D13</f>
        <v>9000</v>
      </c>
    </row>
  </sheetData>
  <mergeCells count="6">
    <mergeCell ref="A9:D9"/>
    <mergeCell ref="A2:D2"/>
    <mergeCell ref="A4:D4"/>
    <mergeCell ref="A5:D5"/>
    <mergeCell ref="A6:D6"/>
    <mergeCell ref="C8:D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280"/>
  <sheetViews>
    <sheetView view="pageBreakPreview" topLeftCell="A239" zoomScaleNormal="100" zoomScaleSheetLayoutView="100" workbookViewId="0">
      <selection activeCell="AP256" sqref="AP256"/>
    </sheetView>
  </sheetViews>
  <sheetFormatPr defaultColWidth="0" defaultRowHeight="15" x14ac:dyDescent="0.2"/>
  <cols>
    <col min="1" max="1" width="64.5703125" style="1" customWidth="1"/>
    <col min="2" max="2" width="16.28515625" style="2" hidden="1" customWidth="1"/>
    <col min="3" max="3" width="14.140625" style="2" hidden="1" customWidth="1"/>
    <col min="4" max="4" width="9.7109375" style="2" hidden="1" customWidth="1"/>
    <col min="5" max="14" width="13.7109375" style="2" hidden="1" customWidth="1"/>
    <col min="15" max="15" width="14.28515625" style="2" hidden="1" customWidth="1"/>
    <col min="16" max="16" width="13.7109375" style="2" hidden="1" customWidth="1"/>
    <col min="17" max="17" width="14.28515625" style="2" hidden="1" customWidth="1"/>
    <col min="18" max="18" width="11" style="2" hidden="1" customWidth="1"/>
    <col min="19" max="21" width="14.28515625" style="2" hidden="1" customWidth="1"/>
    <col min="22" max="22" width="13.5703125" style="2" customWidth="1"/>
    <col min="23" max="25" width="14.28515625" style="2" hidden="1" customWidth="1"/>
    <col min="26" max="26" width="12.7109375" style="2" hidden="1" customWidth="1"/>
    <col min="27" max="27" width="12.85546875" style="2" hidden="1" customWidth="1"/>
    <col min="28" max="31" width="12.7109375" style="2" hidden="1" customWidth="1"/>
    <col min="32" max="36" width="14.28515625" style="2" hidden="1" customWidth="1"/>
    <col min="37" max="37" width="8.7109375" style="2" hidden="1" customWidth="1"/>
    <col min="38" max="39" width="14.28515625" style="2" hidden="1" customWidth="1"/>
    <col min="40" max="42" width="14.28515625" style="2" customWidth="1"/>
    <col min="43" max="43" width="42.5703125" style="1" customWidth="1"/>
    <col min="44" max="44" width="13.5703125" style="3" hidden="1" customWidth="1"/>
    <col min="45" max="45" width="13.42578125" style="3" hidden="1" customWidth="1"/>
    <col min="46" max="46" width="11.42578125" style="3" hidden="1" customWidth="1"/>
    <col min="47" max="59" width="14" style="3" hidden="1" customWidth="1"/>
    <col min="60" max="60" width="11.85546875" style="3" hidden="1" customWidth="1"/>
    <col min="61" max="63" width="14.28515625" style="3" hidden="1" customWidth="1"/>
    <col min="64" max="64" width="14" style="3" customWidth="1"/>
    <col min="65" max="67" width="15.42578125" style="3" hidden="1" customWidth="1"/>
    <col min="68" max="68" width="13.85546875" style="3" hidden="1" customWidth="1"/>
    <col min="69" max="69" width="13.140625" style="3" hidden="1" customWidth="1"/>
    <col min="70" max="70" width="13" style="3" hidden="1" customWidth="1"/>
    <col min="71" max="73" width="12.7109375" style="5" hidden="1" customWidth="1"/>
    <col min="74" max="79" width="14.28515625" style="5" hidden="1" customWidth="1"/>
    <col min="80" max="80" width="14.140625" style="5" hidden="1" customWidth="1"/>
    <col min="81" max="81" width="14.42578125" style="5" hidden="1" customWidth="1"/>
    <col min="82" max="87" width="14.28515625" style="5" customWidth="1"/>
    <col min="88" max="247" width="9.140625" style="5" customWidth="1"/>
    <col min="248" max="268" width="0" style="5" hidden="1" customWidth="1"/>
    <col min="269" max="281" width="9.140625" style="5" hidden="1" customWidth="1"/>
    <col min="282" max="283" width="8.28515625" style="5" hidden="1" customWidth="1"/>
    <col min="284" max="287" width="0" style="5" hidden="1" customWidth="1"/>
    <col min="288" max="16384" width="9.140625" style="5" hidden="1"/>
  </cols>
  <sheetData>
    <row r="1" spans="1:113" ht="15.75" x14ac:dyDescent="0.2">
      <c r="AR1" s="4" t="s">
        <v>0</v>
      </c>
      <c r="AS1" s="4"/>
      <c r="BM1" s="63"/>
      <c r="CE1" s="817" t="s">
        <v>0</v>
      </c>
      <c r="CF1" s="817"/>
      <c r="CG1" s="741"/>
      <c r="CH1" s="687"/>
      <c r="CI1" s="687"/>
    </row>
    <row r="2" spans="1:113" ht="15.75" x14ac:dyDescent="0.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6"/>
    </row>
    <row r="3" spans="1:113" ht="31.5" customHeight="1" x14ac:dyDescent="0.2">
      <c r="A3" s="824" t="s">
        <v>151</v>
      </c>
      <c r="B3" s="824"/>
      <c r="C3" s="824"/>
      <c r="D3" s="824"/>
      <c r="E3" s="824"/>
      <c r="F3" s="824"/>
      <c r="G3" s="824"/>
      <c r="H3" s="824"/>
      <c r="I3" s="824"/>
      <c r="J3" s="824"/>
      <c r="K3" s="824"/>
      <c r="L3" s="824"/>
      <c r="M3" s="824"/>
      <c r="N3" s="824"/>
      <c r="O3" s="824"/>
      <c r="P3" s="824"/>
      <c r="Q3" s="824"/>
      <c r="R3" s="824"/>
      <c r="S3" s="824"/>
      <c r="T3" s="824"/>
      <c r="U3" s="824"/>
      <c r="V3" s="824"/>
      <c r="W3" s="824"/>
      <c r="X3" s="824"/>
      <c r="Y3" s="824"/>
      <c r="Z3" s="824"/>
      <c r="AA3" s="824"/>
      <c r="AB3" s="824"/>
      <c r="AC3" s="824"/>
      <c r="AD3" s="824"/>
      <c r="AE3" s="824"/>
      <c r="AF3" s="824"/>
      <c r="AG3" s="824"/>
      <c r="AH3" s="824"/>
      <c r="AI3" s="824"/>
      <c r="AJ3" s="824"/>
      <c r="AK3" s="824"/>
      <c r="AL3" s="824"/>
      <c r="AM3" s="824"/>
      <c r="AN3" s="824"/>
      <c r="AO3" s="824"/>
      <c r="AP3" s="824"/>
      <c r="AQ3" s="824"/>
      <c r="AR3" s="824"/>
      <c r="AS3" s="824"/>
      <c r="AT3" s="824"/>
      <c r="AU3" s="824"/>
      <c r="AV3" s="824"/>
      <c r="AW3" s="824"/>
      <c r="AX3" s="824"/>
      <c r="AY3" s="824"/>
      <c r="AZ3" s="824"/>
      <c r="BA3" s="824"/>
      <c r="BB3" s="824"/>
      <c r="BC3" s="824"/>
      <c r="BD3" s="824"/>
      <c r="BE3" s="824"/>
      <c r="BF3" s="824"/>
      <c r="BG3" s="824"/>
      <c r="BH3" s="824"/>
      <c r="BI3" s="824"/>
      <c r="BJ3" s="824"/>
      <c r="BK3" s="824"/>
      <c r="BL3" s="824"/>
      <c r="BM3" s="824"/>
      <c r="BN3" s="824"/>
      <c r="BO3" s="824"/>
      <c r="BP3" s="824"/>
      <c r="BQ3" s="824"/>
      <c r="BR3" s="824"/>
      <c r="BS3" s="824"/>
      <c r="BT3" s="824"/>
      <c r="BU3" s="824"/>
      <c r="BV3" s="824"/>
      <c r="BW3" s="824"/>
      <c r="BX3" s="824"/>
      <c r="BY3" s="824"/>
      <c r="BZ3" s="824"/>
      <c r="CA3" s="824"/>
      <c r="CB3" s="824"/>
      <c r="CC3" s="824"/>
      <c r="CD3" s="824"/>
      <c r="CE3" s="824"/>
      <c r="CF3" s="824"/>
      <c r="CG3" s="742"/>
      <c r="CH3" s="688"/>
      <c r="CI3" s="688"/>
    </row>
    <row r="4" spans="1:113" ht="15.75" x14ac:dyDescent="0.25">
      <c r="BM4" s="206"/>
      <c r="BO4" s="206"/>
      <c r="BQ4" s="206"/>
      <c r="BU4" s="206"/>
      <c r="BW4" s="206"/>
      <c r="BY4" s="206"/>
      <c r="CA4" s="206"/>
      <c r="CC4" s="206"/>
      <c r="CD4" s="206"/>
      <c r="CE4" s="206"/>
      <c r="CF4" s="206" t="s">
        <v>153</v>
      </c>
      <c r="CG4" s="206"/>
      <c r="CH4" s="206"/>
      <c r="CI4" s="206"/>
    </row>
    <row r="5" spans="1:113" ht="15.75" x14ac:dyDescent="0.25">
      <c r="A5" s="8" t="s">
        <v>2</v>
      </c>
      <c r="B5" s="9" t="s">
        <v>3</v>
      </c>
      <c r="C5" s="9" t="s">
        <v>4</v>
      </c>
      <c r="D5" s="10" t="s">
        <v>3</v>
      </c>
      <c r="E5" s="10" t="s">
        <v>5</v>
      </c>
      <c r="F5" s="10" t="s">
        <v>3</v>
      </c>
      <c r="G5" s="10" t="s">
        <v>5</v>
      </c>
      <c r="H5" s="10" t="s">
        <v>3</v>
      </c>
      <c r="I5" s="10" t="s">
        <v>5</v>
      </c>
      <c r="J5" s="10" t="s">
        <v>3</v>
      </c>
      <c r="K5" s="10" t="s">
        <v>5</v>
      </c>
      <c r="L5" s="10" t="s">
        <v>3</v>
      </c>
      <c r="M5" s="10" t="s">
        <v>5</v>
      </c>
      <c r="N5" s="10" t="s">
        <v>3</v>
      </c>
      <c r="O5" s="10" t="s">
        <v>5</v>
      </c>
      <c r="P5" s="10" t="s">
        <v>3</v>
      </c>
      <c r="Q5" s="10" t="s">
        <v>5</v>
      </c>
      <c r="R5" s="10" t="s">
        <v>3</v>
      </c>
      <c r="S5" s="10" t="s">
        <v>5</v>
      </c>
      <c r="T5" s="10" t="s">
        <v>3</v>
      </c>
      <c r="U5" s="10" t="s">
        <v>5</v>
      </c>
      <c r="V5" s="479">
        <v>2018</v>
      </c>
      <c r="W5" s="808" t="s">
        <v>452</v>
      </c>
      <c r="X5" s="808" t="s">
        <v>829</v>
      </c>
      <c r="Y5" s="533" t="s">
        <v>3</v>
      </c>
      <c r="Z5" s="808" t="s">
        <v>829</v>
      </c>
      <c r="AA5" s="573" t="s">
        <v>3</v>
      </c>
      <c r="AB5" s="573" t="s">
        <v>5</v>
      </c>
      <c r="AC5" s="587" t="s">
        <v>3</v>
      </c>
      <c r="AD5" s="587" t="s">
        <v>5</v>
      </c>
      <c r="AE5" s="600" t="s">
        <v>3</v>
      </c>
      <c r="AF5" s="600" t="s">
        <v>5</v>
      </c>
      <c r="AG5" s="664" t="s">
        <v>3</v>
      </c>
      <c r="AH5" s="664" t="s">
        <v>5</v>
      </c>
      <c r="AI5" s="684" t="s">
        <v>3</v>
      </c>
      <c r="AJ5" s="684" t="s">
        <v>5</v>
      </c>
      <c r="AK5" s="716" t="s">
        <v>3</v>
      </c>
      <c r="AL5" s="716" t="s">
        <v>5</v>
      </c>
      <c r="AM5" s="726" t="s">
        <v>3</v>
      </c>
      <c r="AN5" s="726" t="s">
        <v>5</v>
      </c>
      <c r="AO5" s="790" t="s">
        <v>3</v>
      </c>
      <c r="AP5" s="755" t="s">
        <v>5</v>
      </c>
      <c r="AQ5" s="11" t="s">
        <v>6</v>
      </c>
      <c r="AR5" s="9" t="s">
        <v>3</v>
      </c>
      <c r="AS5" s="9" t="s">
        <v>4</v>
      </c>
      <c r="AT5" s="10" t="s">
        <v>3</v>
      </c>
      <c r="AU5" s="10" t="s">
        <v>5</v>
      </c>
      <c r="AV5" s="10" t="s">
        <v>3</v>
      </c>
      <c r="AW5" s="10" t="s">
        <v>5</v>
      </c>
      <c r="AX5" s="10" t="s">
        <v>3</v>
      </c>
      <c r="AY5" s="10" t="s">
        <v>5</v>
      </c>
      <c r="AZ5" s="10" t="s">
        <v>3</v>
      </c>
      <c r="BA5" s="10" t="s">
        <v>5</v>
      </c>
      <c r="BB5" s="10" t="s">
        <v>3</v>
      </c>
      <c r="BC5" s="10" t="s">
        <v>5</v>
      </c>
      <c r="BD5" s="10" t="s">
        <v>3</v>
      </c>
      <c r="BE5" s="10" t="s">
        <v>5</v>
      </c>
      <c r="BF5" s="10" t="s">
        <v>3</v>
      </c>
      <c r="BG5" s="10" t="s">
        <v>5</v>
      </c>
      <c r="BH5" s="10" t="s">
        <v>3</v>
      </c>
      <c r="BI5" s="10" t="s">
        <v>5</v>
      </c>
      <c r="BJ5" s="10" t="s">
        <v>3</v>
      </c>
      <c r="BK5" s="10" t="s">
        <v>5</v>
      </c>
      <c r="BL5" s="479">
        <v>2018</v>
      </c>
      <c r="BM5" s="808" t="s">
        <v>452</v>
      </c>
      <c r="BN5" s="808" t="s">
        <v>829</v>
      </c>
      <c r="BO5" s="533" t="s">
        <v>3</v>
      </c>
      <c r="BP5" s="808" t="s">
        <v>829</v>
      </c>
      <c r="BQ5" s="573" t="s">
        <v>3</v>
      </c>
      <c r="BR5" s="573" t="s">
        <v>5</v>
      </c>
      <c r="BS5" s="587" t="s">
        <v>3</v>
      </c>
      <c r="BT5" s="587" t="s">
        <v>5</v>
      </c>
      <c r="BU5" s="600" t="s">
        <v>3</v>
      </c>
      <c r="BV5" s="600" t="s">
        <v>5</v>
      </c>
      <c r="BW5" s="664" t="s">
        <v>3</v>
      </c>
      <c r="BX5" s="664" t="s">
        <v>5</v>
      </c>
      <c r="BY5" s="684" t="s">
        <v>3</v>
      </c>
      <c r="BZ5" s="684" t="s">
        <v>5</v>
      </c>
      <c r="CA5" s="716" t="s">
        <v>3</v>
      </c>
      <c r="CB5" s="716" t="s">
        <v>5</v>
      </c>
      <c r="CC5" s="726" t="s">
        <v>3</v>
      </c>
      <c r="CD5" s="726" t="s">
        <v>5</v>
      </c>
      <c r="CE5" s="755" t="s">
        <v>3</v>
      </c>
      <c r="CF5" s="755" t="s">
        <v>5</v>
      </c>
      <c r="CG5" s="695"/>
      <c r="CH5" s="695"/>
      <c r="CI5" s="695"/>
    </row>
    <row r="6" spans="1:113" ht="15.75" x14ac:dyDescent="0.2">
      <c r="A6" s="12" t="s">
        <v>7</v>
      </c>
      <c r="B6" s="533" t="s">
        <v>9</v>
      </c>
      <c r="C6" s="533" t="s">
        <v>10</v>
      </c>
      <c r="D6" s="10" t="s">
        <v>9</v>
      </c>
      <c r="E6" s="10" t="s">
        <v>11</v>
      </c>
      <c r="F6" s="10" t="s">
        <v>9</v>
      </c>
      <c r="G6" s="10" t="s">
        <v>11</v>
      </c>
      <c r="H6" s="10" t="s">
        <v>9</v>
      </c>
      <c r="I6" s="10" t="s">
        <v>11</v>
      </c>
      <c r="J6" s="10" t="s">
        <v>9</v>
      </c>
      <c r="K6" s="10" t="s">
        <v>11</v>
      </c>
      <c r="L6" s="10" t="s">
        <v>9</v>
      </c>
      <c r="M6" s="10" t="s">
        <v>11</v>
      </c>
      <c r="N6" s="10" t="s">
        <v>9</v>
      </c>
      <c r="O6" s="10" t="s">
        <v>11</v>
      </c>
      <c r="P6" s="10" t="s">
        <v>9</v>
      </c>
      <c r="Q6" s="10" t="s">
        <v>11</v>
      </c>
      <c r="R6" s="10" t="s">
        <v>9</v>
      </c>
      <c r="S6" s="10" t="s">
        <v>11</v>
      </c>
      <c r="T6" s="10" t="s">
        <v>9</v>
      </c>
      <c r="U6" s="10" t="s">
        <v>11</v>
      </c>
      <c r="V6" s="533" t="s">
        <v>8</v>
      </c>
      <c r="W6" s="808"/>
      <c r="X6" s="808"/>
      <c r="Y6" s="533" t="s">
        <v>9</v>
      </c>
      <c r="Z6" s="808"/>
      <c r="AA6" s="574" t="s">
        <v>9</v>
      </c>
      <c r="AB6" s="574" t="s">
        <v>11</v>
      </c>
      <c r="AC6" s="588" t="s">
        <v>9</v>
      </c>
      <c r="AD6" s="588" t="s">
        <v>11</v>
      </c>
      <c r="AE6" s="601" t="s">
        <v>9</v>
      </c>
      <c r="AF6" s="601" t="s">
        <v>11</v>
      </c>
      <c r="AG6" s="665" t="s">
        <v>9</v>
      </c>
      <c r="AH6" s="665" t="s">
        <v>11</v>
      </c>
      <c r="AI6" s="685" t="s">
        <v>9</v>
      </c>
      <c r="AJ6" s="685" t="s">
        <v>11</v>
      </c>
      <c r="AK6" s="717" t="s">
        <v>9</v>
      </c>
      <c r="AL6" s="717" t="s">
        <v>11</v>
      </c>
      <c r="AM6" s="727" t="s">
        <v>9</v>
      </c>
      <c r="AN6" s="727" t="s">
        <v>11</v>
      </c>
      <c r="AO6" s="791" t="s">
        <v>9</v>
      </c>
      <c r="AP6" s="756" t="s">
        <v>11</v>
      </c>
      <c r="AQ6" s="12" t="s">
        <v>7</v>
      </c>
      <c r="AR6" s="533" t="s">
        <v>9</v>
      </c>
      <c r="AS6" s="533" t="s">
        <v>10</v>
      </c>
      <c r="AT6" s="10" t="s">
        <v>9</v>
      </c>
      <c r="AU6" s="10" t="s">
        <v>11</v>
      </c>
      <c r="AV6" s="10" t="s">
        <v>9</v>
      </c>
      <c r="AW6" s="10" t="s">
        <v>11</v>
      </c>
      <c r="AX6" s="10" t="s">
        <v>9</v>
      </c>
      <c r="AY6" s="10" t="s">
        <v>11</v>
      </c>
      <c r="AZ6" s="10" t="s">
        <v>9</v>
      </c>
      <c r="BA6" s="10" t="s">
        <v>11</v>
      </c>
      <c r="BB6" s="10" t="s">
        <v>9</v>
      </c>
      <c r="BC6" s="10" t="s">
        <v>11</v>
      </c>
      <c r="BD6" s="10" t="s">
        <v>9</v>
      </c>
      <c r="BE6" s="10" t="s">
        <v>11</v>
      </c>
      <c r="BF6" s="10" t="s">
        <v>9</v>
      </c>
      <c r="BG6" s="10" t="s">
        <v>11</v>
      </c>
      <c r="BH6" s="10" t="s">
        <v>9</v>
      </c>
      <c r="BI6" s="10" t="s">
        <v>11</v>
      </c>
      <c r="BJ6" s="10" t="s">
        <v>9</v>
      </c>
      <c r="BK6" s="10" t="s">
        <v>11</v>
      </c>
      <c r="BL6" s="533" t="s">
        <v>8</v>
      </c>
      <c r="BM6" s="808"/>
      <c r="BN6" s="808"/>
      <c r="BO6" s="533" t="s">
        <v>9</v>
      </c>
      <c r="BP6" s="808"/>
      <c r="BQ6" s="574" t="s">
        <v>9</v>
      </c>
      <c r="BR6" s="574" t="s">
        <v>11</v>
      </c>
      <c r="BS6" s="588" t="s">
        <v>9</v>
      </c>
      <c r="BT6" s="588" t="s">
        <v>11</v>
      </c>
      <c r="BU6" s="601" t="s">
        <v>9</v>
      </c>
      <c r="BV6" s="601" t="s">
        <v>11</v>
      </c>
      <c r="BW6" s="665" t="s">
        <v>9</v>
      </c>
      <c r="BX6" s="665" t="s">
        <v>11</v>
      </c>
      <c r="BY6" s="685" t="s">
        <v>9</v>
      </c>
      <c r="BZ6" s="685" t="s">
        <v>11</v>
      </c>
      <c r="CA6" s="717" t="s">
        <v>9</v>
      </c>
      <c r="CB6" s="717" t="s">
        <v>11</v>
      </c>
      <c r="CC6" s="727" t="s">
        <v>9</v>
      </c>
      <c r="CD6" s="727" t="s">
        <v>11</v>
      </c>
      <c r="CE6" s="756" t="s">
        <v>9</v>
      </c>
      <c r="CF6" s="756" t="s">
        <v>11</v>
      </c>
      <c r="CG6" s="695"/>
      <c r="CH6" s="695"/>
      <c r="CI6" s="695"/>
    </row>
    <row r="7" spans="1:113" ht="21" customHeight="1" x14ac:dyDescent="0.2">
      <c r="A7" s="825" t="s">
        <v>12</v>
      </c>
      <c r="B7" s="826"/>
      <c r="C7" s="826"/>
      <c r="D7" s="826"/>
      <c r="E7" s="826"/>
      <c r="F7" s="826"/>
      <c r="G7" s="826"/>
      <c r="H7" s="826"/>
      <c r="I7" s="826"/>
      <c r="J7" s="826"/>
      <c r="K7" s="826"/>
      <c r="L7" s="826"/>
      <c r="M7" s="826"/>
      <c r="N7" s="826"/>
      <c r="O7" s="826"/>
      <c r="P7" s="826"/>
      <c r="Q7" s="826"/>
      <c r="R7" s="826"/>
      <c r="S7" s="826"/>
      <c r="T7" s="826"/>
      <c r="U7" s="826"/>
      <c r="V7" s="826"/>
      <c r="W7" s="826"/>
      <c r="X7" s="826"/>
      <c r="Y7" s="826"/>
      <c r="Z7" s="826"/>
      <c r="AA7" s="826"/>
      <c r="AB7" s="826"/>
      <c r="AC7" s="826"/>
      <c r="AD7" s="826"/>
      <c r="AE7" s="826"/>
      <c r="AF7" s="826"/>
      <c r="AG7" s="826"/>
      <c r="AH7" s="826"/>
      <c r="AI7" s="826"/>
      <c r="AJ7" s="826"/>
      <c r="AK7" s="826"/>
      <c r="AL7" s="826"/>
      <c r="AM7" s="826"/>
      <c r="AN7" s="826"/>
      <c r="AO7" s="826"/>
      <c r="AP7" s="826"/>
      <c r="AQ7" s="826"/>
      <c r="AR7" s="826"/>
      <c r="AS7" s="826"/>
      <c r="AT7" s="826"/>
      <c r="AU7" s="826"/>
      <c r="AV7" s="826"/>
      <c r="AW7" s="826"/>
      <c r="AX7" s="826"/>
      <c r="AY7" s="826"/>
      <c r="AZ7" s="826"/>
      <c r="BA7" s="826"/>
      <c r="BB7" s="826"/>
      <c r="BC7" s="826"/>
      <c r="BD7" s="826"/>
      <c r="BE7" s="826"/>
      <c r="BF7" s="826"/>
      <c r="BG7" s="826"/>
      <c r="BH7" s="826"/>
      <c r="BI7" s="826"/>
      <c r="BJ7" s="826"/>
      <c r="BK7" s="826"/>
      <c r="BL7" s="826"/>
      <c r="BM7" s="826"/>
      <c r="BN7" s="826"/>
      <c r="BO7" s="826"/>
      <c r="BP7" s="826"/>
      <c r="BQ7" s="826"/>
      <c r="BR7" s="826"/>
      <c r="BS7" s="826"/>
      <c r="BT7" s="826"/>
      <c r="BU7" s="826"/>
      <c r="BV7" s="826"/>
      <c r="BW7" s="826"/>
      <c r="BX7" s="826"/>
      <c r="BY7" s="826"/>
      <c r="BZ7" s="826"/>
      <c r="CA7" s="826"/>
      <c r="CB7" s="826"/>
      <c r="CC7" s="826"/>
      <c r="CD7" s="826"/>
      <c r="CE7" s="826"/>
      <c r="CF7" s="826"/>
      <c r="CG7" s="697"/>
      <c r="CH7" s="697"/>
      <c r="CI7" s="697"/>
      <c r="CJ7" s="590"/>
      <c r="CK7" s="590"/>
      <c r="CL7" s="590"/>
      <c r="CM7" s="590"/>
      <c r="CN7" s="590"/>
      <c r="CO7" s="590"/>
      <c r="CP7" s="590"/>
      <c r="CQ7" s="590"/>
      <c r="CR7" s="590"/>
      <c r="CS7" s="590"/>
      <c r="CT7" s="590"/>
      <c r="CU7" s="590"/>
      <c r="CV7" s="590"/>
      <c r="CW7" s="590"/>
      <c r="CX7" s="590"/>
      <c r="CY7" s="590"/>
      <c r="CZ7" s="590"/>
      <c r="DA7" s="590"/>
      <c r="DB7" s="590"/>
      <c r="DC7" s="590"/>
      <c r="DD7" s="590"/>
      <c r="DE7" s="590"/>
      <c r="DF7" s="590"/>
      <c r="DG7" s="590"/>
      <c r="DH7" s="590"/>
      <c r="DI7" s="590"/>
    </row>
    <row r="8" spans="1:113" x14ac:dyDescent="0.2">
      <c r="A8" s="14" t="s">
        <v>13</v>
      </c>
      <c r="B8" s="15">
        <f t="shared" ref="B8:K8" si="0">B9+B35</f>
        <v>26649</v>
      </c>
      <c r="C8" s="15">
        <f t="shared" si="0"/>
        <v>26649</v>
      </c>
      <c r="D8" s="15">
        <f t="shared" si="0"/>
        <v>0</v>
      </c>
      <c r="E8" s="15">
        <f t="shared" si="0"/>
        <v>26649</v>
      </c>
      <c r="F8" s="15">
        <f t="shared" si="0"/>
        <v>58126</v>
      </c>
      <c r="G8" s="15">
        <f t="shared" si="0"/>
        <v>84775</v>
      </c>
      <c r="H8" s="15">
        <f t="shared" si="0"/>
        <v>8564</v>
      </c>
      <c r="I8" s="15">
        <f t="shared" si="0"/>
        <v>93339</v>
      </c>
      <c r="J8" s="15">
        <f t="shared" si="0"/>
        <v>34017</v>
      </c>
      <c r="K8" s="15">
        <f t="shared" si="0"/>
        <v>127356</v>
      </c>
      <c r="L8" s="15">
        <f t="shared" ref="L8:AP8" si="1">L9+L35+L33</f>
        <v>329101</v>
      </c>
      <c r="M8" s="15">
        <f t="shared" si="1"/>
        <v>456457</v>
      </c>
      <c r="N8" s="15">
        <f t="shared" si="1"/>
        <v>27892</v>
      </c>
      <c r="O8" s="15">
        <f t="shared" si="1"/>
        <v>484349</v>
      </c>
      <c r="P8" s="15">
        <f t="shared" si="1"/>
        <v>7396</v>
      </c>
      <c r="Q8" s="15">
        <f t="shared" si="1"/>
        <v>491745</v>
      </c>
      <c r="R8" s="15">
        <f t="shared" si="1"/>
        <v>7694</v>
      </c>
      <c r="S8" s="15">
        <f t="shared" si="1"/>
        <v>499439</v>
      </c>
      <c r="T8" s="15">
        <f t="shared" si="1"/>
        <v>0</v>
      </c>
      <c r="U8" s="15">
        <f t="shared" si="1"/>
        <v>499439</v>
      </c>
      <c r="V8" s="15">
        <f t="shared" si="1"/>
        <v>1669353</v>
      </c>
      <c r="W8" s="15">
        <f t="shared" si="1"/>
        <v>89668</v>
      </c>
      <c r="X8" s="15">
        <f t="shared" si="1"/>
        <v>1759021</v>
      </c>
      <c r="Y8" s="15">
        <f t="shared" si="1"/>
        <v>40853</v>
      </c>
      <c r="Z8" s="15">
        <f t="shared" si="1"/>
        <v>1799874</v>
      </c>
      <c r="AA8" s="15">
        <f t="shared" si="1"/>
        <v>17263</v>
      </c>
      <c r="AB8" s="15">
        <f t="shared" si="1"/>
        <v>1817137</v>
      </c>
      <c r="AC8" s="15">
        <f t="shared" si="1"/>
        <v>11706</v>
      </c>
      <c r="AD8" s="15">
        <f t="shared" si="1"/>
        <v>1828843</v>
      </c>
      <c r="AE8" s="15">
        <f t="shared" si="1"/>
        <v>115602</v>
      </c>
      <c r="AF8" s="15">
        <f t="shared" si="1"/>
        <v>1944445</v>
      </c>
      <c r="AG8" s="15">
        <f t="shared" si="1"/>
        <v>21200</v>
      </c>
      <c r="AH8" s="15">
        <f t="shared" si="1"/>
        <v>1965645</v>
      </c>
      <c r="AI8" s="15">
        <f t="shared" si="1"/>
        <v>38046</v>
      </c>
      <c r="AJ8" s="15">
        <f t="shared" si="1"/>
        <v>2003691</v>
      </c>
      <c r="AK8" s="15">
        <f t="shared" si="1"/>
        <v>8291</v>
      </c>
      <c r="AL8" s="15">
        <f t="shared" si="1"/>
        <v>2011982</v>
      </c>
      <c r="AM8" s="15">
        <f t="shared" si="1"/>
        <v>0</v>
      </c>
      <c r="AN8" s="15">
        <f t="shared" si="1"/>
        <v>2026646</v>
      </c>
      <c r="AO8" s="15">
        <f t="shared" si="1"/>
        <v>-15319</v>
      </c>
      <c r="AP8" s="15">
        <f t="shared" si="1"/>
        <v>2011327</v>
      </c>
      <c r="AQ8" s="16" t="s">
        <v>14</v>
      </c>
      <c r="AR8" s="17" t="e">
        <f>#REF!</f>
        <v>#REF!</v>
      </c>
      <c r="AS8" s="17" t="e">
        <f>#REF!</f>
        <v>#REF!</v>
      </c>
      <c r="AT8" s="17" t="e">
        <f>#REF!</f>
        <v>#REF!</v>
      </c>
      <c r="AU8" s="17" t="e">
        <f>#REF!</f>
        <v>#REF!</v>
      </c>
      <c r="AV8" s="17" t="e">
        <f>#REF!</f>
        <v>#REF!</v>
      </c>
      <c r="AW8" s="17" t="e">
        <f>#REF!</f>
        <v>#REF!</v>
      </c>
      <c r="AX8" s="17" t="e">
        <f>#REF!</f>
        <v>#REF!</v>
      </c>
      <c r="AY8" s="17" t="e">
        <f>#REF!</f>
        <v>#REF!</v>
      </c>
      <c r="AZ8" s="17" t="e">
        <f>#REF!</f>
        <v>#REF!</v>
      </c>
      <c r="BA8" s="17" t="e">
        <f>#REF!</f>
        <v>#REF!</v>
      </c>
      <c r="BB8" s="17" t="e">
        <f>#REF!</f>
        <v>#REF!</v>
      </c>
      <c r="BC8" s="17" t="e">
        <f>#REF!</f>
        <v>#REF!</v>
      </c>
      <c r="BD8" s="17" t="e">
        <f>#REF!</f>
        <v>#REF!</v>
      </c>
      <c r="BE8" s="17" t="e">
        <f>SUM(BC8:BD8)</f>
        <v>#REF!</v>
      </c>
      <c r="BF8" s="17" t="e">
        <f>#REF!</f>
        <v>#REF!</v>
      </c>
      <c r="BG8" s="17" t="e">
        <f>SUM(BE8:BF8)</f>
        <v>#REF!</v>
      </c>
      <c r="BH8" s="17" t="e">
        <f>#REF!</f>
        <v>#REF!</v>
      </c>
      <c r="BI8" s="17" t="e">
        <f>SUM(BG8:BH8)</f>
        <v>#REF!</v>
      </c>
      <c r="BJ8" s="17" t="e">
        <f>#REF!</f>
        <v>#REF!</v>
      </c>
      <c r="BK8" s="17">
        <v>368991</v>
      </c>
      <c r="BL8" s="17">
        <f>Szem.dologi!B91</f>
        <v>309678</v>
      </c>
      <c r="BM8" s="17">
        <f>Szem.dologi!C91</f>
        <v>28014</v>
      </c>
      <c r="BN8" s="17">
        <f>SUM(BL8:BM8)</f>
        <v>337692</v>
      </c>
      <c r="BO8" s="17"/>
      <c r="BP8" s="17">
        <f>SUM(BN8:BO8)</f>
        <v>337692</v>
      </c>
      <c r="BQ8" s="17">
        <f>Szem.dologi!G91</f>
        <v>291</v>
      </c>
      <c r="BR8" s="17">
        <f>SUM(BP8:BQ8)</f>
        <v>337983</v>
      </c>
      <c r="BS8" s="596">
        <f>Szem.dologi!I91</f>
        <v>62</v>
      </c>
      <c r="BT8" s="596">
        <f>SUM(BR8:BS8)</f>
        <v>338045</v>
      </c>
      <c r="BU8" s="596">
        <f>Szem.dologi!K91</f>
        <v>6953</v>
      </c>
      <c r="BV8" s="596">
        <f>SUM(BT8:BU8)</f>
        <v>344998</v>
      </c>
      <c r="BW8" s="596">
        <f>Szem.dologi!M91</f>
        <v>5280</v>
      </c>
      <c r="BX8" s="596">
        <v>345019</v>
      </c>
      <c r="BY8" s="596">
        <f>Szem.dologi!M91</f>
        <v>5280</v>
      </c>
      <c r="BZ8" s="596">
        <f>SUM(BX8:BY8)</f>
        <v>350299</v>
      </c>
      <c r="CA8" s="596">
        <f>Szem.dologi!O91</f>
        <v>-39972</v>
      </c>
      <c r="CB8" s="596">
        <v>350800</v>
      </c>
      <c r="CC8" s="596"/>
      <c r="CD8" s="596">
        <f>SUM(CB8:CC8)</f>
        <v>350800</v>
      </c>
      <c r="CE8" s="596">
        <f>Szem.dologi!O91</f>
        <v>-39972</v>
      </c>
      <c r="CF8" s="596">
        <f>SUM(CD8:CE8)</f>
        <v>310828</v>
      </c>
      <c r="CG8" s="698"/>
      <c r="CH8" s="698"/>
      <c r="CI8" s="698"/>
    </row>
    <row r="9" spans="1:113" ht="17.25" customHeight="1" x14ac:dyDescent="0.2">
      <c r="A9" s="18" t="s">
        <v>15</v>
      </c>
      <c r="B9" s="19">
        <f t="shared" ref="B9:I9" si="2">B10+B11+B12+B20+B24+B29</f>
        <v>26649</v>
      </c>
      <c r="C9" s="19">
        <f t="shared" si="2"/>
        <v>26649</v>
      </c>
      <c r="D9" s="19">
        <f t="shared" si="2"/>
        <v>0</v>
      </c>
      <c r="E9" s="19">
        <f t="shared" si="2"/>
        <v>26649</v>
      </c>
      <c r="F9" s="19">
        <f t="shared" si="2"/>
        <v>9526</v>
      </c>
      <c r="G9" s="19">
        <f t="shared" si="2"/>
        <v>36175</v>
      </c>
      <c r="H9" s="19">
        <f t="shared" si="2"/>
        <v>8564</v>
      </c>
      <c r="I9" s="19">
        <f t="shared" si="2"/>
        <v>44739</v>
      </c>
      <c r="J9" s="19">
        <f t="shared" ref="J9:AP9" si="3">J10+J11+J12+J20+J24+J29+J32</f>
        <v>34017</v>
      </c>
      <c r="K9" s="19">
        <f t="shared" si="3"/>
        <v>78756</v>
      </c>
      <c r="L9" s="19">
        <f t="shared" si="3"/>
        <v>1207</v>
      </c>
      <c r="M9" s="19">
        <f t="shared" si="3"/>
        <v>79963</v>
      </c>
      <c r="N9" s="19">
        <f t="shared" si="3"/>
        <v>25962</v>
      </c>
      <c r="O9" s="19">
        <f t="shared" si="3"/>
        <v>105925</v>
      </c>
      <c r="P9" s="19">
        <f t="shared" si="3"/>
        <v>9139</v>
      </c>
      <c r="Q9" s="19">
        <f t="shared" si="3"/>
        <v>115064</v>
      </c>
      <c r="R9" s="19">
        <f t="shared" si="3"/>
        <v>8956</v>
      </c>
      <c r="S9" s="19">
        <f t="shared" si="3"/>
        <v>124020</v>
      </c>
      <c r="T9" s="19">
        <f t="shared" si="3"/>
        <v>0</v>
      </c>
      <c r="U9" s="19">
        <f t="shared" si="3"/>
        <v>124020</v>
      </c>
      <c r="V9" s="19">
        <f t="shared" si="3"/>
        <v>1401735</v>
      </c>
      <c r="W9" s="19">
        <f t="shared" si="3"/>
        <v>28460</v>
      </c>
      <c r="X9" s="19">
        <f t="shared" si="3"/>
        <v>1430195</v>
      </c>
      <c r="Y9" s="19">
        <f t="shared" si="3"/>
        <v>0</v>
      </c>
      <c r="Z9" s="19">
        <f t="shared" si="3"/>
        <v>1430195</v>
      </c>
      <c r="AA9" s="19">
        <f t="shared" si="3"/>
        <v>17263</v>
      </c>
      <c r="AB9" s="19">
        <f t="shared" si="3"/>
        <v>1447458</v>
      </c>
      <c r="AC9" s="19">
        <f t="shared" si="3"/>
        <v>13170</v>
      </c>
      <c r="AD9" s="19">
        <f t="shared" si="3"/>
        <v>1460628</v>
      </c>
      <c r="AE9" s="19">
        <f t="shared" si="3"/>
        <v>24049</v>
      </c>
      <c r="AF9" s="19">
        <f t="shared" si="3"/>
        <v>1484677</v>
      </c>
      <c r="AG9" s="19">
        <f t="shared" si="3"/>
        <v>21200</v>
      </c>
      <c r="AH9" s="19">
        <f t="shared" si="3"/>
        <v>1505877</v>
      </c>
      <c r="AI9" s="19">
        <f t="shared" si="3"/>
        <v>37128</v>
      </c>
      <c r="AJ9" s="19">
        <f t="shared" si="3"/>
        <v>1543005</v>
      </c>
      <c r="AK9" s="19">
        <f t="shared" si="3"/>
        <v>8291</v>
      </c>
      <c r="AL9" s="19">
        <f t="shared" si="3"/>
        <v>1551296</v>
      </c>
      <c r="AM9" s="19">
        <f t="shared" si="3"/>
        <v>0</v>
      </c>
      <c r="AN9" s="19">
        <f t="shared" si="3"/>
        <v>1565960</v>
      </c>
      <c r="AO9" s="19">
        <f t="shared" si="3"/>
        <v>42925</v>
      </c>
      <c r="AP9" s="19">
        <f t="shared" si="3"/>
        <v>1608885</v>
      </c>
      <c r="AQ9" s="14" t="s">
        <v>16</v>
      </c>
      <c r="AR9" s="17" t="e">
        <f>#REF!</f>
        <v>#REF!</v>
      </c>
      <c r="AS9" s="17" t="e">
        <f>#REF!</f>
        <v>#REF!</v>
      </c>
      <c r="AT9" s="17" t="e">
        <f>#REF!</f>
        <v>#REF!</v>
      </c>
      <c r="AU9" s="17" t="e">
        <f>#REF!</f>
        <v>#REF!</v>
      </c>
      <c r="AV9" s="17" t="e">
        <f>#REF!</f>
        <v>#REF!</v>
      </c>
      <c r="AW9" s="17" t="e">
        <f>#REF!</f>
        <v>#REF!</v>
      </c>
      <c r="AX9" s="17" t="e">
        <f>#REF!</f>
        <v>#REF!</v>
      </c>
      <c r="AY9" s="17" t="e">
        <f>#REF!</f>
        <v>#REF!</v>
      </c>
      <c r="AZ9" s="17" t="e">
        <f>#REF!</f>
        <v>#REF!</v>
      </c>
      <c r="BA9" s="17" t="e">
        <f>#REF!</f>
        <v>#REF!</v>
      </c>
      <c r="BB9" s="17" t="e">
        <f>#REF!</f>
        <v>#REF!</v>
      </c>
      <c r="BC9" s="17" t="e">
        <f>#REF!</f>
        <v>#REF!</v>
      </c>
      <c r="BD9" s="17" t="e">
        <f>#REF!</f>
        <v>#REF!</v>
      </c>
      <c r="BE9" s="17" t="e">
        <f t="shared" ref="BE9:BG11" si="4">SUM(BC9:BD9)</f>
        <v>#REF!</v>
      </c>
      <c r="BF9" s="17" t="e">
        <f>#REF!</f>
        <v>#REF!</v>
      </c>
      <c r="BG9" s="17" t="e">
        <f t="shared" si="4"/>
        <v>#REF!</v>
      </c>
      <c r="BH9" s="17" t="e">
        <f>#REF!</f>
        <v>#REF!</v>
      </c>
      <c r="BI9" s="17" t="e">
        <f>SUM(BG9:BH9)</f>
        <v>#REF!</v>
      </c>
      <c r="BJ9" s="17" t="e">
        <f>#REF!</f>
        <v>#REF!</v>
      </c>
      <c r="BK9" s="17">
        <v>58730</v>
      </c>
      <c r="BL9" s="17">
        <f>Szem.dologi!P91</f>
        <v>41112.400000000001</v>
      </c>
      <c r="BM9" s="17">
        <f>Szem.dologi!Q91</f>
        <v>5290</v>
      </c>
      <c r="BN9" s="17">
        <f>SUM(BL9:BM9)</f>
        <v>46402.400000000001</v>
      </c>
      <c r="BO9" s="17"/>
      <c r="BP9" s="17">
        <f t="shared" ref="BP9:BP17" si="5">SUM(BN9:BO9)</f>
        <v>46402.400000000001</v>
      </c>
      <c r="BQ9" s="17">
        <f>Szem.dologi!W91</f>
        <v>0</v>
      </c>
      <c r="BR9" s="17">
        <f t="shared" ref="BR9:BR17" si="6">SUM(BP9:BQ9)</f>
        <v>46402.400000000001</v>
      </c>
      <c r="BS9" s="596">
        <f>Szem.dologi!Y91</f>
        <v>0</v>
      </c>
      <c r="BT9" s="596">
        <f t="shared" ref="BT9:BT17" si="7">SUM(BR9:BS9)</f>
        <v>46402.400000000001</v>
      </c>
      <c r="BU9" s="596">
        <f>Szem.dologi!AA91</f>
        <v>1545</v>
      </c>
      <c r="BV9" s="596">
        <f t="shared" ref="BV9:BV17" si="8">SUM(BT9:BU9)</f>
        <v>47947.4</v>
      </c>
      <c r="BW9" s="596">
        <f>Szem.dologi!AC91</f>
        <v>1202</v>
      </c>
      <c r="BX9" s="596">
        <v>47948</v>
      </c>
      <c r="BY9" s="596">
        <f>Szem.dologi!AC91</f>
        <v>1202</v>
      </c>
      <c r="BZ9" s="596">
        <f t="shared" ref="BZ9:BZ17" si="9">SUM(BX9:BY9)</f>
        <v>49150</v>
      </c>
      <c r="CA9" s="596">
        <f>Szem.dologi!AE91</f>
        <v>-4512</v>
      </c>
      <c r="CB9" s="596">
        <f t="shared" ref="CB9:CB17" si="10">SUM(BZ9:CA9)</f>
        <v>44638</v>
      </c>
      <c r="CC9" s="596"/>
      <c r="CD9" s="596">
        <v>49150</v>
      </c>
      <c r="CE9" s="596">
        <f>Szem.dologi!AE91</f>
        <v>-4512</v>
      </c>
      <c r="CF9" s="596">
        <f t="shared" ref="CF9:CF10" si="11">SUM(CD9:CE9)</f>
        <v>44638</v>
      </c>
      <c r="CG9" s="698"/>
      <c r="CH9" s="698"/>
      <c r="CI9" s="698"/>
    </row>
    <row r="10" spans="1:113" x14ac:dyDescent="0.2">
      <c r="A10" s="18" t="s">
        <v>17</v>
      </c>
      <c r="B10" s="19">
        <v>2227</v>
      </c>
      <c r="C10" s="19">
        <f>SUM(B10:B10)</f>
        <v>2227</v>
      </c>
      <c r="D10" s="19"/>
      <c r="E10" s="19">
        <f>SUM(C10:D10)</f>
        <v>2227</v>
      </c>
      <c r="F10" s="19"/>
      <c r="G10" s="19">
        <f>SUM(E10:F10)</f>
        <v>2227</v>
      </c>
      <c r="H10" s="19"/>
      <c r="I10" s="19">
        <f>SUM(G10:H10)</f>
        <v>2227</v>
      </c>
      <c r="J10" s="19"/>
      <c r="K10" s="19">
        <f>SUM(I10:J10)</f>
        <v>2227</v>
      </c>
      <c r="L10" s="19"/>
      <c r="M10" s="19">
        <f>SUM(K10:L10)</f>
        <v>2227</v>
      </c>
      <c r="N10" s="19"/>
      <c r="O10" s="19">
        <f>SUM(M10:N10)</f>
        <v>2227</v>
      </c>
      <c r="P10" s="19"/>
      <c r="Q10" s="19">
        <f>SUM(O10:P10)</f>
        <v>2227</v>
      </c>
      <c r="R10" s="19"/>
      <c r="S10" s="19">
        <f>SUM(Q10:R10)</f>
        <v>2227</v>
      </c>
      <c r="T10" s="19"/>
      <c r="U10" s="19">
        <f>SUM(S10:T10)</f>
        <v>2227</v>
      </c>
      <c r="V10" s="19">
        <v>200069</v>
      </c>
      <c r="W10" s="19">
        <v>1311</v>
      </c>
      <c r="X10" s="23">
        <f t="shared" ref="X10:X91" si="12">SUM(V10:W10)</f>
        <v>201380</v>
      </c>
      <c r="Y10" s="15"/>
      <c r="Z10" s="23">
        <f>SUM(X10:Y10)</f>
        <v>201380</v>
      </c>
      <c r="AA10" s="23"/>
      <c r="AB10" s="23">
        <f>SUM(Z10:AA10)</f>
        <v>201380</v>
      </c>
      <c r="AC10" s="23"/>
      <c r="AD10" s="23">
        <f>SUM(AB10:AC10)</f>
        <v>201380</v>
      </c>
      <c r="AE10" s="23"/>
      <c r="AF10" s="23">
        <f>SUM(AD10:AE10)</f>
        <v>201380</v>
      </c>
      <c r="AG10" s="23"/>
      <c r="AH10" s="23">
        <f>SUM(AF10:AG10)</f>
        <v>201380</v>
      </c>
      <c r="AI10" s="23"/>
      <c r="AJ10" s="23">
        <f>SUM(AH10:AI10)</f>
        <v>201380</v>
      </c>
      <c r="AK10" s="23"/>
      <c r="AL10" s="23">
        <f>SUM(AJ10:AK10)</f>
        <v>201380</v>
      </c>
      <c r="AM10" s="23"/>
      <c r="AN10" s="23">
        <f>SUM(AL10:AM10)</f>
        <v>201380</v>
      </c>
      <c r="AO10" s="23"/>
      <c r="AP10" s="23">
        <f>SUM(AN10:AO10)</f>
        <v>201380</v>
      </c>
      <c r="AQ10" s="20" t="s">
        <v>18</v>
      </c>
      <c r="AR10" s="17" t="e">
        <f>#REF!</f>
        <v>#REF!</v>
      </c>
      <c r="AS10" s="17" t="e">
        <f>#REF!</f>
        <v>#REF!</v>
      </c>
      <c r="AT10" s="17" t="e">
        <f>#REF!</f>
        <v>#REF!</v>
      </c>
      <c r="AU10" s="17" t="e">
        <f>#REF!</f>
        <v>#REF!</v>
      </c>
      <c r="AV10" s="17" t="e">
        <f>#REF!</f>
        <v>#REF!</v>
      </c>
      <c r="AW10" s="17" t="e">
        <f>#REF!</f>
        <v>#REF!</v>
      </c>
      <c r="AX10" s="17" t="e">
        <f>#REF!</f>
        <v>#REF!</v>
      </c>
      <c r="AY10" s="17" t="e">
        <f>#REF!</f>
        <v>#REF!</v>
      </c>
      <c r="AZ10" s="17" t="e">
        <f>#REF!</f>
        <v>#REF!</v>
      </c>
      <c r="BA10" s="17" t="e">
        <f>#REF!</f>
        <v>#REF!</v>
      </c>
      <c r="BB10" s="17" t="e">
        <f>#REF!</f>
        <v>#REF!</v>
      </c>
      <c r="BC10" s="17" t="e">
        <f>#REF!</f>
        <v>#REF!</v>
      </c>
      <c r="BD10" s="17" t="e">
        <f>#REF!</f>
        <v>#REF!</v>
      </c>
      <c r="BE10" s="17" t="e">
        <f>#REF!</f>
        <v>#REF!</v>
      </c>
      <c r="BF10" s="17" t="e">
        <f>#REF!</f>
        <v>#REF!</v>
      </c>
      <c r="BG10" s="17">
        <v>1333046</v>
      </c>
      <c r="BH10" s="17" t="e">
        <f>#REF!</f>
        <v>#REF!</v>
      </c>
      <c r="BI10" s="17" t="e">
        <f>SUM(BG10:BH10)</f>
        <v>#REF!</v>
      </c>
      <c r="BJ10" s="17" t="e">
        <f>#REF!</f>
        <v>#REF!</v>
      </c>
      <c r="BK10" s="17">
        <v>1330380</v>
      </c>
      <c r="BL10" s="17">
        <v>581050</v>
      </c>
      <c r="BM10" s="17">
        <f>Szem.dologi!AG91</f>
        <v>27944</v>
      </c>
      <c r="BN10" s="17">
        <v>608994</v>
      </c>
      <c r="BO10" s="17">
        <f>Szem.dologi!AI91</f>
        <v>10234</v>
      </c>
      <c r="BP10" s="17">
        <f t="shared" si="5"/>
        <v>619228</v>
      </c>
      <c r="BQ10" s="17">
        <f>Szem.dologi!AK91</f>
        <v>-535</v>
      </c>
      <c r="BR10" s="17">
        <f t="shared" si="6"/>
        <v>618693</v>
      </c>
      <c r="BS10" s="596">
        <f>Szem.dologi!AM91</f>
        <v>-14890</v>
      </c>
      <c r="BT10" s="596">
        <f t="shared" si="7"/>
        <v>603803</v>
      </c>
      <c r="BU10" s="596">
        <f>Szem.dologi!AO91</f>
        <v>37555</v>
      </c>
      <c r="BV10" s="596">
        <f t="shared" si="8"/>
        <v>641358</v>
      </c>
      <c r="BW10" s="596">
        <f>Szem.dologi!AQ91</f>
        <v>6006</v>
      </c>
      <c r="BX10" s="596">
        <v>641814</v>
      </c>
      <c r="BY10" s="596">
        <f>Szem.dologi!AQ91</f>
        <v>6006</v>
      </c>
      <c r="BZ10" s="596">
        <f t="shared" si="9"/>
        <v>647820</v>
      </c>
      <c r="CA10" s="596">
        <f>Szem.dologi!AS91</f>
        <v>84180</v>
      </c>
      <c r="CB10" s="596">
        <v>647870</v>
      </c>
      <c r="CC10" s="596">
        <f>Szem.dologi!AS91</f>
        <v>84180</v>
      </c>
      <c r="CD10" s="596">
        <f t="shared" ref="CD10" si="13">SUM(CB10:CC10)</f>
        <v>732050</v>
      </c>
      <c r="CE10" s="596">
        <f>Szem.dologi!AU91</f>
        <v>-10168</v>
      </c>
      <c r="CF10" s="596">
        <f t="shared" si="11"/>
        <v>721882</v>
      </c>
      <c r="CG10" s="698"/>
      <c r="CH10" s="698"/>
      <c r="CI10" s="698"/>
    </row>
    <row r="11" spans="1:113" ht="24.75" customHeight="1" x14ac:dyDescent="0.2">
      <c r="A11" s="18" t="s">
        <v>19</v>
      </c>
      <c r="B11" s="19"/>
      <c r="C11" s="19">
        <f>SUM(B11:B11)</f>
        <v>0</v>
      </c>
      <c r="D11" s="19"/>
      <c r="E11" s="19">
        <f>SUM(C11:D11)</f>
        <v>0</v>
      </c>
      <c r="F11" s="19"/>
      <c r="G11" s="19">
        <f>SUM(E11:F11)</f>
        <v>0</v>
      </c>
      <c r="H11" s="19"/>
      <c r="I11" s="19">
        <f>SUM(G11:H11)</f>
        <v>0</v>
      </c>
      <c r="J11" s="19">
        <v>5376</v>
      </c>
      <c r="K11" s="19">
        <f>SUM(I11:J11)</f>
        <v>5376</v>
      </c>
      <c r="L11" s="19">
        <v>9409</v>
      </c>
      <c r="M11" s="19">
        <f>SUM(K11:L11)</f>
        <v>14785</v>
      </c>
      <c r="N11" s="19">
        <f>3471+7840</f>
        <v>11311</v>
      </c>
      <c r="O11" s="19">
        <f>SUM(M11:N11)</f>
        <v>26096</v>
      </c>
      <c r="P11" s="19">
        <v>-1</v>
      </c>
      <c r="Q11" s="19">
        <f>SUM(O11:P11)</f>
        <v>26095</v>
      </c>
      <c r="R11" s="19"/>
      <c r="S11" s="19">
        <f>SUM(Q11:R11)</f>
        <v>26095</v>
      </c>
      <c r="T11" s="19"/>
      <c r="U11" s="19">
        <f>SUM(S11:T11)</f>
        <v>26095</v>
      </c>
      <c r="V11" s="19">
        <v>475102</v>
      </c>
      <c r="W11" s="19"/>
      <c r="X11" s="23">
        <f t="shared" si="12"/>
        <v>475102</v>
      </c>
      <c r="Y11" s="15"/>
      <c r="Z11" s="23">
        <f>SUM(X11:Y11)</f>
        <v>475102</v>
      </c>
      <c r="AA11" s="23"/>
      <c r="AB11" s="23">
        <f t="shared" ref="AB11:AB87" si="14">SUM(Z11:AA11)</f>
        <v>475102</v>
      </c>
      <c r="AC11" s="23"/>
      <c r="AD11" s="23">
        <f t="shared" ref="AD11:AD87" si="15">SUM(AB11:AC11)</f>
        <v>475102</v>
      </c>
      <c r="AE11" s="23"/>
      <c r="AF11" s="23">
        <f t="shared" ref="AF11:AF84" si="16">SUM(AD11:AE11)</f>
        <v>475102</v>
      </c>
      <c r="AG11" s="23"/>
      <c r="AH11" s="23">
        <f t="shared" ref="AH11:AH79" si="17">SUM(AF11:AG11)</f>
        <v>475102</v>
      </c>
      <c r="AI11" s="23">
        <v>-252</v>
      </c>
      <c r="AJ11" s="23">
        <f t="shared" ref="AJ11:AJ77" si="18">SUM(AH11:AI11)</f>
        <v>474850</v>
      </c>
      <c r="AK11" s="23"/>
      <c r="AL11" s="23">
        <f t="shared" ref="AL11:AL77" si="19">SUM(AJ11:AK11)</f>
        <v>474850</v>
      </c>
      <c r="AM11" s="23"/>
      <c r="AN11" s="23">
        <f t="shared" ref="AN11:AN73" si="20">SUM(AL11:AM11)</f>
        <v>474850</v>
      </c>
      <c r="AO11" s="23">
        <v>7007</v>
      </c>
      <c r="AP11" s="23">
        <f>SUM(AN11:AO11)</f>
        <v>481857</v>
      </c>
      <c r="AQ11" s="21" t="s">
        <v>20</v>
      </c>
      <c r="AR11" s="22" t="e">
        <f>#REF!</f>
        <v>#REF!</v>
      </c>
      <c r="AS11" s="17">
        <v>58000</v>
      </c>
      <c r="AT11" s="17" t="e">
        <f>#REF!</f>
        <v>#REF!</v>
      </c>
      <c r="AU11" s="17">
        <v>57500</v>
      </c>
      <c r="AV11" s="17"/>
      <c r="AW11" s="17">
        <f>SUM(AU11:AV11)</f>
        <v>57500</v>
      </c>
      <c r="AX11" s="17" t="e">
        <f>#REF!</f>
        <v>#REF!</v>
      </c>
      <c r="AY11" s="17" t="e">
        <f>SUM(AW11:AX11)</f>
        <v>#REF!</v>
      </c>
      <c r="AZ11" s="17"/>
      <c r="BA11" s="17">
        <v>57500</v>
      </c>
      <c r="BB11" s="17" t="e">
        <f>#REF!</f>
        <v>#REF!</v>
      </c>
      <c r="BC11" s="17">
        <v>57726</v>
      </c>
      <c r="BD11" s="17"/>
      <c r="BE11" s="17">
        <f t="shared" si="4"/>
        <v>57726</v>
      </c>
      <c r="BF11" s="17" t="e">
        <f>#REF!</f>
        <v>#REF!</v>
      </c>
      <c r="BG11" s="17" t="e">
        <f t="shared" si="4"/>
        <v>#REF!</v>
      </c>
      <c r="BH11" s="17" t="e">
        <f>#REF!</f>
        <v>#REF!</v>
      </c>
      <c r="BI11" s="17" t="e">
        <f>SUM(BG11:BH11)</f>
        <v>#REF!</v>
      </c>
      <c r="BJ11" s="17"/>
      <c r="BK11" s="17">
        <v>57726</v>
      </c>
      <c r="BL11" s="17">
        <v>60000</v>
      </c>
      <c r="BM11" s="17">
        <f>Szoc.rász.!I42</f>
        <v>-13516</v>
      </c>
      <c r="BN11" s="17">
        <f>SUM(BL11:BM11)</f>
        <v>46484</v>
      </c>
      <c r="BO11" s="17">
        <f>Szoc.rász.!I22</f>
        <v>-10253</v>
      </c>
      <c r="BP11" s="17">
        <v>59309</v>
      </c>
      <c r="BQ11" s="17">
        <f>Szoc.rász.!I8+Szoc.rász.!I22</f>
        <v>-13516</v>
      </c>
      <c r="BR11" s="17">
        <v>59309</v>
      </c>
      <c r="BS11" s="596">
        <f>Szoc.rász.!I22</f>
        <v>-10253</v>
      </c>
      <c r="BT11" s="596">
        <v>59051</v>
      </c>
      <c r="BU11" s="596">
        <f>Szoc.rász.!I8+Szoc.rász.!I22</f>
        <v>-13516</v>
      </c>
      <c r="BV11" s="596">
        <v>58981</v>
      </c>
      <c r="BW11" s="596"/>
      <c r="BX11" s="596">
        <f t="shared" ref="BX11:BX17" si="21">SUM(BV11:BW11)</f>
        <v>58981</v>
      </c>
      <c r="BY11" s="596"/>
      <c r="BZ11" s="596">
        <f t="shared" si="9"/>
        <v>58981</v>
      </c>
      <c r="CA11" s="596">
        <f>Szoc.rász.!Q13</f>
        <v>95</v>
      </c>
      <c r="CB11" s="596">
        <v>58481</v>
      </c>
      <c r="CC11" s="596">
        <v>14664</v>
      </c>
      <c r="CD11" s="596">
        <f>SUM(CB11:CC11)</f>
        <v>73145</v>
      </c>
      <c r="CE11" s="596">
        <f>Szoc.rász.!I8+Szoc.rász.!I22</f>
        <v>-13516</v>
      </c>
      <c r="CF11" s="596">
        <f>SUM(CD11:CE11)</f>
        <v>59629</v>
      </c>
      <c r="CG11" s="698"/>
      <c r="CH11" s="698"/>
      <c r="CI11" s="698"/>
    </row>
    <row r="12" spans="1:113" x14ac:dyDescent="0.2">
      <c r="A12" s="18" t="s">
        <v>21</v>
      </c>
      <c r="B12" s="23">
        <f t="shared" ref="B12:U12" si="22">+B13+B14+B15+B16</f>
        <v>18350</v>
      </c>
      <c r="C12" s="23">
        <f t="shared" si="22"/>
        <v>18350</v>
      </c>
      <c r="D12" s="23">
        <f t="shared" si="22"/>
        <v>0</v>
      </c>
      <c r="E12" s="23">
        <f t="shared" si="22"/>
        <v>18350</v>
      </c>
      <c r="F12" s="23">
        <f t="shared" si="22"/>
        <v>6986</v>
      </c>
      <c r="G12" s="23">
        <f t="shared" si="22"/>
        <v>25336</v>
      </c>
      <c r="H12" s="23">
        <f t="shared" si="22"/>
        <v>6100</v>
      </c>
      <c r="I12" s="23">
        <f t="shared" si="22"/>
        <v>31436</v>
      </c>
      <c r="J12" s="23">
        <f t="shared" si="22"/>
        <v>6800</v>
      </c>
      <c r="K12" s="23">
        <f t="shared" si="22"/>
        <v>38236</v>
      </c>
      <c r="L12" s="23">
        <f t="shared" si="22"/>
        <v>6778</v>
      </c>
      <c r="M12" s="23">
        <f t="shared" si="22"/>
        <v>45014</v>
      </c>
      <c r="N12" s="23">
        <f t="shared" si="22"/>
        <v>11328</v>
      </c>
      <c r="O12" s="23">
        <f t="shared" si="22"/>
        <v>56342</v>
      </c>
      <c r="P12" s="23">
        <f t="shared" si="22"/>
        <v>6742</v>
      </c>
      <c r="Q12" s="23">
        <f t="shared" si="22"/>
        <v>63084</v>
      </c>
      <c r="R12" s="23">
        <f t="shared" si="22"/>
        <v>6667</v>
      </c>
      <c r="S12" s="23">
        <f t="shared" si="22"/>
        <v>69751</v>
      </c>
      <c r="T12" s="23">
        <f t="shared" si="22"/>
        <v>0</v>
      </c>
      <c r="U12" s="23">
        <f t="shared" si="22"/>
        <v>69751</v>
      </c>
      <c r="V12" s="23">
        <f>+V13+V14+V15+V16+V17</f>
        <v>669123</v>
      </c>
      <c r="W12" s="23">
        <f t="shared" ref="W12:AD12" si="23">+W13+W14+W15+W16+W17</f>
        <v>20912</v>
      </c>
      <c r="X12" s="23">
        <f t="shared" si="23"/>
        <v>690035</v>
      </c>
      <c r="Y12" s="23">
        <f t="shared" si="23"/>
        <v>0</v>
      </c>
      <c r="Z12" s="23">
        <f t="shared" si="23"/>
        <v>690035</v>
      </c>
      <c r="AA12" s="23">
        <f t="shared" si="23"/>
        <v>13515</v>
      </c>
      <c r="AB12" s="23">
        <f t="shared" si="23"/>
        <v>703550</v>
      </c>
      <c r="AC12" s="23">
        <f t="shared" si="23"/>
        <v>6762</v>
      </c>
      <c r="AD12" s="23">
        <f t="shared" si="23"/>
        <v>710312</v>
      </c>
      <c r="AE12" s="23">
        <f>+AE13+AE14+AE15+AE16+AE17+AE18</f>
        <v>19718</v>
      </c>
      <c r="AF12" s="23">
        <f>+AF13+AF14+AF15+AF16+AF17+AF18</f>
        <v>730030</v>
      </c>
      <c r="AG12" s="23">
        <f>+AG13+AG14+AG15+AG16+AG17+AG18+AG19</f>
        <v>17577</v>
      </c>
      <c r="AH12" s="23">
        <f>+AH13+AH14+AH15+AH16+AH17+AH18+AH19</f>
        <v>747607</v>
      </c>
      <c r="AI12" s="23">
        <f t="shared" ref="AI12:AO12" si="24">+AI13+AI14+AI15+AI16+AI17+AI18+AI19</f>
        <v>35765</v>
      </c>
      <c r="AJ12" s="23">
        <f t="shared" si="24"/>
        <v>783372</v>
      </c>
      <c r="AK12" s="23">
        <f t="shared" si="24"/>
        <v>6680</v>
      </c>
      <c r="AL12" s="23">
        <f t="shared" si="24"/>
        <v>790052</v>
      </c>
      <c r="AM12" s="23">
        <f t="shared" si="24"/>
        <v>0</v>
      </c>
      <c r="AN12" s="23">
        <f t="shared" si="24"/>
        <v>790052</v>
      </c>
      <c r="AO12" s="23">
        <f t="shared" si="24"/>
        <v>33231</v>
      </c>
      <c r="AP12" s="23">
        <f>+AP13+AP14+AP15+AP16+AP17+AP18+AP19</f>
        <v>823283</v>
      </c>
      <c r="AQ12" s="20" t="s">
        <v>22</v>
      </c>
      <c r="AR12" s="17" t="e">
        <f t="shared" ref="AR12:CE12" si="25">AR13+AR14+AR15+AR16+AR17</f>
        <v>#REF!</v>
      </c>
      <c r="AS12" s="17" t="e">
        <f t="shared" si="25"/>
        <v>#REF!</v>
      </c>
      <c r="AT12" s="17" t="e">
        <f t="shared" si="25"/>
        <v>#REF!</v>
      </c>
      <c r="AU12" s="17" t="e">
        <f t="shared" si="25"/>
        <v>#REF!</v>
      </c>
      <c r="AV12" s="17" t="e">
        <f t="shared" si="25"/>
        <v>#REF!</v>
      </c>
      <c r="AW12" s="17" t="e">
        <f t="shared" si="25"/>
        <v>#REF!</v>
      </c>
      <c r="AX12" s="17" t="e">
        <f t="shared" si="25"/>
        <v>#REF!</v>
      </c>
      <c r="AY12" s="17" t="e">
        <f t="shared" si="25"/>
        <v>#REF!</v>
      </c>
      <c r="AZ12" s="17" t="e">
        <f t="shared" si="25"/>
        <v>#REF!</v>
      </c>
      <c r="BA12" s="17" t="e">
        <f t="shared" si="25"/>
        <v>#REF!</v>
      </c>
      <c r="BB12" s="17" t="e">
        <f t="shared" si="25"/>
        <v>#REF!</v>
      </c>
      <c r="BC12" s="17" t="e">
        <f t="shared" si="25"/>
        <v>#REF!</v>
      </c>
      <c r="BD12" s="17" t="e">
        <f t="shared" si="25"/>
        <v>#REF!</v>
      </c>
      <c r="BE12" s="17" t="e">
        <f t="shared" si="25"/>
        <v>#REF!</v>
      </c>
      <c r="BF12" s="17" t="e">
        <f t="shared" si="25"/>
        <v>#REF!</v>
      </c>
      <c r="BG12" s="17" t="e">
        <f t="shared" si="25"/>
        <v>#REF!</v>
      </c>
      <c r="BH12" s="17" t="e">
        <f t="shared" si="25"/>
        <v>#REF!</v>
      </c>
      <c r="BI12" s="17" t="e">
        <f t="shared" si="25"/>
        <v>#REF!</v>
      </c>
      <c r="BJ12" s="17" t="e">
        <f t="shared" si="25"/>
        <v>#REF!</v>
      </c>
      <c r="BK12" s="17">
        <f t="shared" si="25"/>
        <v>-169695</v>
      </c>
      <c r="BL12" s="17">
        <f t="shared" si="25"/>
        <v>2477069</v>
      </c>
      <c r="BM12" s="17">
        <f t="shared" si="25"/>
        <v>-21555</v>
      </c>
      <c r="BN12" s="17">
        <f t="shared" si="25"/>
        <v>2455514</v>
      </c>
      <c r="BO12" s="17">
        <f t="shared" si="25"/>
        <v>124708</v>
      </c>
      <c r="BP12" s="17">
        <f t="shared" si="25"/>
        <v>2580222</v>
      </c>
      <c r="BQ12" s="17">
        <f t="shared" si="25"/>
        <v>-38552</v>
      </c>
      <c r="BR12" s="17">
        <f t="shared" si="25"/>
        <v>2541670</v>
      </c>
      <c r="BS12" s="17">
        <f t="shared" si="25"/>
        <v>-147926</v>
      </c>
      <c r="BT12" s="17">
        <f t="shared" si="25"/>
        <v>2393744</v>
      </c>
      <c r="BU12" s="17">
        <f t="shared" si="25"/>
        <v>37316</v>
      </c>
      <c r="BV12" s="17">
        <f t="shared" si="25"/>
        <v>2431060</v>
      </c>
      <c r="BW12" s="17">
        <f t="shared" si="25"/>
        <v>9138</v>
      </c>
      <c r="BX12" s="17">
        <f t="shared" si="25"/>
        <v>2440198</v>
      </c>
      <c r="BY12" s="17">
        <f t="shared" si="25"/>
        <v>122342</v>
      </c>
      <c r="BZ12" s="17">
        <f t="shared" si="25"/>
        <v>2562540</v>
      </c>
      <c r="CA12" s="17">
        <f t="shared" si="25"/>
        <v>57502</v>
      </c>
      <c r="CB12" s="17">
        <f t="shared" si="25"/>
        <v>2620042</v>
      </c>
      <c r="CC12" s="17">
        <f t="shared" si="25"/>
        <v>1420</v>
      </c>
      <c r="CD12" s="17">
        <f t="shared" si="25"/>
        <v>2621462</v>
      </c>
      <c r="CE12" s="17">
        <f t="shared" si="25"/>
        <v>224117</v>
      </c>
      <c r="CF12" s="17">
        <f>CF13+CF14+CF15+CF16+CF17</f>
        <v>2845579</v>
      </c>
      <c r="CG12" s="699"/>
      <c r="CH12" s="699"/>
      <c r="CI12" s="699"/>
    </row>
    <row r="13" spans="1:113" ht="30" x14ac:dyDescent="0.2">
      <c r="A13" s="24" t="s">
        <v>813</v>
      </c>
      <c r="B13" s="19"/>
      <c r="C13" s="19">
        <f>SUM(B13:B13)</f>
        <v>0</v>
      </c>
      <c r="D13" s="19"/>
      <c r="E13" s="19">
        <f>SUM(C13:D13)</f>
        <v>0</v>
      </c>
      <c r="F13" s="19"/>
      <c r="G13" s="19">
        <f>SUM(E13:F13)</f>
        <v>0</v>
      </c>
      <c r="H13" s="19"/>
      <c r="I13" s="19">
        <f>SUM(G13:H13)</f>
        <v>0</v>
      </c>
      <c r="J13" s="19"/>
      <c r="K13" s="19">
        <f>SUM(I13:J13)</f>
        <v>0</v>
      </c>
      <c r="L13" s="19"/>
      <c r="M13" s="19">
        <f t="shared" ref="M13:Q16" si="26">SUM(K13:L13)</f>
        <v>0</v>
      </c>
      <c r="N13" s="19">
        <v>2688</v>
      </c>
      <c r="O13" s="19">
        <f t="shared" si="26"/>
        <v>2688</v>
      </c>
      <c r="P13" s="19"/>
      <c r="Q13" s="19">
        <f t="shared" si="26"/>
        <v>2688</v>
      </c>
      <c r="R13" s="19"/>
      <c r="S13" s="19">
        <f>SUM(Q13:R13)</f>
        <v>2688</v>
      </c>
      <c r="T13" s="19"/>
      <c r="U13" s="19">
        <f>SUM(S13:T13)</f>
        <v>2688</v>
      </c>
      <c r="V13" s="19">
        <f>188389+67941</f>
        <v>256330</v>
      </c>
      <c r="W13" s="19"/>
      <c r="X13" s="23">
        <f t="shared" si="12"/>
        <v>256330</v>
      </c>
      <c r="Y13" s="23"/>
      <c r="Z13" s="23">
        <f>SUM(X13:Y13)</f>
        <v>256330</v>
      </c>
      <c r="AA13" s="23"/>
      <c r="AB13" s="23">
        <f t="shared" si="14"/>
        <v>256330</v>
      </c>
      <c r="AC13" s="23"/>
      <c r="AD13" s="23">
        <f t="shared" si="15"/>
        <v>256330</v>
      </c>
      <c r="AE13" s="23"/>
      <c r="AF13" s="23">
        <f t="shared" si="16"/>
        <v>256330</v>
      </c>
      <c r="AG13" s="23"/>
      <c r="AH13" s="23">
        <f t="shared" si="17"/>
        <v>256330</v>
      </c>
      <c r="AI13" s="23"/>
      <c r="AJ13" s="23">
        <f t="shared" si="18"/>
        <v>256330</v>
      </c>
      <c r="AK13" s="23"/>
      <c r="AL13" s="23">
        <f t="shared" si="19"/>
        <v>256330</v>
      </c>
      <c r="AM13" s="23"/>
      <c r="AN13" s="23">
        <f t="shared" si="20"/>
        <v>256330</v>
      </c>
      <c r="AO13" s="23">
        <v>19564</v>
      </c>
      <c r="AP13" s="23">
        <f>SUM(AN13:AO13)</f>
        <v>275894</v>
      </c>
      <c r="AQ13" s="18" t="s">
        <v>23</v>
      </c>
      <c r="AR13" s="25"/>
      <c r="AS13" s="17">
        <f>SUM(AR13:AR13)</f>
        <v>0</v>
      </c>
      <c r="AT13" s="17"/>
      <c r="AU13" s="17"/>
      <c r="AV13" s="17">
        <v>7222</v>
      </c>
      <c r="AW13" s="17">
        <f>SUM(AU13:AV13)</f>
        <v>7222</v>
      </c>
      <c r="AX13" s="17"/>
      <c r="AY13" s="17">
        <f>SUM(AW13:AX13)</f>
        <v>7222</v>
      </c>
      <c r="AZ13" s="17"/>
      <c r="BA13" s="17">
        <f>SUM(AY13:AZ13)</f>
        <v>7222</v>
      </c>
      <c r="BB13" s="17"/>
      <c r="BC13" s="17">
        <f>SUM(BA13:BB13)</f>
        <v>7222</v>
      </c>
      <c r="BD13" s="17"/>
      <c r="BE13" s="17">
        <f>SUM(BC13:BD13)</f>
        <v>7222</v>
      </c>
      <c r="BF13" s="17"/>
      <c r="BG13" s="17">
        <f>SUM(BE13:BF13)</f>
        <v>7222</v>
      </c>
      <c r="BH13" s="17"/>
      <c r="BI13" s="17">
        <f>SUM(BG13:BH13)</f>
        <v>7222</v>
      </c>
      <c r="BJ13" s="17"/>
      <c r="BK13" s="17">
        <v>7222</v>
      </c>
      <c r="BL13" s="17"/>
      <c r="BM13" s="17"/>
      <c r="BN13" s="17">
        <f>SUM(BL13:BM13)</f>
        <v>0</v>
      </c>
      <c r="BO13" s="17"/>
      <c r="BP13" s="17">
        <f t="shared" si="5"/>
        <v>0</v>
      </c>
      <c r="BQ13" s="17"/>
      <c r="BR13" s="17">
        <f t="shared" si="6"/>
        <v>0</v>
      </c>
      <c r="BS13" s="596"/>
      <c r="BT13" s="596">
        <f t="shared" si="7"/>
        <v>0</v>
      </c>
      <c r="BU13" s="596"/>
      <c r="BV13" s="596">
        <f t="shared" si="8"/>
        <v>0</v>
      </c>
      <c r="BW13" s="596"/>
      <c r="BX13" s="596">
        <f t="shared" si="21"/>
        <v>0</v>
      </c>
      <c r="BY13" s="596"/>
      <c r="BZ13" s="596">
        <f t="shared" si="9"/>
        <v>0</v>
      </c>
      <c r="CA13" s="596"/>
      <c r="CB13" s="596">
        <f t="shared" si="10"/>
        <v>0</v>
      </c>
      <c r="CC13" s="596"/>
      <c r="CD13" s="596"/>
      <c r="CE13" s="596"/>
      <c r="CF13" s="596"/>
      <c r="CG13" s="698"/>
      <c r="CH13" s="698"/>
      <c r="CI13" s="698"/>
    </row>
    <row r="14" spans="1:113" ht="30" x14ac:dyDescent="0.2">
      <c r="A14" s="24" t="s">
        <v>814</v>
      </c>
      <c r="B14" s="19"/>
      <c r="C14" s="19">
        <f>SUM(B14:B14)</f>
        <v>0</v>
      </c>
      <c r="D14" s="19"/>
      <c r="E14" s="19">
        <f>SUM(C14:D14)</f>
        <v>0</v>
      </c>
      <c r="F14" s="19"/>
      <c r="G14" s="19">
        <f>SUM(E14:F14)</f>
        <v>0</v>
      </c>
      <c r="H14" s="19"/>
      <c r="I14" s="19">
        <f>SUM(G14:H14)</f>
        <v>0</v>
      </c>
      <c r="J14" s="19"/>
      <c r="K14" s="19">
        <f>SUM(I14:J14)</f>
        <v>0</v>
      </c>
      <c r="L14" s="19"/>
      <c r="M14" s="19">
        <f t="shared" si="26"/>
        <v>0</v>
      </c>
      <c r="N14" s="19">
        <v>-6200</v>
      </c>
      <c r="O14" s="19">
        <f t="shared" si="26"/>
        <v>-6200</v>
      </c>
      <c r="P14" s="19"/>
      <c r="Q14" s="19">
        <f t="shared" si="26"/>
        <v>-6200</v>
      </c>
      <c r="R14" s="19"/>
      <c r="S14" s="19">
        <f>SUM(Q14:R14)</f>
        <v>-6200</v>
      </c>
      <c r="T14" s="19"/>
      <c r="U14" s="19">
        <f>SUM(S14:T14)</f>
        <v>-6200</v>
      </c>
      <c r="V14" s="19">
        <v>207738</v>
      </c>
      <c r="W14" s="19"/>
      <c r="X14" s="23">
        <f t="shared" si="12"/>
        <v>207738</v>
      </c>
      <c r="Y14" s="23"/>
      <c r="Z14" s="23">
        <f>SUM(X14:Y14)</f>
        <v>207738</v>
      </c>
      <c r="AA14" s="23"/>
      <c r="AB14" s="23">
        <f t="shared" si="14"/>
        <v>207738</v>
      </c>
      <c r="AC14" s="23"/>
      <c r="AD14" s="23">
        <f t="shared" si="15"/>
        <v>207738</v>
      </c>
      <c r="AE14" s="23"/>
      <c r="AF14" s="23">
        <f t="shared" si="16"/>
        <v>207738</v>
      </c>
      <c r="AG14" s="23"/>
      <c r="AH14" s="23">
        <f t="shared" si="17"/>
        <v>207738</v>
      </c>
      <c r="AI14" s="23">
        <v>30139</v>
      </c>
      <c r="AJ14" s="23">
        <f t="shared" si="18"/>
        <v>237877</v>
      </c>
      <c r="AK14" s="23"/>
      <c r="AL14" s="23">
        <f t="shared" si="19"/>
        <v>237877</v>
      </c>
      <c r="AM14" s="23"/>
      <c r="AN14" s="23">
        <f t="shared" si="20"/>
        <v>237877</v>
      </c>
      <c r="AO14" s="23">
        <v>-712</v>
      </c>
      <c r="AP14" s="23">
        <f t="shared" ref="AP14:AP19" si="27">SUM(AN14:AO14)</f>
        <v>237165</v>
      </c>
      <c r="AQ14" s="18" t="s">
        <v>24</v>
      </c>
      <c r="AR14" s="25" t="e">
        <f>#REF!</f>
        <v>#REF!</v>
      </c>
      <c r="AS14" s="17" t="e">
        <f>SUM(AR14:AR14)</f>
        <v>#REF!</v>
      </c>
      <c r="AT14" s="17" t="e">
        <f>#REF!</f>
        <v>#REF!</v>
      </c>
      <c r="AU14" s="17" t="e">
        <f>#REF!</f>
        <v>#REF!</v>
      </c>
      <c r="AV14" s="17" t="e">
        <f>#REF!</f>
        <v>#REF!</v>
      </c>
      <c r="AW14" s="17" t="e">
        <f>SUM(AU14:AV14)</f>
        <v>#REF!</v>
      </c>
      <c r="AX14" s="17" t="e">
        <f>#REF!</f>
        <v>#REF!</v>
      </c>
      <c r="AY14" s="17" t="e">
        <f>SUM(AW14:AX14)</f>
        <v>#REF!</v>
      </c>
      <c r="AZ14" s="17" t="e">
        <f>#REF!</f>
        <v>#REF!</v>
      </c>
      <c r="BA14" s="17" t="e">
        <f>SUM(AY14:AZ14)</f>
        <v>#REF!</v>
      </c>
      <c r="BB14" s="17" t="e">
        <f>#REF!</f>
        <v>#REF!</v>
      </c>
      <c r="BC14" s="17" t="e">
        <f>SUM(BA14:BB14)</f>
        <v>#REF!</v>
      </c>
      <c r="BD14" s="17" t="e">
        <f>#REF!</f>
        <v>#REF!</v>
      </c>
      <c r="BE14" s="17" t="e">
        <f>SUM(BC14:BD14)</f>
        <v>#REF!</v>
      </c>
      <c r="BF14" s="17" t="e">
        <f>#REF!</f>
        <v>#REF!</v>
      </c>
      <c r="BG14" s="17" t="e">
        <f>SUM(BE14:BF14)</f>
        <v>#REF!</v>
      </c>
      <c r="BH14" s="17" t="e">
        <f>#REF!</f>
        <v>#REF!</v>
      </c>
      <c r="BI14" s="17" t="e">
        <f>SUM(BG14:BH14)</f>
        <v>#REF!</v>
      </c>
      <c r="BJ14" s="17" t="e">
        <f>#REF!</f>
        <v>#REF!</v>
      </c>
      <c r="BK14" s="17">
        <v>15811</v>
      </c>
      <c r="BL14" s="17">
        <f>'Pe.átad., Kölcsönök'!D138</f>
        <v>17015</v>
      </c>
      <c r="BM14" s="17">
        <f>'Pe.átad., Kölcsönök'!E138</f>
        <v>0</v>
      </c>
      <c r="BN14" s="17">
        <f>SUM(BL14:BM14)</f>
        <v>17015</v>
      </c>
      <c r="BO14" s="17">
        <f>'Pe.átad., Kölcsönök'!G138</f>
        <v>500</v>
      </c>
      <c r="BP14" s="17">
        <f t="shared" si="5"/>
        <v>17515</v>
      </c>
      <c r="BQ14" s="17">
        <f>'Pe.átad., Kölcsönök'!I138</f>
        <v>-139</v>
      </c>
      <c r="BR14" s="17">
        <f t="shared" si="6"/>
        <v>17376</v>
      </c>
      <c r="BS14" s="596">
        <f>'Pe.átad., Kölcsönök'!K138</f>
        <v>-63</v>
      </c>
      <c r="BT14" s="596">
        <f t="shared" si="7"/>
        <v>17313</v>
      </c>
      <c r="BU14" s="596">
        <f>'Pe.átad., Kölcsönök'!M138</f>
        <v>139</v>
      </c>
      <c r="BV14" s="596">
        <f t="shared" si="8"/>
        <v>17452</v>
      </c>
      <c r="BW14" s="596">
        <f>'Pe.átad., Kölcsönök'!O138</f>
        <v>0</v>
      </c>
      <c r="BX14" s="596">
        <f t="shared" si="21"/>
        <v>17452</v>
      </c>
      <c r="BY14" s="596">
        <f>'Pe.átad., Kölcsönök'!Q138</f>
        <v>-210</v>
      </c>
      <c r="BZ14" s="596">
        <f t="shared" si="9"/>
        <v>17242</v>
      </c>
      <c r="CA14" s="596">
        <f>'Pe.átad., Kölcsönök'!S138</f>
        <v>-50</v>
      </c>
      <c r="CB14" s="596">
        <f t="shared" si="10"/>
        <v>17192</v>
      </c>
      <c r="CC14" s="596">
        <f>'Pe.átad., Kölcsönök'!U138</f>
        <v>0</v>
      </c>
      <c r="CD14" s="596">
        <v>17192</v>
      </c>
      <c r="CE14" s="596">
        <f>'Pe.átad., Kölcsönök'!W138</f>
        <v>0</v>
      </c>
      <c r="CF14" s="596">
        <f>SUM(CD14:CE14)</f>
        <v>17192</v>
      </c>
      <c r="CG14" s="698"/>
      <c r="CH14" s="698"/>
      <c r="CI14" s="698"/>
    </row>
    <row r="15" spans="1:113" ht="30" x14ac:dyDescent="0.2">
      <c r="A15" s="24" t="s">
        <v>815</v>
      </c>
      <c r="B15" s="19"/>
      <c r="C15" s="19">
        <f>SUM(B15:B15)</f>
        <v>0</v>
      </c>
      <c r="D15" s="19"/>
      <c r="E15" s="19">
        <f>SUM(C15:D15)</f>
        <v>0</v>
      </c>
      <c r="F15" s="19"/>
      <c r="G15" s="19">
        <f>SUM(E15:F15)</f>
        <v>0</v>
      </c>
      <c r="H15" s="19"/>
      <c r="I15" s="19">
        <f>SUM(G15:H15)</f>
        <v>0</v>
      </c>
      <c r="J15" s="19"/>
      <c r="K15" s="19">
        <f>SUM(I15:J15)</f>
        <v>0</v>
      </c>
      <c r="L15" s="19"/>
      <c r="M15" s="19">
        <f t="shared" si="26"/>
        <v>0</v>
      </c>
      <c r="N15" s="19">
        <v>1385</v>
      </c>
      <c r="O15" s="19">
        <f t="shared" si="26"/>
        <v>1385</v>
      </c>
      <c r="P15" s="19"/>
      <c r="Q15" s="19">
        <f t="shared" si="26"/>
        <v>1385</v>
      </c>
      <c r="R15" s="19"/>
      <c r="S15" s="19">
        <f>SUM(Q15:R15)</f>
        <v>1385</v>
      </c>
      <c r="T15" s="19"/>
      <c r="U15" s="19">
        <f>SUM(S15:T15)</f>
        <v>1385</v>
      </c>
      <c r="V15" s="19">
        <v>205055</v>
      </c>
      <c r="W15" s="19"/>
      <c r="X15" s="23">
        <f t="shared" si="12"/>
        <v>205055</v>
      </c>
      <c r="Y15" s="23"/>
      <c r="Z15" s="23">
        <f>SUM(X15:Y15)</f>
        <v>205055</v>
      </c>
      <c r="AA15" s="23"/>
      <c r="AB15" s="23">
        <f t="shared" si="14"/>
        <v>205055</v>
      </c>
      <c r="AC15" s="23"/>
      <c r="AD15" s="23">
        <f t="shared" si="15"/>
        <v>205055</v>
      </c>
      <c r="AE15" s="23"/>
      <c r="AF15" s="23">
        <f t="shared" si="16"/>
        <v>205055</v>
      </c>
      <c r="AG15" s="23"/>
      <c r="AH15" s="23">
        <f t="shared" si="17"/>
        <v>205055</v>
      </c>
      <c r="AI15" s="23">
        <v>-1059</v>
      </c>
      <c r="AJ15" s="23">
        <f t="shared" si="18"/>
        <v>203996</v>
      </c>
      <c r="AK15" s="23"/>
      <c r="AL15" s="23">
        <f t="shared" si="19"/>
        <v>203996</v>
      </c>
      <c r="AM15" s="23"/>
      <c r="AN15" s="23">
        <f t="shared" si="20"/>
        <v>203996</v>
      </c>
      <c r="AO15" s="23">
        <v>7565</v>
      </c>
      <c r="AP15" s="23">
        <f t="shared" si="27"/>
        <v>211561</v>
      </c>
      <c r="AQ15" s="18" t="s">
        <v>25</v>
      </c>
      <c r="AR15" s="25" t="e">
        <f>#REF!</f>
        <v>#REF!</v>
      </c>
      <c r="AS15" s="17" t="e">
        <f>SUM(AR15:AR15)</f>
        <v>#REF!</v>
      </c>
      <c r="AT15" s="17" t="e">
        <f>#REF!</f>
        <v>#REF!</v>
      </c>
      <c r="AU15" s="17" t="e">
        <f>#REF!</f>
        <v>#REF!</v>
      </c>
      <c r="AV15" s="17" t="e">
        <f>#REF!</f>
        <v>#REF!</v>
      </c>
      <c r="AW15" s="17" t="e">
        <f>SUM(AU15:AV15)</f>
        <v>#REF!</v>
      </c>
      <c r="AX15" s="17" t="e">
        <f>#REF!</f>
        <v>#REF!</v>
      </c>
      <c r="AY15" s="17" t="e">
        <f>SUM(AW15:AX15)</f>
        <v>#REF!</v>
      </c>
      <c r="AZ15" s="17" t="e">
        <f>#REF!</f>
        <v>#REF!</v>
      </c>
      <c r="BA15" s="17" t="e">
        <f>SUM(AY15:AZ15)</f>
        <v>#REF!</v>
      </c>
      <c r="BB15" s="17" t="e">
        <f>#REF!</f>
        <v>#REF!</v>
      </c>
      <c r="BC15" s="17" t="e">
        <f>SUM(BA15:BB15)</f>
        <v>#REF!</v>
      </c>
      <c r="BD15" s="17" t="e">
        <f>#REF!</f>
        <v>#REF!</v>
      </c>
      <c r="BE15" s="17" t="e">
        <f>SUM(BC15:BD15)</f>
        <v>#REF!</v>
      </c>
      <c r="BF15" s="17" t="e">
        <f>#REF!</f>
        <v>#REF!</v>
      </c>
      <c r="BG15" s="17" t="e">
        <f>SUM(BE15:BF15)</f>
        <v>#REF!</v>
      </c>
      <c r="BH15" s="17" t="e">
        <f>#REF!</f>
        <v>#REF!</v>
      </c>
      <c r="BI15" s="17" t="e">
        <f>SUM(BG15:BH15)</f>
        <v>#REF!</v>
      </c>
      <c r="BJ15" s="17" t="e">
        <f>#REF!</f>
        <v>#REF!</v>
      </c>
      <c r="BK15" s="17">
        <v>72036</v>
      </c>
      <c r="BL15" s="17">
        <f>'Pe.átad., Kölcsönök'!D129</f>
        <v>84212</v>
      </c>
      <c r="BM15" s="17">
        <f>'Pe.átad., Kölcsönök'!E129</f>
        <v>680</v>
      </c>
      <c r="BN15" s="17">
        <f>SUM(BL15:BM15)</f>
        <v>84892</v>
      </c>
      <c r="BO15" s="17">
        <f>'Pe.átad., Kölcsönök'!G129</f>
        <v>186843</v>
      </c>
      <c r="BP15" s="17">
        <f t="shared" si="5"/>
        <v>271735</v>
      </c>
      <c r="BQ15" s="17">
        <f>'Pe.átad., Kölcsönök'!I129</f>
        <v>-2361</v>
      </c>
      <c r="BR15" s="17">
        <f t="shared" si="6"/>
        <v>269374</v>
      </c>
      <c r="BS15" s="596">
        <f>'Pe.átad., Kölcsönök'!K129</f>
        <v>376</v>
      </c>
      <c r="BT15" s="596">
        <f t="shared" si="7"/>
        <v>269750</v>
      </c>
      <c r="BU15" s="596">
        <f>'Pe.átad., Kölcsönök'!M129</f>
        <v>4275</v>
      </c>
      <c r="BV15" s="596">
        <f t="shared" si="8"/>
        <v>274025</v>
      </c>
      <c r="BW15" s="596">
        <f>'Pe.átad., Kölcsönök'!O129</f>
        <v>2070</v>
      </c>
      <c r="BX15" s="596">
        <f t="shared" si="21"/>
        <v>276095</v>
      </c>
      <c r="BY15" s="596">
        <f>'Pe.átad., Kölcsönök'!Q129</f>
        <v>11016</v>
      </c>
      <c r="BZ15" s="596">
        <f t="shared" si="9"/>
        <v>287111</v>
      </c>
      <c r="CA15" s="596">
        <f>'Pe.átad., Kölcsönök'!S129</f>
        <v>617</v>
      </c>
      <c r="CB15" s="596">
        <f t="shared" si="10"/>
        <v>287728</v>
      </c>
      <c r="CC15" s="596">
        <f>'Pe.átad., Kölcsönök'!U129</f>
        <v>-2400</v>
      </c>
      <c r="CD15" s="596">
        <v>285328</v>
      </c>
      <c r="CE15" s="596">
        <f>'Pe.átad., Kölcsönök'!W129</f>
        <v>-4795</v>
      </c>
      <c r="CF15" s="596">
        <f>SUM(CD15:CE15)</f>
        <v>280533</v>
      </c>
      <c r="CG15" s="698"/>
      <c r="CH15" s="698"/>
      <c r="CI15" s="698"/>
    </row>
    <row r="16" spans="1:113" ht="15.75" customHeight="1" x14ac:dyDescent="0.2">
      <c r="A16" s="24" t="s">
        <v>816</v>
      </c>
      <c r="B16" s="19">
        <v>18350</v>
      </c>
      <c r="C16" s="19">
        <f>SUM(B16:B16)</f>
        <v>18350</v>
      </c>
      <c r="D16" s="19"/>
      <c r="E16" s="19">
        <f>SUM(C16:D16)</f>
        <v>18350</v>
      </c>
      <c r="F16" s="19">
        <v>6986</v>
      </c>
      <c r="G16" s="19">
        <f>SUM(E16:F16)</f>
        <v>25336</v>
      </c>
      <c r="H16" s="19">
        <v>6100</v>
      </c>
      <c r="I16" s="19">
        <f>SUM(G16:H16)</f>
        <v>31436</v>
      </c>
      <c r="J16" s="19">
        <v>6800</v>
      </c>
      <c r="K16" s="19">
        <f>SUM(I16:J16)</f>
        <v>38236</v>
      </c>
      <c r="L16" s="19">
        <v>6778</v>
      </c>
      <c r="M16" s="19">
        <f t="shared" si="26"/>
        <v>45014</v>
      </c>
      <c r="N16" s="19">
        <v>13455</v>
      </c>
      <c r="O16" s="19">
        <f t="shared" si="26"/>
        <v>58469</v>
      </c>
      <c r="P16" s="19">
        <v>6742</v>
      </c>
      <c r="Q16" s="19">
        <f t="shared" si="26"/>
        <v>65211</v>
      </c>
      <c r="R16" s="19">
        <v>6667</v>
      </c>
      <c r="S16" s="19">
        <f>SUM(Q16:R16)</f>
        <v>71878</v>
      </c>
      <c r="T16" s="19"/>
      <c r="U16" s="19">
        <f>SUM(S16:T16)</f>
        <v>71878</v>
      </c>
      <c r="V16" s="19"/>
      <c r="W16" s="19">
        <v>20885</v>
      </c>
      <c r="X16" s="23">
        <f t="shared" si="12"/>
        <v>20885</v>
      </c>
      <c r="Y16" s="23"/>
      <c r="Z16" s="23">
        <f>SUM(X16:Y16)</f>
        <v>20885</v>
      </c>
      <c r="AA16" s="23">
        <f>6819+6668</f>
        <v>13487</v>
      </c>
      <c r="AB16" s="23">
        <f t="shared" si="14"/>
        <v>34372</v>
      </c>
      <c r="AC16" s="23">
        <v>6748</v>
      </c>
      <c r="AD16" s="23">
        <f t="shared" si="15"/>
        <v>41120</v>
      </c>
      <c r="AE16" s="23">
        <f>6773+6673</f>
        <v>13446</v>
      </c>
      <c r="AF16" s="23">
        <f t="shared" si="16"/>
        <v>54566</v>
      </c>
      <c r="AG16" s="23">
        <v>6635</v>
      </c>
      <c r="AH16" s="23">
        <f t="shared" si="17"/>
        <v>61201</v>
      </c>
      <c r="AI16" s="23">
        <v>6674</v>
      </c>
      <c r="AJ16" s="23">
        <f t="shared" si="18"/>
        <v>67875</v>
      </c>
      <c r="AK16" s="23">
        <v>6669</v>
      </c>
      <c r="AL16" s="23">
        <f t="shared" si="19"/>
        <v>74544</v>
      </c>
      <c r="AM16" s="23"/>
      <c r="AN16" s="23">
        <f t="shared" si="20"/>
        <v>74544</v>
      </c>
      <c r="AO16" s="23">
        <v>6800</v>
      </c>
      <c r="AP16" s="23">
        <f t="shared" si="27"/>
        <v>81344</v>
      </c>
      <c r="AQ16" s="18" t="s">
        <v>1020</v>
      </c>
      <c r="AR16" s="23">
        <f>-20-20-5271-5494</f>
        <v>-10805</v>
      </c>
      <c r="AS16" s="17">
        <f>SUM(AR16:AR16)</f>
        <v>-10805</v>
      </c>
      <c r="AT16" s="17">
        <f>-140000-1000-106000</f>
        <v>-247000</v>
      </c>
      <c r="AU16" s="17">
        <f>SUM(AS16:AT16)</f>
        <v>-257805</v>
      </c>
      <c r="AV16" s="17">
        <f>-679+48600-702-872+10231-7222-11000</f>
        <v>38356</v>
      </c>
      <c r="AW16" s="17">
        <f>SUM(AU16:AV16)</f>
        <v>-219449</v>
      </c>
      <c r="AX16" s="17">
        <f>-231+20000-16500-18988</f>
        <v>-15719</v>
      </c>
      <c r="AY16" s="17">
        <f>SUM(AW16:AX16)</f>
        <v>-235168</v>
      </c>
      <c r="AZ16" s="17">
        <f>5376-36838+19355-455</f>
        <v>-12562</v>
      </c>
      <c r="BA16" s="17">
        <f>SUM(AY16:AZ16)</f>
        <v>-247730</v>
      </c>
      <c r="BB16" s="17">
        <f>9409-16184-1349+183639-20000-5000-5900-15000+123435-345-5500-8500</f>
        <v>238705</v>
      </c>
      <c r="BC16" s="17">
        <f>SUM(BA16:BB16)</f>
        <v>-9025</v>
      </c>
      <c r="BD16" s="17">
        <f>445+8000+1344+7840+100-35000</f>
        <v>-17271</v>
      </c>
      <c r="BE16" s="17">
        <f>SUM(BC16:BD16)</f>
        <v>-26296</v>
      </c>
      <c r="BF16" s="17">
        <f>374-7410-7000-100-4592-3484</f>
        <v>-22212</v>
      </c>
      <c r="BG16" s="17">
        <f>SUM(BE16:BF16)</f>
        <v>-48508</v>
      </c>
      <c r="BH16" s="17">
        <f>22750+105242+1109+12950+31500+5612-7406-5500-500000+67000+48000-1-1</f>
        <v>-218745</v>
      </c>
      <c r="BI16" s="17">
        <f>SUM(BG16:BH16)</f>
        <v>-267253</v>
      </c>
      <c r="BJ16" s="17">
        <f>-4900-70</f>
        <v>-4970</v>
      </c>
      <c r="BK16" s="17">
        <f>SUM(BI16:BJ16)</f>
        <v>-272223</v>
      </c>
      <c r="BL16" s="246">
        <f>315019-15000+1000+5000-1575+367-1000</f>
        <v>303811</v>
      </c>
      <c r="BM16" s="246">
        <f>-1325-20000</f>
        <v>-21325</v>
      </c>
      <c r="BN16" s="17">
        <f>SUM(BL16:BM16)</f>
        <v>282486</v>
      </c>
      <c r="BO16" s="17">
        <f>6290-8000+19009-1950-4460-12000-5140+40853+6265-32000-17759+26836</f>
        <v>17944</v>
      </c>
      <c r="BP16" s="17">
        <v>300430</v>
      </c>
      <c r="BQ16" s="17">
        <f>40000-140+19560-4083-91000</f>
        <v>-35663</v>
      </c>
      <c r="BR16" s="17">
        <f t="shared" si="6"/>
        <v>264767</v>
      </c>
      <c r="BS16" s="596">
        <f>-1740+4781-20000+16370-100000-43947</f>
        <v>-144536</v>
      </c>
      <c r="BT16" s="596">
        <f t="shared" si="7"/>
        <v>120231</v>
      </c>
      <c r="BU16" s="596">
        <f>-110-40000+841+1400+1077+9232-4000+6174</f>
        <v>-25386</v>
      </c>
      <c r="BV16" s="596">
        <f t="shared" si="8"/>
        <v>94845</v>
      </c>
      <c r="BW16" s="596">
        <f>10928-1863-1000</f>
        <v>8065</v>
      </c>
      <c r="BX16" s="596">
        <f t="shared" si="21"/>
        <v>102910</v>
      </c>
      <c r="BY16" s="596">
        <f>14414+101101-2000</f>
        <v>113515</v>
      </c>
      <c r="BZ16" s="596">
        <f t="shared" si="9"/>
        <v>216425</v>
      </c>
      <c r="CA16" s="596">
        <f>1331+1920-3722+58065</f>
        <v>57594</v>
      </c>
      <c r="CB16" s="596">
        <f t="shared" si="10"/>
        <v>274019</v>
      </c>
      <c r="CC16" s="5">
        <f>4000</f>
        <v>4000</v>
      </c>
      <c r="CD16" s="596">
        <v>278019</v>
      </c>
      <c r="CE16" s="596">
        <f>33424+1780+12983+843+13282+159000+7600</f>
        <v>228912</v>
      </c>
      <c r="CF16" s="596">
        <f>SUM(CD16:CE16)</f>
        <v>506931</v>
      </c>
      <c r="CG16" s="698"/>
      <c r="CH16" s="698"/>
      <c r="CI16" s="698"/>
    </row>
    <row r="17" spans="1:87" ht="15.75" customHeight="1" x14ac:dyDescent="0.2">
      <c r="A17" s="24" t="s">
        <v>836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>
        <v>27</v>
      </c>
      <c r="X17" s="23">
        <f t="shared" si="12"/>
        <v>27</v>
      </c>
      <c r="Y17" s="23"/>
      <c r="Z17" s="23">
        <f>SUM(X17:Y17)</f>
        <v>27</v>
      </c>
      <c r="AA17" s="23">
        <f>14+14</f>
        <v>28</v>
      </c>
      <c r="AB17" s="23">
        <f t="shared" si="14"/>
        <v>55</v>
      </c>
      <c r="AC17" s="23">
        <v>14</v>
      </c>
      <c r="AD17" s="23">
        <f t="shared" si="15"/>
        <v>69</v>
      </c>
      <c r="AE17" s="23">
        <f>14+14</f>
        <v>28</v>
      </c>
      <c r="AF17" s="23">
        <f t="shared" si="16"/>
        <v>97</v>
      </c>
      <c r="AG17" s="23">
        <v>14</v>
      </c>
      <c r="AH17" s="23">
        <f t="shared" si="17"/>
        <v>111</v>
      </c>
      <c r="AI17" s="23">
        <v>11</v>
      </c>
      <c r="AJ17" s="23">
        <f t="shared" si="18"/>
        <v>122</v>
      </c>
      <c r="AK17" s="23">
        <v>11</v>
      </c>
      <c r="AL17" s="23">
        <f t="shared" si="19"/>
        <v>133</v>
      </c>
      <c r="AM17" s="23"/>
      <c r="AN17" s="23">
        <f t="shared" si="20"/>
        <v>133</v>
      </c>
      <c r="AO17" s="23">
        <v>14</v>
      </c>
      <c r="AP17" s="23">
        <f t="shared" si="27"/>
        <v>147</v>
      </c>
      <c r="AQ17" s="18" t="s">
        <v>1021</v>
      </c>
      <c r="AR17" s="25" t="e">
        <f>#REF!</f>
        <v>#REF!</v>
      </c>
      <c r="AS17" s="17" t="e">
        <f>SUM(AR17:AR17)</f>
        <v>#REF!</v>
      </c>
      <c r="AT17" s="17" t="e">
        <f>#REF!</f>
        <v>#REF!</v>
      </c>
      <c r="AU17" s="17">
        <v>126807</v>
      </c>
      <c r="AV17" s="17" t="e">
        <f>#REF!</f>
        <v>#REF!</v>
      </c>
      <c r="AW17" s="17" t="e">
        <f>SUM(AU17:AV17)</f>
        <v>#REF!</v>
      </c>
      <c r="AX17" s="17" t="e">
        <f>#REF!</f>
        <v>#REF!</v>
      </c>
      <c r="AY17" s="17" t="e">
        <f>SUM(AW17:AX17)</f>
        <v>#REF!</v>
      </c>
      <c r="AZ17" s="17" t="e">
        <f>#REF!</f>
        <v>#REF!</v>
      </c>
      <c r="BA17" s="17" t="e">
        <f>SUM(AY17:AZ17)</f>
        <v>#REF!</v>
      </c>
      <c r="BB17" s="17" t="e">
        <f>#REF!</f>
        <v>#REF!</v>
      </c>
      <c r="BC17" s="17" t="e">
        <f>SUM(BA17:BB17)</f>
        <v>#REF!</v>
      </c>
      <c r="BD17" s="17" t="e">
        <f>#REF!</f>
        <v>#REF!</v>
      </c>
      <c r="BE17" s="17" t="e">
        <f>SUM(BC17:BD17)</f>
        <v>#REF!</v>
      </c>
      <c r="BF17" s="17" t="e">
        <f>#REF!</f>
        <v>#REF!</v>
      </c>
      <c r="BG17" s="17" t="e">
        <f>SUM(BE17:BF17)</f>
        <v>#REF!</v>
      </c>
      <c r="BH17" s="17" t="e">
        <f>#REF!</f>
        <v>#REF!</v>
      </c>
      <c r="BI17" s="17" t="e">
        <f>SUM(BG17:BH17)</f>
        <v>#REF!</v>
      </c>
      <c r="BJ17" s="17" t="e">
        <f>#REF!</f>
        <v>#REF!</v>
      </c>
      <c r="BK17" s="17">
        <v>7459</v>
      </c>
      <c r="BL17" s="246">
        <f>Célf.!E20</f>
        <v>2072031</v>
      </c>
      <c r="BM17" s="246">
        <f>Célf.!F20</f>
        <v>-910</v>
      </c>
      <c r="BN17" s="17">
        <f>SUM(BL17:BM17)</f>
        <v>2071121</v>
      </c>
      <c r="BO17" s="17">
        <f>Célf.!H20</f>
        <v>-80579</v>
      </c>
      <c r="BP17" s="17">
        <f t="shared" si="5"/>
        <v>1990542</v>
      </c>
      <c r="BQ17" s="17">
        <f>Célf.!J20</f>
        <v>-389</v>
      </c>
      <c r="BR17" s="17">
        <f t="shared" si="6"/>
        <v>1990153</v>
      </c>
      <c r="BS17" s="596">
        <f>Célf.!L20</f>
        <v>-3703</v>
      </c>
      <c r="BT17" s="596">
        <f t="shared" si="7"/>
        <v>1986450</v>
      </c>
      <c r="BU17" s="596">
        <f>Célf.!P20</f>
        <v>58288</v>
      </c>
      <c r="BV17" s="596">
        <f t="shared" si="8"/>
        <v>2044738</v>
      </c>
      <c r="BW17" s="596">
        <f>Célf.!R20</f>
        <v>-997</v>
      </c>
      <c r="BX17" s="596">
        <f t="shared" si="21"/>
        <v>2043741</v>
      </c>
      <c r="BY17" s="596">
        <f>Célf.!T20</f>
        <v>-1979</v>
      </c>
      <c r="BZ17" s="596">
        <f t="shared" si="9"/>
        <v>2041762</v>
      </c>
      <c r="CA17" s="596">
        <f>Célf.!V20</f>
        <v>-659</v>
      </c>
      <c r="CB17" s="596">
        <f t="shared" si="10"/>
        <v>2041103</v>
      </c>
      <c r="CC17" s="596">
        <f>Célf.!X20</f>
        <v>-180</v>
      </c>
      <c r="CD17" s="596">
        <f>SUM(CB17:CC17)</f>
        <v>2040923</v>
      </c>
      <c r="CE17" s="596"/>
      <c r="CF17" s="596">
        <f>SUM(CD17:CE17)</f>
        <v>2040923</v>
      </c>
      <c r="CG17" s="698"/>
      <c r="CH17" s="698"/>
      <c r="CI17" s="698"/>
    </row>
    <row r="18" spans="1:87" ht="15.75" customHeight="1" x14ac:dyDescent="0.2">
      <c r="A18" s="24" t="s">
        <v>1075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23"/>
      <c r="Y18" s="23"/>
      <c r="Z18" s="23"/>
      <c r="AA18" s="23"/>
      <c r="AB18" s="23"/>
      <c r="AC18" s="23"/>
      <c r="AD18" s="23"/>
      <c r="AE18" s="23">
        <v>6244</v>
      </c>
      <c r="AF18" s="23">
        <f t="shared" si="16"/>
        <v>6244</v>
      </c>
      <c r="AG18" s="23"/>
      <c r="AH18" s="23">
        <f t="shared" si="17"/>
        <v>6244</v>
      </c>
      <c r="AI18" s="23"/>
      <c r="AJ18" s="23">
        <f t="shared" si="18"/>
        <v>6244</v>
      </c>
      <c r="AK18" s="23"/>
      <c r="AL18" s="23">
        <f t="shared" si="19"/>
        <v>6244</v>
      </c>
      <c r="AM18" s="23"/>
      <c r="AN18" s="23">
        <f t="shared" si="20"/>
        <v>6244</v>
      </c>
      <c r="AO18" s="23"/>
      <c r="AP18" s="23">
        <f t="shared" si="27"/>
        <v>6244</v>
      </c>
      <c r="AQ18" s="18"/>
      <c r="AR18" s="25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246"/>
      <c r="BM18" s="246"/>
      <c r="BN18" s="17"/>
      <c r="BO18" s="17"/>
      <c r="BP18" s="17"/>
      <c r="BQ18" s="17"/>
      <c r="BR18" s="17"/>
      <c r="BS18" s="596"/>
      <c r="BT18" s="596"/>
      <c r="BU18" s="596"/>
      <c r="BV18" s="596"/>
      <c r="BW18" s="596"/>
      <c r="BX18" s="596"/>
      <c r="BY18" s="596"/>
      <c r="BZ18" s="596"/>
      <c r="CA18" s="596"/>
      <c r="CB18" s="596"/>
      <c r="CC18" s="596"/>
      <c r="CD18" s="596"/>
      <c r="CE18" s="596"/>
      <c r="CF18" s="596"/>
      <c r="CG18" s="698"/>
      <c r="CH18" s="698"/>
      <c r="CI18" s="698"/>
    </row>
    <row r="19" spans="1:87" ht="15.75" customHeight="1" x14ac:dyDescent="0.2">
      <c r="A19" s="24" t="s">
        <v>1119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23"/>
      <c r="Y19" s="23"/>
      <c r="Z19" s="23"/>
      <c r="AA19" s="23"/>
      <c r="AB19" s="23"/>
      <c r="AC19" s="23"/>
      <c r="AD19" s="23"/>
      <c r="AE19" s="23"/>
      <c r="AF19" s="23"/>
      <c r="AG19" s="23">
        <v>10928</v>
      </c>
      <c r="AH19" s="23">
        <f t="shared" si="17"/>
        <v>10928</v>
      </c>
      <c r="AI19" s="23"/>
      <c r="AJ19" s="23">
        <f t="shared" si="18"/>
        <v>10928</v>
      </c>
      <c r="AK19" s="23"/>
      <c r="AL19" s="23">
        <f t="shared" si="19"/>
        <v>10928</v>
      </c>
      <c r="AM19" s="23"/>
      <c r="AN19" s="23">
        <f t="shared" si="20"/>
        <v>10928</v>
      </c>
      <c r="AO19" s="23"/>
      <c r="AP19" s="23">
        <f t="shared" si="27"/>
        <v>10928</v>
      </c>
      <c r="AQ19" s="18"/>
      <c r="AR19" s="25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246"/>
      <c r="BM19" s="246"/>
      <c r="BN19" s="17"/>
      <c r="BO19" s="17"/>
      <c r="BP19" s="17"/>
      <c r="BQ19" s="17"/>
      <c r="BR19" s="17"/>
      <c r="BS19" s="596"/>
      <c r="BT19" s="596"/>
      <c r="BU19" s="596"/>
      <c r="BV19" s="596"/>
      <c r="BW19" s="596"/>
      <c r="BX19" s="596"/>
      <c r="BY19" s="596"/>
      <c r="BZ19" s="596"/>
      <c r="CA19" s="596"/>
      <c r="CB19" s="596"/>
      <c r="CC19" s="596"/>
      <c r="CD19" s="596"/>
      <c r="CE19" s="596"/>
      <c r="CF19" s="596"/>
      <c r="CG19" s="698"/>
      <c r="CH19" s="698"/>
      <c r="CI19" s="698"/>
    </row>
    <row r="20" spans="1:87" x14ac:dyDescent="0.2">
      <c r="A20" s="18" t="s">
        <v>26</v>
      </c>
      <c r="B20" s="19">
        <f t="shared" ref="B20:K20" si="28">B21+B22</f>
        <v>1831</v>
      </c>
      <c r="C20" s="19">
        <f t="shared" si="28"/>
        <v>1831</v>
      </c>
      <c r="D20" s="19">
        <f t="shared" si="28"/>
        <v>0</v>
      </c>
      <c r="E20" s="19">
        <f t="shared" si="28"/>
        <v>1831</v>
      </c>
      <c r="F20" s="19">
        <f t="shared" si="28"/>
        <v>990</v>
      </c>
      <c r="G20" s="19">
        <f t="shared" si="28"/>
        <v>2821</v>
      </c>
      <c r="H20" s="19">
        <f t="shared" si="28"/>
        <v>915</v>
      </c>
      <c r="I20" s="19">
        <f t="shared" si="28"/>
        <v>3736</v>
      </c>
      <c r="J20" s="19">
        <f t="shared" si="28"/>
        <v>944</v>
      </c>
      <c r="K20" s="19">
        <f t="shared" si="28"/>
        <v>4680</v>
      </c>
      <c r="L20" s="19">
        <f t="shared" ref="L20:T20" si="29">L21+L22+L23</f>
        <v>1300</v>
      </c>
      <c r="M20" s="19">
        <f t="shared" si="29"/>
        <v>5980</v>
      </c>
      <c r="N20" s="19">
        <f t="shared" si="29"/>
        <v>1837</v>
      </c>
      <c r="O20" s="19">
        <f t="shared" si="29"/>
        <v>7817</v>
      </c>
      <c r="P20" s="19">
        <f t="shared" si="29"/>
        <v>929</v>
      </c>
      <c r="Q20" s="19">
        <f t="shared" si="29"/>
        <v>8746</v>
      </c>
      <c r="R20" s="19">
        <f t="shared" si="29"/>
        <v>863</v>
      </c>
      <c r="S20" s="19">
        <f t="shared" si="29"/>
        <v>9609</v>
      </c>
      <c r="T20" s="19">
        <f t="shared" si="29"/>
        <v>0</v>
      </c>
      <c r="U20" s="19">
        <f>U21+U22+U23</f>
        <v>9609</v>
      </c>
      <c r="V20" s="19">
        <f>V21+V22+V23</f>
        <v>57441</v>
      </c>
      <c r="W20" s="19">
        <f t="shared" ref="W20:AP20" si="30">W21+W22+W23</f>
        <v>2635</v>
      </c>
      <c r="X20" s="19">
        <f t="shared" si="30"/>
        <v>60076</v>
      </c>
      <c r="Y20" s="19">
        <f t="shared" si="30"/>
        <v>0</v>
      </c>
      <c r="Z20" s="19">
        <f t="shared" si="30"/>
        <v>60076</v>
      </c>
      <c r="AA20" s="19">
        <f t="shared" si="30"/>
        <v>2171</v>
      </c>
      <c r="AB20" s="19">
        <f t="shared" si="30"/>
        <v>62247</v>
      </c>
      <c r="AC20" s="19">
        <f t="shared" si="30"/>
        <v>837</v>
      </c>
      <c r="AD20" s="19">
        <f t="shared" si="30"/>
        <v>63084</v>
      </c>
      <c r="AE20" s="19">
        <f t="shared" si="30"/>
        <v>1692</v>
      </c>
      <c r="AF20" s="19">
        <f t="shared" si="30"/>
        <v>64776</v>
      </c>
      <c r="AG20" s="19">
        <f t="shared" si="30"/>
        <v>855</v>
      </c>
      <c r="AH20" s="19">
        <f t="shared" si="30"/>
        <v>65631</v>
      </c>
      <c r="AI20" s="19">
        <f t="shared" si="30"/>
        <v>855</v>
      </c>
      <c r="AJ20" s="19">
        <f t="shared" si="30"/>
        <v>66486</v>
      </c>
      <c r="AK20" s="19">
        <f t="shared" si="30"/>
        <v>855</v>
      </c>
      <c r="AL20" s="19">
        <f t="shared" si="30"/>
        <v>67341</v>
      </c>
      <c r="AM20" s="19">
        <f t="shared" si="30"/>
        <v>0</v>
      </c>
      <c r="AN20" s="19">
        <f t="shared" si="30"/>
        <v>67341</v>
      </c>
      <c r="AO20" s="19">
        <f t="shared" si="30"/>
        <v>873</v>
      </c>
      <c r="AP20" s="19">
        <f t="shared" si="30"/>
        <v>68214</v>
      </c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31"/>
      <c r="CH20" s="31"/>
      <c r="CI20" s="31"/>
    </row>
    <row r="21" spans="1:87" ht="30" x14ac:dyDescent="0.2">
      <c r="A21" s="18" t="s">
        <v>27</v>
      </c>
      <c r="B21" s="19"/>
      <c r="C21" s="19">
        <f>SUM(B21:B21)</f>
        <v>0</v>
      </c>
      <c r="D21" s="19"/>
      <c r="E21" s="19">
        <f>SUM(C21:D21)</f>
        <v>0</v>
      </c>
      <c r="F21" s="19"/>
      <c r="G21" s="19">
        <f>SUM(E21:F21)</f>
        <v>0</v>
      </c>
      <c r="H21" s="19"/>
      <c r="I21" s="19">
        <f>SUM(G21:H21)</f>
        <v>0</v>
      </c>
      <c r="J21" s="19"/>
      <c r="K21" s="19">
        <f>SUM(I21:J21)</f>
        <v>0</v>
      </c>
      <c r="L21" s="19"/>
      <c r="M21" s="19">
        <f>SUM(K21:L21)</f>
        <v>0</v>
      </c>
      <c r="N21" s="19"/>
      <c r="O21" s="19">
        <f>SUM(M21:N21)</f>
        <v>0</v>
      </c>
      <c r="P21" s="19"/>
      <c r="Q21" s="19">
        <f>SUM(O21:P21)</f>
        <v>0</v>
      </c>
      <c r="R21" s="19"/>
      <c r="S21" s="19">
        <f>SUM(Q21:R21)</f>
        <v>0</v>
      </c>
      <c r="T21" s="19"/>
      <c r="U21" s="19">
        <f>SUM(S21:T21)</f>
        <v>0</v>
      </c>
      <c r="V21" s="19">
        <v>57441</v>
      </c>
      <c r="W21" s="19"/>
      <c r="X21" s="23">
        <f t="shared" si="12"/>
        <v>57441</v>
      </c>
      <c r="Y21" s="23"/>
      <c r="Z21" s="23">
        <f>SUM(X21:Y21)</f>
        <v>57441</v>
      </c>
      <c r="AA21" s="23"/>
      <c r="AB21" s="23">
        <f t="shared" si="14"/>
        <v>57441</v>
      </c>
      <c r="AC21" s="23"/>
      <c r="AD21" s="23">
        <f t="shared" si="15"/>
        <v>57441</v>
      </c>
      <c r="AE21" s="23"/>
      <c r="AF21" s="23">
        <f t="shared" si="16"/>
        <v>57441</v>
      </c>
      <c r="AG21" s="23"/>
      <c r="AH21" s="23">
        <f t="shared" si="17"/>
        <v>57441</v>
      </c>
      <c r="AI21" s="23"/>
      <c r="AJ21" s="23">
        <f t="shared" si="18"/>
        <v>57441</v>
      </c>
      <c r="AK21" s="23"/>
      <c r="AL21" s="23">
        <f t="shared" si="19"/>
        <v>57441</v>
      </c>
      <c r="AM21" s="23"/>
      <c r="AN21" s="23">
        <f t="shared" si="20"/>
        <v>57441</v>
      </c>
      <c r="AO21" s="23"/>
      <c r="AP21" s="23">
        <f>SUM(AN21:AO21)</f>
        <v>57441</v>
      </c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5"/>
      <c r="BM21" s="25"/>
      <c r="BN21" s="17"/>
      <c r="BO21" s="17"/>
      <c r="BP21" s="17"/>
      <c r="BQ21" s="17"/>
      <c r="BR21" s="1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31"/>
      <c r="CH21" s="31"/>
      <c r="CI21" s="31"/>
    </row>
    <row r="22" spans="1:87" x14ac:dyDescent="0.2">
      <c r="A22" s="18" t="s">
        <v>28</v>
      </c>
      <c r="B22" s="19">
        <v>1831</v>
      </c>
      <c r="C22" s="19">
        <f>SUM(B22:B22)</f>
        <v>1831</v>
      </c>
      <c r="D22" s="19"/>
      <c r="E22" s="19">
        <f>SUM(C22:D22)</f>
        <v>1831</v>
      </c>
      <c r="F22" s="19">
        <v>990</v>
      </c>
      <c r="G22" s="19">
        <f>SUM(E22:F22)</f>
        <v>2821</v>
      </c>
      <c r="H22" s="19">
        <v>915</v>
      </c>
      <c r="I22" s="19">
        <f>SUM(G22:H22)</f>
        <v>3736</v>
      </c>
      <c r="J22" s="19">
        <v>944</v>
      </c>
      <c r="K22" s="19">
        <f>SUM(I22:J22)</f>
        <v>4680</v>
      </c>
      <c r="L22" s="19">
        <v>890</v>
      </c>
      <c r="M22" s="19">
        <f>SUM(K22:L22)</f>
        <v>5570</v>
      </c>
      <c r="N22" s="19">
        <v>1837</v>
      </c>
      <c r="O22" s="19">
        <f>SUM(M22:N22)</f>
        <v>7407</v>
      </c>
      <c r="P22" s="19">
        <v>930</v>
      </c>
      <c r="Q22" s="19">
        <f>SUM(O22:P22)</f>
        <v>8337</v>
      </c>
      <c r="R22" s="19">
        <v>863</v>
      </c>
      <c r="S22" s="19">
        <f>SUM(Q22:R22)</f>
        <v>9200</v>
      </c>
      <c r="T22" s="19"/>
      <c r="U22" s="19">
        <f>SUM(S22:T22)</f>
        <v>9200</v>
      </c>
      <c r="V22" s="19"/>
      <c r="W22" s="19">
        <v>2635</v>
      </c>
      <c r="X22" s="23">
        <f t="shared" si="12"/>
        <v>2635</v>
      </c>
      <c r="Y22" s="23"/>
      <c r="Z22" s="23">
        <f>SUM(X22:Y22)</f>
        <v>2635</v>
      </c>
      <c r="AA22" s="23">
        <f>883+828</f>
        <v>1711</v>
      </c>
      <c r="AB22" s="23">
        <f t="shared" si="14"/>
        <v>4346</v>
      </c>
      <c r="AC22" s="23">
        <v>837</v>
      </c>
      <c r="AD22" s="23">
        <f t="shared" si="15"/>
        <v>5183</v>
      </c>
      <c r="AE22" s="23">
        <f>837+855</f>
        <v>1692</v>
      </c>
      <c r="AF22" s="23">
        <f t="shared" si="16"/>
        <v>6875</v>
      </c>
      <c r="AG22" s="23">
        <v>855</v>
      </c>
      <c r="AH22" s="23">
        <f t="shared" si="17"/>
        <v>7730</v>
      </c>
      <c r="AI22" s="23">
        <v>855</v>
      </c>
      <c r="AJ22" s="23">
        <f t="shared" si="18"/>
        <v>8585</v>
      </c>
      <c r="AK22" s="23">
        <v>855</v>
      </c>
      <c r="AL22" s="23">
        <f t="shared" si="19"/>
        <v>9440</v>
      </c>
      <c r="AM22" s="23"/>
      <c r="AN22" s="23">
        <f t="shared" si="20"/>
        <v>9440</v>
      </c>
      <c r="AO22" s="23">
        <v>873</v>
      </c>
      <c r="AP22" s="23">
        <f t="shared" ref="AP22:AP23" si="31">SUM(AN22:AO22)</f>
        <v>10313</v>
      </c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5"/>
      <c r="BM22" s="25"/>
      <c r="BN22" s="17"/>
      <c r="BO22" s="17"/>
      <c r="BP22" s="17"/>
      <c r="BQ22" s="17"/>
      <c r="BR22" s="1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31"/>
      <c r="CH22" s="31"/>
      <c r="CI22" s="31"/>
    </row>
    <row r="23" spans="1:87" x14ac:dyDescent="0.2">
      <c r="A23" s="18" t="s">
        <v>29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>
        <v>410</v>
      </c>
      <c r="M23" s="19">
        <f>SUM(K23:L23)</f>
        <v>410</v>
      </c>
      <c r="N23" s="19"/>
      <c r="O23" s="19">
        <f>SUM(M23:N23)</f>
        <v>410</v>
      </c>
      <c r="P23" s="19">
        <v>-1</v>
      </c>
      <c r="Q23" s="19">
        <f>SUM(O23:P23)</f>
        <v>409</v>
      </c>
      <c r="R23" s="19"/>
      <c r="S23" s="19">
        <f>SUM(Q23:R23)</f>
        <v>409</v>
      </c>
      <c r="T23" s="19"/>
      <c r="U23" s="19">
        <f>SUM(S23:T23)</f>
        <v>409</v>
      </c>
      <c r="V23" s="19"/>
      <c r="W23" s="19"/>
      <c r="X23" s="23">
        <f t="shared" si="12"/>
        <v>0</v>
      </c>
      <c r="Y23" s="15"/>
      <c r="Z23" s="23">
        <f>SUM(X23:Y23)</f>
        <v>0</v>
      </c>
      <c r="AA23" s="23">
        <v>460</v>
      </c>
      <c r="AB23" s="23">
        <f t="shared" si="14"/>
        <v>460</v>
      </c>
      <c r="AC23" s="23"/>
      <c r="AD23" s="23">
        <f t="shared" si="15"/>
        <v>460</v>
      </c>
      <c r="AE23" s="23"/>
      <c r="AF23" s="23">
        <f t="shared" si="16"/>
        <v>460</v>
      </c>
      <c r="AG23" s="23"/>
      <c r="AH23" s="23">
        <f t="shared" si="17"/>
        <v>460</v>
      </c>
      <c r="AI23" s="23"/>
      <c r="AJ23" s="23">
        <f t="shared" si="18"/>
        <v>460</v>
      </c>
      <c r="AK23" s="23"/>
      <c r="AL23" s="23">
        <f t="shared" si="19"/>
        <v>460</v>
      </c>
      <c r="AM23" s="23"/>
      <c r="AN23" s="23">
        <f t="shared" si="20"/>
        <v>460</v>
      </c>
      <c r="AO23" s="23"/>
      <c r="AP23" s="23">
        <f t="shared" si="31"/>
        <v>460</v>
      </c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5"/>
      <c r="BM23" s="25"/>
      <c r="BN23" s="17"/>
      <c r="BO23" s="17"/>
      <c r="BP23" s="17"/>
      <c r="BQ23" s="17"/>
      <c r="BR23" s="1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31"/>
      <c r="CH23" s="31"/>
      <c r="CI23" s="31"/>
    </row>
    <row r="24" spans="1:87" x14ac:dyDescent="0.2">
      <c r="A24" s="18" t="s">
        <v>30</v>
      </c>
      <c r="B24" s="28">
        <f t="shared" ref="B24:AF24" si="32">B25</f>
        <v>4241</v>
      </c>
      <c r="C24" s="28">
        <f t="shared" si="32"/>
        <v>4241</v>
      </c>
      <c r="D24" s="28">
        <f t="shared" si="32"/>
        <v>0</v>
      </c>
      <c r="E24" s="28">
        <f t="shared" si="32"/>
        <v>4241</v>
      </c>
      <c r="F24" s="28">
        <f t="shared" si="32"/>
        <v>1550</v>
      </c>
      <c r="G24" s="28">
        <f t="shared" si="32"/>
        <v>5791</v>
      </c>
      <c r="H24" s="28">
        <f t="shared" si="32"/>
        <v>1549</v>
      </c>
      <c r="I24" s="28">
        <f t="shared" si="32"/>
        <v>7340</v>
      </c>
      <c r="J24" s="28">
        <f t="shared" si="32"/>
        <v>1542</v>
      </c>
      <c r="K24" s="28">
        <f t="shared" si="32"/>
        <v>8882</v>
      </c>
      <c r="L24" s="28">
        <f t="shared" si="32"/>
        <v>3075</v>
      </c>
      <c r="M24" s="28">
        <f t="shared" si="32"/>
        <v>11957</v>
      </c>
      <c r="N24" s="28">
        <f t="shared" si="32"/>
        <v>1486</v>
      </c>
      <c r="O24" s="28">
        <f t="shared" si="32"/>
        <v>13443</v>
      </c>
      <c r="P24" s="28">
        <f t="shared" si="32"/>
        <v>1469</v>
      </c>
      <c r="Q24" s="28">
        <f t="shared" si="32"/>
        <v>14912</v>
      </c>
      <c r="R24" s="28">
        <f t="shared" si="32"/>
        <v>1426</v>
      </c>
      <c r="S24" s="28">
        <f t="shared" si="32"/>
        <v>16338</v>
      </c>
      <c r="T24" s="28">
        <f t="shared" si="32"/>
        <v>0</v>
      </c>
      <c r="U24" s="28">
        <f t="shared" si="32"/>
        <v>16338</v>
      </c>
      <c r="V24" s="28">
        <f t="shared" si="32"/>
        <v>0</v>
      </c>
      <c r="W24" s="28">
        <f t="shared" si="32"/>
        <v>3602</v>
      </c>
      <c r="X24" s="28">
        <f t="shared" si="32"/>
        <v>3602</v>
      </c>
      <c r="Y24" s="28">
        <f t="shared" si="32"/>
        <v>0</v>
      </c>
      <c r="Z24" s="28">
        <f t="shared" si="32"/>
        <v>3602</v>
      </c>
      <c r="AA24" s="28">
        <f t="shared" si="32"/>
        <v>1577</v>
      </c>
      <c r="AB24" s="28">
        <f t="shared" si="32"/>
        <v>5179</v>
      </c>
      <c r="AC24" s="28">
        <f t="shared" si="32"/>
        <v>790</v>
      </c>
      <c r="AD24" s="28">
        <f t="shared" si="32"/>
        <v>5969</v>
      </c>
      <c r="AE24" s="28">
        <f t="shared" si="32"/>
        <v>1562</v>
      </c>
      <c r="AF24" s="28">
        <f t="shared" si="32"/>
        <v>7531</v>
      </c>
      <c r="AG24" s="28">
        <f>AG25+AG26</f>
        <v>2768</v>
      </c>
      <c r="AH24" s="28">
        <f>AH25+AH26</f>
        <v>10299</v>
      </c>
      <c r="AI24" s="28">
        <f t="shared" ref="AI24:AM24" si="33">AI25+AI26</f>
        <v>760</v>
      </c>
      <c r="AJ24" s="28">
        <f t="shared" si="33"/>
        <v>11059</v>
      </c>
      <c r="AK24" s="28">
        <f t="shared" si="33"/>
        <v>756</v>
      </c>
      <c r="AL24" s="28">
        <f t="shared" si="33"/>
        <v>11815</v>
      </c>
      <c r="AM24" s="28">
        <f t="shared" si="33"/>
        <v>0</v>
      </c>
      <c r="AN24" s="28">
        <f>AN25+AN26+AN27</f>
        <v>26479</v>
      </c>
      <c r="AO24" s="28">
        <f>AO25+AO26+AO27+AO28</f>
        <v>1814</v>
      </c>
      <c r="AP24" s="28">
        <f>AP25+AP26+AP27+AP28</f>
        <v>28293</v>
      </c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5"/>
      <c r="BM24" s="25"/>
      <c r="BN24" s="17"/>
      <c r="BO24" s="17"/>
      <c r="BP24" s="17"/>
      <c r="BQ24" s="17"/>
      <c r="BR24" s="1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31"/>
      <c r="CH24" s="31"/>
      <c r="CI24" s="31"/>
    </row>
    <row r="25" spans="1:87" x14ac:dyDescent="0.2">
      <c r="A25" s="18" t="s">
        <v>801</v>
      </c>
      <c r="B25" s="28">
        <v>4241</v>
      </c>
      <c r="C25" s="19">
        <f>SUM(B25:B25)</f>
        <v>4241</v>
      </c>
      <c r="D25" s="19"/>
      <c r="E25" s="19">
        <f>SUM(C25:D25)</f>
        <v>4241</v>
      </c>
      <c r="F25" s="19">
        <v>1550</v>
      </c>
      <c r="G25" s="19">
        <f>SUM(E25:F25)</f>
        <v>5791</v>
      </c>
      <c r="H25" s="19">
        <v>1549</v>
      </c>
      <c r="I25" s="19">
        <f>SUM(G25:H25)</f>
        <v>7340</v>
      </c>
      <c r="J25" s="19">
        <v>1542</v>
      </c>
      <c r="K25" s="19">
        <f>SUM(I25:J25)</f>
        <v>8882</v>
      </c>
      <c r="L25" s="19">
        <v>3075</v>
      </c>
      <c r="M25" s="19">
        <f>SUM(K25:L25)</f>
        <v>11957</v>
      </c>
      <c r="N25" s="19">
        <v>1486</v>
      </c>
      <c r="O25" s="19">
        <f>SUM(M25:N25)</f>
        <v>13443</v>
      </c>
      <c r="P25" s="19">
        <v>1469</v>
      </c>
      <c r="Q25" s="19">
        <f>SUM(O25:P25)</f>
        <v>14912</v>
      </c>
      <c r="R25" s="19">
        <v>1426</v>
      </c>
      <c r="S25" s="19">
        <f>SUM(Q25:R25)</f>
        <v>16338</v>
      </c>
      <c r="T25" s="19"/>
      <c r="U25" s="19">
        <f>SUM(S25:T25)</f>
        <v>16338</v>
      </c>
      <c r="V25" s="19"/>
      <c r="W25" s="19">
        <v>3602</v>
      </c>
      <c r="X25" s="23">
        <f t="shared" si="12"/>
        <v>3602</v>
      </c>
      <c r="Y25" s="23"/>
      <c r="Z25" s="23">
        <f>SUM(X25:Y25)</f>
        <v>3602</v>
      </c>
      <c r="AA25" s="23">
        <f>487+1090</f>
        <v>1577</v>
      </c>
      <c r="AB25" s="23">
        <f t="shared" si="14"/>
        <v>5179</v>
      </c>
      <c r="AC25" s="23">
        <v>790</v>
      </c>
      <c r="AD25" s="23">
        <f t="shared" si="15"/>
        <v>5969</v>
      </c>
      <c r="AE25" s="23">
        <f>781+781</f>
        <v>1562</v>
      </c>
      <c r="AF25" s="23">
        <f t="shared" si="16"/>
        <v>7531</v>
      </c>
      <c r="AG25" s="23">
        <v>768</v>
      </c>
      <c r="AH25" s="23">
        <f t="shared" si="17"/>
        <v>8299</v>
      </c>
      <c r="AI25" s="23">
        <v>760</v>
      </c>
      <c r="AJ25" s="23">
        <f t="shared" si="18"/>
        <v>9059</v>
      </c>
      <c r="AK25" s="23">
        <v>756</v>
      </c>
      <c r="AL25" s="23">
        <f t="shared" si="19"/>
        <v>9815</v>
      </c>
      <c r="AM25" s="23"/>
      <c r="AN25" s="23">
        <f t="shared" si="20"/>
        <v>9815</v>
      </c>
      <c r="AO25" s="23">
        <v>34</v>
      </c>
      <c r="AP25" s="23">
        <f>SUM(AN25:AO25)</f>
        <v>9849</v>
      </c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5"/>
      <c r="BM25" s="25"/>
      <c r="BN25" s="17"/>
      <c r="BO25" s="17"/>
      <c r="BP25" s="17"/>
      <c r="BQ25" s="17"/>
      <c r="BR25" s="1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31"/>
      <c r="CH25" s="31"/>
      <c r="CI25" s="31"/>
    </row>
    <row r="26" spans="1:87" x14ac:dyDescent="0.2">
      <c r="A26" s="18" t="s">
        <v>1120</v>
      </c>
      <c r="B26" s="28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23"/>
      <c r="Y26" s="23"/>
      <c r="Z26" s="23"/>
      <c r="AA26" s="23"/>
      <c r="AB26" s="23"/>
      <c r="AC26" s="23"/>
      <c r="AD26" s="23"/>
      <c r="AE26" s="23"/>
      <c r="AF26" s="23"/>
      <c r="AG26" s="23">
        <v>2000</v>
      </c>
      <c r="AH26" s="23">
        <f t="shared" si="17"/>
        <v>2000</v>
      </c>
      <c r="AI26" s="23"/>
      <c r="AJ26" s="23">
        <f t="shared" si="18"/>
        <v>2000</v>
      </c>
      <c r="AK26" s="23"/>
      <c r="AL26" s="23">
        <f t="shared" si="19"/>
        <v>2000</v>
      </c>
      <c r="AM26" s="23"/>
      <c r="AN26" s="23">
        <f t="shared" si="20"/>
        <v>2000</v>
      </c>
      <c r="AO26" s="23"/>
      <c r="AP26" s="23">
        <f t="shared" ref="AP26:AP28" si="34">SUM(AN26:AO26)</f>
        <v>2000</v>
      </c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5"/>
      <c r="BM26" s="25"/>
      <c r="BN26" s="17"/>
      <c r="BO26" s="17"/>
      <c r="BP26" s="17"/>
      <c r="BQ26" s="17"/>
      <c r="BR26" s="1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31"/>
      <c r="CH26" s="31"/>
      <c r="CI26" s="31"/>
    </row>
    <row r="27" spans="1:87" x14ac:dyDescent="0.2">
      <c r="A27" s="18" t="s">
        <v>1180</v>
      </c>
      <c r="B27" s="28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>
        <v>14664</v>
      </c>
      <c r="AN27" s="23">
        <f t="shared" si="20"/>
        <v>14664</v>
      </c>
      <c r="AO27" s="23"/>
      <c r="AP27" s="23">
        <f t="shared" si="34"/>
        <v>14664</v>
      </c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5"/>
      <c r="BM27" s="25"/>
      <c r="BN27" s="17"/>
      <c r="BO27" s="17"/>
      <c r="BP27" s="17"/>
      <c r="BQ27" s="17"/>
      <c r="BR27" s="1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31"/>
      <c r="CH27" s="31"/>
      <c r="CI27" s="31"/>
    </row>
    <row r="28" spans="1:87" x14ac:dyDescent="0.2">
      <c r="A28" s="18" t="s">
        <v>1194</v>
      </c>
      <c r="B28" s="28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>
        <v>1780</v>
      </c>
      <c r="AP28" s="23">
        <f t="shared" si="34"/>
        <v>1780</v>
      </c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5"/>
      <c r="BM28" s="25"/>
      <c r="BN28" s="17"/>
      <c r="BO28" s="17"/>
      <c r="BP28" s="17"/>
      <c r="BQ28" s="17"/>
      <c r="BR28" s="1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31"/>
      <c r="CH28" s="31"/>
      <c r="CI28" s="31"/>
    </row>
    <row r="29" spans="1:87" x14ac:dyDescent="0.2">
      <c r="A29" s="18" t="s">
        <v>31</v>
      </c>
      <c r="B29" s="19">
        <f t="shared" ref="B29:U29" si="35">B30</f>
        <v>0</v>
      </c>
      <c r="C29" s="19">
        <f t="shared" si="35"/>
        <v>0</v>
      </c>
      <c r="D29" s="19">
        <f t="shared" si="35"/>
        <v>0</v>
      </c>
      <c r="E29" s="19">
        <f t="shared" si="35"/>
        <v>0</v>
      </c>
      <c r="F29" s="19">
        <f t="shared" si="35"/>
        <v>0</v>
      </c>
      <c r="G29" s="19">
        <f t="shared" si="35"/>
        <v>0</v>
      </c>
      <c r="H29" s="19">
        <f t="shared" si="35"/>
        <v>0</v>
      </c>
      <c r="I29" s="19">
        <f t="shared" si="35"/>
        <v>0</v>
      </c>
      <c r="J29" s="19">
        <f t="shared" si="35"/>
        <v>0</v>
      </c>
      <c r="K29" s="19">
        <f t="shared" si="35"/>
        <v>0</v>
      </c>
      <c r="L29" s="19">
        <f t="shared" si="35"/>
        <v>0</v>
      </c>
      <c r="M29" s="19">
        <f t="shared" si="35"/>
        <v>0</v>
      </c>
      <c r="N29" s="19">
        <f t="shared" si="35"/>
        <v>0</v>
      </c>
      <c r="O29" s="19">
        <f t="shared" si="35"/>
        <v>0</v>
      </c>
      <c r="P29" s="19">
        <f t="shared" si="35"/>
        <v>0</v>
      </c>
      <c r="Q29" s="19">
        <f t="shared" si="35"/>
        <v>0</v>
      </c>
      <c r="R29" s="19">
        <f t="shared" si="35"/>
        <v>0</v>
      </c>
      <c r="S29" s="19">
        <f t="shared" si="35"/>
        <v>0</v>
      </c>
      <c r="T29" s="19">
        <f t="shared" si="35"/>
        <v>0</v>
      </c>
      <c r="U29" s="19">
        <f t="shared" si="35"/>
        <v>0</v>
      </c>
      <c r="V29" s="19">
        <f>V30+V31</f>
        <v>0</v>
      </c>
      <c r="W29" s="19">
        <f t="shared" ref="W29:AP29" si="36">W30+W31</f>
        <v>0</v>
      </c>
      <c r="X29" s="19">
        <f t="shared" si="36"/>
        <v>0</v>
      </c>
      <c r="Y29" s="19">
        <f t="shared" si="36"/>
        <v>0</v>
      </c>
      <c r="Z29" s="19">
        <f t="shared" si="36"/>
        <v>0</v>
      </c>
      <c r="AA29" s="19">
        <f t="shared" si="36"/>
        <v>0</v>
      </c>
      <c r="AB29" s="19">
        <f t="shared" si="36"/>
        <v>0</v>
      </c>
      <c r="AC29" s="19">
        <f t="shared" si="36"/>
        <v>4781</v>
      </c>
      <c r="AD29" s="19">
        <f t="shared" si="36"/>
        <v>4781</v>
      </c>
      <c r="AE29" s="19">
        <f t="shared" si="36"/>
        <v>1077</v>
      </c>
      <c r="AF29" s="19">
        <f t="shared" si="36"/>
        <v>5858</v>
      </c>
      <c r="AG29" s="19">
        <f t="shared" si="36"/>
        <v>0</v>
      </c>
      <c r="AH29" s="19">
        <f t="shared" si="36"/>
        <v>5858</v>
      </c>
      <c r="AI29" s="19">
        <f t="shared" si="36"/>
        <v>0</v>
      </c>
      <c r="AJ29" s="19">
        <f t="shared" si="36"/>
        <v>5858</v>
      </c>
      <c r="AK29" s="19">
        <f t="shared" si="36"/>
        <v>0</v>
      </c>
      <c r="AL29" s="19">
        <f t="shared" si="36"/>
        <v>5858</v>
      </c>
      <c r="AM29" s="19">
        <f t="shared" si="36"/>
        <v>0</v>
      </c>
      <c r="AN29" s="19">
        <f t="shared" si="36"/>
        <v>5858</v>
      </c>
      <c r="AO29" s="19">
        <f t="shared" si="36"/>
        <v>0</v>
      </c>
      <c r="AP29" s="19">
        <f t="shared" si="36"/>
        <v>5858</v>
      </c>
      <c r="AQ29" s="18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17"/>
      <c r="BO29" s="17"/>
      <c r="BP29" s="17"/>
      <c r="BQ29" s="17"/>
      <c r="BR29" s="1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31"/>
      <c r="CH29" s="31"/>
      <c r="CI29" s="31"/>
    </row>
    <row r="30" spans="1:87" x14ac:dyDescent="0.2">
      <c r="A30" s="18" t="s">
        <v>1030</v>
      </c>
      <c r="B30" s="19"/>
      <c r="C30" s="19">
        <f>SUM(B30:B30)</f>
        <v>0</v>
      </c>
      <c r="D30" s="19"/>
      <c r="E30" s="19">
        <f>SUM(C30:D30)</f>
        <v>0</v>
      </c>
      <c r="F30" s="19"/>
      <c r="G30" s="19">
        <f>SUM(E30:F30)</f>
        <v>0</v>
      </c>
      <c r="H30" s="19"/>
      <c r="I30" s="19">
        <f>SUM(G30:H30)</f>
        <v>0</v>
      </c>
      <c r="J30" s="19"/>
      <c r="K30" s="19">
        <f>SUM(I30:J30)</f>
        <v>0</v>
      </c>
      <c r="L30" s="19"/>
      <c r="M30" s="19">
        <f>SUM(K30:L30)</f>
        <v>0</v>
      </c>
      <c r="N30" s="19"/>
      <c r="O30" s="19">
        <f>SUM(M30:N30)</f>
        <v>0</v>
      </c>
      <c r="P30" s="19"/>
      <c r="Q30" s="19">
        <f>SUM(O30:P30)</f>
        <v>0</v>
      </c>
      <c r="R30" s="19"/>
      <c r="S30" s="19">
        <f>SUM(Q30:R30)</f>
        <v>0</v>
      </c>
      <c r="T30" s="19"/>
      <c r="U30" s="19">
        <f>SUM(S30:T30)</f>
        <v>0</v>
      </c>
      <c r="V30" s="19"/>
      <c r="W30" s="19"/>
      <c r="X30" s="15">
        <f t="shared" si="12"/>
        <v>0</v>
      </c>
      <c r="Y30" s="23"/>
      <c r="Z30" s="23">
        <f>SUM(X30:Y30)</f>
        <v>0</v>
      </c>
      <c r="AA30" s="23"/>
      <c r="AB30" s="23">
        <f t="shared" si="14"/>
        <v>0</v>
      </c>
      <c r="AC30" s="23">
        <v>4781</v>
      </c>
      <c r="AD30" s="23">
        <f t="shared" si="15"/>
        <v>4781</v>
      </c>
      <c r="AE30" s="23"/>
      <c r="AF30" s="23">
        <f t="shared" si="16"/>
        <v>4781</v>
      </c>
      <c r="AG30" s="23"/>
      <c r="AH30" s="23">
        <f t="shared" si="17"/>
        <v>4781</v>
      </c>
      <c r="AI30" s="23"/>
      <c r="AJ30" s="23">
        <f t="shared" si="18"/>
        <v>4781</v>
      </c>
      <c r="AK30" s="23"/>
      <c r="AL30" s="23">
        <f t="shared" si="19"/>
        <v>4781</v>
      </c>
      <c r="AM30" s="23"/>
      <c r="AN30" s="23">
        <f t="shared" si="20"/>
        <v>4781</v>
      </c>
      <c r="AO30" s="23"/>
      <c r="AP30" s="23">
        <f>SUM(AN30:AO30)</f>
        <v>4781</v>
      </c>
      <c r="AQ30" s="27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17"/>
      <c r="BO30" s="17"/>
      <c r="BP30" s="17"/>
      <c r="BQ30" s="17"/>
      <c r="BR30" s="1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31"/>
      <c r="CH30" s="31"/>
      <c r="CI30" s="31"/>
    </row>
    <row r="31" spans="1:87" x14ac:dyDescent="0.2">
      <c r="A31" s="18" t="s">
        <v>1061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5"/>
      <c r="Y31" s="23"/>
      <c r="Z31" s="23"/>
      <c r="AA31" s="23"/>
      <c r="AB31" s="23"/>
      <c r="AC31" s="23"/>
      <c r="AD31" s="23"/>
      <c r="AE31" s="23">
        <v>1077</v>
      </c>
      <c r="AF31" s="23">
        <f t="shared" si="16"/>
        <v>1077</v>
      </c>
      <c r="AG31" s="23"/>
      <c r="AH31" s="23">
        <f t="shared" si="17"/>
        <v>1077</v>
      </c>
      <c r="AI31" s="23"/>
      <c r="AJ31" s="23">
        <f t="shared" si="18"/>
        <v>1077</v>
      </c>
      <c r="AK31" s="23"/>
      <c r="AL31" s="23">
        <f t="shared" si="19"/>
        <v>1077</v>
      </c>
      <c r="AM31" s="23"/>
      <c r="AN31" s="23">
        <f t="shared" si="20"/>
        <v>1077</v>
      </c>
      <c r="AO31" s="23"/>
      <c r="AP31" s="23">
        <f>SUM(AN31:AO31)</f>
        <v>1077</v>
      </c>
      <c r="AQ31" s="27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17"/>
      <c r="BO31" s="17"/>
      <c r="BP31" s="17"/>
      <c r="BQ31" s="17"/>
      <c r="BR31" s="1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31"/>
      <c r="CH31" s="31"/>
      <c r="CI31" s="31"/>
    </row>
    <row r="32" spans="1:87" x14ac:dyDescent="0.2">
      <c r="A32" s="18" t="s">
        <v>32</v>
      </c>
      <c r="B32" s="19"/>
      <c r="C32" s="19"/>
      <c r="D32" s="19"/>
      <c r="E32" s="19"/>
      <c r="F32" s="19"/>
      <c r="G32" s="19"/>
      <c r="H32" s="19"/>
      <c r="I32" s="19"/>
      <c r="J32" s="19">
        <v>19355</v>
      </c>
      <c r="K32" s="19">
        <f>SUM(I32:J32)</f>
        <v>19355</v>
      </c>
      <c r="L32" s="19">
        <v>-19355</v>
      </c>
      <c r="M32" s="19">
        <f>SUM(K32:L32)</f>
        <v>0</v>
      </c>
      <c r="N32" s="19"/>
      <c r="O32" s="19">
        <f>SUM(M32:N32)</f>
        <v>0</v>
      </c>
      <c r="P32" s="19"/>
      <c r="Q32" s="19">
        <f>SUM(O32:P32)</f>
        <v>0</v>
      </c>
      <c r="R32" s="19"/>
      <c r="S32" s="19">
        <f>SUM(Q32:R32)</f>
        <v>0</v>
      </c>
      <c r="T32" s="19"/>
      <c r="U32" s="19">
        <f>SUM(S32:T32)</f>
        <v>0</v>
      </c>
      <c r="V32" s="19"/>
      <c r="W32" s="19"/>
      <c r="X32" s="15">
        <f t="shared" si="12"/>
        <v>0</v>
      </c>
      <c r="Y32" s="23"/>
      <c r="Z32" s="23">
        <f>SUM(X32:Y32)</f>
        <v>0</v>
      </c>
      <c r="AA32" s="23"/>
      <c r="AB32" s="23">
        <f t="shared" si="14"/>
        <v>0</v>
      </c>
      <c r="AC32" s="23"/>
      <c r="AD32" s="23">
        <f t="shared" si="15"/>
        <v>0</v>
      </c>
      <c r="AE32" s="23"/>
      <c r="AF32" s="23">
        <f t="shared" si="16"/>
        <v>0</v>
      </c>
      <c r="AG32" s="23"/>
      <c r="AH32" s="23">
        <f t="shared" si="17"/>
        <v>0</v>
      </c>
      <c r="AI32" s="23"/>
      <c r="AJ32" s="23">
        <f t="shared" si="18"/>
        <v>0</v>
      </c>
      <c r="AK32" s="23"/>
      <c r="AL32" s="23">
        <f t="shared" si="19"/>
        <v>0</v>
      </c>
      <c r="AM32" s="23"/>
      <c r="AN32" s="23">
        <f t="shared" si="20"/>
        <v>0</v>
      </c>
      <c r="AO32" s="23"/>
      <c r="AP32" s="23">
        <f>SUM(AN32:AO32)</f>
        <v>0</v>
      </c>
      <c r="AQ32" s="27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17"/>
      <c r="BO32" s="17"/>
      <c r="BP32" s="17"/>
      <c r="BQ32" s="17"/>
      <c r="BR32" s="1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31"/>
      <c r="CH32" s="31"/>
      <c r="CI32" s="31"/>
    </row>
    <row r="33" spans="1:87" x14ac:dyDescent="0.2">
      <c r="A33" s="18" t="s">
        <v>33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>
        <f t="shared" ref="L33:AD33" si="37">L34</f>
        <v>1470</v>
      </c>
      <c r="M33" s="19">
        <f t="shared" si="37"/>
        <v>1470</v>
      </c>
      <c r="N33" s="19">
        <f t="shared" si="37"/>
        <v>0</v>
      </c>
      <c r="O33" s="19">
        <f t="shared" si="37"/>
        <v>1470</v>
      </c>
      <c r="P33" s="19">
        <f t="shared" si="37"/>
        <v>0</v>
      </c>
      <c r="Q33" s="19">
        <f t="shared" si="37"/>
        <v>1470</v>
      </c>
      <c r="R33" s="19">
        <f t="shared" si="37"/>
        <v>0</v>
      </c>
      <c r="S33" s="19">
        <f t="shared" si="37"/>
        <v>1470</v>
      </c>
      <c r="T33" s="19">
        <f t="shared" si="37"/>
        <v>0</v>
      </c>
      <c r="U33" s="19">
        <f t="shared" si="37"/>
        <v>1470</v>
      </c>
      <c r="V33" s="19">
        <f t="shared" si="37"/>
        <v>0</v>
      </c>
      <c r="W33" s="19">
        <f t="shared" si="37"/>
        <v>0</v>
      </c>
      <c r="X33" s="19">
        <f t="shared" si="37"/>
        <v>0</v>
      </c>
      <c r="Y33" s="19">
        <f t="shared" si="37"/>
        <v>0</v>
      </c>
      <c r="Z33" s="19">
        <f t="shared" si="37"/>
        <v>0</v>
      </c>
      <c r="AA33" s="19">
        <f t="shared" si="37"/>
        <v>0</v>
      </c>
      <c r="AB33" s="19">
        <f t="shared" si="37"/>
        <v>0</v>
      </c>
      <c r="AC33" s="19">
        <f t="shared" si="37"/>
        <v>0</v>
      </c>
      <c r="AD33" s="19">
        <f t="shared" si="37"/>
        <v>0</v>
      </c>
      <c r="AE33" s="19"/>
      <c r="AF33" s="23">
        <f t="shared" si="16"/>
        <v>0</v>
      </c>
      <c r="AG33" s="23"/>
      <c r="AH33" s="23">
        <f t="shared" si="17"/>
        <v>0</v>
      </c>
      <c r="AI33" s="23"/>
      <c r="AJ33" s="23">
        <f t="shared" si="18"/>
        <v>0</v>
      </c>
      <c r="AK33" s="23">
        <f t="shared" ref="AK33" si="38">SUM(AI33:AJ33)</f>
        <v>0</v>
      </c>
      <c r="AL33" s="23">
        <f t="shared" ref="AL33" si="39">SUM(AJ33:AK33)</f>
        <v>0</v>
      </c>
      <c r="AM33" s="23">
        <f t="shared" ref="AM33" si="40">SUM(AK33:AL33)</f>
        <v>0</v>
      </c>
      <c r="AN33" s="23">
        <f t="shared" ref="AN33" si="41">SUM(AL33:AM33)</f>
        <v>0</v>
      </c>
      <c r="AO33" s="23"/>
      <c r="AP33" s="23">
        <f>SUM(AN33:AO33)</f>
        <v>0</v>
      </c>
      <c r="AQ33" s="27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17"/>
      <c r="BO33" s="17"/>
      <c r="BP33" s="17"/>
      <c r="BQ33" s="17"/>
      <c r="BR33" s="1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31"/>
      <c r="CH33" s="31"/>
      <c r="CI33" s="31"/>
    </row>
    <row r="34" spans="1:87" x14ac:dyDescent="0.2">
      <c r="A34" s="18" t="s">
        <v>34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>
        <v>1470</v>
      </c>
      <c r="M34" s="19">
        <f>SUM(K34:L34)</f>
        <v>1470</v>
      </c>
      <c r="N34" s="19"/>
      <c r="O34" s="19">
        <f>SUM(M34:N34)</f>
        <v>1470</v>
      </c>
      <c r="P34" s="19"/>
      <c r="Q34" s="19">
        <f>SUM(O34:P34)</f>
        <v>1470</v>
      </c>
      <c r="R34" s="19"/>
      <c r="S34" s="19">
        <f>SUM(Q34:R34)</f>
        <v>1470</v>
      </c>
      <c r="T34" s="19"/>
      <c r="U34" s="19">
        <f>SUM(S34:T34)</f>
        <v>1470</v>
      </c>
      <c r="V34" s="19"/>
      <c r="W34" s="19"/>
      <c r="X34" s="15">
        <f t="shared" si="12"/>
        <v>0</v>
      </c>
      <c r="Y34" s="15"/>
      <c r="Z34" s="23">
        <f>SUM(X34:Y34)</f>
        <v>0</v>
      </c>
      <c r="AA34" s="23"/>
      <c r="AB34" s="23">
        <f t="shared" si="14"/>
        <v>0</v>
      </c>
      <c r="AC34" s="23"/>
      <c r="AD34" s="23">
        <f t="shared" si="15"/>
        <v>0</v>
      </c>
      <c r="AE34" s="23"/>
      <c r="AF34" s="23">
        <f t="shared" si="16"/>
        <v>0</v>
      </c>
      <c r="AG34" s="23"/>
      <c r="AH34" s="23">
        <f t="shared" si="17"/>
        <v>0</v>
      </c>
      <c r="AI34" s="23"/>
      <c r="AJ34" s="23">
        <f t="shared" si="18"/>
        <v>0</v>
      </c>
      <c r="AK34" s="23"/>
      <c r="AL34" s="23">
        <f t="shared" si="19"/>
        <v>0</v>
      </c>
      <c r="AM34" s="23"/>
      <c r="AN34" s="23">
        <f t="shared" si="20"/>
        <v>0</v>
      </c>
      <c r="AO34" s="23"/>
      <c r="AP34" s="23">
        <f>SUM(AN34:AO34)</f>
        <v>0</v>
      </c>
      <c r="AQ34" s="27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17"/>
      <c r="BO34" s="17"/>
      <c r="BP34" s="17"/>
      <c r="BQ34" s="17"/>
      <c r="BR34" s="1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31"/>
      <c r="CH34" s="31"/>
      <c r="CI34" s="31"/>
    </row>
    <row r="35" spans="1:87" x14ac:dyDescent="0.2">
      <c r="A35" s="18" t="s">
        <v>35</v>
      </c>
      <c r="B35" s="19">
        <f>B36</f>
        <v>0</v>
      </c>
      <c r="C35" s="19">
        <f>C36</f>
        <v>0</v>
      </c>
      <c r="D35" s="19">
        <f>D36</f>
        <v>0</v>
      </c>
      <c r="E35" s="19">
        <f>E36</f>
        <v>0</v>
      </c>
      <c r="F35" s="19">
        <f t="shared" ref="F35:K35" si="42">F36+F48</f>
        <v>48600</v>
      </c>
      <c r="G35" s="19">
        <f t="shared" si="42"/>
        <v>48600</v>
      </c>
      <c r="H35" s="19">
        <f t="shared" si="42"/>
        <v>0</v>
      </c>
      <c r="I35" s="19">
        <f t="shared" si="42"/>
        <v>48600</v>
      </c>
      <c r="J35" s="19">
        <f t="shared" si="42"/>
        <v>0</v>
      </c>
      <c r="K35" s="19">
        <f t="shared" si="42"/>
        <v>48600</v>
      </c>
      <c r="L35" s="19">
        <f t="shared" ref="L35:T35" si="43">L36+L48+L49</f>
        <v>326424</v>
      </c>
      <c r="M35" s="19">
        <f t="shared" si="43"/>
        <v>375024</v>
      </c>
      <c r="N35" s="19">
        <f t="shared" si="43"/>
        <v>1930</v>
      </c>
      <c r="O35" s="19">
        <f t="shared" si="43"/>
        <v>376954</v>
      </c>
      <c r="P35" s="19">
        <f t="shared" si="43"/>
        <v>-1743</v>
      </c>
      <c r="Q35" s="19">
        <f t="shared" si="43"/>
        <v>375211</v>
      </c>
      <c r="R35" s="19">
        <f t="shared" si="43"/>
        <v>-1262</v>
      </c>
      <c r="S35" s="19">
        <f t="shared" si="43"/>
        <v>373949</v>
      </c>
      <c r="T35" s="19">
        <f t="shared" si="43"/>
        <v>0</v>
      </c>
      <c r="U35" s="19">
        <f>U36+U48+U49</f>
        <v>373949</v>
      </c>
      <c r="V35" s="19">
        <f>V36+V48+V49</f>
        <v>267618</v>
      </c>
      <c r="W35" s="19">
        <f t="shared" ref="W35:AD35" si="44">W36+W48+W49</f>
        <v>61208</v>
      </c>
      <c r="X35" s="19">
        <f t="shared" si="44"/>
        <v>328826</v>
      </c>
      <c r="Y35" s="19">
        <f t="shared" si="44"/>
        <v>40853</v>
      </c>
      <c r="Z35" s="19">
        <f t="shared" si="44"/>
        <v>369679</v>
      </c>
      <c r="AA35" s="19">
        <f t="shared" si="44"/>
        <v>0</v>
      </c>
      <c r="AB35" s="19">
        <f t="shared" si="44"/>
        <v>369679</v>
      </c>
      <c r="AC35" s="19">
        <f t="shared" si="44"/>
        <v>-1464</v>
      </c>
      <c r="AD35" s="19">
        <f t="shared" si="44"/>
        <v>368215</v>
      </c>
      <c r="AE35" s="19">
        <f>AE36+AE48+AE49+AE50</f>
        <v>91553</v>
      </c>
      <c r="AF35" s="19">
        <f>AF36+AF48+AF49+AF50</f>
        <v>459768</v>
      </c>
      <c r="AG35" s="19">
        <f t="shared" ref="AG35:AP35" si="45">AG36+AG48+AG49+AG50</f>
        <v>0</v>
      </c>
      <c r="AH35" s="19">
        <f t="shared" si="45"/>
        <v>459768</v>
      </c>
      <c r="AI35" s="19">
        <f t="shared" si="45"/>
        <v>918</v>
      </c>
      <c r="AJ35" s="19">
        <f t="shared" si="45"/>
        <v>460686</v>
      </c>
      <c r="AK35" s="19">
        <f t="shared" si="45"/>
        <v>0</v>
      </c>
      <c r="AL35" s="19">
        <f t="shared" si="45"/>
        <v>460686</v>
      </c>
      <c r="AM35" s="19">
        <f t="shared" si="45"/>
        <v>0</v>
      </c>
      <c r="AN35" s="19">
        <f t="shared" si="45"/>
        <v>460686</v>
      </c>
      <c r="AO35" s="19">
        <f>AO36+AO48+AO49+AO50</f>
        <v>-58244</v>
      </c>
      <c r="AP35" s="19">
        <f t="shared" si="45"/>
        <v>402442</v>
      </c>
      <c r="AQ35" s="27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17"/>
      <c r="BO35" s="17"/>
      <c r="BP35" s="17"/>
      <c r="BQ35" s="17"/>
      <c r="BR35" s="1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31"/>
      <c r="CH35" s="31"/>
      <c r="CI35" s="31"/>
    </row>
    <row r="36" spans="1:87" x14ac:dyDescent="0.2">
      <c r="A36" s="18" t="s">
        <v>36</v>
      </c>
      <c r="B36" s="19">
        <f t="shared" ref="B36:K36" si="46">SUM(B37:B42)</f>
        <v>0</v>
      </c>
      <c r="C36" s="19">
        <f t="shared" si="46"/>
        <v>0</v>
      </c>
      <c r="D36" s="19">
        <f t="shared" si="46"/>
        <v>0</v>
      </c>
      <c r="E36" s="19">
        <f t="shared" si="46"/>
        <v>0</v>
      </c>
      <c r="F36" s="19">
        <f t="shared" si="46"/>
        <v>0</v>
      </c>
      <c r="G36" s="19">
        <f t="shared" si="46"/>
        <v>0</v>
      </c>
      <c r="H36" s="19">
        <f t="shared" si="46"/>
        <v>0</v>
      </c>
      <c r="I36" s="19">
        <f t="shared" si="46"/>
        <v>0</v>
      </c>
      <c r="J36" s="19">
        <f t="shared" si="46"/>
        <v>0</v>
      </c>
      <c r="K36" s="19">
        <f t="shared" si="46"/>
        <v>0</v>
      </c>
      <c r="L36" s="19">
        <f>SUM(L37:L43)</f>
        <v>327268</v>
      </c>
      <c r="M36" s="19">
        <f>SUM(M37:M43)</f>
        <v>327268</v>
      </c>
      <c r="N36" s="19">
        <f t="shared" ref="N36:T36" si="47">SUM(N37:N44)</f>
        <v>1930</v>
      </c>
      <c r="O36" s="19">
        <f t="shared" si="47"/>
        <v>329198</v>
      </c>
      <c r="P36" s="19">
        <f t="shared" si="47"/>
        <v>-1746</v>
      </c>
      <c r="Q36" s="19">
        <f t="shared" si="47"/>
        <v>327452</v>
      </c>
      <c r="R36" s="19">
        <f t="shared" si="47"/>
        <v>-1262</v>
      </c>
      <c r="S36" s="19">
        <f t="shared" si="47"/>
        <v>326190</v>
      </c>
      <c r="T36" s="19">
        <f t="shared" si="47"/>
        <v>0</v>
      </c>
      <c r="U36" s="19">
        <f>SUM(U37:U44)</f>
        <v>326190</v>
      </c>
      <c r="V36" s="19">
        <f>SUM(V37:V45)</f>
        <v>267618</v>
      </c>
      <c r="W36" s="19">
        <f t="shared" ref="W36:AC36" si="48">SUM(W37:W45)</f>
        <v>61208</v>
      </c>
      <c r="X36" s="19">
        <f t="shared" si="48"/>
        <v>328826</v>
      </c>
      <c r="Y36" s="19">
        <f t="shared" si="48"/>
        <v>0</v>
      </c>
      <c r="Z36" s="19">
        <f t="shared" si="48"/>
        <v>328826</v>
      </c>
      <c r="AA36" s="19">
        <f t="shared" si="48"/>
        <v>0</v>
      </c>
      <c r="AB36" s="19">
        <f t="shared" si="48"/>
        <v>328826</v>
      </c>
      <c r="AC36" s="19">
        <f t="shared" si="48"/>
        <v>-1464</v>
      </c>
      <c r="AD36" s="19">
        <f>SUM(AD37:AD46)</f>
        <v>327362</v>
      </c>
      <c r="AE36" s="19">
        <f t="shared" ref="AE36:AH36" si="49">SUM(AE37:AE46)</f>
        <v>90153</v>
      </c>
      <c r="AF36" s="19">
        <f t="shared" si="49"/>
        <v>417515</v>
      </c>
      <c r="AG36" s="19">
        <f t="shared" si="49"/>
        <v>0</v>
      </c>
      <c r="AH36" s="19">
        <f t="shared" si="49"/>
        <v>417515</v>
      </c>
      <c r="AI36" s="19">
        <f>SUM(AI37:AI47)</f>
        <v>918</v>
      </c>
      <c r="AJ36" s="19">
        <f>SUM(AJ37:AJ47)</f>
        <v>418433</v>
      </c>
      <c r="AK36" s="19">
        <f t="shared" ref="AK36:AO36" si="50">SUM(AK37:AK47)</f>
        <v>0</v>
      </c>
      <c r="AL36" s="19">
        <f t="shared" si="50"/>
        <v>418433</v>
      </c>
      <c r="AM36" s="19">
        <f t="shared" si="50"/>
        <v>0</v>
      </c>
      <c r="AN36" s="19">
        <f t="shared" si="50"/>
        <v>418433</v>
      </c>
      <c r="AO36" s="19">
        <f t="shared" si="50"/>
        <v>-58701</v>
      </c>
      <c r="AP36" s="19">
        <f>SUM(AP37:AP47)</f>
        <v>359732</v>
      </c>
      <c r="AQ36" s="27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17"/>
      <c r="BO36" s="17"/>
      <c r="BP36" s="17"/>
      <c r="BQ36" s="17"/>
      <c r="BR36" s="1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31"/>
      <c r="CH36" s="31"/>
      <c r="CI36" s="31"/>
    </row>
    <row r="37" spans="1:87" x14ac:dyDescent="0.2">
      <c r="A37" s="26" t="s">
        <v>37</v>
      </c>
      <c r="B37" s="19"/>
      <c r="C37" s="19">
        <f t="shared" ref="C37:C42" si="51">SUM(B37:B37)</f>
        <v>0</v>
      </c>
      <c r="D37" s="19"/>
      <c r="E37" s="19">
        <f t="shared" ref="E37:E42" si="52">SUM(C37:D37)</f>
        <v>0</v>
      </c>
      <c r="F37" s="19"/>
      <c r="G37" s="19">
        <f t="shared" ref="G37:G48" si="53">SUM(E37:F37)</f>
        <v>0</v>
      </c>
      <c r="H37" s="19"/>
      <c r="I37" s="19">
        <f t="shared" ref="I37:I42" si="54">SUM(G37:H37)</f>
        <v>0</v>
      </c>
      <c r="J37" s="19"/>
      <c r="K37" s="19">
        <f t="shared" ref="K37:K48" si="55">SUM(I37:J37)</f>
        <v>0</v>
      </c>
      <c r="L37" s="19"/>
      <c r="M37" s="19">
        <f t="shared" ref="M37:Q48" si="56">SUM(K37:L37)</f>
        <v>0</v>
      </c>
      <c r="N37" s="19"/>
      <c r="O37" s="19">
        <f t="shared" si="56"/>
        <v>0</v>
      </c>
      <c r="P37" s="19"/>
      <c r="Q37" s="19">
        <f t="shared" si="56"/>
        <v>0</v>
      </c>
      <c r="R37" s="19"/>
      <c r="S37" s="19">
        <f t="shared" ref="S37:S49" si="57">SUM(Q37:R37)</f>
        <v>0</v>
      </c>
      <c r="T37" s="19"/>
      <c r="U37" s="19">
        <f t="shared" ref="U37:U49" si="58">SUM(S37:T37)</f>
        <v>0</v>
      </c>
      <c r="V37" s="19">
        <v>8000</v>
      </c>
      <c r="W37" s="19"/>
      <c r="X37" s="23">
        <f t="shared" si="12"/>
        <v>8000</v>
      </c>
      <c r="Y37" s="23"/>
      <c r="Z37" s="23">
        <f>SUM(X37:Y37)</f>
        <v>8000</v>
      </c>
      <c r="AA37" s="23"/>
      <c r="AB37" s="23">
        <f t="shared" si="14"/>
        <v>8000</v>
      </c>
      <c r="AC37" s="23"/>
      <c r="AD37" s="23">
        <f t="shared" si="15"/>
        <v>8000</v>
      </c>
      <c r="AE37" s="23"/>
      <c r="AF37" s="23">
        <f t="shared" si="16"/>
        <v>8000</v>
      </c>
      <c r="AG37" s="23"/>
      <c r="AH37" s="23">
        <f t="shared" si="17"/>
        <v>8000</v>
      </c>
      <c r="AI37" s="23"/>
      <c r="AJ37" s="23">
        <f t="shared" si="18"/>
        <v>8000</v>
      </c>
      <c r="AK37" s="23"/>
      <c r="AL37" s="23">
        <f t="shared" si="19"/>
        <v>8000</v>
      </c>
      <c r="AM37" s="23"/>
      <c r="AN37" s="23">
        <f t="shared" si="20"/>
        <v>8000</v>
      </c>
      <c r="AO37" s="23">
        <v>-2211</v>
      </c>
      <c r="AP37" s="23">
        <f>SUM(AN37:AO37)</f>
        <v>5789</v>
      </c>
      <c r="AQ37" s="27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17"/>
      <c r="BO37" s="17"/>
      <c r="BP37" s="17"/>
      <c r="BQ37" s="17"/>
      <c r="BR37" s="1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31"/>
      <c r="CH37" s="31"/>
      <c r="CI37" s="31"/>
    </row>
    <row r="38" spans="1:87" ht="15" customHeight="1" x14ac:dyDescent="0.2">
      <c r="A38" s="26" t="s">
        <v>38</v>
      </c>
      <c r="B38" s="19"/>
      <c r="C38" s="19">
        <f t="shared" si="51"/>
        <v>0</v>
      </c>
      <c r="D38" s="19"/>
      <c r="E38" s="19">
        <f t="shared" si="52"/>
        <v>0</v>
      </c>
      <c r="F38" s="19"/>
      <c r="G38" s="19">
        <f t="shared" si="53"/>
        <v>0</v>
      </c>
      <c r="H38" s="19"/>
      <c r="I38" s="19">
        <f t="shared" si="54"/>
        <v>0</v>
      </c>
      <c r="J38" s="19"/>
      <c r="K38" s="19">
        <f t="shared" si="55"/>
        <v>0</v>
      </c>
      <c r="L38" s="19"/>
      <c r="M38" s="19">
        <f t="shared" si="56"/>
        <v>0</v>
      </c>
      <c r="N38" s="19"/>
      <c r="O38" s="19">
        <f t="shared" si="56"/>
        <v>0</v>
      </c>
      <c r="P38" s="19"/>
      <c r="Q38" s="19">
        <f t="shared" si="56"/>
        <v>0</v>
      </c>
      <c r="R38" s="19"/>
      <c r="S38" s="19">
        <f t="shared" si="57"/>
        <v>0</v>
      </c>
      <c r="T38" s="19"/>
      <c r="U38" s="19">
        <f t="shared" si="58"/>
        <v>0</v>
      </c>
      <c r="V38" s="19">
        <v>1000</v>
      </c>
      <c r="W38" s="19"/>
      <c r="X38" s="23">
        <f t="shared" si="12"/>
        <v>1000</v>
      </c>
      <c r="Y38" s="23"/>
      <c r="Z38" s="23">
        <f t="shared" ref="Z38:Z49" si="59">SUM(X38:Y38)</f>
        <v>1000</v>
      </c>
      <c r="AA38" s="23"/>
      <c r="AB38" s="23">
        <f t="shared" si="14"/>
        <v>1000</v>
      </c>
      <c r="AC38" s="23"/>
      <c r="AD38" s="23">
        <f t="shared" si="15"/>
        <v>1000</v>
      </c>
      <c r="AE38" s="23"/>
      <c r="AF38" s="23">
        <f t="shared" si="16"/>
        <v>1000</v>
      </c>
      <c r="AG38" s="23"/>
      <c r="AH38" s="23">
        <f t="shared" si="17"/>
        <v>1000</v>
      </c>
      <c r="AI38" s="23"/>
      <c r="AJ38" s="23">
        <f t="shared" si="18"/>
        <v>1000</v>
      </c>
      <c r="AK38" s="23"/>
      <c r="AL38" s="23">
        <f t="shared" si="19"/>
        <v>1000</v>
      </c>
      <c r="AM38" s="23"/>
      <c r="AN38" s="23">
        <f t="shared" si="20"/>
        <v>1000</v>
      </c>
      <c r="AO38" s="23">
        <v>-1000</v>
      </c>
      <c r="AP38" s="23">
        <f t="shared" ref="AP38:AP47" si="60">SUM(AN38:AO38)</f>
        <v>0</v>
      </c>
      <c r="AQ38" s="27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17"/>
      <c r="BO38" s="17"/>
      <c r="BP38" s="17"/>
      <c r="BQ38" s="17"/>
      <c r="BR38" s="1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31"/>
      <c r="CH38" s="31"/>
      <c r="CI38" s="31"/>
    </row>
    <row r="39" spans="1:87" x14ac:dyDescent="0.2">
      <c r="A39" s="26" t="s">
        <v>39</v>
      </c>
      <c r="B39" s="19"/>
      <c r="C39" s="19">
        <f t="shared" si="51"/>
        <v>0</v>
      </c>
      <c r="D39" s="19"/>
      <c r="E39" s="19">
        <f t="shared" si="52"/>
        <v>0</v>
      </c>
      <c r="F39" s="19"/>
      <c r="G39" s="19">
        <f t="shared" si="53"/>
        <v>0</v>
      </c>
      <c r="H39" s="19"/>
      <c r="I39" s="19">
        <f t="shared" si="54"/>
        <v>0</v>
      </c>
      <c r="J39" s="19"/>
      <c r="K39" s="19">
        <f t="shared" si="55"/>
        <v>0</v>
      </c>
      <c r="L39" s="19"/>
      <c r="M39" s="19">
        <f t="shared" si="56"/>
        <v>0</v>
      </c>
      <c r="N39" s="19">
        <v>-3437</v>
      </c>
      <c r="O39" s="19">
        <f t="shared" si="56"/>
        <v>-3437</v>
      </c>
      <c r="P39" s="19">
        <v>-1746</v>
      </c>
      <c r="Q39" s="19">
        <f t="shared" si="56"/>
        <v>-5183</v>
      </c>
      <c r="R39" s="19">
        <v>-1262</v>
      </c>
      <c r="S39" s="19">
        <f t="shared" si="57"/>
        <v>-6445</v>
      </c>
      <c r="T39" s="19"/>
      <c r="U39" s="19">
        <f t="shared" si="58"/>
        <v>-6445</v>
      </c>
      <c r="V39" s="19">
        <v>244718</v>
      </c>
      <c r="W39" s="19"/>
      <c r="X39" s="23">
        <f t="shared" si="12"/>
        <v>244718</v>
      </c>
      <c r="Y39" s="23"/>
      <c r="Z39" s="23">
        <f t="shared" si="59"/>
        <v>244718</v>
      </c>
      <c r="AA39" s="23"/>
      <c r="AB39" s="23">
        <f t="shared" si="14"/>
        <v>244718</v>
      </c>
      <c r="AC39" s="23">
        <v>-2452</v>
      </c>
      <c r="AD39" s="23">
        <f t="shared" si="15"/>
        <v>242266</v>
      </c>
      <c r="AE39" s="23"/>
      <c r="AF39" s="23">
        <f t="shared" si="16"/>
        <v>242266</v>
      </c>
      <c r="AG39" s="23"/>
      <c r="AH39" s="23">
        <f t="shared" si="17"/>
        <v>242266</v>
      </c>
      <c r="AI39" s="23"/>
      <c r="AJ39" s="23">
        <f t="shared" si="18"/>
        <v>242266</v>
      </c>
      <c r="AK39" s="23"/>
      <c r="AL39" s="23">
        <f t="shared" si="19"/>
        <v>242266</v>
      </c>
      <c r="AM39" s="23"/>
      <c r="AN39" s="23">
        <f t="shared" si="20"/>
        <v>242266</v>
      </c>
      <c r="AO39" s="23">
        <v>-54708</v>
      </c>
      <c r="AP39" s="23">
        <f t="shared" si="60"/>
        <v>187558</v>
      </c>
      <c r="AQ39" s="27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17"/>
      <c r="BO39" s="17"/>
      <c r="BP39" s="17"/>
      <c r="BQ39" s="17"/>
      <c r="BR39" s="1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31"/>
      <c r="CH39" s="31"/>
      <c r="CI39" s="31"/>
    </row>
    <row r="40" spans="1:87" x14ac:dyDescent="0.2">
      <c r="A40" s="26" t="s">
        <v>40</v>
      </c>
      <c r="B40" s="19"/>
      <c r="C40" s="19">
        <f t="shared" si="51"/>
        <v>0</v>
      </c>
      <c r="D40" s="19"/>
      <c r="E40" s="19">
        <f t="shared" si="52"/>
        <v>0</v>
      </c>
      <c r="F40" s="19"/>
      <c r="G40" s="19">
        <f t="shared" si="53"/>
        <v>0</v>
      </c>
      <c r="H40" s="19"/>
      <c r="I40" s="19">
        <f t="shared" si="54"/>
        <v>0</v>
      </c>
      <c r="J40" s="19"/>
      <c r="K40" s="19">
        <f t="shared" si="55"/>
        <v>0</v>
      </c>
      <c r="L40" s="19"/>
      <c r="M40" s="19">
        <f t="shared" si="56"/>
        <v>0</v>
      </c>
      <c r="N40" s="19"/>
      <c r="O40" s="19">
        <f t="shared" si="56"/>
        <v>0</v>
      </c>
      <c r="P40" s="19"/>
      <c r="Q40" s="19">
        <f t="shared" si="56"/>
        <v>0</v>
      </c>
      <c r="R40" s="19"/>
      <c r="S40" s="19">
        <f t="shared" si="57"/>
        <v>0</v>
      </c>
      <c r="T40" s="19"/>
      <c r="U40" s="19">
        <f t="shared" si="58"/>
        <v>0</v>
      </c>
      <c r="V40" s="19">
        <v>5400</v>
      </c>
      <c r="W40" s="19"/>
      <c r="X40" s="23">
        <f t="shared" si="12"/>
        <v>5400</v>
      </c>
      <c r="Y40" s="23"/>
      <c r="Z40" s="23">
        <f t="shared" si="59"/>
        <v>5400</v>
      </c>
      <c r="AA40" s="23"/>
      <c r="AB40" s="23">
        <f t="shared" si="14"/>
        <v>5400</v>
      </c>
      <c r="AC40" s="23"/>
      <c r="AD40" s="23">
        <f t="shared" si="15"/>
        <v>5400</v>
      </c>
      <c r="AE40" s="23"/>
      <c r="AF40" s="23">
        <f t="shared" si="16"/>
        <v>5400</v>
      </c>
      <c r="AG40" s="23"/>
      <c r="AH40" s="23">
        <f t="shared" si="17"/>
        <v>5400</v>
      </c>
      <c r="AI40" s="23"/>
      <c r="AJ40" s="23">
        <f t="shared" si="18"/>
        <v>5400</v>
      </c>
      <c r="AK40" s="23"/>
      <c r="AL40" s="23">
        <f t="shared" si="19"/>
        <v>5400</v>
      </c>
      <c r="AM40" s="23"/>
      <c r="AN40" s="23">
        <f t="shared" si="20"/>
        <v>5400</v>
      </c>
      <c r="AO40" s="23"/>
      <c r="AP40" s="23">
        <f t="shared" si="60"/>
        <v>5400</v>
      </c>
      <c r="AQ40" s="27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17"/>
      <c r="BO40" s="17"/>
      <c r="BP40" s="17"/>
      <c r="BQ40" s="17"/>
      <c r="BR40" s="1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31"/>
      <c r="CH40" s="31"/>
      <c r="CI40" s="31"/>
    </row>
    <row r="41" spans="1:87" x14ac:dyDescent="0.2">
      <c r="A41" s="26" t="s">
        <v>41</v>
      </c>
      <c r="B41" s="19"/>
      <c r="C41" s="19">
        <f t="shared" si="51"/>
        <v>0</v>
      </c>
      <c r="D41" s="19"/>
      <c r="E41" s="19">
        <f t="shared" si="52"/>
        <v>0</v>
      </c>
      <c r="F41" s="19"/>
      <c r="G41" s="19">
        <f t="shared" si="53"/>
        <v>0</v>
      </c>
      <c r="H41" s="19"/>
      <c r="I41" s="19">
        <f t="shared" si="54"/>
        <v>0</v>
      </c>
      <c r="J41" s="19"/>
      <c r="K41" s="19">
        <f t="shared" si="55"/>
        <v>0</v>
      </c>
      <c r="L41" s="19"/>
      <c r="M41" s="19">
        <f t="shared" si="56"/>
        <v>0</v>
      </c>
      <c r="N41" s="19">
        <v>3022</v>
      </c>
      <c r="O41" s="19">
        <f t="shared" si="56"/>
        <v>3022</v>
      </c>
      <c r="P41" s="19"/>
      <c r="Q41" s="19">
        <f t="shared" si="56"/>
        <v>3022</v>
      </c>
      <c r="R41" s="19"/>
      <c r="S41" s="19">
        <f t="shared" si="57"/>
        <v>3022</v>
      </c>
      <c r="T41" s="19"/>
      <c r="U41" s="19">
        <f t="shared" si="58"/>
        <v>3022</v>
      </c>
      <c r="V41" s="19">
        <v>8500</v>
      </c>
      <c r="W41" s="19"/>
      <c r="X41" s="23">
        <f t="shared" si="12"/>
        <v>8500</v>
      </c>
      <c r="Y41" s="23"/>
      <c r="Z41" s="23">
        <f t="shared" si="59"/>
        <v>8500</v>
      </c>
      <c r="AA41" s="23"/>
      <c r="AB41" s="23">
        <f t="shared" si="14"/>
        <v>8500</v>
      </c>
      <c r="AC41" s="23"/>
      <c r="AD41" s="23">
        <f t="shared" si="15"/>
        <v>8500</v>
      </c>
      <c r="AE41" s="23"/>
      <c r="AF41" s="23">
        <f t="shared" si="16"/>
        <v>8500</v>
      </c>
      <c r="AG41" s="23"/>
      <c r="AH41" s="23">
        <f t="shared" si="17"/>
        <v>8500</v>
      </c>
      <c r="AI41" s="23"/>
      <c r="AJ41" s="23">
        <f t="shared" si="18"/>
        <v>8500</v>
      </c>
      <c r="AK41" s="23"/>
      <c r="AL41" s="23">
        <f t="shared" si="19"/>
        <v>8500</v>
      </c>
      <c r="AM41" s="23"/>
      <c r="AN41" s="23">
        <f t="shared" si="20"/>
        <v>8500</v>
      </c>
      <c r="AO41" s="23">
        <v>-782</v>
      </c>
      <c r="AP41" s="23">
        <f t="shared" si="60"/>
        <v>7718</v>
      </c>
      <c r="AQ41" s="18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17"/>
      <c r="BO41" s="17"/>
      <c r="BP41" s="17"/>
      <c r="BQ41" s="17"/>
      <c r="BR41" s="1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31"/>
      <c r="CH41" s="31"/>
      <c r="CI41" s="31"/>
    </row>
    <row r="42" spans="1:87" x14ac:dyDescent="0.2">
      <c r="A42" s="26" t="s">
        <v>42</v>
      </c>
      <c r="B42" s="19"/>
      <c r="C42" s="19">
        <f t="shared" si="51"/>
        <v>0</v>
      </c>
      <c r="D42" s="19"/>
      <c r="E42" s="19">
        <f t="shared" si="52"/>
        <v>0</v>
      </c>
      <c r="F42" s="19"/>
      <c r="G42" s="19">
        <f t="shared" si="53"/>
        <v>0</v>
      </c>
      <c r="H42" s="19"/>
      <c r="I42" s="19">
        <f t="shared" si="54"/>
        <v>0</v>
      </c>
      <c r="J42" s="19"/>
      <c r="K42" s="19">
        <f t="shared" si="55"/>
        <v>0</v>
      </c>
      <c r="L42" s="19"/>
      <c r="M42" s="19">
        <f t="shared" si="56"/>
        <v>0</v>
      </c>
      <c r="N42" s="19"/>
      <c r="O42" s="19">
        <f t="shared" si="56"/>
        <v>0</v>
      </c>
      <c r="P42" s="19"/>
      <c r="Q42" s="19">
        <f t="shared" si="56"/>
        <v>0</v>
      </c>
      <c r="R42" s="19"/>
      <c r="S42" s="19">
        <f t="shared" si="57"/>
        <v>0</v>
      </c>
      <c r="T42" s="19"/>
      <c r="U42" s="19">
        <f t="shared" si="58"/>
        <v>0</v>
      </c>
      <c r="V42" s="19"/>
      <c r="W42" s="19"/>
      <c r="X42" s="23">
        <f t="shared" si="12"/>
        <v>0</v>
      </c>
      <c r="Y42" s="23"/>
      <c r="Z42" s="23">
        <f t="shared" si="59"/>
        <v>0</v>
      </c>
      <c r="AA42" s="23"/>
      <c r="AB42" s="23">
        <f t="shared" si="14"/>
        <v>0</v>
      </c>
      <c r="AC42" s="23">
        <v>988</v>
      </c>
      <c r="AD42" s="23">
        <f t="shared" si="15"/>
        <v>988</v>
      </c>
      <c r="AE42" s="23"/>
      <c r="AF42" s="23">
        <f t="shared" si="16"/>
        <v>988</v>
      </c>
      <c r="AG42" s="23"/>
      <c r="AH42" s="23">
        <f t="shared" si="17"/>
        <v>988</v>
      </c>
      <c r="AI42" s="23"/>
      <c r="AJ42" s="23">
        <f t="shared" si="18"/>
        <v>988</v>
      </c>
      <c r="AK42" s="23"/>
      <c r="AL42" s="23">
        <f t="shared" si="19"/>
        <v>988</v>
      </c>
      <c r="AM42" s="23"/>
      <c r="AN42" s="23">
        <f t="shared" si="20"/>
        <v>988</v>
      </c>
      <c r="AO42" s="23"/>
      <c r="AP42" s="23">
        <f t="shared" si="60"/>
        <v>988</v>
      </c>
      <c r="AQ42" s="18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17"/>
      <c r="BO42" s="17"/>
      <c r="BP42" s="17"/>
      <c r="BQ42" s="17"/>
      <c r="BR42" s="1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31"/>
      <c r="CH42" s="31"/>
      <c r="CI42" s="31"/>
    </row>
    <row r="43" spans="1:87" ht="15" hidden="1" customHeight="1" x14ac:dyDescent="0.2">
      <c r="A43" s="26" t="s">
        <v>152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>
        <v>327268</v>
      </c>
      <c r="M43" s="19">
        <f t="shared" si="56"/>
        <v>327268</v>
      </c>
      <c r="N43" s="19"/>
      <c r="O43" s="19">
        <f t="shared" si="56"/>
        <v>327268</v>
      </c>
      <c r="P43" s="19"/>
      <c r="Q43" s="19">
        <f t="shared" si="56"/>
        <v>327268</v>
      </c>
      <c r="R43" s="19"/>
      <c r="S43" s="19">
        <f t="shared" si="57"/>
        <v>327268</v>
      </c>
      <c r="T43" s="19"/>
      <c r="U43" s="19">
        <f t="shared" si="58"/>
        <v>327268</v>
      </c>
      <c r="V43" s="19"/>
      <c r="W43" s="19"/>
      <c r="X43" s="23">
        <f t="shared" si="12"/>
        <v>0</v>
      </c>
      <c r="Y43" s="23"/>
      <c r="Z43" s="23">
        <f t="shared" si="59"/>
        <v>0</v>
      </c>
      <c r="AA43" s="23"/>
      <c r="AB43" s="23">
        <f t="shared" si="14"/>
        <v>0</v>
      </c>
      <c r="AC43" s="23"/>
      <c r="AD43" s="23">
        <f t="shared" si="15"/>
        <v>0</v>
      </c>
      <c r="AE43" s="23"/>
      <c r="AF43" s="23">
        <f t="shared" si="16"/>
        <v>0</v>
      </c>
      <c r="AG43" s="23"/>
      <c r="AH43" s="23">
        <f t="shared" si="17"/>
        <v>0</v>
      </c>
      <c r="AI43" s="23"/>
      <c r="AJ43" s="23">
        <f t="shared" si="18"/>
        <v>0</v>
      </c>
      <c r="AK43" s="23"/>
      <c r="AL43" s="23">
        <f t="shared" si="19"/>
        <v>0</v>
      </c>
      <c r="AM43" s="23"/>
      <c r="AN43" s="23">
        <f t="shared" si="20"/>
        <v>0</v>
      </c>
      <c r="AO43" s="23"/>
      <c r="AP43" s="23">
        <f t="shared" si="60"/>
        <v>0</v>
      </c>
      <c r="AQ43" s="18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17">
        <f>SUM(BL43:BM43)</f>
        <v>0</v>
      </c>
      <c r="BO43" s="17"/>
      <c r="BP43" s="17"/>
      <c r="BQ43" s="17"/>
      <c r="BR43" s="1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31"/>
      <c r="CH43" s="31"/>
      <c r="CI43" s="31"/>
    </row>
    <row r="44" spans="1:87" x14ac:dyDescent="0.2">
      <c r="A44" s="26" t="s">
        <v>802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>
        <v>2345</v>
      </c>
      <c r="O44" s="19">
        <f t="shared" si="56"/>
        <v>2345</v>
      </c>
      <c r="P44" s="19"/>
      <c r="Q44" s="19">
        <f t="shared" si="56"/>
        <v>2345</v>
      </c>
      <c r="R44" s="19"/>
      <c r="S44" s="19">
        <f t="shared" si="57"/>
        <v>2345</v>
      </c>
      <c r="T44" s="19"/>
      <c r="U44" s="19">
        <f t="shared" si="58"/>
        <v>2345</v>
      </c>
      <c r="V44" s="19"/>
      <c r="W44" s="19"/>
      <c r="X44" s="23">
        <f t="shared" si="12"/>
        <v>0</v>
      </c>
      <c r="Y44" s="23"/>
      <c r="Z44" s="23">
        <f t="shared" si="59"/>
        <v>0</v>
      </c>
      <c r="AA44" s="23"/>
      <c r="AB44" s="23">
        <f t="shared" si="14"/>
        <v>0</v>
      </c>
      <c r="AC44" s="23"/>
      <c r="AD44" s="23">
        <f t="shared" si="15"/>
        <v>0</v>
      </c>
      <c r="AE44" s="23">
        <v>2345</v>
      </c>
      <c r="AF44" s="23">
        <f t="shared" si="16"/>
        <v>2345</v>
      </c>
      <c r="AG44" s="23"/>
      <c r="AH44" s="23">
        <f t="shared" si="17"/>
        <v>2345</v>
      </c>
      <c r="AI44" s="23"/>
      <c r="AJ44" s="23">
        <f t="shared" si="18"/>
        <v>2345</v>
      </c>
      <c r="AK44" s="23"/>
      <c r="AL44" s="23">
        <f t="shared" si="19"/>
        <v>2345</v>
      </c>
      <c r="AM44" s="23"/>
      <c r="AN44" s="23">
        <f t="shared" si="20"/>
        <v>2345</v>
      </c>
      <c r="AO44" s="23"/>
      <c r="AP44" s="23">
        <f t="shared" si="60"/>
        <v>2345</v>
      </c>
      <c r="AQ44" s="18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17"/>
      <c r="BO44" s="17"/>
      <c r="BP44" s="17"/>
      <c r="BQ44" s="17"/>
      <c r="BR44" s="1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31"/>
      <c r="CH44" s="31"/>
      <c r="CI44" s="31"/>
    </row>
    <row r="45" spans="1:87" ht="27.75" x14ac:dyDescent="0.2">
      <c r="A45" s="26" t="s">
        <v>1016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>
        <v>61208</v>
      </c>
      <c r="X45" s="23">
        <f t="shared" si="12"/>
        <v>61208</v>
      </c>
      <c r="Y45" s="23"/>
      <c r="Z45" s="23">
        <f t="shared" si="59"/>
        <v>61208</v>
      </c>
      <c r="AA45" s="23"/>
      <c r="AB45" s="23">
        <f t="shared" si="14"/>
        <v>61208</v>
      </c>
      <c r="AC45" s="23"/>
      <c r="AD45" s="23">
        <f t="shared" si="15"/>
        <v>61208</v>
      </c>
      <c r="AE45" s="23"/>
      <c r="AF45" s="23">
        <f t="shared" si="16"/>
        <v>61208</v>
      </c>
      <c r="AG45" s="23"/>
      <c r="AH45" s="23">
        <f t="shared" si="17"/>
        <v>61208</v>
      </c>
      <c r="AI45" s="23"/>
      <c r="AJ45" s="23">
        <f t="shared" si="18"/>
        <v>61208</v>
      </c>
      <c r="AK45" s="23"/>
      <c r="AL45" s="23">
        <f t="shared" si="19"/>
        <v>61208</v>
      </c>
      <c r="AM45" s="23"/>
      <c r="AN45" s="23">
        <f t="shared" si="20"/>
        <v>61208</v>
      </c>
      <c r="AO45" s="23"/>
      <c r="AP45" s="23">
        <f t="shared" si="60"/>
        <v>61208</v>
      </c>
      <c r="AQ45" s="18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17"/>
      <c r="BO45" s="17"/>
      <c r="BP45" s="17"/>
      <c r="BQ45" s="17"/>
      <c r="BR45" s="1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31"/>
      <c r="CH45" s="31"/>
      <c r="CI45" s="31"/>
    </row>
    <row r="46" spans="1:87" ht="27.75" x14ac:dyDescent="0.2">
      <c r="A46" s="26" t="s">
        <v>1069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23"/>
      <c r="Y46" s="23"/>
      <c r="Z46" s="23"/>
      <c r="AA46" s="23"/>
      <c r="AB46" s="23"/>
      <c r="AC46" s="23"/>
      <c r="AD46" s="23"/>
      <c r="AE46" s="23">
        <v>87808</v>
      </c>
      <c r="AF46" s="23">
        <f t="shared" si="16"/>
        <v>87808</v>
      </c>
      <c r="AG46" s="23"/>
      <c r="AH46" s="23">
        <f t="shared" si="17"/>
        <v>87808</v>
      </c>
      <c r="AI46" s="23"/>
      <c r="AJ46" s="23">
        <f t="shared" si="18"/>
        <v>87808</v>
      </c>
      <c r="AK46" s="23"/>
      <c r="AL46" s="23">
        <f t="shared" si="19"/>
        <v>87808</v>
      </c>
      <c r="AM46" s="23"/>
      <c r="AN46" s="23">
        <f t="shared" si="20"/>
        <v>87808</v>
      </c>
      <c r="AO46" s="23"/>
      <c r="AP46" s="23">
        <f t="shared" si="60"/>
        <v>87808</v>
      </c>
      <c r="AQ46" s="18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17"/>
      <c r="BO46" s="17"/>
      <c r="BP46" s="17"/>
      <c r="BQ46" s="17"/>
      <c r="BR46" s="1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31"/>
      <c r="CH46" s="31"/>
      <c r="CI46" s="31"/>
    </row>
    <row r="47" spans="1:87" ht="30" x14ac:dyDescent="0.2">
      <c r="A47" s="26" t="s">
        <v>1132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>
        <v>918</v>
      </c>
      <c r="AJ47" s="23">
        <f t="shared" si="18"/>
        <v>918</v>
      </c>
      <c r="AK47" s="23"/>
      <c r="AL47" s="23">
        <f t="shared" si="19"/>
        <v>918</v>
      </c>
      <c r="AM47" s="23"/>
      <c r="AN47" s="23">
        <f t="shared" si="20"/>
        <v>918</v>
      </c>
      <c r="AO47" s="23"/>
      <c r="AP47" s="23">
        <f t="shared" si="60"/>
        <v>918</v>
      </c>
      <c r="AQ47" s="18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17"/>
      <c r="BO47" s="17"/>
      <c r="BP47" s="17"/>
      <c r="BQ47" s="17"/>
      <c r="BR47" s="1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31"/>
      <c r="CH47" s="31"/>
      <c r="CI47" s="31"/>
    </row>
    <row r="48" spans="1:87" x14ac:dyDescent="0.2">
      <c r="A48" s="26" t="s">
        <v>43</v>
      </c>
      <c r="B48" s="19"/>
      <c r="C48" s="19"/>
      <c r="D48" s="19"/>
      <c r="E48" s="19"/>
      <c r="F48" s="19">
        <v>48600</v>
      </c>
      <c r="G48" s="19">
        <f t="shared" si="53"/>
        <v>48600</v>
      </c>
      <c r="H48" s="19"/>
      <c r="I48" s="19">
        <f>SUM(G48:H48)</f>
        <v>48600</v>
      </c>
      <c r="J48" s="19"/>
      <c r="K48" s="19">
        <f t="shared" si="55"/>
        <v>48600</v>
      </c>
      <c r="L48" s="19">
        <v>-1470</v>
      </c>
      <c r="M48" s="19">
        <f t="shared" si="56"/>
        <v>47130</v>
      </c>
      <c r="N48" s="19"/>
      <c r="O48" s="19">
        <f t="shared" si="56"/>
        <v>47130</v>
      </c>
      <c r="P48" s="19"/>
      <c r="Q48" s="19">
        <f t="shared" si="56"/>
        <v>47130</v>
      </c>
      <c r="R48" s="19"/>
      <c r="S48" s="19">
        <f t="shared" si="57"/>
        <v>47130</v>
      </c>
      <c r="T48" s="19"/>
      <c r="U48" s="19">
        <f t="shared" si="58"/>
        <v>47130</v>
      </c>
      <c r="V48" s="19"/>
      <c r="W48" s="19"/>
      <c r="X48" s="15">
        <f t="shared" si="12"/>
        <v>0</v>
      </c>
      <c r="Y48" s="15">
        <f>40853</f>
        <v>40853</v>
      </c>
      <c r="Z48" s="23">
        <f t="shared" si="59"/>
        <v>40853</v>
      </c>
      <c r="AA48" s="23"/>
      <c r="AB48" s="23">
        <f t="shared" si="14"/>
        <v>40853</v>
      </c>
      <c r="AC48" s="23"/>
      <c r="AD48" s="23">
        <f t="shared" si="15"/>
        <v>40853</v>
      </c>
      <c r="AE48" s="23"/>
      <c r="AF48" s="23">
        <f t="shared" si="16"/>
        <v>40853</v>
      </c>
      <c r="AG48" s="23"/>
      <c r="AH48" s="23">
        <f t="shared" si="17"/>
        <v>40853</v>
      </c>
      <c r="AI48" s="23"/>
      <c r="AJ48" s="23">
        <f t="shared" si="18"/>
        <v>40853</v>
      </c>
      <c r="AK48" s="23"/>
      <c r="AL48" s="23">
        <f t="shared" si="19"/>
        <v>40853</v>
      </c>
      <c r="AM48" s="23"/>
      <c r="AN48" s="23">
        <f t="shared" si="20"/>
        <v>40853</v>
      </c>
      <c r="AO48" s="23"/>
      <c r="AP48" s="23">
        <f>SUM(AN48:AO48)</f>
        <v>40853</v>
      </c>
      <c r="AQ48" s="18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17"/>
      <c r="BO48" s="17"/>
      <c r="BP48" s="17"/>
      <c r="BQ48" s="17"/>
      <c r="BR48" s="1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31"/>
      <c r="CH48" s="31"/>
      <c r="CI48" s="31"/>
    </row>
    <row r="49" spans="1:130" x14ac:dyDescent="0.2">
      <c r="A49" s="26" t="s">
        <v>44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>
        <v>626</v>
      </c>
      <c r="M49" s="19">
        <f>SUM(K49:L49)</f>
        <v>626</v>
      </c>
      <c r="N49" s="19"/>
      <c r="O49" s="19">
        <f>SUM(M49:N49)</f>
        <v>626</v>
      </c>
      <c r="P49" s="19">
        <v>3</v>
      </c>
      <c r="Q49" s="19">
        <f>SUM(O49:P49)</f>
        <v>629</v>
      </c>
      <c r="R49" s="19"/>
      <c r="S49" s="19">
        <f t="shared" si="57"/>
        <v>629</v>
      </c>
      <c r="T49" s="19"/>
      <c r="U49" s="19">
        <f t="shared" si="58"/>
        <v>629</v>
      </c>
      <c r="V49" s="19"/>
      <c r="W49" s="19"/>
      <c r="X49" s="15">
        <f t="shared" si="12"/>
        <v>0</v>
      </c>
      <c r="Y49" s="15"/>
      <c r="Z49" s="23">
        <f t="shared" si="59"/>
        <v>0</v>
      </c>
      <c r="AA49" s="23"/>
      <c r="AB49" s="23">
        <f t="shared" si="14"/>
        <v>0</v>
      </c>
      <c r="AC49" s="23"/>
      <c r="AD49" s="23">
        <f t="shared" si="15"/>
        <v>0</v>
      </c>
      <c r="AE49" s="23"/>
      <c r="AF49" s="23">
        <f t="shared" si="16"/>
        <v>0</v>
      </c>
      <c r="AG49" s="23"/>
      <c r="AH49" s="23">
        <f t="shared" si="17"/>
        <v>0</v>
      </c>
      <c r="AI49" s="23"/>
      <c r="AJ49" s="23">
        <f t="shared" si="18"/>
        <v>0</v>
      </c>
      <c r="AK49" s="23"/>
      <c r="AL49" s="23">
        <f t="shared" si="19"/>
        <v>0</v>
      </c>
      <c r="AM49" s="23"/>
      <c r="AN49" s="23">
        <f t="shared" si="20"/>
        <v>0</v>
      </c>
      <c r="AO49" s="23">
        <v>457</v>
      </c>
      <c r="AP49" s="23">
        <f t="shared" ref="AP49:AP50" si="61">SUM(AN49:AO49)</f>
        <v>457</v>
      </c>
      <c r="AQ49" s="18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17"/>
      <c r="BO49" s="17"/>
      <c r="BP49" s="17"/>
      <c r="BQ49" s="17"/>
      <c r="BR49" s="1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31"/>
      <c r="CH49" s="31"/>
      <c r="CI49" s="31"/>
    </row>
    <row r="50" spans="1:130" x14ac:dyDescent="0.2">
      <c r="A50" s="26" t="s">
        <v>1058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5"/>
      <c r="Y50" s="15"/>
      <c r="Z50" s="23"/>
      <c r="AA50" s="23"/>
      <c r="AB50" s="23"/>
      <c r="AC50" s="23"/>
      <c r="AD50" s="23"/>
      <c r="AE50" s="23">
        <v>1400</v>
      </c>
      <c r="AF50" s="23">
        <f t="shared" si="16"/>
        <v>1400</v>
      </c>
      <c r="AG50" s="23"/>
      <c r="AH50" s="23">
        <f t="shared" si="17"/>
        <v>1400</v>
      </c>
      <c r="AI50" s="23"/>
      <c r="AJ50" s="23">
        <f t="shared" si="18"/>
        <v>1400</v>
      </c>
      <c r="AK50" s="23"/>
      <c r="AL50" s="23">
        <f t="shared" si="19"/>
        <v>1400</v>
      </c>
      <c r="AM50" s="23"/>
      <c r="AN50" s="23">
        <f t="shared" si="20"/>
        <v>1400</v>
      </c>
      <c r="AO50" s="23"/>
      <c r="AP50" s="23">
        <f t="shared" si="61"/>
        <v>1400</v>
      </c>
      <c r="AQ50" s="18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17"/>
      <c r="BO50" s="17"/>
      <c r="BP50" s="17"/>
      <c r="BQ50" s="17"/>
      <c r="BR50" s="1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31"/>
      <c r="CH50" s="31"/>
      <c r="CI50" s="31"/>
    </row>
    <row r="51" spans="1:130" x14ac:dyDescent="0.2">
      <c r="A51" s="14" t="s">
        <v>45</v>
      </c>
      <c r="B51" s="29" t="e">
        <f t="shared" ref="B51:AP51" si="62">B52+B55</f>
        <v>#REF!</v>
      </c>
      <c r="C51" s="29" t="e">
        <f t="shared" si="62"/>
        <v>#REF!</v>
      </c>
      <c r="D51" s="29" t="e">
        <f t="shared" si="62"/>
        <v>#REF!</v>
      </c>
      <c r="E51" s="29" t="e">
        <f t="shared" si="62"/>
        <v>#REF!</v>
      </c>
      <c r="F51" s="29" t="e">
        <f t="shared" si="62"/>
        <v>#REF!</v>
      </c>
      <c r="G51" s="29" t="e">
        <f t="shared" si="62"/>
        <v>#REF!</v>
      </c>
      <c r="H51" s="29" t="e">
        <f t="shared" si="62"/>
        <v>#REF!</v>
      </c>
      <c r="I51" s="29" t="e">
        <f t="shared" si="62"/>
        <v>#REF!</v>
      </c>
      <c r="J51" s="29" t="e">
        <f t="shared" si="62"/>
        <v>#REF!</v>
      </c>
      <c r="K51" s="29" t="e">
        <f t="shared" si="62"/>
        <v>#REF!</v>
      </c>
      <c r="L51" s="29" t="e">
        <f t="shared" si="62"/>
        <v>#REF!</v>
      </c>
      <c r="M51" s="29" t="e">
        <f t="shared" si="62"/>
        <v>#REF!</v>
      </c>
      <c r="N51" s="29" t="e">
        <f t="shared" si="62"/>
        <v>#REF!</v>
      </c>
      <c r="O51" s="29" t="e">
        <f t="shared" si="62"/>
        <v>#REF!</v>
      </c>
      <c r="P51" s="29" t="e">
        <f t="shared" si="62"/>
        <v>#REF!</v>
      </c>
      <c r="Q51" s="29" t="e">
        <f t="shared" si="62"/>
        <v>#REF!</v>
      </c>
      <c r="R51" s="29" t="e">
        <f t="shared" si="62"/>
        <v>#REF!</v>
      </c>
      <c r="S51" s="29" t="e">
        <f t="shared" si="62"/>
        <v>#REF!</v>
      </c>
      <c r="T51" s="29" t="e">
        <f t="shared" si="62"/>
        <v>#REF!</v>
      </c>
      <c r="U51" s="29" t="e">
        <f t="shared" si="62"/>
        <v>#REF!</v>
      </c>
      <c r="V51" s="29">
        <f t="shared" si="62"/>
        <v>12002</v>
      </c>
      <c r="W51" s="29">
        <f t="shared" si="62"/>
        <v>1000</v>
      </c>
      <c r="X51" s="29">
        <f t="shared" si="62"/>
        <v>13002</v>
      </c>
      <c r="Y51" s="29">
        <f t="shared" si="62"/>
        <v>8078</v>
      </c>
      <c r="Z51" s="29">
        <f t="shared" si="62"/>
        <v>21080</v>
      </c>
      <c r="AA51" s="29">
        <f t="shared" si="62"/>
        <v>0</v>
      </c>
      <c r="AB51" s="29">
        <f t="shared" si="62"/>
        <v>21080</v>
      </c>
      <c r="AC51" s="29">
        <f t="shared" si="62"/>
        <v>1402452</v>
      </c>
      <c r="AD51" s="29">
        <f t="shared" si="62"/>
        <v>1423532</v>
      </c>
      <c r="AE51" s="29">
        <f t="shared" si="62"/>
        <v>429</v>
      </c>
      <c r="AF51" s="29">
        <f t="shared" si="62"/>
        <v>1423961</v>
      </c>
      <c r="AG51" s="29">
        <f t="shared" si="62"/>
        <v>3300</v>
      </c>
      <c r="AH51" s="29">
        <f t="shared" si="62"/>
        <v>1427261</v>
      </c>
      <c r="AI51" s="29">
        <f t="shared" si="62"/>
        <v>0</v>
      </c>
      <c r="AJ51" s="29">
        <f t="shared" si="62"/>
        <v>1427261</v>
      </c>
      <c r="AK51" s="29">
        <f t="shared" si="62"/>
        <v>0</v>
      </c>
      <c r="AL51" s="29">
        <f t="shared" si="62"/>
        <v>1817773</v>
      </c>
      <c r="AM51" s="29">
        <f t="shared" si="62"/>
        <v>0</v>
      </c>
      <c r="AN51" s="29">
        <f t="shared" si="62"/>
        <v>1817773</v>
      </c>
      <c r="AO51" s="29">
        <f t="shared" si="62"/>
        <v>6891</v>
      </c>
      <c r="AP51" s="29">
        <f t="shared" si="62"/>
        <v>1824664</v>
      </c>
      <c r="AQ51" s="20" t="s">
        <v>46</v>
      </c>
      <c r="AR51" s="30" t="e">
        <f>#REF!</f>
        <v>#REF!</v>
      </c>
      <c r="AS51" s="30" t="e">
        <f>SUM(AR51:AR51)</f>
        <v>#REF!</v>
      </c>
      <c r="AT51" s="30" t="e">
        <f>#REF!</f>
        <v>#REF!</v>
      </c>
      <c r="AU51" s="30" t="e">
        <f>#REF!</f>
        <v>#REF!</v>
      </c>
      <c r="AV51" s="30" t="e">
        <f>#REF!</f>
        <v>#REF!</v>
      </c>
      <c r="AW51" s="30" t="e">
        <f>#REF!</f>
        <v>#REF!</v>
      </c>
      <c r="AX51" s="30" t="e">
        <f>#REF!</f>
        <v>#REF!</v>
      </c>
      <c r="AY51" s="30" t="e">
        <f>SUM(AW51:AX51)</f>
        <v>#REF!</v>
      </c>
      <c r="AZ51" s="30" t="e">
        <f>#REF!</f>
        <v>#REF!</v>
      </c>
      <c r="BA51" s="30" t="e">
        <f t="shared" ref="BA51:BC52" si="63">SUM(AY51:AZ51)</f>
        <v>#REF!</v>
      </c>
      <c r="BB51" s="30" t="e">
        <f>#REF!</f>
        <v>#REF!</v>
      </c>
      <c r="BC51" s="30" t="e">
        <f t="shared" si="63"/>
        <v>#REF!</v>
      </c>
      <c r="BD51" s="30" t="e">
        <f>#REF!</f>
        <v>#REF!</v>
      </c>
      <c r="BE51" s="30" t="e">
        <f>SUM(BC51:BD51)</f>
        <v>#REF!</v>
      </c>
      <c r="BF51" s="30" t="e">
        <f>#REF!</f>
        <v>#REF!</v>
      </c>
      <c r="BG51" s="30" t="e">
        <f>SUM(BE51:BF51)</f>
        <v>#REF!</v>
      </c>
      <c r="BH51" s="30" t="e">
        <f>#REF!</f>
        <v>#REF!</v>
      </c>
      <c r="BI51" s="30" t="e">
        <f>SUM(BG51:BH51)</f>
        <v>#REF!</v>
      </c>
      <c r="BJ51" s="30" t="e">
        <f>#REF!</f>
        <v>#REF!</v>
      </c>
      <c r="BK51" s="30">
        <v>4495068</v>
      </c>
      <c r="BL51" s="30">
        <v>1376214</v>
      </c>
      <c r="BM51" s="30">
        <f>Beruh.!E82</f>
        <v>0</v>
      </c>
      <c r="BN51" s="30">
        <f>SUM(BL51:BM51)</f>
        <v>1376214</v>
      </c>
      <c r="BO51" s="30">
        <f>Beruh.!G82</f>
        <v>451608</v>
      </c>
      <c r="BP51" s="30">
        <v>1827822</v>
      </c>
      <c r="BQ51" s="30">
        <f>Beruh.!I82</f>
        <v>72440</v>
      </c>
      <c r="BR51" s="30">
        <f>SUM(BP51:BQ51)</f>
        <v>1900262</v>
      </c>
      <c r="BS51" s="246">
        <f>Beruh.!K82</f>
        <v>1545687</v>
      </c>
      <c r="BT51" s="246">
        <f>SUM(BR51:BS51)</f>
        <v>3445949</v>
      </c>
      <c r="BU51" s="246">
        <f>Beruh.!M82</f>
        <v>61791</v>
      </c>
      <c r="BV51" s="246">
        <f>SUM(BT51:BU51)</f>
        <v>3507740</v>
      </c>
      <c r="BW51" s="246">
        <f>Beruh.!O82</f>
        <v>-2029</v>
      </c>
      <c r="BX51" s="246">
        <f>SUM(BV51:BW51)</f>
        <v>3505711</v>
      </c>
      <c r="BY51" s="246">
        <f>Beruh.!Q82</f>
        <v>-19957</v>
      </c>
      <c r="BZ51" s="246">
        <f>SUM(BX51:BY51)</f>
        <v>3485754</v>
      </c>
      <c r="CA51" s="246">
        <f>Beruh.!S82</f>
        <v>-124795</v>
      </c>
      <c r="CB51" s="246">
        <f>SUM(BZ51:CA51)</f>
        <v>3360959</v>
      </c>
      <c r="CC51" s="246">
        <f>Beruh.!U82</f>
        <v>90106</v>
      </c>
      <c r="CD51" s="246">
        <v>3360959</v>
      </c>
      <c r="CE51" s="246">
        <f>Beruh.!U82</f>
        <v>90106</v>
      </c>
      <c r="CF51" s="246">
        <f>SUM(CD51:CE51)</f>
        <v>3451065</v>
      </c>
      <c r="CG51" s="700"/>
      <c r="CH51" s="700"/>
      <c r="CI51" s="700"/>
    </row>
    <row r="52" spans="1:130" x14ac:dyDescent="0.2">
      <c r="A52" s="18" t="s">
        <v>47</v>
      </c>
      <c r="B52" s="19">
        <f t="shared" ref="B52:AM52" si="64">B53</f>
        <v>0</v>
      </c>
      <c r="C52" s="19">
        <f t="shared" si="64"/>
        <v>0</v>
      </c>
      <c r="D52" s="19">
        <f t="shared" si="64"/>
        <v>0</v>
      </c>
      <c r="E52" s="19">
        <f t="shared" si="64"/>
        <v>0</v>
      </c>
      <c r="F52" s="19">
        <f t="shared" si="64"/>
        <v>0</v>
      </c>
      <c r="G52" s="19">
        <f t="shared" si="64"/>
        <v>0</v>
      </c>
      <c r="H52" s="19">
        <f t="shared" si="64"/>
        <v>0</v>
      </c>
      <c r="I52" s="19">
        <f t="shared" si="64"/>
        <v>0</v>
      </c>
      <c r="J52" s="19">
        <f t="shared" si="64"/>
        <v>0</v>
      </c>
      <c r="K52" s="19">
        <f t="shared" si="64"/>
        <v>0</v>
      </c>
      <c r="L52" s="19">
        <f t="shared" si="64"/>
        <v>60</v>
      </c>
      <c r="M52" s="19">
        <f t="shared" si="64"/>
        <v>60</v>
      </c>
      <c r="N52" s="19">
        <f t="shared" si="64"/>
        <v>0</v>
      </c>
      <c r="O52" s="19">
        <f t="shared" si="64"/>
        <v>60</v>
      </c>
      <c r="P52" s="19">
        <f t="shared" si="64"/>
        <v>0</v>
      </c>
      <c r="Q52" s="19">
        <f t="shared" si="64"/>
        <v>60</v>
      </c>
      <c r="R52" s="19">
        <f t="shared" si="64"/>
        <v>0</v>
      </c>
      <c r="S52" s="19">
        <f t="shared" si="64"/>
        <v>60</v>
      </c>
      <c r="T52" s="19">
        <f t="shared" si="64"/>
        <v>0</v>
      </c>
      <c r="U52" s="19">
        <f t="shared" si="64"/>
        <v>60</v>
      </c>
      <c r="V52" s="19">
        <f t="shared" si="64"/>
        <v>0</v>
      </c>
      <c r="W52" s="19">
        <f t="shared" si="64"/>
        <v>0</v>
      </c>
      <c r="X52" s="19">
        <f t="shared" si="64"/>
        <v>0</v>
      </c>
      <c r="Y52" s="19">
        <f t="shared" si="64"/>
        <v>0</v>
      </c>
      <c r="Z52" s="19">
        <f t="shared" si="64"/>
        <v>0</v>
      </c>
      <c r="AA52" s="19">
        <f t="shared" si="64"/>
        <v>0</v>
      </c>
      <c r="AB52" s="19">
        <f t="shared" si="64"/>
        <v>0</v>
      </c>
      <c r="AC52" s="19">
        <f t="shared" si="64"/>
        <v>0</v>
      </c>
      <c r="AD52" s="19">
        <f t="shared" si="64"/>
        <v>0</v>
      </c>
      <c r="AE52" s="19">
        <f t="shared" si="64"/>
        <v>429</v>
      </c>
      <c r="AF52" s="19">
        <f t="shared" si="64"/>
        <v>429</v>
      </c>
      <c r="AG52" s="19">
        <f t="shared" si="64"/>
        <v>0</v>
      </c>
      <c r="AH52" s="19">
        <f t="shared" si="64"/>
        <v>429</v>
      </c>
      <c r="AI52" s="19">
        <f t="shared" si="64"/>
        <v>0</v>
      </c>
      <c r="AJ52" s="19">
        <f t="shared" si="64"/>
        <v>429</v>
      </c>
      <c r="AK52" s="19">
        <f t="shared" si="64"/>
        <v>0</v>
      </c>
      <c r="AL52" s="19">
        <f t="shared" si="64"/>
        <v>429</v>
      </c>
      <c r="AM52" s="19">
        <f t="shared" si="64"/>
        <v>0</v>
      </c>
      <c r="AN52" s="19">
        <f>AN53+AN54</f>
        <v>429</v>
      </c>
      <c r="AO52" s="19">
        <f t="shared" ref="AO52:AP52" si="65">AO53+AO54</f>
        <v>3300</v>
      </c>
      <c r="AP52" s="19">
        <f t="shared" si="65"/>
        <v>3729</v>
      </c>
      <c r="AQ52" s="14" t="s">
        <v>48</v>
      </c>
      <c r="AR52" s="30" t="e">
        <f>#REF!</f>
        <v>#REF!</v>
      </c>
      <c r="AS52" s="30" t="e">
        <f>SUM(AR52:AR52)</f>
        <v>#REF!</v>
      </c>
      <c r="AT52" s="30" t="e">
        <f>#REF!</f>
        <v>#REF!</v>
      </c>
      <c r="AU52" s="30" t="e">
        <f>#REF!</f>
        <v>#REF!</v>
      </c>
      <c r="AV52" s="30"/>
      <c r="AW52" s="30" t="e">
        <f>SUM(AU52:AV52)</f>
        <v>#REF!</v>
      </c>
      <c r="AX52" s="30" t="e">
        <f>#REF!</f>
        <v>#REF!</v>
      </c>
      <c r="AY52" s="30" t="e">
        <f>SUM(AW52:AX52)</f>
        <v>#REF!</v>
      </c>
      <c r="AZ52" s="30" t="e">
        <f>#REF!</f>
        <v>#REF!</v>
      </c>
      <c r="BA52" s="30" t="e">
        <f t="shared" si="63"/>
        <v>#REF!</v>
      </c>
      <c r="BB52" s="30" t="e">
        <f>#REF!</f>
        <v>#REF!</v>
      </c>
      <c r="BC52" s="30" t="e">
        <f t="shared" si="63"/>
        <v>#REF!</v>
      </c>
      <c r="BD52" s="30">
        <v>0</v>
      </c>
      <c r="BE52" s="30" t="e">
        <f>SUM(BC52:BD52)</f>
        <v>#REF!</v>
      </c>
      <c r="BF52" s="30" t="e">
        <f>#REF!</f>
        <v>#REF!</v>
      </c>
      <c r="BG52" s="30" t="e">
        <f>SUM(BE52:BF52)</f>
        <v>#REF!</v>
      </c>
      <c r="BH52" s="30" t="e">
        <f>#REF!</f>
        <v>#REF!</v>
      </c>
      <c r="BI52" s="30" t="e">
        <f>SUM(BG52:BH52)</f>
        <v>#REF!</v>
      </c>
      <c r="BJ52" s="30" t="e">
        <f>#REF!</f>
        <v>#REF!</v>
      </c>
      <c r="BK52" s="30">
        <v>570758</v>
      </c>
      <c r="BL52" s="30">
        <v>561463</v>
      </c>
      <c r="BM52" s="30">
        <f>Felúj.!E52</f>
        <v>2325</v>
      </c>
      <c r="BN52" s="30">
        <f>SUM(BL52:BM52)</f>
        <v>563788</v>
      </c>
      <c r="BO52" s="30">
        <f>Felúj.!G52</f>
        <v>-2811</v>
      </c>
      <c r="BP52" s="30">
        <f>SUM(BN52:BO52)</f>
        <v>560977</v>
      </c>
      <c r="BQ52" s="30">
        <f>Felúj.!I52</f>
        <v>464</v>
      </c>
      <c r="BR52" s="30">
        <f t="shared" ref="BR52:BR62" si="66">SUM(BP52:BQ52)</f>
        <v>561441</v>
      </c>
      <c r="BS52" s="246">
        <f>Felúj.!K52</f>
        <v>0</v>
      </c>
      <c r="BT52" s="246">
        <f>SUM(BR52:BS52)</f>
        <v>561441</v>
      </c>
      <c r="BU52" s="246">
        <f>Felúj.!M52</f>
        <v>-23879</v>
      </c>
      <c r="BV52" s="246">
        <f>SUM(BT52:BU52)</f>
        <v>537562</v>
      </c>
      <c r="BW52" s="246">
        <f>Felúj.!O52</f>
        <v>480</v>
      </c>
      <c r="BX52" s="246">
        <f t="shared" ref="BX52" si="67">SUM(BV52:BW52)</f>
        <v>538042</v>
      </c>
      <c r="BY52" s="246">
        <f>Felúj.!Q52</f>
        <v>-86731</v>
      </c>
      <c r="BZ52" s="246">
        <f t="shared" ref="BZ52:BZ57" si="68">SUM(BX52:BY52)</f>
        <v>451311</v>
      </c>
      <c r="CA52" s="246">
        <f>Felúj.!Q52</f>
        <v>-86731</v>
      </c>
      <c r="CB52" s="246">
        <f t="shared" ref="CB52:CB57" si="69">SUM(BZ52:CA52)</f>
        <v>364580</v>
      </c>
      <c r="CC52" s="246">
        <f>Felúj.!Q52</f>
        <v>-86731</v>
      </c>
      <c r="CD52" s="246">
        <v>538042</v>
      </c>
      <c r="CE52" s="246">
        <f>Felúj.!Q52</f>
        <v>-86731</v>
      </c>
      <c r="CF52" s="246">
        <f>SUM(CD52:CE52)</f>
        <v>451311</v>
      </c>
      <c r="CG52" s="700"/>
      <c r="CH52" s="700"/>
      <c r="CI52" s="700"/>
    </row>
    <row r="53" spans="1:130" s="2" customFormat="1" x14ac:dyDescent="0.2">
      <c r="A53" s="26" t="s">
        <v>817</v>
      </c>
      <c r="B53" s="19"/>
      <c r="C53" s="19">
        <f>SUM(B53:B53)</f>
        <v>0</v>
      </c>
      <c r="D53" s="19"/>
      <c r="E53" s="19">
        <f>SUM(C53:D53)</f>
        <v>0</v>
      </c>
      <c r="F53" s="19"/>
      <c r="G53" s="19">
        <f>SUM(E53:F53)</f>
        <v>0</v>
      </c>
      <c r="H53" s="19"/>
      <c r="I53" s="19">
        <f>SUM(G53:H53)</f>
        <v>0</v>
      </c>
      <c r="J53" s="19"/>
      <c r="K53" s="19">
        <f>SUM(I53:J53)</f>
        <v>0</v>
      </c>
      <c r="L53" s="19">
        <v>60</v>
      </c>
      <c r="M53" s="19">
        <f>SUM(K53:L53)</f>
        <v>60</v>
      </c>
      <c r="N53" s="19"/>
      <c r="O53" s="19">
        <f>SUM(M53:N53)</f>
        <v>60</v>
      </c>
      <c r="P53" s="19"/>
      <c r="Q53" s="19">
        <f>SUM(O53:P53)</f>
        <v>60</v>
      </c>
      <c r="R53" s="19"/>
      <c r="S53" s="19">
        <f>SUM(Q53:R53)</f>
        <v>60</v>
      </c>
      <c r="T53" s="19"/>
      <c r="U53" s="19">
        <f>SUM(S53:T53)</f>
        <v>60</v>
      </c>
      <c r="V53" s="19"/>
      <c r="W53" s="19"/>
      <c r="X53" s="23">
        <v>0</v>
      </c>
      <c r="Y53" s="23"/>
      <c r="Z53" s="23"/>
      <c r="AA53" s="23"/>
      <c r="AB53" s="23">
        <f t="shared" si="14"/>
        <v>0</v>
      </c>
      <c r="AC53" s="23"/>
      <c r="AD53" s="23">
        <f t="shared" si="15"/>
        <v>0</v>
      </c>
      <c r="AE53" s="23">
        <v>429</v>
      </c>
      <c r="AF53" s="23">
        <f t="shared" si="16"/>
        <v>429</v>
      </c>
      <c r="AG53" s="23"/>
      <c r="AH53" s="23">
        <f t="shared" si="17"/>
        <v>429</v>
      </c>
      <c r="AI53" s="23"/>
      <c r="AJ53" s="23">
        <f t="shared" si="18"/>
        <v>429</v>
      </c>
      <c r="AK53" s="23"/>
      <c r="AL53" s="23">
        <f t="shared" si="19"/>
        <v>429</v>
      </c>
      <c r="AM53" s="23"/>
      <c r="AN53" s="23">
        <f t="shared" si="20"/>
        <v>429</v>
      </c>
      <c r="AO53" s="23"/>
      <c r="AP53" s="23">
        <f>SUM(AN53:AO53)</f>
        <v>429</v>
      </c>
      <c r="AQ53" s="609" t="s">
        <v>49</v>
      </c>
      <c r="AR53" s="30" t="e">
        <f t="shared" ref="AR53:BK53" si="70">AR55+AR56+AR57</f>
        <v>#REF!</v>
      </c>
      <c r="AS53" s="30" t="e">
        <f t="shared" si="70"/>
        <v>#REF!</v>
      </c>
      <c r="AT53" s="30" t="e">
        <f t="shared" si="70"/>
        <v>#REF!</v>
      </c>
      <c r="AU53" s="30" t="e">
        <f t="shared" si="70"/>
        <v>#REF!</v>
      </c>
      <c r="AV53" s="30" t="e">
        <f t="shared" si="70"/>
        <v>#REF!</v>
      </c>
      <c r="AW53" s="30" t="e">
        <f t="shared" si="70"/>
        <v>#REF!</v>
      </c>
      <c r="AX53" s="30" t="e">
        <f t="shared" si="70"/>
        <v>#REF!</v>
      </c>
      <c r="AY53" s="30" t="e">
        <f t="shared" si="70"/>
        <v>#REF!</v>
      </c>
      <c r="AZ53" s="30" t="e">
        <f t="shared" si="70"/>
        <v>#REF!</v>
      </c>
      <c r="BA53" s="30" t="e">
        <f t="shared" si="70"/>
        <v>#REF!</v>
      </c>
      <c r="BB53" s="30" t="e">
        <f t="shared" si="70"/>
        <v>#REF!</v>
      </c>
      <c r="BC53" s="30" t="e">
        <f t="shared" si="70"/>
        <v>#REF!</v>
      </c>
      <c r="BD53" s="30" t="e">
        <f t="shared" si="70"/>
        <v>#REF!</v>
      </c>
      <c r="BE53" s="30" t="e">
        <f t="shared" si="70"/>
        <v>#REF!</v>
      </c>
      <c r="BF53" s="30" t="e">
        <f t="shared" si="70"/>
        <v>#REF!</v>
      </c>
      <c r="BG53" s="30" t="e">
        <f t="shared" si="70"/>
        <v>#REF!</v>
      </c>
      <c r="BH53" s="30" t="e">
        <f t="shared" si="70"/>
        <v>#REF!</v>
      </c>
      <c r="BI53" s="30" t="e">
        <f t="shared" si="70"/>
        <v>#REF!</v>
      </c>
      <c r="BJ53" s="30" t="e">
        <f t="shared" si="70"/>
        <v>#REF!</v>
      </c>
      <c r="BK53" s="30">
        <f t="shared" si="70"/>
        <v>48492</v>
      </c>
      <c r="BL53" s="30">
        <f>BL55+BL56+BL57</f>
        <v>30297</v>
      </c>
      <c r="BM53" s="30">
        <f>BM55+BM56+BM57</f>
        <v>0</v>
      </c>
      <c r="BN53" s="30">
        <f>BN55+BN56+BN57</f>
        <v>30297</v>
      </c>
      <c r="BO53" s="30">
        <f t="shared" ref="BO53:CF53" si="71">BO55+BO56+BO57</f>
        <v>0</v>
      </c>
      <c r="BP53" s="30">
        <f t="shared" si="71"/>
        <v>30297</v>
      </c>
      <c r="BQ53" s="30">
        <f t="shared" si="71"/>
        <v>2600</v>
      </c>
      <c r="BR53" s="30">
        <f t="shared" si="71"/>
        <v>32897</v>
      </c>
      <c r="BS53" s="30">
        <f t="shared" si="71"/>
        <v>0</v>
      </c>
      <c r="BT53" s="30">
        <f t="shared" si="71"/>
        <v>32897</v>
      </c>
      <c r="BU53" s="30">
        <f t="shared" si="71"/>
        <v>-9232</v>
      </c>
      <c r="BV53" s="30">
        <f t="shared" si="71"/>
        <v>23665</v>
      </c>
      <c r="BW53" s="30">
        <f t="shared" si="71"/>
        <v>1000</v>
      </c>
      <c r="BX53" s="30">
        <f t="shared" si="71"/>
        <v>24665</v>
      </c>
      <c r="BY53" s="30">
        <f t="shared" si="71"/>
        <v>0</v>
      </c>
      <c r="BZ53" s="30">
        <f t="shared" si="71"/>
        <v>24665</v>
      </c>
      <c r="CA53" s="30">
        <f t="shared" si="71"/>
        <v>-1920</v>
      </c>
      <c r="CB53" s="30">
        <f t="shared" si="71"/>
        <v>22745</v>
      </c>
      <c r="CC53" s="30">
        <f t="shared" si="71"/>
        <v>-1600</v>
      </c>
      <c r="CD53" s="30">
        <f t="shared" si="71"/>
        <v>21145</v>
      </c>
      <c r="CE53" s="30">
        <f t="shared" si="71"/>
        <v>4795</v>
      </c>
      <c r="CF53" s="30">
        <f t="shared" si="71"/>
        <v>25940</v>
      </c>
      <c r="CG53" s="701"/>
      <c r="CH53" s="701"/>
      <c r="CI53" s="701"/>
      <c r="CJ53" s="610"/>
      <c r="CK53" s="610"/>
      <c r="CL53" s="610"/>
      <c r="CM53" s="610"/>
      <c r="CN53" s="610"/>
      <c r="CO53" s="610"/>
      <c r="CP53" s="610"/>
      <c r="CQ53" s="610"/>
      <c r="CR53" s="610"/>
      <c r="CS53" s="610"/>
      <c r="CT53" s="610"/>
      <c r="CU53" s="610"/>
      <c r="CV53" s="610"/>
      <c r="CW53" s="610"/>
      <c r="CX53" s="610"/>
      <c r="CY53" s="610"/>
      <c r="CZ53" s="610"/>
      <c r="DA53" s="610"/>
      <c r="DB53" s="610"/>
      <c r="DC53" s="610"/>
      <c r="DD53" s="610"/>
      <c r="DE53" s="610"/>
      <c r="DF53" s="610"/>
      <c r="DG53" s="610"/>
      <c r="DH53" s="610"/>
      <c r="DI53" s="610"/>
      <c r="DJ53" s="610"/>
      <c r="DK53" s="610"/>
      <c r="DL53" s="610"/>
      <c r="DM53" s="610"/>
      <c r="DN53" s="610"/>
      <c r="DO53" s="610"/>
      <c r="DP53" s="610"/>
      <c r="DQ53" s="610"/>
      <c r="DR53" s="610"/>
      <c r="DS53" s="610"/>
      <c r="DT53" s="610"/>
      <c r="DU53" s="610"/>
      <c r="DV53" s="610"/>
      <c r="DW53" s="610"/>
      <c r="DX53" s="610"/>
      <c r="DY53" s="610"/>
      <c r="DZ53" s="610"/>
    </row>
    <row r="54" spans="1:130" s="2" customFormat="1" ht="27.75" x14ac:dyDescent="0.2">
      <c r="A54" s="26" t="s">
        <v>1197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>
        <v>3300</v>
      </c>
      <c r="AP54" s="23">
        <f>SUM(AN54:AO54)</f>
        <v>3300</v>
      </c>
      <c r="AQ54" s="609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701"/>
      <c r="CH54" s="701"/>
      <c r="CI54" s="701"/>
      <c r="CJ54" s="610"/>
      <c r="CK54" s="610"/>
      <c r="CL54" s="610"/>
      <c r="CM54" s="610"/>
      <c r="CN54" s="610"/>
      <c r="CO54" s="610"/>
      <c r="CP54" s="610"/>
      <c r="CQ54" s="610"/>
      <c r="CR54" s="610"/>
      <c r="CS54" s="610"/>
      <c r="CT54" s="610"/>
      <c r="CU54" s="610"/>
      <c r="CV54" s="610"/>
      <c r="CW54" s="610"/>
      <c r="CX54" s="610"/>
      <c r="CY54" s="610"/>
      <c r="CZ54" s="610"/>
      <c r="DA54" s="610"/>
      <c r="DB54" s="610"/>
      <c r="DC54" s="610"/>
      <c r="DD54" s="610"/>
      <c r="DE54" s="610"/>
      <c r="DF54" s="610"/>
      <c r="DG54" s="610"/>
      <c r="DH54" s="610"/>
      <c r="DI54" s="610"/>
      <c r="DJ54" s="610"/>
      <c r="DK54" s="610"/>
      <c r="DL54" s="610"/>
      <c r="DM54" s="610"/>
      <c r="DN54" s="610"/>
      <c r="DO54" s="610"/>
      <c r="DP54" s="610"/>
      <c r="DQ54" s="610"/>
      <c r="DR54" s="610"/>
      <c r="DS54" s="610"/>
      <c r="DT54" s="610"/>
      <c r="DU54" s="610"/>
      <c r="DV54" s="610"/>
      <c r="DW54" s="610"/>
      <c r="DX54" s="610"/>
      <c r="DY54" s="610"/>
      <c r="DZ54" s="610"/>
    </row>
    <row r="55" spans="1:130" ht="30" x14ac:dyDescent="0.2">
      <c r="A55" s="18" t="s">
        <v>52</v>
      </c>
      <c r="B55" s="19" t="e">
        <f t="shared" ref="B55:U55" si="72">B56</f>
        <v>#REF!</v>
      </c>
      <c r="C55" s="19" t="e">
        <f t="shared" si="72"/>
        <v>#REF!</v>
      </c>
      <c r="D55" s="19" t="e">
        <f t="shared" si="72"/>
        <v>#REF!</v>
      </c>
      <c r="E55" s="19" t="e">
        <f t="shared" si="72"/>
        <v>#REF!</v>
      </c>
      <c r="F55" s="19" t="e">
        <f t="shared" si="72"/>
        <v>#REF!</v>
      </c>
      <c r="G55" s="19" t="e">
        <f t="shared" si="72"/>
        <v>#REF!</v>
      </c>
      <c r="H55" s="19" t="e">
        <f>H56</f>
        <v>#REF!</v>
      </c>
      <c r="I55" s="19" t="e">
        <f t="shared" si="72"/>
        <v>#REF!</v>
      </c>
      <c r="J55" s="19" t="e">
        <f t="shared" si="72"/>
        <v>#REF!</v>
      </c>
      <c r="K55" s="19" t="e">
        <f t="shared" si="72"/>
        <v>#REF!</v>
      </c>
      <c r="L55" s="19" t="e">
        <f t="shared" si="72"/>
        <v>#REF!</v>
      </c>
      <c r="M55" s="19" t="e">
        <f t="shared" si="72"/>
        <v>#REF!</v>
      </c>
      <c r="N55" s="19" t="e">
        <f t="shared" si="72"/>
        <v>#REF!</v>
      </c>
      <c r="O55" s="19" t="e">
        <f t="shared" si="72"/>
        <v>#REF!</v>
      </c>
      <c r="P55" s="19" t="e">
        <f t="shared" si="72"/>
        <v>#REF!</v>
      </c>
      <c r="Q55" s="19" t="e">
        <f t="shared" si="72"/>
        <v>#REF!</v>
      </c>
      <c r="R55" s="19" t="e">
        <f t="shared" si="72"/>
        <v>#REF!</v>
      </c>
      <c r="S55" s="19" t="e">
        <f t="shared" si="72"/>
        <v>#REF!</v>
      </c>
      <c r="T55" s="19" t="e">
        <f t="shared" si="72"/>
        <v>#REF!</v>
      </c>
      <c r="U55" s="19" t="e">
        <f t="shared" si="72"/>
        <v>#REF!</v>
      </c>
      <c r="V55" s="19">
        <f>V56</f>
        <v>12002</v>
      </c>
      <c r="W55" s="19">
        <f t="shared" ref="W55:AP55" si="73">W56</f>
        <v>1000</v>
      </c>
      <c r="X55" s="19">
        <f t="shared" si="73"/>
        <v>13002</v>
      </c>
      <c r="Y55" s="19">
        <f t="shared" si="73"/>
        <v>8078</v>
      </c>
      <c r="Z55" s="19">
        <f t="shared" si="73"/>
        <v>21080</v>
      </c>
      <c r="AA55" s="19">
        <f t="shared" si="73"/>
        <v>0</v>
      </c>
      <c r="AB55" s="19">
        <f t="shared" si="73"/>
        <v>21080</v>
      </c>
      <c r="AC55" s="19">
        <f t="shared" si="73"/>
        <v>1402452</v>
      </c>
      <c r="AD55" s="19">
        <f t="shared" si="73"/>
        <v>1423532</v>
      </c>
      <c r="AE55" s="19">
        <f t="shared" si="73"/>
        <v>0</v>
      </c>
      <c r="AF55" s="19">
        <f t="shared" si="73"/>
        <v>1423532</v>
      </c>
      <c r="AG55" s="19">
        <f t="shared" si="73"/>
        <v>3300</v>
      </c>
      <c r="AH55" s="19">
        <f t="shared" si="73"/>
        <v>1426832</v>
      </c>
      <c r="AI55" s="19">
        <f t="shared" si="73"/>
        <v>0</v>
      </c>
      <c r="AJ55" s="19">
        <f t="shared" si="73"/>
        <v>1426832</v>
      </c>
      <c r="AK55" s="19">
        <f t="shared" si="73"/>
        <v>0</v>
      </c>
      <c r="AL55" s="19">
        <f t="shared" si="73"/>
        <v>1817344</v>
      </c>
      <c r="AM55" s="19">
        <f t="shared" si="73"/>
        <v>0</v>
      </c>
      <c r="AN55" s="19">
        <f t="shared" si="73"/>
        <v>1817344</v>
      </c>
      <c r="AO55" s="19">
        <f t="shared" si="73"/>
        <v>3591</v>
      </c>
      <c r="AP55" s="19">
        <f t="shared" si="73"/>
        <v>1820935</v>
      </c>
      <c r="AQ55" s="18" t="s">
        <v>50</v>
      </c>
      <c r="AR55" s="25" t="e">
        <f>#REF!</f>
        <v>#REF!</v>
      </c>
      <c r="AS55" s="30" t="e">
        <f>SUM(AR55:AR55)</f>
        <v>#REF!</v>
      </c>
      <c r="AT55" s="30" t="e">
        <f>#REF!</f>
        <v>#REF!</v>
      </c>
      <c r="AU55" s="23" t="e">
        <f>#REF!</f>
        <v>#REF!</v>
      </c>
      <c r="AV55" s="23" t="e">
        <f>#REF!</f>
        <v>#REF!</v>
      </c>
      <c r="AW55" s="23" t="e">
        <f>SUM(AU55:AV55)</f>
        <v>#REF!</v>
      </c>
      <c r="AX55" s="23" t="e">
        <f>#REF!</f>
        <v>#REF!</v>
      </c>
      <c r="AY55" s="23" t="e">
        <f>SUM(AW55:AX55)</f>
        <v>#REF!</v>
      </c>
      <c r="AZ55" s="23" t="e">
        <f>#REF!</f>
        <v>#REF!</v>
      </c>
      <c r="BA55" s="23" t="e">
        <f>SUM(AY55:AZ55)</f>
        <v>#REF!</v>
      </c>
      <c r="BB55" s="23" t="e">
        <f>#REF!</f>
        <v>#REF!</v>
      </c>
      <c r="BC55" s="23" t="e">
        <f>SUM(BA55:BB55)</f>
        <v>#REF!</v>
      </c>
      <c r="BD55" s="23" t="e">
        <f>#REF!</f>
        <v>#REF!</v>
      </c>
      <c r="BE55" s="30" t="e">
        <f>SUM(BC55:BD55)</f>
        <v>#REF!</v>
      </c>
      <c r="BF55" s="30" t="e">
        <f>#REF!</f>
        <v>#REF!</v>
      </c>
      <c r="BG55" s="23" t="e">
        <f>SUM(BE55:BF55)</f>
        <v>#REF!</v>
      </c>
      <c r="BH55" s="23" t="e">
        <f>#REF!</f>
        <v>#REF!</v>
      </c>
      <c r="BI55" s="23" t="e">
        <f>SUM(BG55:BH55)</f>
        <v>#REF!</v>
      </c>
      <c r="BJ55" s="23" t="e">
        <f>#REF!</f>
        <v>#REF!</v>
      </c>
      <c r="BK55" s="23">
        <v>9247</v>
      </c>
      <c r="BL55" s="23">
        <f>'Pe.átad., Kölcsönök'!D167</f>
        <v>0</v>
      </c>
      <c r="BM55" s="23">
        <f>'Pe.átad., Kölcsönök'!E167</f>
        <v>0</v>
      </c>
      <c r="BN55" s="23">
        <f t="shared" ref="BN55:BN62" si="74">SUM(BL55:BM55)</f>
        <v>0</v>
      </c>
      <c r="BO55" s="23"/>
      <c r="BP55" s="23">
        <f>SUM(BN55:BO55)</f>
        <v>0</v>
      </c>
      <c r="BQ55" s="23"/>
      <c r="BR55" s="23">
        <f t="shared" si="66"/>
        <v>0</v>
      </c>
      <c r="BS55" s="27"/>
      <c r="BT55" s="27">
        <f>SUM(BR55:BS55)</f>
        <v>0</v>
      </c>
      <c r="BU55" s="27"/>
      <c r="BV55" s="27">
        <f>SUM(BT55:BU55)</f>
        <v>0</v>
      </c>
      <c r="BW55" s="27">
        <f>'Pe.átad., Kölcsönök'!O171</f>
        <v>1000</v>
      </c>
      <c r="BX55" s="27">
        <f>'Pe.átad., Kölcsönök'!P171</f>
        <v>1000</v>
      </c>
      <c r="BY55" s="27">
        <f>'Pe.átad., Kölcsönök'!Q171</f>
        <v>0</v>
      </c>
      <c r="BZ55" s="27">
        <f t="shared" si="68"/>
        <v>1000</v>
      </c>
      <c r="CA55" s="27">
        <f>'Pe.átad., Kölcsönök'!S171</f>
        <v>0</v>
      </c>
      <c r="CB55" s="27">
        <f t="shared" si="69"/>
        <v>1000</v>
      </c>
      <c r="CC55" s="27">
        <f>'Pe.átad., Kölcsönök'!U171</f>
        <v>0</v>
      </c>
      <c r="CD55" s="27">
        <v>1000</v>
      </c>
      <c r="CE55" s="27">
        <f>'Pe.átad., Kölcsönök'!W171</f>
        <v>0</v>
      </c>
      <c r="CF55" s="27">
        <f>SUM(CD55:CE55)</f>
        <v>1000</v>
      </c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</row>
    <row r="56" spans="1:130" ht="30" customHeight="1" x14ac:dyDescent="0.2">
      <c r="A56" s="33" t="s">
        <v>53</v>
      </c>
      <c r="B56" s="19" t="e">
        <f>#REF!+#REF!+#REF!+#REF!+#REF!+#REF!</f>
        <v>#REF!</v>
      </c>
      <c r="C56" s="19" t="e">
        <f>#REF!+#REF!+#REF!+#REF!+#REF!+#REF!</f>
        <v>#REF!</v>
      </c>
      <c r="D56" s="19" t="e">
        <f>#REF!+#REF!+#REF!+#REF!+#REF!+#REF!</f>
        <v>#REF!</v>
      </c>
      <c r="E56" s="19" t="e">
        <f>#REF!+#REF!+#REF!+#REF!+#REF!+#REF!</f>
        <v>#REF!</v>
      </c>
      <c r="F56" s="19" t="e">
        <f>#REF!+#REF!+#REF!+#REF!+#REF!+#REF!</f>
        <v>#REF!</v>
      </c>
      <c r="G56" s="19" t="e">
        <f>#REF!+#REF!+#REF!+#REF!+#REF!+#REF!</f>
        <v>#REF!</v>
      </c>
      <c r="H56" s="19" t="e">
        <f>#REF!+#REF!+#REF!+#REF!+#REF!+#REF!+H57+H58</f>
        <v>#REF!</v>
      </c>
      <c r="I56" s="19" t="e">
        <f>#REF!+#REF!+#REF!+#REF!+#REF!+#REF!+I57+I58</f>
        <v>#REF!</v>
      </c>
      <c r="J56" s="19" t="e">
        <f>#REF!+#REF!+#REF!+#REF!+#REF!+#REF!+J57+J58+J59+J60</f>
        <v>#REF!</v>
      </c>
      <c r="K56" s="19" t="e">
        <f>#REF!+#REF!+#REF!+#REF!+#REF!+#REF!+K57+K58+K59+K60</f>
        <v>#REF!</v>
      </c>
      <c r="L56" s="19" t="e">
        <f>#REF!+#REF!+#REF!+#REF!+#REF!+#REF!+L57+L58+L59+L60+L61</f>
        <v>#REF!</v>
      </c>
      <c r="M56" s="19" t="e">
        <f>#REF!+#REF!+#REF!+#REF!+#REF!+#REF!+M57+M58+M59+M60+M61+M62</f>
        <v>#REF!</v>
      </c>
      <c r="N56" s="19" t="e">
        <f>#REF!+#REF!+#REF!+#REF!+#REF!+#REF!+N57+N58+N59+N60+N61+N62</f>
        <v>#REF!</v>
      </c>
      <c r="O56" s="19" t="e">
        <f>#REF!+#REF!+#REF!+#REF!+#REF!+#REF!+O57+O58+O59+O60+O61+O62</f>
        <v>#REF!</v>
      </c>
      <c r="P56" s="19" t="e">
        <f>#REF!+#REF!+#REF!+#REF!+#REF!+#REF!+P57+P58+P59+P60+P61+P62</f>
        <v>#REF!</v>
      </c>
      <c r="Q56" s="19" t="e">
        <f>#REF!+#REF!+#REF!+#REF!+#REF!+#REF!+Q57+Q58+Q59+Q60+Q61+Q62</f>
        <v>#REF!</v>
      </c>
      <c r="R56" s="19" t="e">
        <f>#REF!+#REF!+#REF!+#REF!+#REF!+#REF!+R57+R58+R59+R60+R61+R62+R66+R67+R68</f>
        <v>#REF!</v>
      </c>
      <c r="S56" s="19" t="e">
        <f>#REF!+#REF!+#REF!+#REF!+#REF!+#REF!+S57+S58+S59+S60+S61+S62+S66+S67+S68</f>
        <v>#REF!</v>
      </c>
      <c r="T56" s="19" t="e">
        <f>#REF!+#REF!+#REF!+#REF!+#REF!+#REF!+T57+T58+T59+T60+T61+T62+T66+T67+T68</f>
        <v>#REF!</v>
      </c>
      <c r="U56" s="19" t="e">
        <f>#REF!+#REF!+#REF!+#REF!+#REF!+#REF!+U57+U58+U59+U60+U61+U62+U66+U67+U68</f>
        <v>#REF!</v>
      </c>
      <c r="V56" s="19">
        <f>V57+V58+V59+V60+V61+V62+V66+V67+V68+V69+V70+V71+V72+V73</f>
        <v>12002</v>
      </c>
      <c r="W56" s="19">
        <f t="shared" ref="W56:AK56" si="75">W57+W58+W59+W60+W61+W62+W66+W67+W68+W69+W70+W71+W72+W73</f>
        <v>1000</v>
      </c>
      <c r="X56" s="19">
        <f t="shared" si="75"/>
        <v>13002</v>
      </c>
      <c r="Y56" s="19">
        <f t="shared" si="75"/>
        <v>8078</v>
      </c>
      <c r="Z56" s="19">
        <f t="shared" si="75"/>
        <v>21080</v>
      </c>
      <c r="AA56" s="19">
        <f t="shared" si="75"/>
        <v>0</v>
      </c>
      <c r="AB56" s="19">
        <f t="shared" si="75"/>
        <v>21080</v>
      </c>
      <c r="AC56" s="19">
        <f t="shared" si="75"/>
        <v>1402452</v>
      </c>
      <c r="AD56" s="19">
        <f t="shared" si="75"/>
        <v>1423532</v>
      </c>
      <c r="AE56" s="19">
        <f t="shared" si="75"/>
        <v>0</v>
      </c>
      <c r="AF56" s="19">
        <f t="shared" si="75"/>
        <v>1423532</v>
      </c>
      <c r="AG56" s="19">
        <f t="shared" si="75"/>
        <v>3300</v>
      </c>
      <c r="AH56" s="19">
        <f t="shared" si="75"/>
        <v>1426832</v>
      </c>
      <c r="AI56" s="19">
        <f t="shared" si="75"/>
        <v>0</v>
      </c>
      <c r="AJ56" s="19">
        <f t="shared" si="75"/>
        <v>1426832</v>
      </c>
      <c r="AK56" s="19">
        <f t="shared" si="75"/>
        <v>0</v>
      </c>
      <c r="AL56" s="19">
        <f>AL57+AL58+AL59+AL60+AL61+AL62+AL66+AL67+AL68+AL69+AL70+AL71+AL72+AL73+AL63+AL64+AL65</f>
        <v>1817344</v>
      </c>
      <c r="AM56" s="19">
        <f t="shared" ref="AM56:AP56" si="76">AM57+AM58+AM59+AM60+AM61+AM62+AM66+AM67+AM68+AM69+AM70+AM71+AM72+AM73+AM63+AM64+AM65</f>
        <v>0</v>
      </c>
      <c r="AN56" s="19">
        <f t="shared" si="76"/>
        <v>1817344</v>
      </c>
      <c r="AO56" s="19">
        <f t="shared" si="76"/>
        <v>3591</v>
      </c>
      <c r="AP56" s="19">
        <f t="shared" si="76"/>
        <v>1820935</v>
      </c>
      <c r="AQ56" s="18" t="s">
        <v>51</v>
      </c>
      <c r="AR56" s="25" t="e">
        <f>#REF!</f>
        <v>#REF!</v>
      </c>
      <c r="AS56" s="30" t="e">
        <f>SUM(AR56:AR56)</f>
        <v>#REF!</v>
      </c>
      <c r="AT56" s="30" t="e">
        <f>#REF!</f>
        <v>#REF!</v>
      </c>
      <c r="AU56" s="23" t="e">
        <f>#REF!</f>
        <v>#REF!</v>
      </c>
      <c r="AV56" s="23" t="e">
        <f>#REF!</f>
        <v>#REF!</v>
      </c>
      <c r="AW56" s="23" t="e">
        <f>SUM(AU56:AV56)</f>
        <v>#REF!</v>
      </c>
      <c r="AX56" s="23" t="e">
        <f>#REF!</f>
        <v>#REF!</v>
      </c>
      <c r="AY56" s="23" t="e">
        <f>SUM(AW56:AX56)</f>
        <v>#REF!</v>
      </c>
      <c r="AZ56" s="23" t="e">
        <f>#REF!</f>
        <v>#REF!</v>
      </c>
      <c r="BA56" s="23" t="e">
        <f>SUM(AY56:AZ56)</f>
        <v>#REF!</v>
      </c>
      <c r="BB56" s="23" t="e">
        <f>#REF!</f>
        <v>#REF!</v>
      </c>
      <c r="BC56" s="23" t="e">
        <f>SUM(BA56:BB56)</f>
        <v>#REF!</v>
      </c>
      <c r="BD56" s="23" t="e">
        <f>#REF!</f>
        <v>#REF!</v>
      </c>
      <c r="BE56" s="30" t="e">
        <f>SUM(BC56:BD56)</f>
        <v>#REF!</v>
      </c>
      <c r="BF56" s="30" t="e">
        <f>#REF!</f>
        <v>#REF!</v>
      </c>
      <c r="BG56" s="23" t="e">
        <f>SUM(BE56:BF56)</f>
        <v>#REF!</v>
      </c>
      <c r="BH56" s="23" t="e">
        <f>#REF!</f>
        <v>#REF!</v>
      </c>
      <c r="BI56" s="23" t="e">
        <f>SUM(BG56:BH56)</f>
        <v>#REF!</v>
      </c>
      <c r="BJ56" s="23" t="e">
        <f>#REF!</f>
        <v>#REF!</v>
      </c>
      <c r="BK56" s="23">
        <v>7548</v>
      </c>
      <c r="BL56" s="23">
        <f>'Pe.átad., Kölcsönök'!D176</f>
        <v>7926</v>
      </c>
      <c r="BM56" s="23">
        <f>'Pe.átad., Kölcsönök'!E176</f>
        <v>0</v>
      </c>
      <c r="BN56" s="23">
        <f t="shared" si="74"/>
        <v>7926</v>
      </c>
      <c r="BO56" s="23"/>
      <c r="BP56" s="23">
        <f>SUM(BN56:BO56)</f>
        <v>7926</v>
      </c>
      <c r="BQ56" s="23">
        <f>'Pe.átad., Kölcsönök'!I176</f>
        <v>0</v>
      </c>
      <c r="BR56" s="23">
        <f t="shared" si="66"/>
        <v>7926</v>
      </c>
      <c r="BS56" s="27">
        <f>'Pe.átad., Kölcsönök'!K176</f>
        <v>0</v>
      </c>
      <c r="BT56" s="27">
        <f>SUM(BR56:BS56)</f>
        <v>7926</v>
      </c>
      <c r="BU56" s="27">
        <f>'Pe.átad., Kölcsönök'!M176</f>
        <v>-1300</v>
      </c>
      <c r="BV56" s="27">
        <f>SUM(BT56:BU56)</f>
        <v>6626</v>
      </c>
      <c r="BW56" s="27">
        <f>'Pe.átad., Kölcsönök'!O176</f>
        <v>-500</v>
      </c>
      <c r="BX56" s="27">
        <v>6376</v>
      </c>
      <c r="BY56" s="27">
        <f>'Pe.átad., Kölcsönök'!Q176</f>
        <v>-500</v>
      </c>
      <c r="BZ56" s="27">
        <f t="shared" si="68"/>
        <v>5876</v>
      </c>
      <c r="CA56" s="27">
        <f>'Pe.átad., Kölcsönök'!S176</f>
        <v>0</v>
      </c>
      <c r="CB56" s="27">
        <f t="shared" si="69"/>
        <v>5876</v>
      </c>
      <c r="CC56" s="27">
        <f>'Pe.átad., Kölcsönök'!U176</f>
        <v>0</v>
      </c>
      <c r="CD56" s="27">
        <v>5876</v>
      </c>
      <c r="CE56" s="27">
        <f>'Pe.átad., Kölcsönök'!W176</f>
        <v>-550</v>
      </c>
      <c r="CF56" s="27">
        <f t="shared" ref="CF56:CF57" si="77">SUM(CD56:CE56)</f>
        <v>5326</v>
      </c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</row>
    <row r="57" spans="1:130" ht="30" x14ac:dyDescent="0.2">
      <c r="A57" s="713" t="s">
        <v>1151</v>
      </c>
      <c r="B57" s="19"/>
      <c r="C57" s="19"/>
      <c r="D57" s="19"/>
      <c r="E57" s="19"/>
      <c r="F57" s="19"/>
      <c r="G57" s="19"/>
      <c r="H57" s="19">
        <v>400000</v>
      </c>
      <c r="I57" s="19">
        <f>SUM(G57:H57)</f>
        <v>400000</v>
      </c>
      <c r="J57" s="19"/>
      <c r="K57" s="19">
        <f>SUM(I57:J57)</f>
        <v>400000</v>
      </c>
      <c r="L57" s="19">
        <v>-4444</v>
      </c>
      <c r="M57" s="19">
        <f t="shared" ref="M57:Q62" si="78">SUM(K57:L57)</f>
        <v>395556</v>
      </c>
      <c r="N57" s="19"/>
      <c r="O57" s="19">
        <f t="shared" si="78"/>
        <v>395556</v>
      </c>
      <c r="P57" s="19"/>
      <c r="Q57" s="19">
        <f t="shared" si="78"/>
        <v>395556</v>
      </c>
      <c r="R57" s="19"/>
      <c r="S57" s="19">
        <f t="shared" ref="S57:S68" si="79">SUM(Q57:R57)</f>
        <v>395556</v>
      </c>
      <c r="T57" s="19"/>
      <c r="U57" s="19">
        <f t="shared" ref="U57:U68" si="80">SUM(S57:T57)</f>
        <v>395556</v>
      </c>
      <c r="V57" s="19">
        <v>5</v>
      </c>
      <c r="W57" s="19"/>
      <c r="X57" s="23">
        <f t="shared" si="12"/>
        <v>5</v>
      </c>
      <c r="Y57" s="23"/>
      <c r="Z57" s="23">
        <f>SUM(X57:Y57)</f>
        <v>5</v>
      </c>
      <c r="AA57" s="23"/>
      <c r="AB57" s="23">
        <f t="shared" si="14"/>
        <v>5</v>
      </c>
      <c r="AC57" s="23"/>
      <c r="AD57" s="23">
        <f t="shared" si="15"/>
        <v>5</v>
      </c>
      <c r="AE57" s="23"/>
      <c r="AF57" s="23">
        <f t="shared" si="16"/>
        <v>5</v>
      </c>
      <c r="AG57" s="23"/>
      <c r="AH57" s="23">
        <f t="shared" si="17"/>
        <v>5</v>
      </c>
      <c r="AI57" s="23"/>
      <c r="AJ57" s="23">
        <f t="shared" si="18"/>
        <v>5</v>
      </c>
      <c r="AK57" s="23"/>
      <c r="AL57" s="23">
        <f t="shared" si="19"/>
        <v>5</v>
      </c>
      <c r="AM57" s="23"/>
      <c r="AN57" s="23">
        <f t="shared" si="20"/>
        <v>5</v>
      </c>
      <c r="AO57" s="23"/>
      <c r="AP57" s="23">
        <f>SUM(AN57:AO57)</f>
        <v>5</v>
      </c>
      <c r="AQ57" s="32" t="s">
        <v>282</v>
      </c>
      <c r="AR57" s="25" t="e">
        <f>#REF!</f>
        <v>#REF!</v>
      </c>
      <c r="AS57" s="30" t="e">
        <f>SUM(AR57:AR57)</f>
        <v>#REF!</v>
      </c>
      <c r="AT57" s="30" t="e">
        <f>#REF!</f>
        <v>#REF!</v>
      </c>
      <c r="AU57" s="23" t="e">
        <f>#REF!</f>
        <v>#REF!</v>
      </c>
      <c r="AV57" s="23" t="e">
        <f>#REF!</f>
        <v>#REF!</v>
      </c>
      <c r="AW57" s="23" t="e">
        <f>SUM(AU57:AV57)</f>
        <v>#REF!</v>
      </c>
      <c r="AX57" s="23" t="e">
        <f>#REF!</f>
        <v>#REF!</v>
      </c>
      <c r="AY57" s="23" t="e">
        <f>SUM(AW57:AX57)</f>
        <v>#REF!</v>
      </c>
      <c r="AZ57" s="23" t="e">
        <f>#REF!</f>
        <v>#REF!</v>
      </c>
      <c r="BA57" s="23" t="e">
        <f>SUM(AY57:AZ57)</f>
        <v>#REF!</v>
      </c>
      <c r="BB57" s="23" t="e">
        <f>#REF!</f>
        <v>#REF!</v>
      </c>
      <c r="BC57" s="23" t="e">
        <f>SUM(BA57:BB57)</f>
        <v>#REF!</v>
      </c>
      <c r="BD57" s="23" t="e">
        <f>#REF!</f>
        <v>#REF!</v>
      </c>
      <c r="BE57" s="30" t="e">
        <f>SUM(BC57:BD57)</f>
        <v>#REF!</v>
      </c>
      <c r="BF57" s="30" t="e">
        <f>#REF!</f>
        <v>#REF!</v>
      </c>
      <c r="BG57" s="23" t="e">
        <f>SUM(BE57:BF57)</f>
        <v>#REF!</v>
      </c>
      <c r="BH57" s="23" t="e">
        <f>#REF!</f>
        <v>#REF!</v>
      </c>
      <c r="BI57" s="23" t="e">
        <f>SUM(BG57:BH57)</f>
        <v>#REF!</v>
      </c>
      <c r="BJ57" s="23" t="e">
        <f>#REF!</f>
        <v>#REF!</v>
      </c>
      <c r="BK57" s="23">
        <v>31697</v>
      </c>
      <c r="BL57" s="23">
        <f>'Pe.átad., Kölcsönök'!D164</f>
        <v>22371</v>
      </c>
      <c r="BM57" s="23">
        <f>'Pe.átad., Kölcsönök'!E164</f>
        <v>0</v>
      </c>
      <c r="BN57" s="23">
        <f t="shared" si="74"/>
        <v>22371</v>
      </c>
      <c r="BO57" s="23">
        <f>'Pe.átad., Kölcsönök'!G164</f>
        <v>0</v>
      </c>
      <c r="BP57" s="23">
        <f>SUM(BN57:BO57)</f>
        <v>22371</v>
      </c>
      <c r="BQ57" s="23">
        <f>'Pe.átad., Kölcsönök'!I164</f>
        <v>2600</v>
      </c>
      <c r="BR57" s="23">
        <f t="shared" si="66"/>
        <v>24971</v>
      </c>
      <c r="BS57" s="27">
        <f>'Pe.átad., Kölcsönök'!K164</f>
        <v>0</v>
      </c>
      <c r="BT57" s="27">
        <f>SUM(BR57:BS57)</f>
        <v>24971</v>
      </c>
      <c r="BU57" s="27">
        <f>'Pe.átad., Kölcsönök'!M164</f>
        <v>-7932</v>
      </c>
      <c r="BV57" s="27">
        <f>SUM(BT57:BU57)</f>
        <v>17039</v>
      </c>
      <c r="BW57" s="27">
        <f>'Pe.átad., Kölcsönök'!O164</f>
        <v>500</v>
      </c>
      <c r="BX57" s="27">
        <v>17289</v>
      </c>
      <c r="BY57" s="27">
        <f>'Pe.átad., Kölcsönök'!Q164</f>
        <v>500</v>
      </c>
      <c r="BZ57" s="27">
        <f t="shared" si="68"/>
        <v>17789</v>
      </c>
      <c r="CA57" s="27">
        <f>'Pe.átad., Kölcsönök'!S164</f>
        <v>-1920</v>
      </c>
      <c r="CB57" s="27">
        <f t="shared" si="69"/>
        <v>15869</v>
      </c>
      <c r="CC57" s="27">
        <f>'Pe.átad., Kölcsönök'!U164</f>
        <v>-1600</v>
      </c>
      <c r="CD57" s="27">
        <v>14269</v>
      </c>
      <c r="CE57" s="27">
        <f>'Pe.átad., Kölcsönök'!W164</f>
        <v>5345</v>
      </c>
      <c r="CF57" s="27">
        <f t="shared" si="77"/>
        <v>19614</v>
      </c>
      <c r="CG57" s="31"/>
      <c r="CH57" s="31"/>
      <c r="CI57" s="31"/>
    </row>
    <row r="58" spans="1:130" hidden="1" x14ac:dyDescent="0.2">
      <c r="A58" s="713" t="s">
        <v>54</v>
      </c>
      <c r="B58" s="19"/>
      <c r="C58" s="19"/>
      <c r="D58" s="19"/>
      <c r="E58" s="19"/>
      <c r="F58" s="19"/>
      <c r="G58" s="19"/>
      <c r="H58" s="19">
        <v>9000</v>
      </c>
      <c r="I58" s="19">
        <f>SUM(G58:H58)</f>
        <v>9000</v>
      </c>
      <c r="J58" s="19"/>
      <c r="K58" s="19">
        <f>SUM(I58:J58)</f>
        <v>9000</v>
      </c>
      <c r="L58" s="19"/>
      <c r="M58" s="19">
        <f t="shared" si="78"/>
        <v>9000</v>
      </c>
      <c r="N58" s="19"/>
      <c r="O58" s="19">
        <f t="shared" si="78"/>
        <v>9000</v>
      </c>
      <c r="P58" s="19"/>
      <c r="Q58" s="19">
        <f t="shared" si="78"/>
        <v>9000</v>
      </c>
      <c r="R58" s="19"/>
      <c r="S58" s="19">
        <f t="shared" si="79"/>
        <v>9000</v>
      </c>
      <c r="T58" s="19"/>
      <c r="U58" s="19">
        <f t="shared" si="80"/>
        <v>9000</v>
      </c>
      <c r="V58" s="19"/>
      <c r="W58" s="19"/>
      <c r="X58" s="23">
        <f t="shared" si="12"/>
        <v>0</v>
      </c>
      <c r="Y58" s="23"/>
      <c r="Z58" s="23">
        <f t="shared" ref="Z58:Z65" si="81">SUM(X58:Y58)</f>
        <v>0</v>
      </c>
      <c r="AA58" s="23"/>
      <c r="AB58" s="23">
        <f t="shared" si="14"/>
        <v>0</v>
      </c>
      <c r="AC58" s="23"/>
      <c r="AD58" s="23">
        <f t="shared" si="15"/>
        <v>0</v>
      </c>
      <c r="AE58" s="23"/>
      <c r="AF58" s="23">
        <f t="shared" si="16"/>
        <v>0</v>
      </c>
      <c r="AG58" s="23"/>
      <c r="AH58" s="23">
        <f t="shared" si="17"/>
        <v>0</v>
      </c>
      <c r="AI58" s="23"/>
      <c r="AJ58" s="23">
        <f t="shared" si="18"/>
        <v>0</v>
      </c>
      <c r="AK58" s="23"/>
      <c r="AL58" s="23">
        <f t="shared" si="19"/>
        <v>0</v>
      </c>
      <c r="AM58" s="23"/>
      <c r="AN58" s="23">
        <f t="shared" si="20"/>
        <v>0</v>
      </c>
      <c r="AO58" s="23"/>
      <c r="AP58" s="23">
        <f t="shared" ref="AP58:AP73" si="82">SUM(AN58:AO58)</f>
        <v>0</v>
      </c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30">
        <f t="shared" si="74"/>
        <v>0</v>
      </c>
      <c r="BO58" s="30"/>
      <c r="BP58" s="30"/>
      <c r="BQ58" s="30"/>
      <c r="BR58" s="30">
        <f t="shared" si="66"/>
        <v>0</v>
      </c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31"/>
      <c r="CH58" s="31"/>
      <c r="CI58" s="31"/>
    </row>
    <row r="59" spans="1:130" hidden="1" x14ac:dyDescent="0.2">
      <c r="A59" s="713" t="s">
        <v>55</v>
      </c>
      <c r="B59" s="19"/>
      <c r="C59" s="19"/>
      <c r="D59" s="19"/>
      <c r="E59" s="19"/>
      <c r="F59" s="19"/>
      <c r="G59" s="19"/>
      <c r="H59" s="19"/>
      <c r="I59" s="19"/>
      <c r="J59" s="19">
        <v>1998000</v>
      </c>
      <c r="K59" s="19">
        <f>SUM(I59:J59)</f>
        <v>1998000</v>
      </c>
      <c r="L59" s="19">
        <v>-29000</v>
      </c>
      <c r="M59" s="19">
        <f t="shared" si="78"/>
        <v>1969000</v>
      </c>
      <c r="N59" s="19"/>
      <c r="O59" s="19">
        <f t="shared" si="78"/>
        <v>1969000</v>
      </c>
      <c r="P59" s="19"/>
      <c r="Q59" s="19">
        <f t="shared" si="78"/>
        <v>1969000</v>
      </c>
      <c r="R59" s="19"/>
      <c r="S59" s="19">
        <f t="shared" si="79"/>
        <v>1969000</v>
      </c>
      <c r="T59" s="19"/>
      <c r="U59" s="19">
        <f t="shared" si="80"/>
        <v>1969000</v>
      </c>
      <c r="V59" s="19"/>
      <c r="W59" s="19"/>
      <c r="X59" s="23">
        <f t="shared" si="12"/>
        <v>0</v>
      </c>
      <c r="Y59" s="23"/>
      <c r="Z59" s="23">
        <f t="shared" si="81"/>
        <v>0</v>
      </c>
      <c r="AA59" s="23"/>
      <c r="AB59" s="23">
        <f t="shared" si="14"/>
        <v>0</v>
      </c>
      <c r="AC59" s="23"/>
      <c r="AD59" s="23">
        <f t="shared" si="15"/>
        <v>0</v>
      </c>
      <c r="AE59" s="23"/>
      <c r="AF59" s="23">
        <f t="shared" si="16"/>
        <v>0</v>
      </c>
      <c r="AG59" s="23"/>
      <c r="AH59" s="23">
        <f t="shared" si="17"/>
        <v>0</v>
      </c>
      <c r="AI59" s="23"/>
      <c r="AJ59" s="23">
        <f t="shared" si="18"/>
        <v>0</v>
      </c>
      <c r="AK59" s="23"/>
      <c r="AL59" s="23">
        <f t="shared" si="19"/>
        <v>0</v>
      </c>
      <c r="AM59" s="23"/>
      <c r="AN59" s="23">
        <f t="shared" si="20"/>
        <v>0</v>
      </c>
      <c r="AO59" s="23"/>
      <c r="AP59" s="23">
        <f t="shared" si="82"/>
        <v>0</v>
      </c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30">
        <f t="shared" si="74"/>
        <v>0</v>
      </c>
      <c r="BO59" s="30"/>
      <c r="BP59" s="30"/>
      <c r="BQ59" s="30"/>
      <c r="BR59" s="30">
        <f t="shared" si="66"/>
        <v>0</v>
      </c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31"/>
      <c r="CH59" s="31"/>
      <c r="CI59" s="31"/>
    </row>
    <row r="60" spans="1:130" s="1" customFormat="1" ht="25.5" hidden="1" x14ac:dyDescent="0.2">
      <c r="A60" s="714" t="s">
        <v>56</v>
      </c>
      <c r="B60" s="26"/>
      <c r="C60" s="26"/>
      <c r="D60" s="26"/>
      <c r="E60" s="26"/>
      <c r="F60" s="26"/>
      <c r="G60" s="26"/>
      <c r="H60" s="26"/>
      <c r="I60" s="26"/>
      <c r="J60" s="26">
        <v>93355</v>
      </c>
      <c r="K60" s="19">
        <f>SUM(I60:J60)</f>
        <v>93355</v>
      </c>
      <c r="L60" s="19">
        <v>-20000</v>
      </c>
      <c r="M60" s="19">
        <f t="shared" si="78"/>
        <v>73355</v>
      </c>
      <c r="N60" s="19"/>
      <c r="O60" s="19">
        <f t="shared" si="78"/>
        <v>73355</v>
      </c>
      <c r="P60" s="19"/>
      <c r="Q60" s="19">
        <f t="shared" si="78"/>
        <v>73355</v>
      </c>
      <c r="R60" s="19"/>
      <c r="S60" s="19">
        <f t="shared" si="79"/>
        <v>73355</v>
      </c>
      <c r="T60" s="19"/>
      <c r="U60" s="19">
        <f t="shared" si="80"/>
        <v>73355</v>
      </c>
      <c r="V60" s="19"/>
      <c r="W60" s="19"/>
      <c r="X60" s="23">
        <f t="shared" si="12"/>
        <v>0</v>
      </c>
      <c r="Y60" s="23"/>
      <c r="Z60" s="23">
        <f t="shared" si="81"/>
        <v>0</v>
      </c>
      <c r="AA60" s="23"/>
      <c r="AB60" s="23">
        <f t="shared" si="14"/>
        <v>0</v>
      </c>
      <c r="AC60" s="23"/>
      <c r="AD60" s="23">
        <f t="shared" si="15"/>
        <v>0</v>
      </c>
      <c r="AE60" s="23"/>
      <c r="AF60" s="23">
        <f t="shared" si="16"/>
        <v>0</v>
      </c>
      <c r="AG60" s="23"/>
      <c r="AH60" s="23">
        <f t="shared" si="17"/>
        <v>0</v>
      </c>
      <c r="AI60" s="23"/>
      <c r="AJ60" s="23">
        <f t="shared" si="18"/>
        <v>0</v>
      </c>
      <c r="AK60" s="23"/>
      <c r="AL60" s="23">
        <f t="shared" si="19"/>
        <v>0</v>
      </c>
      <c r="AM60" s="23"/>
      <c r="AN60" s="23">
        <f t="shared" si="20"/>
        <v>0</v>
      </c>
      <c r="AO60" s="23"/>
      <c r="AP60" s="23">
        <f t="shared" si="82"/>
        <v>0</v>
      </c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30">
        <f t="shared" si="74"/>
        <v>0</v>
      </c>
      <c r="BO60" s="30"/>
      <c r="BP60" s="30"/>
      <c r="BQ60" s="30"/>
      <c r="BR60" s="30">
        <f t="shared" si="66"/>
        <v>0</v>
      </c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702"/>
      <c r="CH60" s="702"/>
      <c r="CI60" s="702"/>
    </row>
    <row r="61" spans="1:130" s="1" customFormat="1" hidden="1" x14ac:dyDescent="0.2">
      <c r="A61" s="714" t="s">
        <v>57</v>
      </c>
      <c r="B61" s="26"/>
      <c r="C61" s="26"/>
      <c r="D61" s="26"/>
      <c r="E61" s="26"/>
      <c r="F61" s="26"/>
      <c r="G61" s="26"/>
      <c r="H61" s="26"/>
      <c r="I61" s="26"/>
      <c r="J61" s="26"/>
      <c r="K61" s="19"/>
      <c r="L61" s="19">
        <v>1578000</v>
      </c>
      <c r="M61" s="19">
        <f t="shared" si="78"/>
        <v>1578000</v>
      </c>
      <c r="N61" s="19"/>
      <c r="O61" s="19">
        <f t="shared" si="78"/>
        <v>1578000</v>
      </c>
      <c r="P61" s="19"/>
      <c r="Q61" s="19">
        <f t="shared" si="78"/>
        <v>1578000</v>
      </c>
      <c r="R61" s="19"/>
      <c r="S61" s="19">
        <f t="shared" si="79"/>
        <v>1578000</v>
      </c>
      <c r="T61" s="19"/>
      <c r="U61" s="19">
        <f t="shared" si="80"/>
        <v>1578000</v>
      </c>
      <c r="V61" s="19"/>
      <c r="W61" s="19"/>
      <c r="X61" s="23">
        <f t="shared" si="12"/>
        <v>0</v>
      </c>
      <c r="Y61" s="23"/>
      <c r="Z61" s="23">
        <f t="shared" si="81"/>
        <v>0</v>
      </c>
      <c r="AA61" s="23"/>
      <c r="AB61" s="23">
        <f t="shared" si="14"/>
        <v>0</v>
      </c>
      <c r="AC61" s="23"/>
      <c r="AD61" s="23">
        <f t="shared" si="15"/>
        <v>0</v>
      </c>
      <c r="AE61" s="23"/>
      <c r="AF61" s="23">
        <f t="shared" si="16"/>
        <v>0</v>
      </c>
      <c r="AG61" s="23"/>
      <c r="AH61" s="23">
        <f t="shared" si="17"/>
        <v>0</v>
      </c>
      <c r="AI61" s="23"/>
      <c r="AJ61" s="23">
        <f t="shared" si="18"/>
        <v>0</v>
      </c>
      <c r="AK61" s="23"/>
      <c r="AL61" s="23">
        <f t="shared" si="19"/>
        <v>0</v>
      </c>
      <c r="AM61" s="23"/>
      <c r="AN61" s="23">
        <f t="shared" si="20"/>
        <v>0</v>
      </c>
      <c r="AO61" s="23"/>
      <c r="AP61" s="23">
        <f t="shared" si="82"/>
        <v>0</v>
      </c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30">
        <f t="shared" si="74"/>
        <v>0</v>
      </c>
      <c r="BO61" s="30"/>
      <c r="BP61" s="30"/>
      <c r="BQ61" s="30"/>
      <c r="BR61" s="30">
        <f t="shared" si="66"/>
        <v>0</v>
      </c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702"/>
      <c r="CH61" s="702"/>
      <c r="CI61" s="702"/>
    </row>
    <row r="62" spans="1:130" s="1" customFormat="1" ht="20.25" hidden="1" customHeight="1" x14ac:dyDescent="0.2">
      <c r="A62" s="714" t="s">
        <v>58</v>
      </c>
      <c r="B62" s="26"/>
      <c r="C62" s="26"/>
      <c r="D62" s="26"/>
      <c r="E62" s="26"/>
      <c r="F62" s="26"/>
      <c r="G62" s="26"/>
      <c r="H62" s="26"/>
      <c r="I62" s="26"/>
      <c r="J62" s="26"/>
      <c r="K62" s="19"/>
      <c r="L62" s="19"/>
      <c r="M62" s="19"/>
      <c r="N62" s="19">
        <v>3437</v>
      </c>
      <c r="O62" s="19">
        <f t="shared" si="78"/>
        <v>3437</v>
      </c>
      <c r="P62" s="19">
        <v>1746</v>
      </c>
      <c r="Q62" s="19">
        <f t="shared" si="78"/>
        <v>5183</v>
      </c>
      <c r="R62" s="19">
        <v>1262</v>
      </c>
      <c r="S62" s="19">
        <f t="shared" si="79"/>
        <v>6445</v>
      </c>
      <c r="T62" s="19"/>
      <c r="U62" s="19">
        <f t="shared" si="80"/>
        <v>6445</v>
      </c>
      <c r="V62" s="19"/>
      <c r="W62" s="19"/>
      <c r="X62" s="23">
        <f t="shared" si="12"/>
        <v>0</v>
      </c>
      <c r="Y62" s="23"/>
      <c r="Z62" s="23">
        <f t="shared" si="81"/>
        <v>0</v>
      </c>
      <c r="AA62" s="23"/>
      <c r="AB62" s="23">
        <f t="shared" si="14"/>
        <v>0</v>
      </c>
      <c r="AC62" s="23"/>
      <c r="AD62" s="23">
        <f t="shared" si="15"/>
        <v>0</v>
      </c>
      <c r="AE62" s="23"/>
      <c r="AF62" s="23">
        <f t="shared" si="16"/>
        <v>0</v>
      </c>
      <c r="AG62" s="23"/>
      <c r="AH62" s="23">
        <f t="shared" si="17"/>
        <v>0</v>
      </c>
      <c r="AI62" s="23"/>
      <c r="AJ62" s="23">
        <f t="shared" si="18"/>
        <v>0</v>
      </c>
      <c r="AK62" s="23"/>
      <c r="AL62" s="23">
        <f t="shared" si="19"/>
        <v>0</v>
      </c>
      <c r="AM62" s="23"/>
      <c r="AN62" s="23">
        <f t="shared" si="20"/>
        <v>0</v>
      </c>
      <c r="AO62" s="23"/>
      <c r="AP62" s="23">
        <f t="shared" si="82"/>
        <v>0</v>
      </c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30">
        <f t="shared" si="74"/>
        <v>0</v>
      </c>
      <c r="BO62" s="30"/>
      <c r="BP62" s="30"/>
      <c r="BQ62" s="30"/>
      <c r="BR62" s="30">
        <f t="shared" si="66"/>
        <v>0</v>
      </c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702"/>
      <c r="CH62" s="702"/>
      <c r="CI62" s="702"/>
    </row>
    <row r="63" spans="1:130" s="1" customFormat="1" x14ac:dyDescent="0.2">
      <c r="A63" s="714" t="s">
        <v>1150</v>
      </c>
      <c r="B63" s="26"/>
      <c r="C63" s="26"/>
      <c r="D63" s="26"/>
      <c r="E63" s="26"/>
      <c r="F63" s="26"/>
      <c r="G63" s="26"/>
      <c r="H63" s="26"/>
      <c r="I63" s="26"/>
      <c r="J63" s="26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23"/>
      <c r="Y63" s="23">
        <v>56527</v>
      </c>
      <c r="Z63" s="23">
        <f t="shared" si="81"/>
        <v>56527</v>
      </c>
      <c r="AA63" s="23"/>
      <c r="AB63" s="23">
        <f t="shared" si="14"/>
        <v>56527</v>
      </c>
      <c r="AC63" s="23"/>
      <c r="AD63" s="23">
        <f t="shared" si="15"/>
        <v>56527</v>
      </c>
      <c r="AE63" s="23"/>
      <c r="AF63" s="23">
        <f t="shared" si="16"/>
        <v>56527</v>
      </c>
      <c r="AG63" s="23"/>
      <c r="AH63" s="23">
        <f t="shared" si="17"/>
        <v>56527</v>
      </c>
      <c r="AI63" s="23">
        <v>-1413</v>
      </c>
      <c r="AJ63" s="23">
        <f t="shared" si="18"/>
        <v>55114</v>
      </c>
      <c r="AK63" s="23"/>
      <c r="AL63" s="23">
        <f t="shared" si="19"/>
        <v>55114</v>
      </c>
      <c r="AM63" s="23"/>
      <c r="AN63" s="23">
        <f t="shared" si="20"/>
        <v>55114</v>
      </c>
      <c r="AO63" s="23"/>
      <c r="AP63" s="23">
        <f t="shared" si="82"/>
        <v>55114</v>
      </c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30"/>
      <c r="BO63" s="30"/>
      <c r="BP63" s="30"/>
      <c r="BQ63" s="30"/>
      <c r="BR63" s="30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702"/>
      <c r="CH63" s="702"/>
      <c r="CI63" s="702"/>
    </row>
    <row r="64" spans="1:130" s="1" customFormat="1" x14ac:dyDescent="0.2">
      <c r="A64" s="714" t="s">
        <v>1149</v>
      </c>
      <c r="B64" s="26"/>
      <c r="C64" s="26"/>
      <c r="D64" s="26"/>
      <c r="E64" s="26"/>
      <c r="F64" s="26"/>
      <c r="G64" s="26"/>
      <c r="H64" s="26"/>
      <c r="I64" s="26"/>
      <c r="J64" s="26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23"/>
      <c r="Y64" s="23">
        <v>143048</v>
      </c>
      <c r="Z64" s="23">
        <f t="shared" si="81"/>
        <v>143048</v>
      </c>
      <c r="AA64" s="23"/>
      <c r="AB64" s="23">
        <f t="shared" si="14"/>
        <v>143048</v>
      </c>
      <c r="AC64" s="23"/>
      <c r="AD64" s="23">
        <f t="shared" si="15"/>
        <v>143048</v>
      </c>
      <c r="AE64" s="23"/>
      <c r="AF64" s="23">
        <f t="shared" si="16"/>
        <v>143048</v>
      </c>
      <c r="AG64" s="23"/>
      <c r="AH64" s="23">
        <f t="shared" si="17"/>
        <v>143048</v>
      </c>
      <c r="AI64" s="23">
        <v>-3576</v>
      </c>
      <c r="AJ64" s="23">
        <f t="shared" si="18"/>
        <v>139472</v>
      </c>
      <c r="AK64" s="23"/>
      <c r="AL64" s="23">
        <f t="shared" si="19"/>
        <v>139472</v>
      </c>
      <c r="AM64" s="23"/>
      <c r="AN64" s="23">
        <f t="shared" si="20"/>
        <v>139472</v>
      </c>
      <c r="AO64" s="23"/>
      <c r="AP64" s="23">
        <f t="shared" si="82"/>
        <v>139472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30"/>
      <c r="BO64" s="30"/>
      <c r="BP64" s="30"/>
      <c r="BQ64" s="30"/>
      <c r="BR64" s="30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702"/>
      <c r="CH64" s="702"/>
      <c r="CI64" s="702"/>
    </row>
    <row r="65" spans="1:87" s="1" customFormat="1" ht="31.5" customHeight="1" x14ac:dyDescent="0.2">
      <c r="A65" s="714" t="s">
        <v>1148</v>
      </c>
      <c r="B65" s="26"/>
      <c r="C65" s="26"/>
      <c r="D65" s="26"/>
      <c r="E65" s="26"/>
      <c r="F65" s="26"/>
      <c r="G65" s="26"/>
      <c r="H65" s="26"/>
      <c r="I65" s="26"/>
      <c r="J65" s="26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23"/>
      <c r="Y65" s="23">
        <v>200950</v>
      </c>
      <c r="Z65" s="23">
        <f t="shared" si="81"/>
        <v>200950</v>
      </c>
      <c r="AA65" s="23"/>
      <c r="AB65" s="23">
        <f t="shared" si="14"/>
        <v>200950</v>
      </c>
      <c r="AC65" s="23"/>
      <c r="AD65" s="23">
        <f t="shared" si="15"/>
        <v>200950</v>
      </c>
      <c r="AE65" s="23"/>
      <c r="AF65" s="23">
        <f t="shared" si="16"/>
        <v>200950</v>
      </c>
      <c r="AG65" s="23"/>
      <c r="AH65" s="23">
        <f t="shared" si="17"/>
        <v>200950</v>
      </c>
      <c r="AI65" s="23">
        <v>-5024</v>
      </c>
      <c r="AJ65" s="23">
        <f t="shared" si="18"/>
        <v>195926</v>
      </c>
      <c r="AK65" s="23"/>
      <c r="AL65" s="23">
        <f t="shared" si="19"/>
        <v>195926</v>
      </c>
      <c r="AM65" s="23"/>
      <c r="AN65" s="23">
        <f t="shared" si="20"/>
        <v>195926</v>
      </c>
      <c r="AO65" s="23"/>
      <c r="AP65" s="23">
        <f t="shared" si="82"/>
        <v>195926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30"/>
      <c r="BO65" s="30"/>
      <c r="BP65" s="30"/>
      <c r="BQ65" s="30"/>
      <c r="BR65" s="30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702"/>
      <c r="CH65" s="702"/>
      <c r="CI65" s="702"/>
    </row>
    <row r="66" spans="1:87" s="1" customFormat="1" ht="25.5" x14ac:dyDescent="0.2">
      <c r="A66" s="34" t="s">
        <v>1005</v>
      </c>
      <c r="B66" s="26"/>
      <c r="C66" s="26"/>
      <c r="D66" s="26"/>
      <c r="E66" s="26"/>
      <c r="F66" s="26"/>
      <c r="G66" s="26"/>
      <c r="H66" s="26"/>
      <c r="I66" s="26"/>
      <c r="J66" s="26"/>
      <c r="K66" s="19"/>
      <c r="L66" s="19"/>
      <c r="M66" s="19"/>
      <c r="N66" s="19"/>
      <c r="O66" s="19"/>
      <c r="P66" s="19"/>
      <c r="Q66" s="19"/>
      <c r="R66" s="19">
        <v>2000</v>
      </c>
      <c r="S66" s="19">
        <f t="shared" si="79"/>
        <v>2000</v>
      </c>
      <c r="T66" s="19"/>
      <c r="U66" s="19">
        <f t="shared" si="80"/>
        <v>2000</v>
      </c>
      <c r="V66" s="19">
        <v>2000</v>
      </c>
      <c r="W66" s="19"/>
      <c r="X66" s="23">
        <f t="shared" si="12"/>
        <v>2000</v>
      </c>
      <c r="Y66" s="23"/>
      <c r="Z66" s="23">
        <f>SUM(X66:Y66)</f>
        <v>2000</v>
      </c>
      <c r="AA66" s="23"/>
      <c r="AB66" s="23">
        <f t="shared" si="14"/>
        <v>2000</v>
      </c>
      <c r="AC66" s="23"/>
      <c r="AD66" s="23">
        <f t="shared" si="15"/>
        <v>2000</v>
      </c>
      <c r="AE66" s="23"/>
      <c r="AF66" s="23">
        <f t="shared" si="16"/>
        <v>2000</v>
      </c>
      <c r="AG66" s="23"/>
      <c r="AH66" s="23">
        <f t="shared" si="17"/>
        <v>2000</v>
      </c>
      <c r="AI66" s="23"/>
      <c r="AJ66" s="23">
        <f t="shared" si="18"/>
        <v>2000</v>
      </c>
      <c r="AK66" s="23"/>
      <c r="AL66" s="23">
        <f t="shared" si="19"/>
        <v>2000</v>
      </c>
      <c r="AM66" s="23"/>
      <c r="AN66" s="23">
        <f t="shared" si="20"/>
        <v>2000</v>
      </c>
      <c r="AO66" s="23"/>
      <c r="AP66" s="23">
        <f t="shared" si="82"/>
        <v>2000</v>
      </c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7"/>
      <c r="BO66" s="17"/>
      <c r="BP66" s="17"/>
      <c r="BQ66" s="17"/>
      <c r="BR66" s="17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702"/>
      <c r="CH66" s="702"/>
      <c r="CI66" s="702"/>
    </row>
    <row r="67" spans="1:87" s="1" customFormat="1" ht="38.25" x14ac:dyDescent="0.2">
      <c r="A67" s="35" t="s">
        <v>1006</v>
      </c>
      <c r="B67" s="26"/>
      <c r="C67" s="26"/>
      <c r="D67" s="26"/>
      <c r="E67" s="26"/>
      <c r="F67" s="26"/>
      <c r="G67" s="26"/>
      <c r="H67" s="26"/>
      <c r="I67" s="26"/>
      <c r="J67" s="26"/>
      <c r="K67" s="19"/>
      <c r="L67" s="19"/>
      <c r="M67" s="19"/>
      <c r="N67" s="19"/>
      <c r="O67" s="19"/>
      <c r="P67" s="19"/>
      <c r="Q67" s="19"/>
      <c r="R67" s="19">
        <v>4997</v>
      </c>
      <c r="S67" s="19">
        <f t="shared" si="79"/>
        <v>4997</v>
      </c>
      <c r="T67" s="19"/>
      <c r="U67" s="19">
        <f t="shared" si="80"/>
        <v>4997</v>
      </c>
      <c r="V67" s="19">
        <v>4997</v>
      </c>
      <c r="W67" s="19"/>
      <c r="X67" s="23">
        <f t="shared" si="12"/>
        <v>4997</v>
      </c>
      <c r="Y67" s="23"/>
      <c r="Z67" s="23">
        <f>SUM(X67:Y67)</f>
        <v>4997</v>
      </c>
      <c r="AA67" s="23"/>
      <c r="AB67" s="23">
        <f t="shared" si="14"/>
        <v>4997</v>
      </c>
      <c r="AC67" s="23"/>
      <c r="AD67" s="23">
        <f t="shared" si="15"/>
        <v>4997</v>
      </c>
      <c r="AE67" s="23"/>
      <c r="AF67" s="23">
        <f t="shared" si="16"/>
        <v>4997</v>
      </c>
      <c r="AG67" s="23"/>
      <c r="AH67" s="23">
        <f t="shared" si="17"/>
        <v>4997</v>
      </c>
      <c r="AI67" s="23"/>
      <c r="AJ67" s="23">
        <f t="shared" si="18"/>
        <v>4997</v>
      </c>
      <c r="AK67" s="23"/>
      <c r="AL67" s="23">
        <f t="shared" si="19"/>
        <v>4997</v>
      </c>
      <c r="AM67" s="23"/>
      <c r="AN67" s="23">
        <f t="shared" si="20"/>
        <v>4997</v>
      </c>
      <c r="AO67" s="23"/>
      <c r="AP67" s="23">
        <f t="shared" si="82"/>
        <v>4997</v>
      </c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7"/>
      <c r="BO67" s="17"/>
      <c r="BP67" s="17"/>
      <c r="BQ67" s="17"/>
      <c r="BR67" s="17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702"/>
      <c r="CH67" s="702"/>
      <c r="CI67" s="702"/>
    </row>
    <row r="68" spans="1:87" s="1" customFormat="1" ht="44.25" customHeight="1" x14ac:dyDescent="0.2">
      <c r="A68" s="64" t="s">
        <v>1007</v>
      </c>
      <c r="B68" s="26"/>
      <c r="C68" s="26"/>
      <c r="D68" s="26"/>
      <c r="E68" s="26"/>
      <c r="F68" s="26"/>
      <c r="G68" s="26"/>
      <c r="H68" s="26"/>
      <c r="I68" s="26"/>
      <c r="J68" s="26"/>
      <c r="K68" s="19"/>
      <c r="L68" s="19"/>
      <c r="M68" s="19"/>
      <c r="N68" s="19"/>
      <c r="O68" s="19"/>
      <c r="P68" s="19"/>
      <c r="Q68" s="19"/>
      <c r="R68" s="19">
        <v>5000</v>
      </c>
      <c r="S68" s="19">
        <f t="shared" si="79"/>
        <v>5000</v>
      </c>
      <c r="T68" s="19"/>
      <c r="U68" s="19">
        <f t="shared" si="80"/>
        <v>5000</v>
      </c>
      <c r="V68" s="19">
        <v>5000</v>
      </c>
      <c r="W68" s="19"/>
      <c r="X68" s="23">
        <f t="shared" si="12"/>
        <v>5000</v>
      </c>
      <c r="Y68" s="23"/>
      <c r="Z68" s="23">
        <f>SUM(X68:Y68)</f>
        <v>5000</v>
      </c>
      <c r="AA68" s="23"/>
      <c r="AB68" s="23">
        <f t="shared" si="14"/>
        <v>5000</v>
      </c>
      <c r="AC68" s="23"/>
      <c r="AD68" s="23">
        <f t="shared" si="15"/>
        <v>5000</v>
      </c>
      <c r="AE68" s="23"/>
      <c r="AF68" s="23">
        <f t="shared" si="16"/>
        <v>5000</v>
      </c>
      <c r="AG68" s="23"/>
      <c r="AH68" s="23">
        <f t="shared" si="17"/>
        <v>5000</v>
      </c>
      <c r="AI68" s="23"/>
      <c r="AJ68" s="23">
        <f t="shared" si="18"/>
        <v>5000</v>
      </c>
      <c r="AK68" s="23"/>
      <c r="AL68" s="23">
        <f t="shared" si="19"/>
        <v>5000</v>
      </c>
      <c r="AM68" s="23"/>
      <c r="AN68" s="23">
        <f t="shared" si="20"/>
        <v>5000</v>
      </c>
      <c r="AO68" s="23"/>
      <c r="AP68" s="23">
        <f t="shared" si="82"/>
        <v>5000</v>
      </c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7"/>
      <c r="BO68" s="17"/>
      <c r="BP68" s="17"/>
      <c r="BQ68" s="17"/>
      <c r="BR68" s="17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702"/>
      <c r="CH68" s="702"/>
      <c r="CI68" s="702"/>
    </row>
    <row r="69" spans="1:87" s="1" customFormat="1" ht="25.5" x14ac:dyDescent="0.2">
      <c r="A69" s="64" t="s">
        <v>1008</v>
      </c>
      <c r="B69" s="26"/>
      <c r="C69" s="26"/>
      <c r="D69" s="26"/>
      <c r="E69" s="26"/>
      <c r="F69" s="26"/>
      <c r="G69" s="26"/>
      <c r="H69" s="26"/>
      <c r="I69" s="26"/>
      <c r="J69" s="26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>
        <v>1000</v>
      </c>
      <c r="X69" s="23">
        <f t="shared" si="12"/>
        <v>1000</v>
      </c>
      <c r="Y69" s="23"/>
      <c r="Z69" s="23">
        <f>SUM(X69:Y69)</f>
        <v>1000</v>
      </c>
      <c r="AA69" s="23"/>
      <c r="AB69" s="23">
        <f t="shared" si="14"/>
        <v>1000</v>
      </c>
      <c r="AC69" s="23"/>
      <c r="AD69" s="23">
        <f t="shared" si="15"/>
        <v>1000</v>
      </c>
      <c r="AE69" s="23"/>
      <c r="AF69" s="23">
        <f t="shared" si="16"/>
        <v>1000</v>
      </c>
      <c r="AG69" s="23"/>
      <c r="AH69" s="23">
        <f t="shared" si="17"/>
        <v>1000</v>
      </c>
      <c r="AI69" s="23"/>
      <c r="AJ69" s="23">
        <f t="shared" si="18"/>
        <v>1000</v>
      </c>
      <c r="AK69" s="23"/>
      <c r="AL69" s="23">
        <f t="shared" si="19"/>
        <v>1000</v>
      </c>
      <c r="AM69" s="23"/>
      <c r="AN69" s="23">
        <f t="shared" si="20"/>
        <v>1000</v>
      </c>
      <c r="AO69" s="23"/>
      <c r="AP69" s="23">
        <f t="shared" si="82"/>
        <v>1000</v>
      </c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7"/>
      <c r="BO69" s="17"/>
      <c r="BP69" s="17"/>
      <c r="BQ69" s="17"/>
      <c r="BR69" s="17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702"/>
      <c r="CH69" s="702"/>
      <c r="CI69" s="702"/>
    </row>
    <row r="70" spans="1:87" s="1" customFormat="1" x14ac:dyDescent="0.2">
      <c r="A70" s="64" t="s">
        <v>1009</v>
      </c>
      <c r="B70" s="26"/>
      <c r="C70" s="26"/>
      <c r="D70" s="26"/>
      <c r="E70" s="26"/>
      <c r="F70" s="26"/>
      <c r="G70" s="26"/>
      <c r="H70" s="26"/>
      <c r="I70" s="26"/>
      <c r="J70" s="26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23"/>
      <c r="Y70" s="23">
        <v>8078</v>
      </c>
      <c r="Z70" s="23">
        <f>SUM(X70:Y70)</f>
        <v>8078</v>
      </c>
      <c r="AA70" s="23"/>
      <c r="AB70" s="23">
        <f t="shared" si="14"/>
        <v>8078</v>
      </c>
      <c r="AC70" s="23"/>
      <c r="AD70" s="23">
        <f t="shared" si="15"/>
        <v>8078</v>
      </c>
      <c r="AE70" s="23"/>
      <c r="AF70" s="23">
        <f t="shared" si="16"/>
        <v>8078</v>
      </c>
      <c r="AG70" s="23"/>
      <c r="AH70" s="23">
        <f t="shared" si="17"/>
        <v>8078</v>
      </c>
      <c r="AI70" s="23"/>
      <c r="AJ70" s="23">
        <f t="shared" si="18"/>
        <v>8078</v>
      </c>
      <c r="AK70" s="23"/>
      <c r="AL70" s="23">
        <f t="shared" si="19"/>
        <v>8078</v>
      </c>
      <c r="AM70" s="23"/>
      <c r="AN70" s="23">
        <f t="shared" si="20"/>
        <v>8078</v>
      </c>
      <c r="AO70" s="23"/>
      <c r="AP70" s="23">
        <f t="shared" si="82"/>
        <v>8078</v>
      </c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7"/>
      <c r="BO70" s="17"/>
      <c r="BP70" s="17"/>
      <c r="BQ70" s="17"/>
      <c r="BR70" s="17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702"/>
      <c r="CH70" s="702"/>
      <c r="CI70" s="702"/>
    </row>
    <row r="71" spans="1:87" s="1" customFormat="1" x14ac:dyDescent="0.2">
      <c r="A71" s="64" t="s">
        <v>1031</v>
      </c>
      <c r="B71" s="26"/>
      <c r="C71" s="26"/>
      <c r="D71" s="26"/>
      <c r="E71" s="26"/>
      <c r="F71" s="26"/>
      <c r="G71" s="26"/>
      <c r="H71" s="26"/>
      <c r="I71" s="26"/>
      <c r="J71" s="26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23"/>
      <c r="Y71" s="23"/>
      <c r="Z71" s="23"/>
      <c r="AA71" s="23"/>
      <c r="AB71" s="23"/>
      <c r="AC71" s="23">
        <v>2452</v>
      </c>
      <c r="AD71" s="23">
        <f t="shared" si="15"/>
        <v>2452</v>
      </c>
      <c r="AE71" s="23"/>
      <c r="AF71" s="23">
        <f t="shared" si="16"/>
        <v>2452</v>
      </c>
      <c r="AG71" s="23"/>
      <c r="AH71" s="23">
        <f t="shared" si="17"/>
        <v>2452</v>
      </c>
      <c r="AI71" s="23"/>
      <c r="AJ71" s="23">
        <f t="shared" si="18"/>
        <v>2452</v>
      </c>
      <c r="AK71" s="23"/>
      <c r="AL71" s="23">
        <f t="shared" si="19"/>
        <v>2452</v>
      </c>
      <c r="AM71" s="23"/>
      <c r="AN71" s="23">
        <f t="shared" si="20"/>
        <v>2452</v>
      </c>
      <c r="AO71" s="23">
        <v>6891</v>
      </c>
      <c r="AP71" s="23">
        <f t="shared" si="82"/>
        <v>9343</v>
      </c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7"/>
      <c r="BO71" s="17"/>
      <c r="BP71" s="17"/>
      <c r="BQ71" s="17"/>
      <c r="BR71" s="17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702"/>
      <c r="CH71" s="702"/>
      <c r="CI71" s="702"/>
    </row>
    <row r="72" spans="1:87" s="1" customFormat="1" x14ac:dyDescent="0.2">
      <c r="A72" s="64" t="s">
        <v>1032</v>
      </c>
      <c r="B72" s="26"/>
      <c r="C72" s="26"/>
      <c r="D72" s="26"/>
      <c r="E72" s="26"/>
      <c r="F72" s="26"/>
      <c r="G72" s="26"/>
      <c r="H72" s="26"/>
      <c r="I72" s="26"/>
      <c r="J72" s="26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23"/>
      <c r="Y72" s="23"/>
      <c r="Z72" s="23"/>
      <c r="AA72" s="23"/>
      <c r="AB72" s="23"/>
      <c r="AC72" s="23">
        <v>1400000</v>
      </c>
      <c r="AD72" s="23">
        <f t="shared" si="15"/>
        <v>1400000</v>
      </c>
      <c r="AE72" s="23"/>
      <c r="AF72" s="23">
        <f t="shared" si="16"/>
        <v>1400000</v>
      </c>
      <c r="AG72" s="23"/>
      <c r="AH72" s="23">
        <f t="shared" si="17"/>
        <v>1400000</v>
      </c>
      <c r="AI72" s="23"/>
      <c r="AJ72" s="23">
        <f t="shared" si="18"/>
        <v>1400000</v>
      </c>
      <c r="AK72" s="23"/>
      <c r="AL72" s="23">
        <f t="shared" si="19"/>
        <v>1400000</v>
      </c>
      <c r="AM72" s="23"/>
      <c r="AN72" s="23">
        <f t="shared" si="20"/>
        <v>1400000</v>
      </c>
      <c r="AO72" s="23"/>
      <c r="AP72" s="23">
        <f t="shared" si="82"/>
        <v>1400000</v>
      </c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7"/>
      <c r="BO72" s="17"/>
      <c r="BP72" s="17"/>
      <c r="BQ72" s="17"/>
      <c r="BR72" s="17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702"/>
      <c r="CH72" s="702"/>
      <c r="CI72" s="702"/>
    </row>
    <row r="73" spans="1:87" s="1" customFormat="1" ht="25.5" x14ac:dyDescent="0.2">
      <c r="A73" s="64" t="s">
        <v>1118</v>
      </c>
      <c r="B73" s="26"/>
      <c r="C73" s="26"/>
      <c r="D73" s="26"/>
      <c r="E73" s="26"/>
      <c r="F73" s="26"/>
      <c r="G73" s="26"/>
      <c r="H73" s="26"/>
      <c r="I73" s="26"/>
      <c r="J73" s="26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23"/>
      <c r="Y73" s="23"/>
      <c r="Z73" s="23"/>
      <c r="AA73" s="23"/>
      <c r="AB73" s="23"/>
      <c r="AC73" s="23"/>
      <c r="AD73" s="23"/>
      <c r="AE73" s="23"/>
      <c r="AF73" s="23"/>
      <c r="AG73" s="23">
        <v>3300</v>
      </c>
      <c r="AH73" s="23">
        <f t="shared" si="17"/>
        <v>3300</v>
      </c>
      <c r="AI73" s="23"/>
      <c r="AJ73" s="23">
        <f t="shared" si="18"/>
        <v>3300</v>
      </c>
      <c r="AK73" s="23"/>
      <c r="AL73" s="23">
        <f t="shared" si="19"/>
        <v>3300</v>
      </c>
      <c r="AM73" s="23"/>
      <c r="AN73" s="23">
        <f t="shared" si="20"/>
        <v>3300</v>
      </c>
      <c r="AO73" s="23">
        <v>-3300</v>
      </c>
      <c r="AP73" s="23">
        <f t="shared" si="82"/>
        <v>0</v>
      </c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7"/>
      <c r="BO73" s="17"/>
      <c r="BP73" s="17"/>
      <c r="BQ73" s="17"/>
      <c r="BR73" s="17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702"/>
      <c r="CH73" s="702"/>
      <c r="CI73" s="702"/>
    </row>
    <row r="74" spans="1:87" x14ac:dyDescent="0.2">
      <c r="A74" s="14" t="s">
        <v>59</v>
      </c>
      <c r="B74" s="29">
        <f t="shared" ref="B74:T74" si="83">B75+B78+B80+B88</f>
        <v>0</v>
      </c>
      <c r="C74" s="29">
        <f t="shared" si="83"/>
        <v>0</v>
      </c>
      <c r="D74" s="29">
        <f t="shared" si="83"/>
        <v>0</v>
      </c>
      <c r="E74" s="29">
        <f t="shared" si="83"/>
        <v>0</v>
      </c>
      <c r="F74" s="29">
        <f t="shared" si="83"/>
        <v>0</v>
      </c>
      <c r="G74" s="29">
        <f t="shared" si="83"/>
        <v>0</v>
      </c>
      <c r="H74" s="29">
        <f t="shared" si="83"/>
        <v>0</v>
      </c>
      <c r="I74" s="29">
        <f t="shared" si="83"/>
        <v>0</v>
      </c>
      <c r="J74" s="29">
        <f t="shared" si="83"/>
        <v>-2000</v>
      </c>
      <c r="K74" s="29">
        <f t="shared" si="83"/>
        <v>-2000</v>
      </c>
      <c r="L74" s="29">
        <f t="shared" si="83"/>
        <v>0</v>
      </c>
      <c r="M74" s="29">
        <f t="shared" si="83"/>
        <v>-2000</v>
      </c>
      <c r="N74" s="29">
        <f t="shared" si="83"/>
        <v>0</v>
      </c>
      <c r="O74" s="29">
        <f t="shared" si="83"/>
        <v>-2000</v>
      </c>
      <c r="P74" s="29">
        <f t="shared" si="83"/>
        <v>0</v>
      </c>
      <c r="Q74" s="29">
        <f t="shared" si="83"/>
        <v>-2000</v>
      </c>
      <c r="R74" s="29">
        <f t="shared" si="83"/>
        <v>115000</v>
      </c>
      <c r="S74" s="29">
        <f t="shared" si="83"/>
        <v>113000</v>
      </c>
      <c r="T74" s="29">
        <f t="shared" si="83"/>
        <v>0</v>
      </c>
      <c r="U74" s="29">
        <f>U75+U78+U80+U88</f>
        <v>115000</v>
      </c>
      <c r="V74" s="29">
        <f>V75+V78+V80+V88</f>
        <v>1846635</v>
      </c>
      <c r="W74" s="29">
        <f t="shared" ref="W74:AO74" si="84">W75+W78+W80+W88</f>
        <v>0</v>
      </c>
      <c r="X74" s="29">
        <f t="shared" si="84"/>
        <v>1846635</v>
      </c>
      <c r="Y74" s="29">
        <f t="shared" si="84"/>
        <v>0</v>
      </c>
      <c r="Z74" s="29">
        <f t="shared" si="84"/>
        <v>1846635</v>
      </c>
      <c r="AA74" s="29">
        <f t="shared" si="84"/>
        <v>0</v>
      </c>
      <c r="AB74" s="29">
        <f t="shared" si="84"/>
        <v>1846635</v>
      </c>
      <c r="AC74" s="29">
        <f t="shared" si="84"/>
        <v>0</v>
      </c>
      <c r="AD74" s="29">
        <f t="shared" si="84"/>
        <v>1846635</v>
      </c>
      <c r="AE74" s="29">
        <f t="shared" si="84"/>
        <v>0</v>
      </c>
      <c r="AF74" s="29">
        <f t="shared" si="84"/>
        <v>1846635</v>
      </c>
      <c r="AG74" s="29">
        <f t="shared" si="84"/>
        <v>0</v>
      </c>
      <c r="AH74" s="29">
        <f t="shared" si="84"/>
        <v>1846635</v>
      </c>
      <c r="AI74" s="29">
        <f t="shared" si="84"/>
        <v>101101</v>
      </c>
      <c r="AJ74" s="29">
        <f t="shared" si="84"/>
        <v>1947736</v>
      </c>
      <c r="AK74" s="29">
        <f t="shared" si="84"/>
        <v>58065</v>
      </c>
      <c r="AL74" s="29">
        <f t="shared" si="84"/>
        <v>2005801</v>
      </c>
      <c r="AM74" s="29">
        <f t="shared" si="84"/>
        <v>0</v>
      </c>
      <c r="AN74" s="29">
        <f t="shared" si="84"/>
        <v>2005801</v>
      </c>
      <c r="AO74" s="29">
        <f t="shared" si="84"/>
        <v>179882</v>
      </c>
      <c r="AP74" s="29">
        <f>AP75+AP78+AP80+AP88</f>
        <v>2185683</v>
      </c>
      <c r="AQ74" s="18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17"/>
      <c r="BO74" s="17"/>
      <c r="BP74" s="17"/>
      <c r="BQ74" s="17"/>
      <c r="BR74" s="1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31"/>
      <c r="CH74" s="31"/>
      <c r="CI74" s="31"/>
    </row>
    <row r="75" spans="1:87" x14ac:dyDescent="0.2">
      <c r="A75" s="18" t="s">
        <v>60</v>
      </c>
      <c r="B75" s="19">
        <f t="shared" ref="B75:R76" si="85">B76</f>
        <v>0</v>
      </c>
      <c r="C75" s="19">
        <f t="shared" si="85"/>
        <v>0</v>
      </c>
      <c r="D75" s="19">
        <f t="shared" si="85"/>
        <v>0</v>
      </c>
      <c r="E75" s="19">
        <f t="shared" si="85"/>
        <v>0</v>
      </c>
      <c r="F75" s="19">
        <f t="shared" si="85"/>
        <v>0</v>
      </c>
      <c r="G75" s="19">
        <f t="shared" si="85"/>
        <v>0</v>
      </c>
      <c r="H75" s="19">
        <f t="shared" si="85"/>
        <v>0</v>
      </c>
      <c r="I75" s="19">
        <f t="shared" si="85"/>
        <v>0</v>
      </c>
      <c r="J75" s="19">
        <f t="shared" si="85"/>
        <v>0</v>
      </c>
      <c r="K75" s="19">
        <f t="shared" si="85"/>
        <v>0</v>
      </c>
      <c r="L75" s="19">
        <f t="shared" si="85"/>
        <v>0</v>
      </c>
      <c r="M75" s="19">
        <f t="shared" si="85"/>
        <v>0</v>
      </c>
      <c r="N75" s="19">
        <f t="shared" si="85"/>
        <v>0</v>
      </c>
      <c r="O75" s="19">
        <f t="shared" si="85"/>
        <v>0</v>
      </c>
      <c r="P75" s="19">
        <f t="shared" si="85"/>
        <v>0</v>
      </c>
      <c r="Q75" s="19">
        <f t="shared" si="85"/>
        <v>0</v>
      </c>
      <c r="R75" s="19">
        <f t="shared" si="85"/>
        <v>0</v>
      </c>
      <c r="S75" s="19">
        <f t="shared" ref="S75:AH76" si="86">S76</f>
        <v>0</v>
      </c>
      <c r="T75" s="19">
        <f t="shared" si="86"/>
        <v>0</v>
      </c>
      <c r="U75" s="19">
        <f t="shared" si="86"/>
        <v>0</v>
      </c>
      <c r="V75" s="19">
        <f t="shared" si="86"/>
        <v>30</v>
      </c>
      <c r="W75" s="19">
        <f t="shared" si="86"/>
        <v>0</v>
      </c>
      <c r="X75" s="19">
        <f t="shared" si="86"/>
        <v>30</v>
      </c>
      <c r="Y75" s="19">
        <f t="shared" si="86"/>
        <v>0</v>
      </c>
      <c r="Z75" s="19">
        <f t="shared" si="86"/>
        <v>30</v>
      </c>
      <c r="AA75" s="19">
        <f t="shared" si="86"/>
        <v>0</v>
      </c>
      <c r="AB75" s="19">
        <f t="shared" si="86"/>
        <v>30</v>
      </c>
      <c r="AC75" s="19">
        <f t="shared" si="86"/>
        <v>0</v>
      </c>
      <c r="AD75" s="19">
        <f t="shared" si="86"/>
        <v>30</v>
      </c>
      <c r="AE75" s="19">
        <f t="shared" si="86"/>
        <v>0</v>
      </c>
      <c r="AF75" s="19">
        <f t="shared" si="86"/>
        <v>30</v>
      </c>
      <c r="AG75" s="19">
        <f t="shared" si="86"/>
        <v>0</v>
      </c>
      <c r="AH75" s="19">
        <f t="shared" si="86"/>
        <v>30</v>
      </c>
      <c r="AI75" s="19">
        <f t="shared" ref="AI75:AP75" si="87">AI76</f>
        <v>0</v>
      </c>
      <c r="AJ75" s="19">
        <f t="shared" si="87"/>
        <v>30</v>
      </c>
      <c r="AK75" s="19">
        <f t="shared" si="87"/>
        <v>0</v>
      </c>
      <c r="AL75" s="19">
        <f t="shared" si="87"/>
        <v>30</v>
      </c>
      <c r="AM75" s="19">
        <f t="shared" si="87"/>
        <v>0</v>
      </c>
      <c r="AN75" s="19">
        <f t="shared" si="87"/>
        <v>30</v>
      </c>
      <c r="AO75" s="19">
        <f t="shared" si="87"/>
        <v>0</v>
      </c>
      <c r="AP75" s="19">
        <f t="shared" si="87"/>
        <v>30</v>
      </c>
      <c r="AQ75" s="18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17"/>
      <c r="BO75" s="17"/>
      <c r="BP75" s="17"/>
      <c r="BQ75" s="17"/>
      <c r="BR75" s="1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31"/>
      <c r="CH75" s="31"/>
      <c r="CI75" s="31"/>
    </row>
    <row r="76" spans="1:87" x14ac:dyDescent="0.2">
      <c r="A76" s="18" t="s">
        <v>61</v>
      </c>
      <c r="B76" s="19">
        <f t="shared" si="85"/>
        <v>0</v>
      </c>
      <c r="C76" s="19">
        <f t="shared" si="85"/>
        <v>0</v>
      </c>
      <c r="D76" s="19">
        <f t="shared" si="85"/>
        <v>0</v>
      </c>
      <c r="E76" s="19">
        <f t="shared" si="85"/>
        <v>0</v>
      </c>
      <c r="F76" s="19">
        <f t="shared" si="85"/>
        <v>0</v>
      </c>
      <c r="G76" s="19">
        <f t="shared" si="85"/>
        <v>0</v>
      </c>
      <c r="H76" s="19">
        <f t="shared" si="85"/>
        <v>0</v>
      </c>
      <c r="I76" s="19">
        <f t="shared" si="85"/>
        <v>0</v>
      </c>
      <c r="J76" s="19">
        <f t="shared" si="85"/>
        <v>0</v>
      </c>
      <c r="K76" s="19">
        <f t="shared" si="85"/>
        <v>0</v>
      </c>
      <c r="L76" s="19">
        <f t="shared" si="85"/>
        <v>0</v>
      </c>
      <c r="M76" s="19">
        <f t="shared" si="85"/>
        <v>0</v>
      </c>
      <c r="N76" s="19">
        <f t="shared" si="85"/>
        <v>0</v>
      </c>
      <c r="O76" s="19">
        <f t="shared" si="85"/>
        <v>0</v>
      </c>
      <c r="P76" s="19">
        <f t="shared" si="85"/>
        <v>0</v>
      </c>
      <c r="Q76" s="19">
        <f t="shared" si="85"/>
        <v>0</v>
      </c>
      <c r="R76" s="19">
        <f t="shared" si="85"/>
        <v>0</v>
      </c>
      <c r="S76" s="19">
        <f t="shared" si="86"/>
        <v>0</v>
      </c>
      <c r="T76" s="19">
        <f t="shared" si="86"/>
        <v>0</v>
      </c>
      <c r="U76" s="19">
        <f t="shared" si="86"/>
        <v>0</v>
      </c>
      <c r="V76" s="19">
        <f t="shared" si="86"/>
        <v>30</v>
      </c>
      <c r="W76" s="19">
        <f t="shared" si="86"/>
        <v>0</v>
      </c>
      <c r="X76" s="19">
        <f t="shared" si="86"/>
        <v>30</v>
      </c>
      <c r="Y76" s="19">
        <f t="shared" si="86"/>
        <v>0</v>
      </c>
      <c r="Z76" s="19">
        <f t="shared" si="86"/>
        <v>30</v>
      </c>
      <c r="AA76" s="19">
        <f t="shared" si="86"/>
        <v>0</v>
      </c>
      <c r="AB76" s="19">
        <f t="shared" si="86"/>
        <v>30</v>
      </c>
      <c r="AC76" s="19">
        <f t="shared" si="86"/>
        <v>0</v>
      </c>
      <c r="AD76" s="19">
        <f t="shared" si="86"/>
        <v>30</v>
      </c>
      <c r="AE76" s="19">
        <f t="shared" si="86"/>
        <v>0</v>
      </c>
      <c r="AF76" s="19">
        <f t="shared" si="86"/>
        <v>30</v>
      </c>
      <c r="AG76" s="19">
        <f t="shared" si="86"/>
        <v>0</v>
      </c>
      <c r="AH76" s="19">
        <f t="shared" si="86"/>
        <v>30</v>
      </c>
      <c r="AI76" s="19">
        <f t="shared" ref="AI76:AP76" si="88">AI77</f>
        <v>0</v>
      </c>
      <c r="AJ76" s="19">
        <f t="shared" si="88"/>
        <v>30</v>
      </c>
      <c r="AK76" s="19">
        <f t="shared" si="88"/>
        <v>0</v>
      </c>
      <c r="AL76" s="19">
        <f t="shared" si="88"/>
        <v>30</v>
      </c>
      <c r="AM76" s="19">
        <f t="shared" si="88"/>
        <v>0</v>
      </c>
      <c r="AN76" s="19">
        <f t="shared" si="88"/>
        <v>30</v>
      </c>
      <c r="AO76" s="19">
        <f t="shared" si="88"/>
        <v>0</v>
      </c>
      <c r="AP76" s="19">
        <f t="shared" si="88"/>
        <v>30</v>
      </c>
      <c r="AQ76" s="18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17"/>
      <c r="BO76" s="17"/>
      <c r="BP76" s="17"/>
      <c r="BQ76" s="17"/>
      <c r="BR76" s="1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31"/>
      <c r="CH76" s="31"/>
      <c r="CI76" s="31"/>
    </row>
    <row r="77" spans="1:87" x14ac:dyDescent="0.2">
      <c r="A77" s="18" t="s">
        <v>62</v>
      </c>
      <c r="B77" s="19"/>
      <c r="C77" s="19">
        <f>SUM(B77:B77)</f>
        <v>0</v>
      </c>
      <c r="D77" s="19"/>
      <c r="E77" s="19">
        <f>SUM(C77:D77)</f>
        <v>0</v>
      </c>
      <c r="F77" s="19"/>
      <c r="G77" s="19">
        <f>SUM(E77:F77)</f>
        <v>0</v>
      </c>
      <c r="H77" s="19"/>
      <c r="I77" s="19">
        <f>SUM(G77:H77)</f>
        <v>0</v>
      </c>
      <c r="J77" s="19"/>
      <c r="K77" s="19">
        <f>SUM(I77:J77)</f>
        <v>0</v>
      </c>
      <c r="L77" s="19"/>
      <c r="M77" s="19">
        <f>SUM(K77:L77)</f>
        <v>0</v>
      </c>
      <c r="N77" s="19"/>
      <c r="O77" s="19">
        <f>SUM(M77:N77)</f>
        <v>0</v>
      </c>
      <c r="P77" s="19"/>
      <c r="Q77" s="19">
        <f>SUM(O77:P77)</f>
        <v>0</v>
      </c>
      <c r="R77" s="19"/>
      <c r="S77" s="19">
        <f>SUM(Q77:R77)</f>
        <v>0</v>
      </c>
      <c r="T77" s="19"/>
      <c r="U77" s="19">
        <f>SUM(S77:T77)</f>
        <v>0</v>
      </c>
      <c r="V77" s="19">
        <v>30</v>
      </c>
      <c r="W77" s="19"/>
      <c r="X77" s="23">
        <f t="shared" si="12"/>
        <v>30</v>
      </c>
      <c r="Y77" s="23"/>
      <c r="Z77" s="23">
        <f>SUM(X77:Y77)</f>
        <v>30</v>
      </c>
      <c r="AA77" s="23"/>
      <c r="AB77" s="23">
        <f t="shared" si="14"/>
        <v>30</v>
      </c>
      <c r="AC77" s="23"/>
      <c r="AD77" s="23">
        <f t="shared" si="15"/>
        <v>30</v>
      </c>
      <c r="AE77" s="23"/>
      <c r="AF77" s="23">
        <f t="shared" si="16"/>
        <v>30</v>
      </c>
      <c r="AG77" s="23"/>
      <c r="AH77" s="23">
        <f t="shared" si="17"/>
        <v>30</v>
      </c>
      <c r="AI77" s="23"/>
      <c r="AJ77" s="23">
        <f t="shared" si="18"/>
        <v>30</v>
      </c>
      <c r="AK77" s="23"/>
      <c r="AL77" s="23">
        <f t="shared" si="19"/>
        <v>30</v>
      </c>
      <c r="AM77" s="23"/>
      <c r="AN77" s="23">
        <f t="shared" ref="AN77" si="89">SUM(AL77:AM77)</f>
        <v>30</v>
      </c>
      <c r="AO77" s="23"/>
      <c r="AP77" s="23">
        <f>SUM(AN77:AO77)</f>
        <v>30</v>
      </c>
      <c r="AQ77" s="18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17"/>
      <c r="BO77" s="17"/>
      <c r="BP77" s="17"/>
      <c r="BQ77" s="17"/>
      <c r="BR77" s="1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31"/>
      <c r="CH77" s="31"/>
      <c r="CI77" s="31"/>
    </row>
    <row r="78" spans="1:87" x14ac:dyDescent="0.2">
      <c r="A78" s="18" t="s">
        <v>63</v>
      </c>
      <c r="B78" s="19">
        <f t="shared" ref="B78:AP78" si="90">B79</f>
        <v>0</v>
      </c>
      <c r="C78" s="19">
        <f t="shared" si="90"/>
        <v>0</v>
      </c>
      <c r="D78" s="19">
        <f t="shared" si="90"/>
        <v>0</v>
      </c>
      <c r="E78" s="19">
        <f t="shared" si="90"/>
        <v>0</v>
      </c>
      <c r="F78" s="19">
        <f t="shared" si="90"/>
        <v>0</v>
      </c>
      <c r="G78" s="19">
        <f t="shared" si="90"/>
        <v>0</v>
      </c>
      <c r="H78" s="19">
        <f t="shared" si="90"/>
        <v>0</v>
      </c>
      <c r="I78" s="19">
        <f t="shared" si="90"/>
        <v>0</v>
      </c>
      <c r="J78" s="19">
        <f t="shared" si="90"/>
        <v>0</v>
      </c>
      <c r="K78" s="19">
        <f t="shared" si="90"/>
        <v>0</v>
      </c>
      <c r="L78" s="19">
        <f t="shared" si="90"/>
        <v>0</v>
      </c>
      <c r="M78" s="19">
        <f t="shared" si="90"/>
        <v>0</v>
      </c>
      <c r="N78" s="19">
        <f t="shared" si="90"/>
        <v>0</v>
      </c>
      <c r="O78" s="19">
        <f t="shared" si="90"/>
        <v>0</v>
      </c>
      <c r="P78" s="19">
        <f t="shared" si="90"/>
        <v>0</v>
      </c>
      <c r="Q78" s="19">
        <f t="shared" si="90"/>
        <v>0</v>
      </c>
      <c r="R78" s="19">
        <f t="shared" si="90"/>
        <v>48000</v>
      </c>
      <c r="S78" s="19">
        <f t="shared" si="90"/>
        <v>48000</v>
      </c>
      <c r="T78" s="19">
        <f t="shared" si="90"/>
        <v>0</v>
      </c>
      <c r="U78" s="19">
        <f t="shared" si="90"/>
        <v>48000</v>
      </c>
      <c r="V78" s="19">
        <f t="shared" si="90"/>
        <v>250000</v>
      </c>
      <c r="W78" s="19">
        <f t="shared" si="90"/>
        <v>0</v>
      </c>
      <c r="X78" s="19">
        <f t="shared" si="90"/>
        <v>250000</v>
      </c>
      <c r="Y78" s="19">
        <f t="shared" si="90"/>
        <v>0</v>
      </c>
      <c r="Z78" s="19">
        <f t="shared" si="90"/>
        <v>250000</v>
      </c>
      <c r="AA78" s="19">
        <f t="shared" si="90"/>
        <v>0</v>
      </c>
      <c r="AB78" s="19">
        <f t="shared" si="90"/>
        <v>250000</v>
      </c>
      <c r="AC78" s="19">
        <f t="shared" si="90"/>
        <v>0</v>
      </c>
      <c r="AD78" s="19">
        <f t="shared" si="90"/>
        <v>250000</v>
      </c>
      <c r="AE78" s="19">
        <f t="shared" si="90"/>
        <v>0</v>
      </c>
      <c r="AF78" s="19">
        <f t="shared" si="90"/>
        <v>250000</v>
      </c>
      <c r="AG78" s="19">
        <f t="shared" si="90"/>
        <v>0</v>
      </c>
      <c r="AH78" s="19">
        <f t="shared" si="90"/>
        <v>250000</v>
      </c>
      <c r="AI78" s="19">
        <f t="shared" si="90"/>
        <v>0</v>
      </c>
      <c r="AJ78" s="19">
        <f t="shared" si="90"/>
        <v>250000</v>
      </c>
      <c r="AK78" s="19">
        <f t="shared" si="90"/>
        <v>0</v>
      </c>
      <c r="AL78" s="19">
        <f t="shared" si="90"/>
        <v>250000</v>
      </c>
      <c r="AM78" s="19">
        <f t="shared" si="90"/>
        <v>0</v>
      </c>
      <c r="AN78" s="19">
        <f t="shared" si="90"/>
        <v>250000</v>
      </c>
      <c r="AO78" s="19">
        <f t="shared" si="90"/>
        <v>13282</v>
      </c>
      <c r="AP78" s="19">
        <f t="shared" si="90"/>
        <v>263282</v>
      </c>
      <c r="AQ78" s="18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17"/>
      <c r="BO78" s="17"/>
      <c r="BP78" s="17"/>
      <c r="BQ78" s="17"/>
      <c r="BR78" s="1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31"/>
      <c r="CH78" s="31"/>
      <c r="CI78" s="31"/>
    </row>
    <row r="79" spans="1:87" x14ac:dyDescent="0.2">
      <c r="A79" s="18" t="s">
        <v>64</v>
      </c>
      <c r="B79" s="19"/>
      <c r="C79" s="19">
        <f>SUM(B79:B79)</f>
        <v>0</v>
      </c>
      <c r="D79" s="19"/>
      <c r="E79" s="19">
        <f>SUM(C79:D79)</f>
        <v>0</v>
      </c>
      <c r="F79" s="19"/>
      <c r="G79" s="19">
        <f>SUM(E79:F79)</f>
        <v>0</v>
      </c>
      <c r="H79" s="19"/>
      <c r="I79" s="19">
        <f>SUM(G79:H79)</f>
        <v>0</v>
      </c>
      <c r="J79" s="19"/>
      <c r="K79" s="19">
        <f>SUM(I79:J79)</f>
        <v>0</v>
      </c>
      <c r="L79" s="19"/>
      <c r="M79" s="19">
        <f>SUM(K79:L79)</f>
        <v>0</v>
      </c>
      <c r="N79" s="19"/>
      <c r="O79" s="19">
        <f>SUM(M79:N79)</f>
        <v>0</v>
      </c>
      <c r="P79" s="19"/>
      <c r="Q79" s="19">
        <f>SUM(O79:P79)</f>
        <v>0</v>
      </c>
      <c r="R79" s="19">
        <v>48000</v>
      </c>
      <c r="S79" s="19">
        <f>SUM(Q79:R79)</f>
        <v>48000</v>
      </c>
      <c r="T79" s="19"/>
      <c r="U79" s="19">
        <f>SUM(S79:T79)</f>
        <v>48000</v>
      </c>
      <c r="V79" s="19">
        <f>225000+25000</f>
        <v>250000</v>
      </c>
      <c r="W79" s="19"/>
      <c r="X79" s="23">
        <f t="shared" si="12"/>
        <v>250000</v>
      </c>
      <c r="Y79" s="23"/>
      <c r="Z79" s="23">
        <f>SUM(X79:Y79)</f>
        <v>250000</v>
      </c>
      <c r="AA79" s="23"/>
      <c r="AB79" s="23">
        <f t="shared" si="14"/>
        <v>250000</v>
      </c>
      <c r="AC79" s="23"/>
      <c r="AD79" s="23">
        <f t="shared" si="15"/>
        <v>250000</v>
      </c>
      <c r="AE79" s="23"/>
      <c r="AF79" s="23">
        <f t="shared" si="16"/>
        <v>250000</v>
      </c>
      <c r="AG79" s="23"/>
      <c r="AH79" s="23">
        <f t="shared" si="17"/>
        <v>250000</v>
      </c>
      <c r="AI79" s="23"/>
      <c r="AJ79" s="23">
        <f t="shared" ref="AJ79:AJ132" si="91">SUM(AH79:AI79)</f>
        <v>250000</v>
      </c>
      <c r="AK79" s="23"/>
      <c r="AL79" s="23">
        <f t="shared" ref="AL79:AL132" si="92">SUM(AJ79:AK79)</f>
        <v>250000</v>
      </c>
      <c r="AM79" s="23"/>
      <c r="AN79" s="23">
        <f t="shared" ref="AN79:AN134" si="93">SUM(AL79:AM79)</f>
        <v>250000</v>
      </c>
      <c r="AO79" s="23">
        <v>13282</v>
      </c>
      <c r="AP79" s="23">
        <f>SUM(AN79:AO79)</f>
        <v>263282</v>
      </c>
      <c r="AQ79" s="18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17"/>
      <c r="BO79" s="17"/>
      <c r="BP79" s="17"/>
      <c r="BQ79" s="17"/>
      <c r="BR79" s="1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31"/>
      <c r="CH79" s="31"/>
      <c r="CI79" s="31"/>
    </row>
    <row r="80" spans="1:87" x14ac:dyDescent="0.2">
      <c r="A80" s="18" t="s">
        <v>65</v>
      </c>
      <c r="B80" s="19">
        <f t="shared" ref="B80:AP80" si="94">B81+B84+B85</f>
        <v>0</v>
      </c>
      <c r="C80" s="19">
        <f t="shared" si="94"/>
        <v>0</v>
      </c>
      <c r="D80" s="19">
        <f t="shared" si="94"/>
        <v>0</v>
      </c>
      <c r="E80" s="19">
        <f t="shared" si="94"/>
        <v>0</v>
      </c>
      <c r="F80" s="19">
        <f t="shared" si="94"/>
        <v>0</v>
      </c>
      <c r="G80" s="19">
        <f t="shared" si="94"/>
        <v>0</v>
      </c>
      <c r="H80" s="19">
        <f t="shared" si="94"/>
        <v>0</v>
      </c>
      <c r="I80" s="19">
        <f t="shared" si="94"/>
        <v>0</v>
      </c>
      <c r="J80" s="19">
        <f t="shared" si="94"/>
        <v>-2000</v>
      </c>
      <c r="K80" s="19">
        <f t="shared" si="94"/>
        <v>-2000</v>
      </c>
      <c r="L80" s="19">
        <f t="shared" si="94"/>
        <v>0</v>
      </c>
      <c r="M80" s="19">
        <f t="shared" si="94"/>
        <v>-2000</v>
      </c>
      <c r="N80" s="19">
        <f t="shared" si="94"/>
        <v>0</v>
      </c>
      <c r="O80" s="19">
        <f t="shared" si="94"/>
        <v>-2000</v>
      </c>
      <c r="P80" s="19">
        <f t="shared" si="94"/>
        <v>0</v>
      </c>
      <c r="Q80" s="19">
        <f t="shared" si="94"/>
        <v>-2000</v>
      </c>
      <c r="R80" s="19">
        <f t="shared" si="94"/>
        <v>67000</v>
      </c>
      <c r="S80" s="19">
        <f t="shared" si="94"/>
        <v>65000</v>
      </c>
      <c r="T80" s="19">
        <f t="shared" si="94"/>
        <v>0</v>
      </c>
      <c r="U80" s="19">
        <f t="shared" si="94"/>
        <v>65000</v>
      </c>
      <c r="V80" s="19">
        <f t="shared" si="94"/>
        <v>1590955</v>
      </c>
      <c r="W80" s="19">
        <f t="shared" si="94"/>
        <v>0</v>
      </c>
      <c r="X80" s="19">
        <f t="shared" si="94"/>
        <v>1590955</v>
      </c>
      <c r="Y80" s="19">
        <f t="shared" si="94"/>
        <v>0</v>
      </c>
      <c r="Z80" s="19">
        <f t="shared" si="94"/>
        <v>1590955</v>
      </c>
      <c r="AA80" s="19">
        <f t="shared" si="94"/>
        <v>0</v>
      </c>
      <c r="AB80" s="19">
        <f t="shared" si="94"/>
        <v>1590955</v>
      </c>
      <c r="AC80" s="19">
        <f t="shared" si="94"/>
        <v>0</v>
      </c>
      <c r="AD80" s="19">
        <f t="shared" si="94"/>
        <v>1590955</v>
      </c>
      <c r="AE80" s="19">
        <f t="shared" si="94"/>
        <v>0</v>
      </c>
      <c r="AF80" s="19">
        <f t="shared" si="94"/>
        <v>1590955</v>
      </c>
      <c r="AG80" s="19">
        <f t="shared" si="94"/>
        <v>0</v>
      </c>
      <c r="AH80" s="19">
        <f>AH81+AH84+AH85</f>
        <v>1590955</v>
      </c>
      <c r="AI80" s="19">
        <f t="shared" si="94"/>
        <v>101101</v>
      </c>
      <c r="AJ80" s="19">
        <f t="shared" si="94"/>
        <v>1692056</v>
      </c>
      <c r="AK80" s="19">
        <f t="shared" si="94"/>
        <v>58065</v>
      </c>
      <c r="AL80" s="19">
        <f t="shared" si="94"/>
        <v>1750121</v>
      </c>
      <c r="AM80" s="19">
        <f t="shared" si="94"/>
        <v>0</v>
      </c>
      <c r="AN80" s="19">
        <f>AN81+AN84+AN85</f>
        <v>1750121</v>
      </c>
      <c r="AO80" s="19">
        <f t="shared" si="94"/>
        <v>166600</v>
      </c>
      <c r="AP80" s="19">
        <f t="shared" si="94"/>
        <v>1916721</v>
      </c>
      <c r="AQ80" s="18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17"/>
      <c r="BO80" s="17"/>
      <c r="BP80" s="17"/>
      <c r="BQ80" s="17"/>
      <c r="BR80" s="1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31"/>
      <c r="CH80" s="31"/>
      <c r="CI80" s="31"/>
    </row>
    <row r="81" spans="1:87" x14ac:dyDescent="0.2">
      <c r="A81" s="18" t="s">
        <v>66</v>
      </c>
      <c r="B81" s="19">
        <f t="shared" ref="B81:AL81" si="95">B82+B83</f>
        <v>0</v>
      </c>
      <c r="C81" s="19">
        <f t="shared" si="95"/>
        <v>0</v>
      </c>
      <c r="D81" s="19">
        <f t="shared" si="95"/>
        <v>0</v>
      </c>
      <c r="E81" s="19">
        <f t="shared" si="95"/>
        <v>0</v>
      </c>
      <c r="F81" s="19">
        <f t="shared" si="95"/>
        <v>0</v>
      </c>
      <c r="G81" s="19">
        <f t="shared" si="95"/>
        <v>0</v>
      </c>
      <c r="H81" s="19">
        <f t="shared" si="95"/>
        <v>0</v>
      </c>
      <c r="I81" s="19">
        <f t="shared" si="95"/>
        <v>0</v>
      </c>
      <c r="J81" s="19">
        <f t="shared" si="95"/>
        <v>0</v>
      </c>
      <c r="K81" s="19">
        <f t="shared" si="95"/>
        <v>0</v>
      </c>
      <c r="L81" s="19">
        <f t="shared" si="95"/>
        <v>0</v>
      </c>
      <c r="M81" s="19">
        <f t="shared" si="95"/>
        <v>0</v>
      </c>
      <c r="N81" s="19">
        <f t="shared" si="95"/>
        <v>0</v>
      </c>
      <c r="O81" s="19">
        <f t="shared" si="95"/>
        <v>0</v>
      </c>
      <c r="P81" s="19">
        <f t="shared" si="95"/>
        <v>0</v>
      </c>
      <c r="Q81" s="19">
        <f t="shared" si="95"/>
        <v>0</v>
      </c>
      <c r="R81" s="19">
        <f t="shared" si="95"/>
        <v>67000</v>
      </c>
      <c r="S81" s="19">
        <f t="shared" si="95"/>
        <v>67000</v>
      </c>
      <c r="T81" s="19">
        <f t="shared" si="95"/>
        <v>0</v>
      </c>
      <c r="U81" s="19">
        <f t="shared" si="95"/>
        <v>67000</v>
      </c>
      <c r="V81" s="19">
        <f t="shared" si="95"/>
        <v>1500000</v>
      </c>
      <c r="W81" s="19">
        <f t="shared" si="95"/>
        <v>0</v>
      </c>
      <c r="X81" s="19">
        <f t="shared" si="95"/>
        <v>1500000</v>
      </c>
      <c r="Y81" s="19">
        <f t="shared" si="95"/>
        <v>0</v>
      </c>
      <c r="Z81" s="19">
        <f t="shared" si="95"/>
        <v>1500000</v>
      </c>
      <c r="AA81" s="19">
        <f t="shared" si="95"/>
        <v>0</v>
      </c>
      <c r="AB81" s="19">
        <f t="shared" si="95"/>
        <v>1500000</v>
      </c>
      <c r="AC81" s="19">
        <f t="shared" si="95"/>
        <v>0</v>
      </c>
      <c r="AD81" s="19">
        <f t="shared" si="95"/>
        <v>1500000</v>
      </c>
      <c r="AE81" s="19">
        <f t="shared" si="95"/>
        <v>0</v>
      </c>
      <c r="AF81" s="19">
        <f t="shared" si="95"/>
        <v>1500000</v>
      </c>
      <c r="AG81" s="19">
        <f t="shared" si="95"/>
        <v>0</v>
      </c>
      <c r="AH81" s="19">
        <f t="shared" si="95"/>
        <v>1500000</v>
      </c>
      <c r="AI81" s="19">
        <f t="shared" si="95"/>
        <v>101101</v>
      </c>
      <c r="AJ81" s="19">
        <f t="shared" si="95"/>
        <v>1601101</v>
      </c>
      <c r="AK81" s="19">
        <f t="shared" si="95"/>
        <v>58065</v>
      </c>
      <c r="AL81" s="19">
        <f t="shared" si="95"/>
        <v>1659166</v>
      </c>
      <c r="AM81" s="19"/>
      <c r="AN81" s="23">
        <f t="shared" si="93"/>
        <v>1659166</v>
      </c>
      <c r="AO81" s="23">
        <f>AO82</f>
        <v>159000</v>
      </c>
      <c r="AP81" s="23">
        <f>SUM(AN81:AO81)</f>
        <v>1818166</v>
      </c>
      <c r="AQ81" s="18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17"/>
      <c r="BO81" s="17"/>
      <c r="BP81" s="17"/>
      <c r="BQ81" s="17"/>
      <c r="BR81" s="1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31"/>
      <c r="CH81" s="31"/>
      <c r="CI81" s="31"/>
    </row>
    <row r="82" spans="1:87" ht="30" x14ac:dyDescent="0.2">
      <c r="A82" s="18" t="s">
        <v>67</v>
      </c>
      <c r="B82" s="19"/>
      <c r="C82" s="19">
        <f>SUM(B82:B82)</f>
        <v>0</v>
      </c>
      <c r="D82" s="19"/>
      <c r="E82" s="19">
        <f t="shared" ref="E82:E87" si="96">SUM(C82:D82)</f>
        <v>0</v>
      </c>
      <c r="F82" s="19"/>
      <c r="G82" s="19">
        <f t="shared" ref="G82:G87" si="97">SUM(E82:F82)</f>
        <v>0</v>
      </c>
      <c r="H82" s="19"/>
      <c r="I82" s="19">
        <f>SUM(G82:H82)</f>
        <v>0</v>
      </c>
      <c r="J82" s="19"/>
      <c r="K82" s="19">
        <f>SUM(I82:J82)</f>
        <v>0</v>
      </c>
      <c r="L82" s="19"/>
      <c r="M82" s="19">
        <f>SUM(K82:L82)</f>
        <v>0</v>
      </c>
      <c r="N82" s="19"/>
      <c r="O82" s="19">
        <f>SUM(M82:N82)</f>
        <v>0</v>
      </c>
      <c r="P82" s="19"/>
      <c r="Q82" s="19">
        <f>SUM(O82:P82)</f>
        <v>0</v>
      </c>
      <c r="R82" s="19">
        <v>67000</v>
      </c>
      <c r="S82" s="19">
        <f>SUM(Q82:R82)</f>
        <v>67000</v>
      </c>
      <c r="T82" s="19"/>
      <c r="U82" s="19">
        <f>SUM(S82:T82)</f>
        <v>67000</v>
      </c>
      <c r="V82" s="19">
        <f>1400000+100000</f>
        <v>1500000</v>
      </c>
      <c r="W82" s="19"/>
      <c r="X82" s="23">
        <f t="shared" si="12"/>
        <v>1500000</v>
      </c>
      <c r="Y82" s="23"/>
      <c r="Z82" s="23">
        <f>SUM(X82:Y82)</f>
        <v>1500000</v>
      </c>
      <c r="AA82" s="23"/>
      <c r="AB82" s="23">
        <f t="shared" si="14"/>
        <v>1500000</v>
      </c>
      <c r="AC82" s="23"/>
      <c r="AD82" s="23">
        <f t="shared" si="15"/>
        <v>1500000</v>
      </c>
      <c r="AE82" s="23"/>
      <c r="AF82" s="23">
        <f t="shared" si="16"/>
        <v>1500000</v>
      </c>
      <c r="AG82" s="23"/>
      <c r="AH82" s="23">
        <f>SUM(AF82:AG82)</f>
        <v>1500000</v>
      </c>
      <c r="AI82" s="23">
        <v>101101</v>
      </c>
      <c r="AJ82" s="23">
        <f t="shared" si="91"/>
        <v>1601101</v>
      </c>
      <c r="AK82" s="23">
        <v>58065</v>
      </c>
      <c r="AL82" s="23">
        <f t="shared" si="92"/>
        <v>1659166</v>
      </c>
      <c r="AM82" s="23"/>
      <c r="AN82" s="23">
        <f t="shared" si="93"/>
        <v>1659166</v>
      </c>
      <c r="AO82" s="23">
        <v>159000</v>
      </c>
      <c r="AP82" s="23">
        <f>SUM(AN82:AO82)</f>
        <v>1818166</v>
      </c>
      <c r="AQ82" s="18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17"/>
      <c r="BO82" s="17"/>
      <c r="BP82" s="17"/>
      <c r="BQ82" s="17"/>
      <c r="BR82" s="1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31"/>
      <c r="CH82" s="31"/>
      <c r="CI82" s="31"/>
    </row>
    <row r="83" spans="1:87" ht="30" hidden="1" x14ac:dyDescent="0.2">
      <c r="A83" s="18" t="s">
        <v>68</v>
      </c>
      <c r="B83" s="19"/>
      <c r="C83" s="19">
        <f>SUM(B83:B83)</f>
        <v>0</v>
      </c>
      <c r="D83" s="19"/>
      <c r="E83" s="19">
        <f t="shared" si="96"/>
        <v>0</v>
      </c>
      <c r="F83" s="19"/>
      <c r="G83" s="19">
        <f t="shared" si="97"/>
        <v>0</v>
      </c>
      <c r="H83" s="19"/>
      <c r="I83" s="19">
        <f>SUM(G83:H83)</f>
        <v>0</v>
      </c>
      <c r="J83" s="19"/>
      <c r="K83" s="19">
        <f>SUM(I83:J83)</f>
        <v>0</v>
      </c>
      <c r="L83" s="19"/>
      <c r="M83" s="19">
        <f>SUM(K83:L83)</f>
        <v>0</v>
      </c>
      <c r="N83" s="19"/>
      <c r="O83" s="19">
        <f>SUM(M83:N83)</f>
        <v>0</v>
      </c>
      <c r="P83" s="19"/>
      <c r="Q83" s="19">
        <f>SUM(O83:P83)</f>
        <v>0</v>
      </c>
      <c r="R83" s="19"/>
      <c r="S83" s="19">
        <f>SUM(Q83:R83)</f>
        <v>0</v>
      </c>
      <c r="T83" s="19"/>
      <c r="U83" s="19">
        <f>SUM(S83:T83)</f>
        <v>0</v>
      </c>
      <c r="V83" s="19"/>
      <c r="W83" s="19"/>
      <c r="X83" s="23">
        <f t="shared" si="12"/>
        <v>0</v>
      </c>
      <c r="Y83" s="23"/>
      <c r="Z83" s="23">
        <f>SUM(X83:Y83)</f>
        <v>0</v>
      </c>
      <c r="AA83" s="23"/>
      <c r="AB83" s="23">
        <f t="shared" si="14"/>
        <v>0</v>
      </c>
      <c r="AC83" s="23"/>
      <c r="AD83" s="23">
        <f t="shared" si="15"/>
        <v>0</v>
      </c>
      <c r="AE83" s="23"/>
      <c r="AF83" s="23">
        <f t="shared" si="16"/>
        <v>0</v>
      </c>
      <c r="AG83" s="23"/>
      <c r="AH83" s="23">
        <f t="shared" ref="AH83:AH132" si="98">SUM(AF83:AG83)</f>
        <v>0</v>
      </c>
      <c r="AI83" s="23"/>
      <c r="AJ83" s="23">
        <f t="shared" si="91"/>
        <v>0</v>
      </c>
      <c r="AK83" s="23"/>
      <c r="AL83" s="23">
        <f t="shared" si="92"/>
        <v>0</v>
      </c>
      <c r="AM83" s="23"/>
      <c r="AN83" s="23">
        <f t="shared" si="93"/>
        <v>0</v>
      </c>
      <c r="AO83" s="23"/>
      <c r="AP83" s="23">
        <f t="shared" ref="AP83" si="99">SUM(AN83)</f>
        <v>0</v>
      </c>
      <c r="AQ83" s="18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17">
        <f>SUM(BL83:BM83)</f>
        <v>0</v>
      </c>
      <c r="BO83" s="17"/>
      <c r="BP83" s="17"/>
      <c r="BQ83" s="17"/>
      <c r="BR83" s="1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31"/>
      <c r="CH83" s="31"/>
      <c r="CI83" s="31"/>
    </row>
    <row r="84" spans="1:87" x14ac:dyDescent="0.2">
      <c r="A84" s="18" t="s">
        <v>69</v>
      </c>
      <c r="B84" s="19"/>
      <c r="C84" s="19">
        <f>SUM(B84:B84)</f>
        <v>0</v>
      </c>
      <c r="D84" s="19"/>
      <c r="E84" s="19">
        <f t="shared" si="96"/>
        <v>0</v>
      </c>
      <c r="F84" s="19"/>
      <c r="G84" s="19">
        <f t="shared" si="97"/>
        <v>0</v>
      </c>
      <c r="H84" s="19"/>
      <c r="I84" s="19">
        <f>SUM(G84:H84)</f>
        <v>0</v>
      </c>
      <c r="J84" s="19"/>
      <c r="K84" s="19">
        <f>SUM(I84:J84)</f>
        <v>0</v>
      </c>
      <c r="L84" s="19"/>
      <c r="M84" s="19">
        <f>SUM(K84:L84)</f>
        <v>0</v>
      </c>
      <c r="N84" s="19"/>
      <c r="O84" s="19">
        <f>SUM(M84:N84)</f>
        <v>0</v>
      </c>
      <c r="P84" s="19"/>
      <c r="Q84" s="19">
        <f>SUM(O84:P84)</f>
        <v>0</v>
      </c>
      <c r="R84" s="19"/>
      <c r="S84" s="19">
        <f>SUM(Q84:R84)</f>
        <v>0</v>
      </c>
      <c r="T84" s="19"/>
      <c r="U84" s="19">
        <f>SUM(S84:T84)</f>
        <v>0</v>
      </c>
      <c r="V84" s="19">
        <v>90600</v>
      </c>
      <c r="W84" s="19"/>
      <c r="X84" s="23">
        <f t="shared" si="12"/>
        <v>90600</v>
      </c>
      <c r="Y84" s="23"/>
      <c r="Z84" s="23">
        <f>SUM(X84:Y84)</f>
        <v>90600</v>
      </c>
      <c r="AA84" s="23"/>
      <c r="AB84" s="23">
        <f t="shared" si="14"/>
        <v>90600</v>
      </c>
      <c r="AC84" s="23"/>
      <c r="AD84" s="23">
        <f t="shared" si="15"/>
        <v>90600</v>
      </c>
      <c r="AE84" s="23"/>
      <c r="AF84" s="23">
        <f t="shared" si="16"/>
        <v>90600</v>
      </c>
      <c r="AG84" s="23"/>
      <c r="AH84" s="23">
        <f t="shared" si="98"/>
        <v>90600</v>
      </c>
      <c r="AI84" s="23"/>
      <c r="AJ84" s="23">
        <f t="shared" si="91"/>
        <v>90600</v>
      </c>
      <c r="AK84" s="23"/>
      <c r="AL84" s="23">
        <f t="shared" si="92"/>
        <v>90600</v>
      </c>
      <c r="AM84" s="23"/>
      <c r="AN84" s="23">
        <f t="shared" si="93"/>
        <v>90600</v>
      </c>
      <c r="AO84" s="23">
        <v>7600</v>
      </c>
      <c r="AP84" s="23">
        <f>SUM(AN84:AO84)</f>
        <v>98200</v>
      </c>
      <c r="AQ84" s="18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17"/>
      <c r="BO84" s="17"/>
      <c r="BP84" s="17"/>
      <c r="BQ84" s="17"/>
      <c r="BR84" s="1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31"/>
      <c r="CH84" s="31"/>
      <c r="CI84" s="31"/>
    </row>
    <row r="85" spans="1:87" x14ac:dyDescent="0.2">
      <c r="A85" s="18" t="s">
        <v>70</v>
      </c>
      <c r="B85" s="23">
        <f t="shared" ref="B85:AP85" si="100">B86+B87</f>
        <v>0</v>
      </c>
      <c r="C85" s="23">
        <f t="shared" si="100"/>
        <v>0</v>
      </c>
      <c r="D85" s="23">
        <f t="shared" si="100"/>
        <v>0</v>
      </c>
      <c r="E85" s="23">
        <f t="shared" si="100"/>
        <v>0</v>
      </c>
      <c r="F85" s="23">
        <f t="shared" si="100"/>
        <v>0</v>
      </c>
      <c r="G85" s="23">
        <f t="shared" si="100"/>
        <v>0</v>
      </c>
      <c r="H85" s="23">
        <f t="shared" si="100"/>
        <v>0</v>
      </c>
      <c r="I85" s="23">
        <f t="shared" si="100"/>
        <v>0</v>
      </c>
      <c r="J85" s="23">
        <f t="shared" si="100"/>
        <v>-2000</v>
      </c>
      <c r="K85" s="23">
        <f t="shared" si="100"/>
        <v>-2000</v>
      </c>
      <c r="L85" s="23">
        <f t="shared" si="100"/>
        <v>0</v>
      </c>
      <c r="M85" s="23">
        <f t="shared" si="100"/>
        <v>-2000</v>
      </c>
      <c r="N85" s="23">
        <f t="shared" si="100"/>
        <v>0</v>
      </c>
      <c r="O85" s="23">
        <f t="shared" si="100"/>
        <v>-2000</v>
      </c>
      <c r="P85" s="23">
        <f t="shared" si="100"/>
        <v>0</v>
      </c>
      <c r="Q85" s="23">
        <f t="shared" si="100"/>
        <v>-2000</v>
      </c>
      <c r="R85" s="23">
        <f t="shared" si="100"/>
        <v>0</v>
      </c>
      <c r="S85" s="23">
        <f t="shared" si="100"/>
        <v>-2000</v>
      </c>
      <c r="T85" s="23">
        <f t="shared" si="100"/>
        <v>0</v>
      </c>
      <c r="U85" s="23">
        <f t="shared" si="100"/>
        <v>-2000</v>
      </c>
      <c r="V85" s="23">
        <f t="shared" si="100"/>
        <v>355</v>
      </c>
      <c r="W85" s="23">
        <f t="shared" si="100"/>
        <v>0</v>
      </c>
      <c r="X85" s="23">
        <f t="shared" si="100"/>
        <v>355</v>
      </c>
      <c r="Y85" s="23">
        <f t="shared" si="100"/>
        <v>0</v>
      </c>
      <c r="Z85" s="23">
        <f t="shared" si="100"/>
        <v>355</v>
      </c>
      <c r="AA85" s="23">
        <f t="shared" si="100"/>
        <v>0</v>
      </c>
      <c r="AB85" s="23">
        <f t="shared" si="100"/>
        <v>355</v>
      </c>
      <c r="AC85" s="23">
        <f t="shared" si="100"/>
        <v>0</v>
      </c>
      <c r="AD85" s="23">
        <f t="shared" si="100"/>
        <v>355</v>
      </c>
      <c r="AE85" s="23">
        <f t="shared" si="100"/>
        <v>0</v>
      </c>
      <c r="AF85" s="23">
        <f t="shared" si="100"/>
        <v>355</v>
      </c>
      <c r="AG85" s="23">
        <f t="shared" si="100"/>
        <v>0</v>
      </c>
      <c r="AH85" s="23">
        <f t="shared" si="100"/>
        <v>355</v>
      </c>
      <c r="AI85" s="23">
        <f t="shared" si="100"/>
        <v>0</v>
      </c>
      <c r="AJ85" s="23">
        <f t="shared" si="100"/>
        <v>355</v>
      </c>
      <c r="AK85" s="23">
        <f t="shared" si="100"/>
        <v>0</v>
      </c>
      <c r="AL85" s="23">
        <f t="shared" si="100"/>
        <v>355</v>
      </c>
      <c r="AM85" s="23">
        <f t="shared" si="100"/>
        <v>0</v>
      </c>
      <c r="AN85" s="23">
        <f t="shared" si="100"/>
        <v>355</v>
      </c>
      <c r="AO85" s="23">
        <f t="shared" si="100"/>
        <v>0</v>
      </c>
      <c r="AP85" s="23">
        <f t="shared" si="100"/>
        <v>355</v>
      </c>
      <c r="AQ85" s="18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17"/>
      <c r="BO85" s="17"/>
      <c r="BP85" s="17"/>
      <c r="BQ85" s="17"/>
      <c r="BR85" s="1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31"/>
      <c r="CH85" s="31"/>
      <c r="CI85" s="31"/>
    </row>
    <row r="86" spans="1:87" x14ac:dyDescent="0.2">
      <c r="A86" s="18" t="s">
        <v>71</v>
      </c>
      <c r="B86" s="19"/>
      <c r="C86" s="19">
        <f>SUM(B86:B86)</f>
        <v>0</v>
      </c>
      <c r="D86" s="19"/>
      <c r="E86" s="19">
        <f t="shared" si="96"/>
        <v>0</v>
      </c>
      <c r="F86" s="19"/>
      <c r="G86" s="19">
        <f t="shared" si="97"/>
        <v>0</v>
      </c>
      <c r="H86" s="19"/>
      <c r="I86" s="19">
        <f>SUM(G86:H86)</f>
        <v>0</v>
      </c>
      <c r="J86" s="19">
        <v>-2000</v>
      </c>
      <c r="K86" s="19">
        <f>SUM(I86:J86)</f>
        <v>-2000</v>
      </c>
      <c r="L86" s="19"/>
      <c r="M86" s="19">
        <f>SUM(K86:L86)</f>
        <v>-2000</v>
      </c>
      <c r="N86" s="19"/>
      <c r="O86" s="19">
        <f>SUM(M86:N86)</f>
        <v>-2000</v>
      </c>
      <c r="P86" s="19"/>
      <c r="Q86" s="19">
        <f>SUM(O86:P86)</f>
        <v>-2000</v>
      </c>
      <c r="R86" s="19"/>
      <c r="S86" s="19">
        <f>SUM(Q86:R86)</f>
        <v>-2000</v>
      </c>
      <c r="T86" s="19"/>
      <c r="U86" s="19">
        <f>SUM(S86:T86)</f>
        <v>-2000</v>
      </c>
      <c r="V86" s="19">
        <v>0</v>
      </c>
      <c r="W86" s="19"/>
      <c r="X86" s="23">
        <f t="shared" si="12"/>
        <v>0</v>
      </c>
      <c r="Y86" s="23"/>
      <c r="Z86" s="23"/>
      <c r="AA86" s="23"/>
      <c r="AB86" s="23">
        <f t="shared" si="14"/>
        <v>0</v>
      </c>
      <c r="AC86" s="23"/>
      <c r="AD86" s="23">
        <f t="shared" si="15"/>
        <v>0</v>
      </c>
      <c r="AE86" s="23"/>
      <c r="AF86" s="23">
        <f t="shared" ref="AF86:AF134" si="101">SUM(AD86:AE86)</f>
        <v>0</v>
      </c>
      <c r="AG86" s="23"/>
      <c r="AH86" s="23">
        <f t="shared" si="98"/>
        <v>0</v>
      </c>
      <c r="AI86" s="23"/>
      <c r="AJ86" s="23">
        <f t="shared" si="91"/>
        <v>0</v>
      </c>
      <c r="AK86" s="23"/>
      <c r="AL86" s="23">
        <f t="shared" si="92"/>
        <v>0</v>
      </c>
      <c r="AM86" s="23"/>
      <c r="AN86" s="23">
        <f t="shared" si="93"/>
        <v>0</v>
      </c>
      <c r="AO86" s="23"/>
      <c r="AP86" s="23">
        <f>SUM(AN86:AO86)</f>
        <v>0</v>
      </c>
      <c r="AQ86" s="18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17"/>
      <c r="BO86" s="17"/>
      <c r="BP86" s="17"/>
      <c r="BQ86" s="17"/>
      <c r="BR86" s="1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31"/>
      <c r="CH86" s="31"/>
      <c r="CI86" s="31"/>
    </row>
    <row r="87" spans="1:87" x14ac:dyDescent="0.2">
      <c r="A87" s="18" t="s">
        <v>72</v>
      </c>
      <c r="B87" s="19"/>
      <c r="C87" s="19">
        <f>SUM(B87:B87)</f>
        <v>0</v>
      </c>
      <c r="D87" s="19"/>
      <c r="E87" s="19">
        <f t="shared" si="96"/>
        <v>0</v>
      </c>
      <c r="F87" s="19"/>
      <c r="G87" s="19">
        <f t="shared" si="97"/>
        <v>0</v>
      </c>
      <c r="H87" s="19"/>
      <c r="I87" s="19">
        <f>SUM(G87:H87)</f>
        <v>0</v>
      </c>
      <c r="J87" s="19"/>
      <c r="K87" s="19">
        <f>SUM(I87:J87)</f>
        <v>0</v>
      </c>
      <c r="L87" s="19"/>
      <c r="M87" s="19">
        <f>SUM(K87:L87)</f>
        <v>0</v>
      </c>
      <c r="N87" s="19"/>
      <c r="O87" s="19">
        <f>SUM(M87:N87)</f>
        <v>0</v>
      </c>
      <c r="P87" s="19"/>
      <c r="Q87" s="19">
        <f>SUM(O87:P87)</f>
        <v>0</v>
      </c>
      <c r="R87" s="19"/>
      <c r="S87" s="19">
        <f>SUM(Q87:R87)</f>
        <v>0</v>
      </c>
      <c r="T87" s="19"/>
      <c r="U87" s="19">
        <f>SUM(S87:T87)</f>
        <v>0</v>
      </c>
      <c r="V87" s="19">
        <v>355</v>
      </c>
      <c r="W87" s="19"/>
      <c r="X87" s="23">
        <f t="shared" si="12"/>
        <v>355</v>
      </c>
      <c r="Y87" s="23"/>
      <c r="Z87" s="23">
        <f>SUM(X87:Y87)</f>
        <v>355</v>
      </c>
      <c r="AA87" s="23"/>
      <c r="AB87" s="23">
        <f t="shared" si="14"/>
        <v>355</v>
      </c>
      <c r="AC87" s="23"/>
      <c r="AD87" s="23">
        <f t="shared" si="15"/>
        <v>355</v>
      </c>
      <c r="AE87" s="23"/>
      <c r="AF87" s="23">
        <f t="shared" si="101"/>
        <v>355</v>
      </c>
      <c r="AG87" s="23"/>
      <c r="AH87" s="23">
        <f t="shared" si="98"/>
        <v>355</v>
      </c>
      <c r="AI87" s="23"/>
      <c r="AJ87" s="23">
        <f t="shared" si="91"/>
        <v>355</v>
      </c>
      <c r="AK87" s="23"/>
      <c r="AL87" s="23">
        <f t="shared" si="92"/>
        <v>355</v>
      </c>
      <c r="AM87" s="23"/>
      <c r="AN87" s="23">
        <f t="shared" si="93"/>
        <v>355</v>
      </c>
      <c r="AO87" s="23"/>
      <c r="AP87" s="23">
        <f>SUM(AN87:AO87)</f>
        <v>355</v>
      </c>
      <c r="AQ87" s="18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17"/>
      <c r="BO87" s="17"/>
      <c r="BP87" s="17"/>
      <c r="BQ87" s="17"/>
      <c r="BR87" s="1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31"/>
      <c r="CH87" s="31"/>
      <c r="CI87" s="31"/>
    </row>
    <row r="88" spans="1:87" x14ac:dyDescent="0.2">
      <c r="A88" s="18" t="s">
        <v>73</v>
      </c>
      <c r="B88" s="19">
        <f t="shared" ref="B88:T88" si="102">+B89+B90</f>
        <v>0</v>
      </c>
      <c r="C88" s="19">
        <f t="shared" si="102"/>
        <v>0</v>
      </c>
      <c r="D88" s="19">
        <f t="shared" si="102"/>
        <v>0</v>
      </c>
      <c r="E88" s="19">
        <f t="shared" si="102"/>
        <v>0</v>
      </c>
      <c r="F88" s="19">
        <f t="shared" si="102"/>
        <v>0</v>
      </c>
      <c r="G88" s="19">
        <f t="shared" si="102"/>
        <v>0</v>
      </c>
      <c r="H88" s="19">
        <f t="shared" si="102"/>
        <v>0</v>
      </c>
      <c r="I88" s="19">
        <f t="shared" si="102"/>
        <v>0</v>
      </c>
      <c r="J88" s="19">
        <f t="shared" si="102"/>
        <v>0</v>
      </c>
      <c r="K88" s="19">
        <f t="shared" si="102"/>
        <v>0</v>
      </c>
      <c r="L88" s="19">
        <f t="shared" si="102"/>
        <v>0</v>
      </c>
      <c r="M88" s="19">
        <f t="shared" si="102"/>
        <v>0</v>
      </c>
      <c r="N88" s="19">
        <f t="shared" si="102"/>
        <v>0</v>
      </c>
      <c r="O88" s="19">
        <f t="shared" si="102"/>
        <v>0</v>
      </c>
      <c r="P88" s="19">
        <f t="shared" si="102"/>
        <v>0</v>
      </c>
      <c r="Q88" s="19">
        <f t="shared" si="102"/>
        <v>0</v>
      </c>
      <c r="R88" s="19">
        <f t="shared" si="102"/>
        <v>0</v>
      </c>
      <c r="S88" s="19">
        <f t="shared" si="102"/>
        <v>0</v>
      </c>
      <c r="T88" s="19">
        <f t="shared" si="102"/>
        <v>0</v>
      </c>
      <c r="U88" s="19">
        <f>+U89+U90+U91</f>
        <v>2000</v>
      </c>
      <c r="V88" s="19">
        <f>+V89+V90+V91</f>
        <v>5650</v>
      </c>
      <c r="W88" s="19">
        <f t="shared" ref="W88:AP88" si="103">+W89+W90+W91</f>
        <v>0</v>
      </c>
      <c r="X88" s="19">
        <f t="shared" si="103"/>
        <v>5650</v>
      </c>
      <c r="Y88" s="19">
        <f t="shared" si="103"/>
        <v>0</v>
      </c>
      <c r="Z88" s="19">
        <f t="shared" si="103"/>
        <v>5650</v>
      </c>
      <c r="AA88" s="19">
        <f t="shared" si="103"/>
        <v>0</v>
      </c>
      <c r="AB88" s="19">
        <f t="shared" si="103"/>
        <v>5650</v>
      </c>
      <c r="AC88" s="19">
        <f t="shared" si="103"/>
        <v>0</v>
      </c>
      <c r="AD88" s="19">
        <f t="shared" si="103"/>
        <v>5650</v>
      </c>
      <c r="AE88" s="19">
        <f t="shared" si="103"/>
        <v>0</v>
      </c>
      <c r="AF88" s="19">
        <f t="shared" si="103"/>
        <v>5650</v>
      </c>
      <c r="AG88" s="19">
        <f t="shared" si="103"/>
        <v>0</v>
      </c>
      <c r="AH88" s="19">
        <f t="shared" si="103"/>
        <v>5650</v>
      </c>
      <c r="AI88" s="19">
        <f t="shared" si="103"/>
        <v>0</v>
      </c>
      <c r="AJ88" s="19">
        <f t="shared" si="103"/>
        <v>5650</v>
      </c>
      <c r="AK88" s="19">
        <f t="shared" si="103"/>
        <v>0</v>
      </c>
      <c r="AL88" s="19">
        <f t="shared" si="103"/>
        <v>5650</v>
      </c>
      <c r="AM88" s="19">
        <f t="shared" si="103"/>
        <v>0</v>
      </c>
      <c r="AN88" s="19">
        <f t="shared" si="103"/>
        <v>5650</v>
      </c>
      <c r="AO88" s="19">
        <f t="shared" si="103"/>
        <v>0</v>
      </c>
      <c r="AP88" s="19">
        <f t="shared" si="103"/>
        <v>5650</v>
      </c>
      <c r="AQ88" s="18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17"/>
      <c r="BO88" s="17"/>
      <c r="BP88" s="17"/>
      <c r="BQ88" s="17"/>
      <c r="BR88" s="1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31"/>
      <c r="CH88" s="31"/>
      <c r="CI88" s="31"/>
    </row>
    <row r="89" spans="1:87" x14ac:dyDescent="0.2">
      <c r="A89" s="18" t="s">
        <v>74</v>
      </c>
      <c r="B89" s="19"/>
      <c r="C89" s="19">
        <f>SUM(B89:B89)</f>
        <v>0</v>
      </c>
      <c r="D89" s="19"/>
      <c r="E89" s="19">
        <f>SUM(C89:D89)</f>
        <v>0</v>
      </c>
      <c r="F89" s="19"/>
      <c r="G89" s="19">
        <f>SUM(E89:F89)</f>
        <v>0</v>
      </c>
      <c r="H89" s="19"/>
      <c r="I89" s="19">
        <f>SUM(G89:H89)</f>
        <v>0</v>
      </c>
      <c r="J89" s="19"/>
      <c r="K89" s="19">
        <f>SUM(I89:J89)</f>
        <v>0</v>
      </c>
      <c r="L89" s="19"/>
      <c r="M89" s="19">
        <f>SUM(K89:L89)</f>
        <v>0</v>
      </c>
      <c r="N89" s="19"/>
      <c r="O89" s="19">
        <f>SUM(M89:N89)</f>
        <v>0</v>
      </c>
      <c r="P89" s="19"/>
      <c r="Q89" s="19">
        <f>SUM(O89:P89)</f>
        <v>0</v>
      </c>
      <c r="R89" s="19"/>
      <c r="S89" s="19">
        <f>SUM(Q89:R89)</f>
        <v>0</v>
      </c>
      <c r="T89" s="19"/>
      <c r="U89" s="19">
        <f>SUM(S89:T89)</f>
        <v>0</v>
      </c>
      <c r="V89" s="19">
        <v>350</v>
      </c>
      <c r="W89" s="19"/>
      <c r="X89" s="23">
        <f t="shared" si="12"/>
        <v>350</v>
      </c>
      <c r="Y89" s="23"/>
      <c r="Z89" s="23">
        <f>SUM(X89:Y89)</f>
        <v>350</v>
      </c>
      <c r="AA89" s="23"/>
      <c r="AB89" s="23">
        <f t="shared" ref="AB89:AB132" si="104">SUM(Z89:AA89)</f>
        <v>350</v>
      </c>
      <c r="AC89" s="23"/>
      <c r="AD89" s="23">
        <f t="shared" ref="AD89:AD133" si="105">SUM(AB89:AC89)</f>
        <v>350</v>
      </c>
      <c r="AE89" s="23"/>
      <c r="AF89" s="23">
        <f t="shared" si="101"/>
        <v>350</v>
      </c>
      <c r="AG89" s="23"/>
      <c r="AH89" s="23">
        <f t="shared" si="98"/>
        <v>350</v>
      </c>
      <c r="AI89" s="23"/>
      <c r="AJ89" s="23">
        <f t="shared" si="91"/>
        <v>350</v>
      </c>
      <c r="AK89" s="23"/>
      <c r="AL89" s="23">
        <f t="shared" si="92"/>
        <v>350</v>
      </c>
      <c r="AM89" s="23"/>
      <c r="AN89" s="23">
        <f t="shared" si="93"/>
        <v>350</v>
      </c>
      <c r="AO89" s="23"/>
      <c r="AP89" s="23">
        <f>SUM(AN89:AO89)</f>
        <v>350</v>
      </c>
      <c r="AQ89" s="18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17"/>
      <c r="BO89" s="17"/>
      <c r="BP89" s="17"/>
      <c r="BQ89" s="17"/>
      <c r="BR89" s="1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31"/>
      <c r="CH89" s="31"/>
      <c r="CI89" s="31"/>
    </row>
    <row r="90" spans="1:87" x14ac:dyDescent="0.2">
      <c r="A90" s="18" t="s">
        <v>75</v>
      </c>
      <c r="B90" s="19"/>
      <c r="C90" s="19">
        <f>SUM(B90:B90)</f>
        <v>0</v>
      </c>
      <c r="D90" s="19"/>
      <c r="E90" s="19">
        <f>SUM(C90:D90)</f>
        <v>0</v>
      </c>
      <c r="F90" s="19"/>
      <c r="G90" s="19">
        <f>SUM(E90:F90)</f>
        <v>0</v>
      </c>
      <c r="H90" s="19"/>
      <c r="I90" s="19">
        <f>SUM(G90:H90)</f>
        <v>0</v>
      </c>
      <c r="J90" s="19"/>
      <c r="K90" s="19">
        <f>SUM(I90:J90)</f>
        <v>0</v>
      </c>
      <c r="L90" s="19"/>
      <c r="M90" s="19">
        <f>SUM(K90:L90)</f>
        <v>0</v>
      </c>
      <c r="N90" s="19"/>
      <c r="O90" s="19">
        <f>SUM(M90:N90)</f>
        <v>0</v>
      </c>
      <c r="P90" s="19"/>
      <c r="Q90" s="19">
        <f>SUM(O90:P90)</f>
        <v>0</v>
      </c>
      <c r="R90" s="19"/>
      <c r="S90" s="19">
        <f>SUM(Q90:R90)</f>
        <v>0</v>
      </c>
      <c r="T90" s="19"/>
      <c r="U90" s="19">
        <f>SUM(S90:T90)</f>
        <v>0</v>
      </c>
      <c r="V90" s="19">
        <v>3300</v>
      </c>
      <c r="W90" s="19"/>
      <c r="X90" s="23">
        <f t="shared" si="12"/>
        <v>3300</v>
      </c>
      <c r="Y90" s="23"/>
      <c r="Z90" s="23">
        <f>SUM(X90:Y90)</f>
        <v>3300</v>
      </c>
      <c r="AA90" s="23"/>
      <c r="AB90" s="23">
        <f t="shared" si="104"/>
        <v>3300</v>
      </c>
      <c r="AC90" s="23"/>
      <c r="AD90" s="23">
        <f t="shared" si="105"/>
        <v>3300</v>
      </c>
      <c r="AE90" s="23"/>
      <c r="AF90" s="23">
        <f t="shared" si="101"/>
        <v>3300</v>
      </c>
      <c r="AG90" s="23"/>
      <c r="AH90" s="23">
        <f t="shared" si="98"/>
        <v>3300</v>
      </c>
      <c r="AI90" s="23"/>
      <c r="AJ90" s="23">
        <f t="shared" si="91"/>
        <v>3300</v>
      </c>
      <c r="AK90" s="23"/>
      <c r="AL90" s="23">
        <f t="shared" si="92"/>
        <v>3300</v>
      </c>
      <c r="AM90" s="23"/>
      <c r="AN90" s="23">
        <f t="shared" si="93"/>
        <v>3300</v>
      </c>
      <c r="AO90" s="23"/>
      <c r="AP90" s="23">
        <f t="shared" ref="AP90:AP91" si="106">SUM(AN90:AO90)</f>
        <v>3300</v>
      </c>
      <c r="AQ90" s="18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17"/>
      <c r="BO90" s="17"/>
      <c r="BP90" s="17"/>
      <c r="BQ90" s="17"/>
      <c r="BR90" s="1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31"/>
      <c r="CH90" s="31"/>
      <c r="CI90" s="31"/>
    </row>
    <row r="91" spans="1:87" x14ac:dyDescent="0.2">
      <c r="A91" s="18" t="s">
        <v>76</v>
      </c>
      <c r="B91" s="19"/>
      <c r="C91" s="19"/>
      <c r="D91" s="19"/>
      <c r="E91" s="19"/>
      <c r="F91" s="19"/>
      <c r="G91" s="19"/>
      <c r="H91" s="19"/>
      <c r="I91" s="19"/>
      <c r="J91" s="19">
        <v>2000</v>
      </c>
      <c r="K91" s="19">
        <f>SUM(I91:J91)</f>
        <v>2000</v>
      </c>
      <c r="L91" s="19"/>
      <c r="M91" s="19">
        <f>SUM(K91:L91)</f>
        <v>2000</v>
      </c>
      <c r="N91" s="19"/>
      <c r="O91" s="19">
        <f>SUM(M91:N91)</f>
        <v>2000</v>
      </c>
      <c r="P91" s="19"/>
      <c r="Q91" s="19">
        <f>SUM(O91:P91)</f>
        <v>2000</v>
      </c>
      <c r="R91" s="19"/>
      <c r="S91" s="19">
        <f>SUM(Q91:R91)</f>
        <v>2000</v>
      </c>
      <c r="T91" s="19"/>
      <c r="U91" s="19">
        <f>SUM(S91:T91)</f>
        <v>2000</v>
      </c>
      <c r="V91" s="19">
        <v>2000</v>
      </c>
      <c r="W91" s="19"/>
      <c r="X91" s="23">
        <f t="shared" si="12"/>
        <v>2000</v>
      </c>
      <c r="Y91" s="23"/>
      <c r="Z91" s="23">
        <f>SUM(X91:Y91)</f>
        <v>2000</v>
      </c>
      <c r="AA91" s="23"/>
      <c r="AB91" s="23">
        <f t="shared" si="104"/>
        <v>2000</v>
      </c>
      <c r="AC91" s="23"/>
      <c r="AD91" s="23">
        <f t="shared" si="105"/>
        <v>2000</v>
      </c>
      <c r="AE91" s="23"/>
      <c r="AF91" s="23">
        <f t="shared" si="101"/>
        <v>2000</v>
      </c>
      <c r="AG91" s="23"/>
      <c r="AH91" s="23">
        <f t="shared" si="98"/>
        <v>2000</v>
      </c>
      <c r="AI91" s="23"/>
      <c r="AJ91" s="23">
        <f t="shared" si="91"/>
        <v>2000</v>
      </c>
      <c r="AK91" s="23"/>
      <c r="AL91" s="23">
        <f t="shared" si="92"/>
        <v>2000</v>
      </c>
      <c r="AM91" s="23"/>
      <c r="AN91" s="23">
        <f t="shared" si="93"/>
        <v>2000</v>
      </c>
      <c r="AO91" s="23"/>
      <c r="AP91" s="23">
        <f t="shared" si="106"/>
        <v>2000</v>
      </c>
      <c r="AQ91" s="18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17"/>
      <c r="BO91" s="17"/>
      <c r="BP91" s="17"/>
      <c r="BQ91" s="17"/>
      <c r="BR91" s="1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31"/>
      <c r="CH91" s="31"/>
      <c r="CI91" s="31"/>
    </row>
    <row r="92" spans="1:87" x14ac:dyDescent="0.2">
      <c r="A92" s="14" t="s">
        <v>77</v>
      </c>
      <c r="B92" s="29">
        <f t="shared" ref="B92:L92" si="107">B93+B94+B97+B98+B102+B103+B104</f>
        <v>3201</v>
      </c>
      <c r="C92" s="29">
        <f t="shared" si="107"/>
        <v>3201</v>
      </c>
      <c r="D92" s="29">
        <f t="shared" si="107"/>
        <v>91154</v>
      </c>
      <c r="E92" s="29">
        <f t="shared" si="107"/>
        <v>94355</v>
      </c>
      <c r="F92" s="29">
        <f t="shared" si="107"/>
        <v>2970</v>
      </c>
      <c r="G92" s="29">
        <f t="shared" si="107"/>
        <v>97325</v>
      </c>
      <c r="H92" s="29">
        <f t="shared" si="107"/>
        <v>1168</v>
      </c>
      <c r="I92" s="29">
        <f t="shared" si="107"/>
        <v>98493</v>
      </c>
      <c r="J92" s="29">
        <f t="shared" si="107"/>
        <v>0</v>
      </c>
      <c r="K92" s="29">
        <f t="shared" si="107"/>
        <v>98493</v>
      </c>
      <c r="L92" s="29">
        <f t="shared" si="107"/>
        <v>39066</v>
      </c>
      <c r="M92" s="29">
        <f>M93+M94+M97+M98+M102+M103+M104</f>
        <v>137559</v>
      </c>
      <c r="N92" s="29">
        <f t="shared" ref="N92:T92" si="108">N93+N94+N97+N98+N102+N103+N104+N105</f>
        <v>15195</v>
      </c>
      <c r="O92" s="29">
        <f t="shared" si="108"/>
        <v>152754</v>
      </c>
      <c r="P92" s="29">
        <f t="shared" si="108"/>
        <v>2270</v>
      </c>
      <c r="Q92" s="29">
        <f t="shared" si="108"/>
        <v>155024</v>
      </c>
      <c r="R92" s="29">
        <f t="shared" si="108"/>
        <v>0</v>
      </c>
      <c r="S92" s="29">
        <f t="shared" si="108"/>
        <v>155024</v>
      </c>
      <c r="T92" s="29">
        <f t="shared" si="108"/>
        <v>0</v>
      </c>
      <c r="U92" s="29">
        <f>U93+U94+U97+U98+U102+U103+U104+U105</f>
        <v>155024</v>
      </c>
      <c r="V92" s="29">
        <f>V93+V94+V97+V98+V102+V103+V104+V105</f>
        <v>444063</v>
      </c>
      <c r="W92" s="29">
        <f t="shared" ref="W92:AP92" si="109">W93+W94+W97+W98+W102+W103+W104+W105</f>
        <v>0</v>
      </c>
      <c r="X92" s="29">
        <f t="shared" si="109"/>
        <v>444063</v>
      </c>
      <c r="Y92" s="29">
        <f t="shared" si="109"/>
        <v>10530</v>
      </c>
      <c r="Z92" s="29">
        <f t="shared" si="109"/>
        <v>454593</v>
      </c>
      <c r="AA92" s="29">
        <f t="shared" si="109"/>
        <v>40000</v>
      </c>
      <c r="AB92" s="29">
        <f t="shared" si="109"/>
        <v>494593</v>
      </c>
      <c r="AC92" s="29">
        <f t="shared" si="109"/>
        <v>0</v>
      </c>
      <c r="AD92" s="29">
        <f t="shared" si="109"/>
        <v>494593</v>
      </c>
      <c r="AE92" s="29">
        <f t="shared" si="109"/>
        <v>21600</v>
      </c>
      <c r="AF92" s="29">
        <f t="shared" si="109"/>
        <v>516193</v>
      </c>
      <c r="AG92" s="29">
        <f t="shared" si="109"/>
        <v>787</v>
      </c>
      <c r="AH92" s="29">
        <f t="shared" si="109"/>
        <v>516980</v>
      </c>
      <c r="AI92" s="29">
        <f t="shared" si="109"/>
        <v>0</v>
      </c>
      <c r="AJ92" s="29">
        <f t="shared" si="109"/>
        <v>516980</v>
      </c>
      <c r="AK92" s="29">
        <f t="shared" si="109"/>
        <v>-125096</v>
      </c>
      <c r="AL92" s="29">
        <f t="shared" si="109"/>
        <v>391884</v>
      </c>
      <c r="AM92" s="29">
        <f t="shared" si="109"/>
        <v>84000</v>
      </c>
      <c r="AN92" s="29">
        <f t="shared" si="109"/>
        <v>475884</v>
      </c>
      <c r="AO92" s="29">
        <f t="shared" si="109"/>
        <v>0</v>
      </c>
      <c r="AP92" s="29">
        <f t="shared" si="109"/>
        <v>475884</v>
      </c>
      <c r="AQ92" s="18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17"/>
      <c r="BO92" s="17"/>
      <c r="BP92" s="17"/>
      <c r="BQ92" s="17"/>
      <c r="BR92" s="1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31"/>
      <c r="CH92" s="31"/>
      <c r="CI92" s="31"/>
    </row>
    <row r="93" spans="1:87" x14ac:dyDescent="0.2">
      <c r="A93" s="18" t="s">
        <v>78</v>
      </c>
      <c r="B93" s="19"/>
      <c r="C93" s="19">
        <f>SUM(B93:B93)</f>
        <v>0</v>
      </c>
      <c r="D93" s="19"/>
      <c r="E93" s="19">
        <f>SUM(C93:D93)</f>
        <v>0</v>
      </c>
      <c r="F93" s="19"/>
      <c r="G93" s="19">
        <f>SUM(E93:F93)</f>
        <v>0</v>
      </c>
      <c r="H93" s="19"/>
      <c r="I93" s="19">
        <f>SUM(G93:H93)</f>
        <v>0</v>
      </c>
      <c r="J93" s="19"/>
      <c r="K93" s="19">
        <f>SUM(I93:J93)</f>
        <v>0</v>
      </c>
      <c r="L93" s="19"/>
      <c r="M93" s="19">
        <f>SUM(K93:L93)</f>
        <v>0</v>
      </c>
      <c r="N93" s="19"/>
      <c r="O93" s="19">
        <f>SUM(M93:N93)</f>
        <v>0</v>
      </c>
      <c r="P93" s="19"/>
      <c r="Q93" s="19">
        <f>SUM(O93:P93)</f>
        <v>0</v>
      </c>
      <c r="R93" s="19"/>
      <c r="S93" s="19">
        <f>SUM(Q93:R93)</f>
        <v>0</v>
      </c>
      <c r="T93" s="19"/>
      <c r="U93" s="19">
        <f>SUM(S93:T93)</f>
        <v>0</v>
      </c>
      <c r="V93" s="19">
        <v>716</v>
      </c>
      <c r="W93" s="19"/>
      <c r="X93" s="23">
        <f t="shared" ref="X93:X134" si="110">SUM(V93:W93)</f>
        <v>716</v>
      </c>
      <c r="Y93" s="23"/>
      <c r="Z93" s="23">
        <f>SUM(X93:Y93)</f>
        <v>716</v>
      </c>
      <c r="AA93" s="23"/>
      <c r="AB93" s="23">
        <f t="shared" si="104"/>
        <v>716</v>
      </c>
      <c r="AC93" s="23"/>
      <c r="AD93" s="23">
        <f t="shared" si="105"/>
        <v>716</v>
      </c>
      <c r="AE93" s="23"/>
      <c r="AF93" s="23">
        <f t="shared" si="101"/>
        <v>716</v>
      </c>
      <c r="AG93" s="23"/>
      <c r="AH93" s="23">
        <f t="shared" si="98"/>
        <v>716</v>
      </c>
      <c r="AI93" s="23"/>
      <c r="AJ93" s="23">
        <f t="shared" si="91"/>
        <v>716</v>
      </c>
      <c r="AK93" s="23"/>
      <c r="AL93" s="23">
        <f t="shared" si="92"/>
        <v>716</v>
      </c>
      <c r="AM93" s="23"/>
      <c r="AN93" s="23">
        <f t="shared" si="93"/>
        <v>716</v>
      </c>
      <c r="AO93" s="23"/>
      <c r="AP93" s="23">
        <f>SUM(AN93:AO93)</f>
        <v>716</v>
      </c>
      <c r="AQ93" s="18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17"/>
      <c r="BO93" s="17"/>
      <c r="BP93" s="17"/>
      <c r="BQ93" s="17"/>
      <c r="BR93" s="1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31"/>
      <c r="CH93" s="31"/>
      <c r="CI93" s="31"/>
    </row>
    <row r="94" spans="1:87" x14ac:dyDescent="0.2">
      <c r="A94" s="18" t="s">
        <v>79</v>
      </c>
      <c r="B94" s="19">
        <f t="shared" ref="B94:J94" si="111">B95</f>
        <v>0</v>
      </c>
      <c r="C94" s="19">
        <f t="shared" si="111"/>
        <v>0</v>
      </c>
      <c r="D94" s="19">
        <f t="shared" si="111"/>
        <v>0</v>
      </c>
      <c r="E94" s="19">
        <f t="shared" si="111"/>
        <v>0</v>
      </c>
      <c r="F94" s="19">
        <f t="shared" si="111"/>
        <v>0</v>
      </c>
      <c r="G94" s="19">
        <f t="shared" si="111"/>
        <v>0</v>
      </c>
      <c r="H94" s="19">
        <f t="shared" si="111"/>
        <v>1168</v>
      </c>
      <c r="I94" s="19">
        <f t="shared" si="111"/>
        <v>1168</v>
      </c>
      <c r="J94" s="19">
        <f t="shared" si="111"/>
        <v>0</v>
      </c>
      <c r="K94" s="19">
        <f t="shared" ref="K94:T94" si="112">K95+K96</f>
        <v>1168</v>
      </c>
      <c r="L94" s="19">
        <f t="shared" si="112"/>
        <v>470</v>
      </c>
      <c r="M94" s="19">
        <f t="shared" si="112"/>
        <v>1638</v>
      </c>
      <c r="N94" s="19">
        <f t="shared" si="112"/>
        <v>0</v>
      </c>
      <c r="O94" s="19">
        <f t="shared" si="112"/>
        <v>1638</v>
      </c>
      <c r="P94" s="19">
        <f t="shared" si="112"/>
        <v>1870</v>
      </c>
      <c r="Q94" s="19">
        <f t="shared" si="112"/>
        <v>3508</v>
      </c>
      <c r="R94" s="19">
        <f t="shared" si="112"/>
        <v>0</v>
      </c>
      <c r="S94" s="19">
        <f t="shared" si="112"/>
        <v>3508</v>
      </c>
      <c r="T94" s="19">
        <f t="shared" si="112"/>
        <v>0</v>
      </c>
      <c r="U94" s="19">
        <f>U95+U96</f>
        <v>3508</v>
      </c>
      <c r="V94" s="19">
        <f>V95+V96</f>
        <v>100</v>
      </c>
      <c r="W94" s="19">
        <f t="shared" ref="W94:AP94" si="113">W95+W96</f>
        <v>0</v>
      </c>
      <c r="X94" s="19">
        <f t="shared" si="113"/>
        <v>100</v>
      </c>
      <c r="Y94" s="19">
        <f t="shared" si="113"/>
        <v>0</v>
      </c>
      <c r="Z94" s="19">
        <f t="shared" si="113"/>
        <v>100</v>
      </c>
      <c r="AA94" s="19">
        <f t="shared" si="113"/>
        <v>0</v>
      </c>
      <c r="AB94" s="19">
        <f t="shared" si="113"/>
        <v>100</v>
      </c>
      <c r="AC94" s="19">
        <f t="shared" si="113"/>
        <v>0</v>
      </c>
      <c r="AD94" s="19">
        <f t="shared" si="113"/>
        <v>100</v>
      </c>
      <c r="AE94" s="19">
        <f t="shared" si="113"/>
        <v>0</v>
      </c>
      <c r="AF94" s="19">
        <f t="shared" si="113"/>
        <v>100</v>
      </c>
      <c r="AG94" s="19">
        <f t="shared" si="113"/>
        <v>787</v>
      </c>
      <c r="AH94" s="19">
        <f t="shared" si="113"/>
        <v>887</v>
      </c>
      <c r="AI94" s="19">
        <f t="shared" si="113"/>
        <v>0</v>
      </c>
      <c r="AJ94" s="19">
        <f t="shared" si="113"/>
        <v>887</v>
      </c>
      <c r="AK94" s="19">
        <f t="shared" si="113"/>
        <v>500</v>
      </c>
      <c r="AL94" s="19">
        <f t="shared" si="113"/>
        <v>1387</v>
      </c>
      <c r="AM94" s="19">
        <f t="shared" si="113"/>
        <v>0</v>
      </c>
      <c r="AN94" s="19">
        <f t="shared" si="113"/>
        <v>1387</v>
      </c>
      <c r="AO94" s="19">
        <f t="shared" si="113"/>
        <v>0</v>
      </c>
      <c r="AP94" s="19">
        <f t="shared" si="113"/>
        <v>1387</v>
      </c>
      <c r="AQ94" s="18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17"/>
      <c r="BO94" s="17"/>
      <c r="BP94" s="17"/>
      <c r="BQ94" s="17"/>
      <c r="BR94" s="1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31"/>
      <c r="CH94" s="31"/>
      <c r="CI94" s="31"/>
    </row>
    <row r="95" spans="1:87" ht="30" x14ac:dyDescent="0.2">
      <c r="A95" s="18" t="s">
        <v>1168</v>
      </c>
      <c r="B95" s="19"/>
      <c r="C95" s="19">
        <f>SUM(B95:B95)</f>
        <v>0</v>
      </c>
      <c r="D95" s="19"/>
      <c r="E95" s="19">
        <f>SUM(C95:D95)</f>
        <v>0</v>
      </c>
      <c r="F95" s="19"/>
      <c r="G95" s="19">
        <f>SUM(E95:F95)</f>
        <v>0</v>
      </c>
      <c r="H95" s="19">
        <v>1168</v>
      </c>
      <c r="I95" s="19">
        <f>SUM(G95:H95)</f>
        <v>1168</v>
      </c>
      <c r="J95" s="19"/>
      <c r="K95" s="19">
        <f>SUM(I95:J95)</f>
        <v>1168</v>
      </c>
      <c r="L95" s="19"/>
      <c r="M95" s="19">
        <f>SUM(K95:L95)</f>
        <v>1168</v>
      </c>
      <c r="N95" s="19"/>
      <c r="O95" s="19">
        <f>SUM(M95:N95)</f>
        <v>1168</v>
      </c>
      <c r="P95" s="19"/>
      <c r="Q95" s="19">
        <f>SUM(O95:P95)</f>
        <v>1168</v>
      </c>
      <c r="R95" s="19"/>
      <c r="S95" s="19">
        <f>SUM(Q95:R95)</f>
        <v>1168</v>
      </c>
      <c r="T95" s="19"/>
      <c r="U95" s="19">
        <f>SUM(S95:T95)</f>
        <v>1168</v>
      </c>
      <c r="V95" s="19">
        <v>100</v>
      </c>
      <c r="W95" s="19"/>
      <c r="X95" s="23">
        <f t="shared" si="110"/>
        <v>100</v>
      </c>
      <c r="Y95" s="23"/>
      <c r="Z95" s="23">
        <f>SUM(X95:Y95)</f>
        <v>100</v>
      </c>
      <c r="AA95" s="23"/>
      <c r="AB95" s="23">
        <f t="shared" si="104"/>
        <v>100</v>
      </c>
      <c r="AC95" s="23"/>
      <c r="AD95" s="23">
        <f t="shared" si="105"/>
        <v>100</v>
      </c>
      <c r="AE95" s="23"/>
      <c r="AF95" s="23">
        <f t="shared" si="101"/>
        <v>100</v>
      </c>
      <c r="AG95" s="23">
        <v>787</v>
      </c>
      <c r="AH95" s="23">
        <f t="shared" si="98"/>
        <v>887</v>
      </c>
      <c r="AI95" s="23"/>
      <c r="AJ95" s="23">
        <f t="shared" si="91"/>
        <v>887</v>
      </c>
      <c r="AK95" s="23">
        <v>500</v>
      </c>
      <c r="AL95" s="23">
        <f t="shared" si="92"/>
        <v>1387</v>
      </c>
      <c r="AM95" s="23"/>
      <c r="AN95" s="23">
        <f t="shared" si="93"/>
        <v>1387</v>
      </c>
      <c r="AO95" s="23"/>
      <c r="AP95" s="23">
        <f>SUM(AN95:AO95)</f>
        <v>1387</v>
      </c>
      <c r="AQ95" s="18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17"/>
      <c r="BO95" s="17"/>
      <c r="BP95" s="17"/>
      <c r="BQ95" s="17"/>
      <c r="BR95" s="1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31"/>
      <c r="CH95" s="31"/>
      <c r="CI95" s="31"/>
    </row>
    <row r="96" spans="1:87" hidden="1" x14ac:dyDescent="0.2">
      <c r="A96" s="18" t="s">
        <v>80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>
        <v>470</v>
      </c>
      <c r="M96" s="19">
        <f>SUM(K96:L96)</f>
        <v>470</v>
      </c>
      <c r="N96" s="19"/>
      <c r="O96" s="19">
        <f>SUM(M96:N96)</f>
        <v>470</v>
      </c>
      <c r="P96" s="19">
        <v>1870</v>
      </c>
      <c r="Q96" s="19">
        <f>SUM(O96:P96)</f>
        <v>2340</v>
      </c>
      <c r="R96" s="19"/>
      <c r="S96" s="19">
        <f>SUM(Q96:R96)</f>
        <v>2340</v>
      </c>
      <c r="T96" s="19"/>
      <c r="U96" s="19">
        <f>SUM(S96:T96)</f>
        <v>2340</v>
      </c>
      <c r="V96" s="19"/>
      <c r="W96" s="19"/>
      <c r="X96" s="23">
        <f t="shared" si="110"/>
        <v>0</v>
      </c>
      <c r="Y96" s="23"/>
      <c r="Z96" s="23">
        <f>SUM(X96:Y96)</f>
        <v>0</v>
      </c>
      <c r="AA96" s="23"/>
      <c r="AB96" s="23">
        <f t="shared" si="104"/>
        <v>0</v>
      </c>
      <c r="AC96" s="23"/>
      <c r="AD96" s="23">
        <f t="shared" si="105"/>
        <v>0</v>
      </c>
      <c r="AE96" s="23"/>
      <c r="AF96" s="23">
        <f t="shared" si="101"/>
        <v>0</v>
      </c>
      <c r="AG96" s="23"/>
      <c r="AH96" s="23">
        <f t="shared" si="98"/>
        <v>0</v>
      </c>
      <c r="AI96" s="23"/>
      <c r="AJ96" s="23">
        <f t="shared" si="91"/>
        <v>0</v>
      </c>
      <c r="AK96" s="23"/>
      <c r="AL96" s="23">
        <f t="shared" si="92"/>
        <v>0</v>
      </c>
      <c r="AM96" s="23"/>
      <c r="AN96" s="23">
        <f t="shared" si="93"/>
        <v>0</v>
      </c>
      <c r="AO96" s="23"/>
      <c r="AP96" s="23">
        <f t="shared" ref="AP96" si="114">SUM(AN96)</f>
        <v>0</v>
      </c>
      <c r="AQ96" s="18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17">
        <f>SUM(BL96:BM96)</f>
        <v>0</v>
      </c>
      <c r="BO96" s="17"/>
      <c r="BP96" s="17"/>
      <c r="BQ96" s="17"/>
      <c r="BR96" s="1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31"/>
      <c r="CH96" s="31"/>
      <c r="CI96" s="31"/>
    </row>
    <row r="97" spans="1:89" ht="30" x14ac:dyDescent="0.2">
      <c r="A97" s="18" t="s">
        <v>81</v>
      </c>
      <c r="B97" s="19"/>
      <c r="C97" s="19">
        <f>SUM(B97:B97)</f>
        <v>0</v>
      </c>
      <c r="D97" s="19"/>
      <c r="E97" s="19">
        <f>SUM(C97:D97)</f>
        <v>0</v>
      </c>
      <c r="F97" s="19"/>
      <c r="G97" s="19">
        <f>SUM(E97:F97)</f>
        <v>0</v>
      </c>
      <c r="H97" s="19"/>
      <c r="I97" s="19">
        <f>SUM(G97:H97)</f>
        <v>0</v>
      </c>
      <c r="J97" s="19"/>
      <c r="K97" s="19">
        <f>SUM(I97:J97)</f>
        <v>0</v>
      </c>
      <c r="L97" s="19"/>
      <c r="M97" s="19">
        <f>SUM(K97:L97)</f>
        <v>0</v>
      </c>
      <c r="N97" s="19"/>
      <c r="O97" s="19">
        <f>SUM(M97:N97)</f>
        <v>0</v>
      </c>
      <c r="P97" s="19"/>
      <c r="Q97" s="19">
        <f>SUM(O97:P97)</f>
        <v>0</v>
      </c>
      <c r="R97" s="19"/>
      <c r="S97" s="19">
        <f>SUM(Q97:R97)</f>
        <v>0</v>
      </c>
      <c r="T97" s="19"/>
      <c r="U97" s="19">
        <f>SUM(S97:T97)</f>
        <v>0</v>
      </c>
      <c r="V97" s="19">
        <v>16000</v>
      </c>
      <c r="W97" s="19"/>
      <c r="X97" s="23">
        <f t="shared" si="110"/>
        <v>16000</v>
      </c>
      <c r="Y97" s="23"/>
      <c r="Z97" s="23">
        <f>SUM(X97:Y97)</f>
        <v>16000</v>
      </c>
      <c r="AA97" s="23"/>
      <c r="AB97" s="23">
        <f t="shared" si="104"/>
        <v>16000</v>
      </c>
      <c r="AC97" s="23"/>
      <c r="AD97" s="23">
        <f t="shared" si="105"/>
        <v>16000</v>
      </c>
      <c r="AE97" s="23"/>
      <c r="AF97" s="23">
        <f t="shared" si="101"/>
        <v>16000</v>
      </c>
      <c r="AG97" s="23"/>
      <c r="AH97" s="23">
        <f t="shared" si="98"/>
        <v>16000</v>
      </c>
      <c r="AI97" s="23"/>
      <c r="AJ97" s="23">
        <f t="shared" si="91"/>
        <v>16000</v>
      </c>
      <c r="AK97" s="23"/>
      <c r="AL97" s="23">
        <f t="shared" si="92"/>
        <v>16000</v>
      </c>
      <c r="AM97" s="23"/>
      <c r="AN97" s="23">
        <f t="shared" si="93"/>
        <v>16000</v>
      </c>
      <c r="AO97" s="23"/>
      <c r="AP97" s="23">
        <f>SUM(AN97:AO97)</f>
        <v>16000</v>
      </c>
      <c r="AQ97" s="18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17"/>
      <c r="BO97" s="17"/>
      <c r="BP97" s="17"/>
      <c r="BQ97" s="17"/>
      <c r="BR97" s="1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31"/>
      <c r="CH97" s="31"/>
      <c r="CI97" s="31"/>
    </row>
    <row r="98" spans="1:89" x14ac:dyDescent="0.2">
      <c r="A98" s="18" t="s">
        <v>82</v>
      </c>
      <c r="B98" s="19">
        <f t="shared" ref="B98:U98" si="115">B99</f>
        <v>0</v>
      </c>
      <c r="C98" s="19">
        <f t="shared" si="115"/>
        <v>0</v>
      </c>
      <c r="D98" s="19">
        <f t="shared" si="115"/>
        <v>0</v>
      </c>
      <c r="E98" s="19">
        <f t="shared" si="115"/>
        <v>0</v>
      </c>
      <c r="F98" s="19">
        <f t="shared" si="115"/>
        <v>0</v>
      </c>
      <c r="G98" s="19">
        <f t="shared" si="115"/>
        <v>0</v>
      </c>
      <c r="H98" s="19">
        <f t="shared" si="115"/>
        <v>0</v>
      </c>
      <c r="I98" s="19">
        <f t="shared" si="115"/>
        <v>0</v>
      </c>
      <c r="J98" s="19">
        <f t="shared" si="115"/>
        <v>0</v>
      </c>
      <c r="K98" s="19">
        <f t="shared" si="115"/>
        <v>0</v>
      </c>
      <c r="L98" s="19">
        <f t="shared" si="115"/>
        <v>0</v>
      </c>
      <c r="M98" s="19">
        <f t="shared" si="115"/>
        <v>0</v>
      </c>
      <c r="N98" s="19">
        <f t="shared" si="115"/>
        <v>0</v>
      </c>
      <c r="O98" s="19">
        <f t="shared" si="115"/>
        <v>0</v>
      </c>
      <c r="P98" s="19">
        <f t="shared" si="115"/>
        <v>0</v>
      </c>
      <c r="Q98" s="19">
        <f t="shared" si="115"/>
        <v>0</v>
      </c>
      <c r="R98" s="19">
        <f t="shared" si="115"/>
        <v>0</v>
      </c>
      <c r="S98" s="19">
        <f t="shared" si="115"/>
        <v>0</v>
      </c>
      <c r="T98" s="19"/>
      <c r="U98" s="19">
        <f t="shared" si="115"/>
        <v>0</v>
      </c>
      <c r="V98" s="19">
        <f>V99+V100</f>
        <v>241842</v>
      </c>
      <c r="W98" s="19">
        <f>W99+W100</f>
        <v>0</v>
      </c>
      <c r="X98" s="19">
        <f>X99+X100</f>
        <v>241842</v>
      </c>
      <c r="Y98" s="19">
        <f>Y99+Y101</f>
        <v>1890</v>
      </c>
      <c r="Z98" s="19">
        <f>Z99+Z101</f>
        <v>243732</v>
      </c>
      <c r="AA98" s="19">
        <f t="shared" ref="AA98:AP98" si="116">AA99+AA101</f>
        <v>0</v>
      </c>
      <c r="AB98" s="19">
        <f t="shared" si="116"/>
        <v>243732</v>
      </c>
      <c r="AC98" s="19">
        <f t="shared" si="116"/>
        <v>0</v>
      </c>
      <c r="AD98" s="19">
        <f t="shared" si="116"/>
        <v>243732</v>
      </c>
      <c r="AE98" s="19">
        <f t="shared" si="116"/>
        <v>0</v>
      </c>
      <c r="AF98" s="19">
        <f t="shared" si="116"/>
        <v>243732</v>
      </c>
      <c r="AG98" s="19">
        <f t="shared" si="116"/>
        <v>0</v>
      </c>
      <c r="AH98" s="19">
        <f t="shared" si="116"/>
        <v>243732</v>
      </c>
      <c r="AI98" s="19">
        <f t="shared" si="116"/>
        <v>0</v>
      </c>
      <c r="AJ98" s="19">
        <f t="shared" si="116"/>
        <v>243732</v>
      </c>
      <c r="AK98" s="19">
        <f t="shared" si="116"/>
        <v>0</v>
      </c>
      <c r="AL98" s="19">
        <f t="shared" si="116"/>
        <v>243732</v>
      </c>
      <c r="AM98" s="19">
        <f t="shared" si="116"/>
        <v>0</v>
      </c>
      <c r="AN98" s="19">
        <f t="shared" si="116"/>
        <v>243732</v>
      </c>
      <c r="AO98" s="19">
        <f t="shared" si="116"/>
        <v>0</v>
      </c>
      <c r="AP98" s="19">
        <f t="shared" si="116"/>
        <v>243732</v>
      </c>
      <c r="AQ98" s="18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17"/>
      <c r="BO98" s="17"/>
      <c r="BP98" s="17"/>
      <c r="BQ98" s="17"/>
      <c r="BR98" s="1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31"/>
      <c r="CH98" s="31"/>
      <c r="CI98" s="31"/>
    </row>
    <row r="99" spans="1:89" ht="16.5" customHeight="1" x14ac:dyDescent="0.2">
      <c r="A99" s="27" t="s">
        <v>83</v>
      </c>
      <c r="B99" s="19"/>
      <c r="C99" s="19">
        <f>SUM(B99:B99)</f>
        <v>0</v>
      </c>
      <c r="D99" s="19"/>
      <c r="E99" s="19">
        <f>SUM(C99:D99)</f>
        <v>0</v>
      </c>
      <c r="F99" s="19"/>
      <c r="G99" s="19">
        <f>SUM(E99:F99)</f>
        <v>0</v>
      </c>
      <c r="H99" s="19"/>
      <c r="I99" s="19">
        <f>SUM(G99:H99)</f>
        <v>0</v>
      </c>
      <c r="J99" s="19"/>
      <c r="K99" s="19">
        <f>SUM(I99:J99)</f>
        <v>0</v>
      </c>
      <c r="L99" s="19"/>
      <c r="M99" s="19">
        <f>SUM(K99:L99)</f>
        <v>0</v>
      </c>
      <c r="N99" s="19"/>
      <c r="O99" s="19">
        <f>SUM(M99:N99)</f>
        <v>0</v>
      </c>
      <c r="P99" s="19"/>
      <c r="Q99" s="19">
        <f>SUM(O99:P99)</f>
        <v>0</v>
      </c>
      <c r="R99" s="19"/>
      <c r="S99" s="19">
        <f>SUM(Q99:R99)</f>
        <v>0</v>
      </c>
      <c r="T99" s="19"/>
      <c r="U99" s="19">
        <f>SUM(S99:T99)</f>
        <v>0</v>
      </c>
      <c r="V99" s="19">
        <v>241842</v>
      </c>
      <c r="W99" s="19"/>
      <c r="X99" s="23">
        <f t="shared" si="110"/>
        <v>241842</v>
      </c>
      <c r="Y99" s="23">
        <f>800-5200</f>
        <v>-4400</v>
      </c>
      <c r="Z99" s="23">
        <f>SUM(X99:Y99)</f>
        <v>237442</v>
      </c>
      <c r="AA99" s="23"/>
      <c r="AB99" s="23">
        <f t="shared" si="104"/>
        <v>237442</v>
      </c>
      <c r="AC99" s="23"/>
      <c r="AD99" s="23">
        <f t="shared" si="105"/>
        <v>237442</v>
      </c>
      <c r="AE99" s="23"/>
      <c r="AF99" s="23">
        <f t="shared" si="101"/>
        <v>237442</v>
      </c>
      <c r="AG99" s="23"/>
      <c r="AH99" s="23">
        <f t="shared" si="98"/>
        <v>237442</v>
      </c>
      <c r="AI99" s="23"/>
      <c r="AJ99" s="23">
        <f t="shared" si="91"/>
        <v>237442</v>
      </c>
      <c r="AK99" s="23"/>
      <c r="AL99" s="23">
        <f t="shared" si="92"/>
        <v>237442</v>
      </c>
      <c r="AM99" s="23"/>
      <c r="AN99" s="23">
        <f t="shared" si="93"/>
        <v>237442</v>
      </c>
      <c r="AO99" s="23"/>
      <c r="AP99" s="23">
        <f>SUM(AN99:AO99)</f>
        <v>237442</v>
      </c>
      <c r="AQ99" s="18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17"/>
      <c r="BO99" s="17"/>
      <c r="BP99" s="17"/>
      <c r="BQ99" s="17"/>
      <c r="BR99" s="1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31"/>
      <c r="CH99" s="31"/>
      <c r="CI99" s="31"/>
    </row>
    <row r="100" spans="1:89" ht="16.5" hidden="1" customHeight="1" x14ac:dyDescent="0.2">
      <c r="A100" s="27" t="s">
        <v>695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23">
        <f t="shared" si="110"/>
        <v>0</v>
      </c>
      <c r="Y100" s="23"/>
      <c r="Z100" s="23">
        <f t="shared" ref="Z100:Z105" si="117">SUM(X100:Y100)</f>
        <v>0</v>
      </c>
      <c r="AA100" s="23"/>
      <c r="AB100" s="23">
        <f t="shared" si="104"/>
        <v>0</v>
      </c>
      <c r="AC100" s="23"/>
      <c r="AD100" s="23">
        <f t="shared" si="105"/>
        <v>0</v>
      </c>
      <c r="AE100" s="23"/>
      <c r="AF100" s="23">
        <f t="shared" si="101"/>
        <v>0</v>
      </c>
      <c r="AG100" s="23"/>
      <c r="AH100" s="23">
        <f t="shared" si="98"/>
        <v>0</v>
      </c>
      <c r="AI100" s="23"/>
      <c r="AJ100" s="23">
        <f t="shared" si="91"/>
        <v>0</v>
      </c>
      <c r="AK100" s="23"/>
      <c r="AL100" s="23">
        <f t="shared" si="92"/>
        <v>0</v>
      </c>
      <c r="AM100" s="23"/>
      <c r="AN100" s="23">
        <f t="shared" si="93"/>
        <v>0</v>
      </c>
      <c r="AO100" s="23"/>
      <c r="AP100" s="23">
        <f t="shared" ref="AP100:AP101" si="118">SUM(AN100:AO100)</f>
        <v>0</v>
      </c>
      <c r="AQ100" s="18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17">
        <f>SUM(BL100:BM100)</f>
        <v>0</v>
      </c>
      <c r="BO100" s="17"/>
      <c r="BP100" s="17"/>
      <c r="BQ100" s="17"/>
      <c r="BR100" s="1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31"/>
      <c r="CH100" s="31"/>
      <c r="CI100" s="31"/>
    </row>
    <row r="101" spans="1:89" ht="16.5" customHeight="1" x14ac:dyDescent="0.2">
      <c r="A101" s="27" t="s">
        <v>868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23"/>
      <c r="Y101" s="23">
        <v>6290</v>
      </c>
      <c r="Z101" s="23">
        <f>SUM(X101:Y101)</f>
        <v>6290</v>
      </c>
      <c r="AA101" s="23"/>
      <c r="AB101" s="23">
        <f t="shared" si="104"/>
        <v>6290</v>
      </c>
      <c r="AC101" s="23"/>
      <c r="AD101" s="23">
        <f t="shared" si="105"/>
        <v>6290</v>
      </c>
      <c r="AE101" s="23"/>
      <c r="AF101" s="23">
        <f t="shared" si="101"/>
        <v>6290</v>
      </c>
      <c r="AG101" s="23"/>
      <c r="AH101" s="23">
        <f t="shared" si="98"/>
        <v>6290</v>
      </c>
      <c r="AI101" s="23"/>
      <c r="AJ101" s="23">
        <f t="shared" si="91"/>
        <v>6290</v>
      </c>
      <c r="AK101" s="23"/>
      <c r="AL101" s="23">
        <f t="shared" si="92"/>
        <v>6290</v>
      </c>
      <c r="AM101" s="23"/>
      <c r="AN101" s="23">
        <f t="shared" si="93"/>
        <v>6290</v>
      </c>
      <c r="AO101" s="23"/>
      <c r="AP101" s="23">
        <f t="shared" si="118"/>
        <v>6290</v>
      </c>
      <c r="AQ101" s="18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17"/>
      <c r="BO101" s="17"/>
      <c r="BP101" s="17"/>
      <c r="BQ101" s="17"/>
      <c r="BR101" s="1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31"/>
      <c r="CH101" s="31"/>
      <c r="CI101" s="31"/>
    </row>
    <row r="102" spans="1:89" x14ac:dyDescent="0.2">
      <c r="A102" s="18" t="s">
        <v>84</v>
      </c>
      <c r="B102" s="19"/>
      <c r="C102" s="19">
        <f>SUM(B102:B102)</f>
        <v>0</v>
      </c>
      <c r="D102" s="19"/>
      <c r="E102" s="19">
        <f>SUM(C102:D102)</f>
        <v>0</v>
      </c>
      <c r="F102" s="19"/>
      <c r="G102" s="19">
        <f>SUM(E102:F102)</f>
        <v>0</v>
      </c>
      <c r="H102" s="19"/>
      <c r="I102" s="19">
        <f>SUM(G102:H102)</f>
        <v>0</v>
      </c>
      <c r="J102" s="19"/>
      <c r="K102" s="19">
        <f>SUM(I102:J102)</f>
        <v>0</v>
      </c>
      <c r="L102" s="19">
        <v>126</v>
      </c>
      <c r="M102" s="19">
        <f>SUM(K102:L102)</f>
        <v>126</v>
      </c>
      <c r="N102" s="19"/>
      <c r="O102" s="19">
        <f>SUM(M102:N102)</f>
        <v>126</v>
      </c>
      <c r="P102" s="19"/>
      <c r="Q102" s="19">
        <f>SUM(O102:P102)</f>
        <v>126</v>
      </c>
      <c r="R102" s="19"/>
      <c r="S102" s="19">
        <f>SUM(Q102:R102)</f>
        <v>126</v>
      </c>
      <c r="T102" s="19"/>
      <c r="U102" s="19">
        <f>SUM(S102:T102)</f>
        <v>126</v>
      </c>
      <c r="V102" s="19">
        <f>CK103</f>
        <v>69838</v>
      </c>
      <c r="W102" s="19"/>
      <c r="X102" s="23">
        <f t="shared" si="110"/>
        <v>69838</v>
      </c>
      <c r="Y102" s="23">
        <f>216+1404</f>
        <v>1620</v>
      </c>
      <c r="Z102" s="23">
        <f t="shared" si="117"/>
        <v>71458</v>
      </c>
      <c r="AA102" s="23"/>
      <c r="AB102" s="23">
        <f t="shared" si="104"/>
        <v>71458</v>
      </c>
      <c r="AC102" s="23"/>
      <c r="AD102" s="23">
        <f t="shared" si="105"/>
        <v>71458</v>
      </c>
      <c r="AE102" s="23"/>
      <c r="AF102" s="23">
        <f t="shared" si="101"/>
        <v>71458</v>
      </c>
      <c r="AG102" s="23"/>
      <c r="AH102" s="23">
        <f t="shared" si="98"/>
        <v>71458</v>
      </c>
      <c r="AI102" s="23"/>
      <c r="AJ102" s="23">
        <f t="shared" si="91"/>
        <v>71458</v>
      </c>
      <c r="AK102" s="23"/>
      <c r="AL102" s="23">
        <f t="shared" si="92"/>
        <v>71458</v>
      </c>
      <c r="AM102" s="23"/>
      <c r="AN102" s="23">
        <f t="shared" si="93"/>
        <v>71458</v>
      </c>
      <c r="AO102" s="23"/>
      <c r="AP102" s="23">
        <f>SUM(AN102:AO102)</f>
        <v>71458</v>
      </c>
      <c r="AQ102" s="18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17"/>
      <c r="BO102" s="17"/>
      <c r="BP102" s="17"/>
      <c r="BQ102" s="17"/>
      <c r="BR102" s="1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31"/>
      <c r="CH102" s="31"/>
      <c r="CI102" s="31"/>
      <c r="CK102" s="592">
        <v>69838</v>
      </c>
    </row>
    <row r="103" spans="1:89" x14ac:dyDescent="0.2">
      <c r="A103" s="18" t="s">
        <v>1162</v>
      </c>
      <c r="B103" s="19">
        <f>217+2984</f>
        <v>3201</v>
      </c>
      <c r="C103" s="19">
        <f>SUM(B103:B103)</f>
        <v>3201</v>
      </c>
      <c r="D103" s="19">
        <f>704+90450</f>
        <v>91154</v>
      </c>
      <c r="E103" s="19">
        <f>SUM(C103:D103)</f>
        <v>94355</v>
      </c>
      <c r="F103" s="19">
        <v>2970</v>
      </c>
      <c r="G103" s="19">
        <f>SUM(E103:F103)</f>
        <v>97325</v>
      </c>
      <c r="H103" s="19"/>
      <c r="I103" s="19">
        <f>SUM(G103:H103)</f>
        <v>97325</v>
      </c>
      <c r="J103" s="19"/>
      <c r="K103" s="19">
        <f>SUM(I103:J103)</f>
        <v>97325</v>
      </c>
      <c r="L103" s="19">
        <f>88362-51555+1663</f>
        <v>38470</v>
      </c>
      <c r="M103" s="19">
        <f>SUM(K103:L103)</f>
        <v>135795</v>
      </c>
      <c r="N103" s="19">
        <v>6750</v>
      </c>
      <c r="O103" s="19">
        <f>SUM(M103:N103)</f>
        <v>142545</v>
      </c>
      <c r="P103" s="19"/>
      <c r="Q103" s="19">
        <f>SUM(O103:P103)</f>
        <v>142545</v>
      </c>
      <c r="R103" s="19"/>
      <c r="S103" s="19">
        <f>SUM(Q103:R103)</f>
        <v>142545</v>
      </c>
      <c r="T103" s="19"/>
      <c r="U103" s="19">
        <f>SUM(S103:T103)</f>
        <v>142545</v>
      </c>
      <c r="V103" s="19">
        <f>CK108-CK103</f>
        <v>108957</v>
      </c>
      <c r="W103" s="19"/>
      <c r="X103" s="23">
        <f t="shared" si="110"/>
        <v>108957</v>
      </c>
      <c r="Y103" s="23">
        <f>8640-216-1404</f>
        <v>7020</v>
      </c>
      <c r="Z103" s="23">
        <f t="shared" si="117"/>
        <v>115977</v>
      </c>
      <c r="AA103" s="23"/>
      <c r="AB103" s="23">
        <f t="shared" si="104"/>
        <v>115977</v>
      </c>
      <c r="AC103" s="23"/>
      <c r="AD103" s="23">
        <f t="shared" si="105"/>
        <v>115977</v>
      </c>
      <c r="AE103" s="23">
        <v>21600</v>
      </c>
      <c r="AF103" s="23">
        <f t="shared" si="101"/>
        <v>137577</v>
      </c>
      <c r="AG103" s="23"/>
      <c r="AH103" s="23">
        <f t="shared" si="98"/>
        <v>137577</v>
      </c>
      <c r="AI103" s="23"/>
      <c r="AJ103" s="23">
        <f t="shared" si="91"/>
        <v>137577</v>
      </c>
      <c r="AK103" s="23">
        <f>-80894-44702</f>
        <v>-125596</v>
      </c>
      <c r="AL103" s="23">
        <f t="shared" si="92"/>
        <v>11981</v>
      </c>
      <c r="AM103" s="23">
        <v>84000</v>
      </c>
      <c r="AN103" s="23">
        <f t="shared" si="93"/>
        <v>95981</v>
      </c>
      <c r="AO103" s="23"/>
      <c r="AP103" s="23">
        <f t="shared" ref="AP103:AP105" si="119">SUM(AN103:AO103)</f>
        <v>95981</v>
      </c>
      <c r="AQ103" s="18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17"/>
      <c r="BO103" s="17"/>
      <c r="BP103" s="17"/>
      <c r="BQ103" s="17"/>
      <c r="BR103" s="1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31"/>
      <c r="CH103" s="31"/>
      <c r="CI103" s="31"/>
      <c r="CK103" s="246">
        <f>SUM(CK102:CK102)</f>
        <v>69838</v>
      </c>
    </row>
    <row r="104" spans="1:89" x14ac:dyDescent="0.2">
      <c r="A104" s="18" t="s">
        <v>85</v>
      </c>
      <c r="B104" s="19"/>
      <c r="C104" s="19">
        <f>SUM(B104:B104)</f>
        <v>0</v>
      </c>
      <c r="D104" s="19"/>
      <c r="E104" s="19">
        <f>SUM(C104:D104)</f>
        <v>0</v>
      </c>
      <c r="F104" s="19"/>
      <c r="G104" s="19">
        <f>SUM(E104:F104)</f>
        <v>0</v>
      </c>
      <c r="H104" s="19"/>
      <c r="I104" s="19">
        <f>SUM(G104:H104)</f>
        <v>0</v>
      </c>
      <c r="J104" s="19"/>
      <c r="K104" s="19">
        <f>SUM(I104:J104)</f>
        <v>0</v>
      </c>
      <c r="L104" s="19"/>
      <c r="M104" s="19">
        <f>SUM(K104:L104)</f>
        <v>0</v>
      </c>
      <c r="N104" s="19"/>
      <c r="O104" s="19">
        <f>SUM(M104:N104)</f>
        <v>0</v>
      </c>
      <c r="P104" s="19"/>
      <c r="Q104" s="19">
        <f>SUM(O104:P104)</f>
        <v>0</v>
      </c>
      <c r="R104" s="19"/>
      <c r="S104" s="19">
        <f>SUM(Q104:R104)</f>
        <v>0</v>
      </c>
      <c r="T104" s="19"/>
      <c r="U104" s="19">
        <f>SUM(S104:T104)</f>
        <v>0</v>
      </c>
      <c r="V104" s="19">
        <v>5000</v>
      </c>
      <c r="W104" s="19"/>
      <c r="X104" s="23">
        <f t="shared" si="110"/>
        <v>5000</v>
      </c>
      <c r="Y104" s="23"/>
      <c r="Z104" s="23">
        <f t="shared" si="117"/>
        <v>5000</v>
      </c>
      <c r="AA104" s="23"/>
      <c r="AB104" s="23">
        <f t="shared" si="104"/>
        <v>5000</v>
      </c>
      <c r="AC104" s="23"/>
      <c r="AD104" s="23">
        <f t="shared" si="105"/>
        <v>5000</v>
      </c>
      <c r="AE104" s="23"/>
      <c r="AF104" s="23">
        <f t="shared" si="101"/>
        <v>5000</v>
      </c>
      <c r="AG104" s="23"/>
      <c r="AH104" s="23">
        <f t="shared" si="98"/>
        <v>5000</v>
      </c>
      <c r="AI104" s="23"/>
      <c r="AJ104" s="23">
        <f t="shared" si="91"/>
        <v>5000</v>
      </c>
      <c r="AK104" s="23"/>
      <c r="AL104" s="23">
        <f t="shared" si="92"/>
        <v>5000</v>
      </c>
      <c r="AM104" s="23"/>
      <c r="AN104" s="23">
        <f t="shared" si="93"/>
        <v>5000</v>
      </c>
      <c r="AO104" s="23"/>
      <c r="AP104" s="23">
        <f t="shared" si="119"/>
        <v>5000</v>
      </c>
      <c r="AQ104" s="18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17"/>
      <c r="BO104" s="17"/>
      <c r="BP104" s="17"/>
      <c r="BQ104" s="17"/>
      <c r="BR104" s="1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31"/>
      <c r="CH104" s="31"/>
      <c r="CI104" s="31"/>
      <c r="CK104" s="592">
        <v>10992</v>
      </c>
    </row>
    <row r="105" spans="1:89" ht="30" x14ac:dyDescent="0.2">
      <c r="A105" s="18" t="s">
        <v>1018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>
        <f>8000+445</f>
        <v>8445</v>
      </c>
      <c r="O105" s="19">
        <f>SUM(M105:N105)</f>
        <v>8445</v>
      </c>
      <c r="P105" s="19">
        <v>400</v>
      </c>
      <c r="Q105" s="19">
        <f>SUM(O105:P105)</f>
        <v>8845</v>
      </c>
      <c r="R105" s="19"/>
      <c r="S105" s="19">
        <f>SUM(Q105:R105)</f>
        <v>8845</v>
      </c>
      <c r="T105" s="19"/>
      <c r="U105" s="19">
        <f>SUM(S105:T105)</f>
        <v>8845</v>
      </c>
      <c r="V105" s="19">
        <v>1610</v>
      </c>
      <c r="W105" s="19"/>
      <c r="X105" s="23">
        <f t="shared" si="110"/>
        <v>1610</v>
      </c>
      <c r="Y105" s="23"/>
      <c r="Z105" s="23">
        <f t="shared" si="117"/>
        <v>1610</v>
      </c>
      <c r="AA105" s="23">
        <v>40000</v>
      </c>
      <c r="AB105" s="23">
        <f t="shared" si="104"/>
        <v>41610</v>
      </c>
      <c r="AC105" s="23"/>
      <c r="AD105" s="23">
        <f t="shared" si="105"/>
        <v>41610</v>
      </c>
      <c r="AE105" s="23"/>
      <c r="AF105" s="23">
        <f t="shared" si="101"/>
        <v>41610</v>
      </c>
      <c r="AG105" s="23"/>
      <c r="AH105" s="23">
        <f t="shared" si="98"/>
        <v>41610</v>
      </c>
      <c r="AI105" s="23"/>
      <c r="AJ105" s="23">
        <f t="shared" si="91"/>
        <v>41610</v>
      </c>
      <c r="AK105" s="23"/>
      <c r="AL105" s="23">
        <f t="shared" si="92"/>
        <v>41610</v>
      </c>
      <c r="AM105" s="23"/>
      <c r="AN105" s="23">
        <f t="shared" si="93"/>
        <v>41610</v>
      </c>
      <c r="AO105" s="23"/>
      <c r="AP105" s="23">
        <f t="shared" si="119"/>
        <v>41610</v>
      </c>
      <c r="AQ105" s="18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17"/>
      <c r="BO105" s="17"/>
      <c r="BP105" s="17"/>
      <c r="BQ105" s="17"/>
      <c r="BR105" s="1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31"/>
      <c r="CH105" s="31"/>
      <c r="CI105" s="31"/>
      <c r="CK105" s="592">
        <v>79154</v>
      </c>
    </row>
    <row r="106" spans="1:89" x14ac:dyDescent="0.2">
      <c r="A106" s="14" t="s">
        <v>86</v>
      </c>
      <c r="B106" s="29">
        <f t="shared" ref="B106:T106" si="120">B107+B110+B111</f>
        <v>0</v>
      </c>
      <c r="C106" s="29">
        <f t="shared" si="120"/>
        <v>0</v>
      </c>
      <c r="D106" s="29">
        <f t="shared" si="120"/>
        <v>0</v>
      </c>
      <c r="E106" s="29">
        <f t="shared" si="120"/>
        <v>0</v>
      </c>
      <c r="F106" s="29">
        <f t="shared" si="120"/>
        <v>0</v>
      </c>
      <c r="G106" s="29">
        <f t="shared" si="120"/>
        <v>0</v>
      </c>
      <c r="H106" s="29">
        <f t="shared" si="120"/>
        <v>0</v>
      </c>
      <c r="I106" s="29">
        <f t="shared" si="120"/>
        <v>0</v>
      </c>
      <c r="J106" s="29">
        <f t="shared" si="120"/>
        <v>0</v>
      </c>
      <c r="K106" s="29">
        <f t="shared" si="120"/>
        <v>0</v>
      </c>
      <c r="L106" s="29">
        <f t="shared" si="120"/>
        <v>183639</v>
      </c>
      <c r="M106" s="29">
        <f t="shared" si="120"/>
        <v>183639</v>
      </c>
      <c r="N106" s="29">
        <f t="shared" si="120"/>
        <v>25000</v>
      </c>
      <c r="O106" s="29">
        <f t="shared" si="120"/>
        <v>208639</v>
      </c>
      <c r="P106" s="29">
        <f t="shared" si="120"/>
        <v>0</v>
      </c>
      <c r="Q106" s="29">
        <f t="shared" si="120"/>
        <v>208639</v>
      </c>
      <c r="R106" s="29">
        <f t="shared" si="120"/>
        <v>22750</v>
      </c>
      <c r="S106" s="29">
        <f t="shared" si="120"/>
        <v>231389</v>
      </c>
      <c r="T106" s="29">
        <f t="shared" si="120"/>
        <v>0</v>
      </c>
      <c r="U106" s="29">
        <f>U107+U110+U111</f>
        <v>231389</v>
      </c>
      <c r="V106" s="29">
        <f>V107+V110+V111</f>
        <v>100000</v>
      </c>
      <c r="W106" s="29">
        <f t="shared" ref="W106:AP106" si="121">W107+W110+W111</f>
        <v>0</v>
      </c>
      <c r="X106" s="29">
        <f t="shared" si="121"/>
        <v>100000</v>
      </c>
      <c r="Y106" s="29">
        <f t="shared" si="121"/>
        <v>0</v>
      </c>
      <c r="Z106" s="29">
        <f t="shared" si="121"/>
        <v>100000</v>
      </c>
      <c r="AA106" s="29">
        <f t="shared" si="121"/>
        <v>0</v>
      </c>
      <c r="AB106" s="29">
        <f t="shared" si="121"/>
        <v>100000</v>
      </c>
      <c r="AC106" s="29">
        <f t="shared" si="121"/>
        <v>0</v>
      </c>
      <c r="AD106" s="29">
        <f t="shared" si="121"/>
        <v>100000</v>
      </c>
      <c r="AE106" s="29">
        <f t="shared" si="121"/>
        <v>0</v>
      </c>
      <c r="AF106" s="29">
        <f t="shared" si="121"/>
        <v>100000</v>
      </c>
      <c r="AG106" s="29">
        <f t="shared" si="121"/>
        <v>0</v>
      </c>
      <c r="AH106" s="29">
        <f t="shared" si="121"/>
        <v>100000</v>
      </c>
      <c r="AI106" s="29">
        <f t="shared" si="121"/>
        <v>0</v>
      </c>
      <c r="AJ106" s="29">
        <f t="shared" si="121"/>
        <v>100000</v>
      </c>
      <c r="AK106" s="29">
        <f t="shared" si="121"/>
        <v>259</v>
      </c>
      <c r="AL106" s="29">
        <f t="shared" si="121"/>
        <v>100259</v>
      </c>
      <c r="AM106" s="29">
        <f t="shared" si="121"/>
        <v>0</v>
      </c>
      <c r="AN106" s="29">
        <f t="shared" si="121"/>
        <v>100259</v>
      </c>
      <c r="AO106" s="29">
        <f t="shared" si="121"/>
        <v>0</v>
      </c>
      <c r="AP106" s="29">
        <f t="shared" si="121"/>
        <v>100259</v>
      </c>
      <c r="AQ106" s="18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17"/>
      <c r="BO106" s="17"/>
      <c r="BP106" s="17"/>
      <c r="BQ106" s="17"/>
      <c r="BR106" s="1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31"/>
      <c r="CH106" s="31"/>
      <c r="CI106" s="31"/>
      <c r="CK106" s="27">
        <v>16694</v>
      </c>
    </row>
    <row r="107" spans="1:89" x14ac:dyDescent="0.2">
      <c r="A107" s="18" t="s">
        <v>87</v>
      </c>
      <c r="B107" s="19">
        <f t="shared" ref="B107:AJ107" si="122">B108</f>
        <v>0</v>
      </c>
      <c r="C107" s="19">
        <f t="shared" si="122"/>
        <v>0</v>
      </c>
      <c r="D107" s="19">
        <f t="shared" si="122"/>
        <v>0</v>
      </c>
      <c r="E107" s="19">
        <f t="shared" si="122"/>
        <v>0</v>
      </c>
      <c r="F107" s="19">
        <f t="shared" si="122"/>
        <v>0</v>
      </c>
      <c r="G107" s="19">
        <f t="shared" si="122"/>
        <v>0</v>
      </c>
      <c r="H107" s="19">
        <f t="shared" si="122"/>
        <v>0</v>
      </c>
      <c r="I107" s="19">
        <f t="shared" si="122"/>
        <v>0</v>
      </c>
      <c r="J107" s="19">
        <f t="shared" si="122"/>
        <v>0</v>
      </c>
      <c r="K107" s="19">
        <f t="shared" si="122"/>
        <v>0</v>
      </c>
      <c r="L107" s="19">
        <f t="shared" si="122"/>
        <v>183639</v>
      </c>
      <c r="M107" s="19">
        <f t="shared" si="122"/>
        <v>183639</v>
      </c>
      <c r="N107" s="19">
        <f t="shared" si="122"/>
        <v>25000</v>
      </c>
      <c r="O107" s="19">
        <f t="shared" si="122"/>
        <v>208639</v>
      </c>
      <c r="P107" s="19">
        <f t="shared" si="122"/>
        <v>0</v>
      </c>
      <c r="Q107" s="19">
        <f t="shared" si="122"/>
        <v>208639</v>
      </c>
      <c r="R107" s="19">
        <f t="shared" si="122"/>
        <v>22750</v>
      </c>
      <c r="S107" s="19">
        <f t="shared" si="122"/>
        <v>231389</v>
      </c>
      <c r="T107" s="19"/>
      <c r="U107" s="19">
        <f t="shared" si="122"/>
        <v>231389</v>
      </c>
      <c r="V107" s="19">
        <f t="shared" si="122"/>
        <v>100000</v>
      </c>
      <c r="W107" s="19">
        <f t="shared" si="122"/>
        <v>0</v>
      </c>
      <c r="X107" s="19">
        <f t="shared" si="122"/>
        <v>100000</v>
      </c>
      <c r="Y107" s="19">
        <f t="shared" si="122"/>
        <v>0</v>
      </c>
      <c r="Z107" s="19">
        <f t="shared" si="122"/>
        <v>100000</v>
      </c>
      <c r="AA107" s="19">
        <f t="shared" si="122"/>
        <v>0</v>
      </c>
      <c r="AB107" s="19">
        <f t="shared" si="122"/>
        <v>100000</v>
      </c>
      <c r="AC107" s="19">
        <f t="shared" si="122"/>
        <v>0</v>
      </c>
      <c r="AD107" s="19">
        <f t="shared" si="122"/>
        <v>100000</v>
      </c>
      <c r="AE107" s="19">
        <f t="shared" si="122"/>
        <v>0</v>
      </c>
      <c r="AF107" s="19">
        <f t="shared" si="122"/>
        <v>100000</v>
      </c>
      <c r="AG107" s="19">
        <f t="shared" si="122"/>
        <v>0</v>
      </c>
      <c r="AH107" s="19">
        <f t="shared" si="122"/>
        <v>100000</v>
      </c>
      <c r="AI107" s="19">
        <f t="shared" si="122"/>
        <v>0</v>
      </c>
      <c r="AJ107" s="19">
        <f t="shared" si="122"/>
        <v>100000</v>
      </c>
      <c r="AK107" s="19">
        <f>AK108+AK112</f>
        <v>259</v>
      </c>
      <c r="AL107" s="19">
        <f>AL108+AL112</f>
        <v>100259</v>
      </c>
      <c r="AM107" s="19">
        <f t="shared" ref="AM107:AP107" si="123">AM108+AM112</f>
        <v>0</v>
      </c>
      <c r="AN107" s="19">
        <f t="shared" si="123"/>
        <v>100259</v>
      </c>
      <c r="AO107" s="19">
        <f t="shared" si="123"/>
        <v>0</v>
      </c>
      <c r="AP107" s="19">
        <f t="shared" si="123"/>
        <v>100259</v>
      </c>
      <c r="AQ107" s="18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17"/>
      <c r="BO107" s="17"/>
      <c r="BP107" s="17"/>
      <c r="BQ107" s="17"/>
      <c r="BR107" s="1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31"/>
      <c r="CH107" s="31"/>
      <c r="CI107" s="31"/>
      <c r="CK107" s="592">
        <v>71955</v>
      </c>
    </row>
    <row r="108" spans="1:89" x14ac:dyDescent="0.2">
      <c r="A108" s="18" t="s">
        <v>88</v>
      </c>
      <c r="B108" s="19"/>
      <c r="C108" s="19">
        <f>SUM(B108:B108)</f>
        <v>0</v>
      </c>
      <c r="D108" s="19"/>
      <c r="E108" s="19">
        <f>SUM(C108:D108)</f>
        <v>0</v>
      </c>
      <c r="F108" s="19"/>
      <c r="G108" s="19">
        <f>SUM(E108:F108)</f>
        <v>0</v>
      </c>
      <c r="H108" s="19"/>
      <c r="I108" s="19">
        <f>SUM(G108:H108)</f>
        <v>0</v>
      </c>
      <c r="J108" s="19"/>
      <c r="K108" s="19">
        <f>SUM(I108:J108)</f>
        <v>0</v>
      </c>
      <c r="L108" s="19">
        <v>183639</v>
      </c>
      <c r="M108" s="19">
        <f>SUM(K108:L108)</f>
        <v>183639</v>
      </c>
      <c r="N108" s="19">
        <v>25000</v>
      </c>
      <c r="O108" s="19">
        <f>SUM(M108:N108)</f>
        <v>208639</v>
      </c>
      <c r="P108" s="19"/>
      <c r="Q108" s="19">
        <f>SUM(O108:P108)</f>
        <v>208639</v>
      </c>
      <c r="R108" s="19">
        <v>22750</v>
      </c>
      <c r="S108" s="19">
        <f>SUM(Q108:R108)</f>
        <v>231389</v>
      </c>
      <c r="T108" s="19"/>
      <c r="U108" s="19">
        <f>SUM(S108:T108)</f>
        <v>231389</v>
      </c>
      <c r="V108" s="19">
        <f>70000+30000</f>
        <v>100000</v>
      </c>
      <c r="W108" s="19"/>
      <c r="X108" s="555">
        <f t="shared" si="110"/>
        <v>100000</v>
      </c>
      <c r="Y108" s="555"/>
      <c r="Z108" s="555">
        <f>SUM(X108:Y108)</f>
        <v>100000</v>
      </c>
      <c r="AA108" s="555"/>
      <c r="AB108" s="23">
        <f t="shared" si="104"/>
        <v>100000</v>
      </c>
      <c r="AC108" s="23"/>
      <c r="AD108" s="23">
        <f t="shared" si="105"/>
        <v>100000</v>
      </c>
      <c r="AE108" s="23"/>
      <c r="AF108" s="23">
        <f t="shared" si="101"/>
        <v>100000</v>
      </c>
      <c r="AG108" s="23"/>
      <c r="AH108" s="23">
        <f t="shared" si="98"/>
        <v>100000</v>
      </c>
      <c r="AI108" s="23"/>
      <c r="AJ108" s="23">
        <f t="shared" si="91"/>
        <v>100000</v>
      </c>
      <c r="AK108" s="23"/>
      <c r="AL108" s="23">
        <f t="shared" si="92"/>
        <v>100000</v>
      </c>
      <c r="AM108" s="23"/>
      <c r="AN108" s="23">
        <f t="shared" si="93"/>
        <v>100000</v>
      </c>
      <c r="AO108" s="23"/>
      <c r="AP108" s="23">
        <f>SUM(AN108:AO108)</f>
        <v>100000</v>
      </c>
      <c r="AQ108" s="18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17"/>
      <c r="BO108" s="17"/>
      <c r="BP108" s="17"/>
      <c r="BQ108" s="17"/>
      <c r="BR108" s="1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31"/>
      <c r="CH108" s="31"/>
      <c r="CI108" s="31"/>
      <c r="CK108" s="246">
        <f>SUM(CK104:CK107)</f>
        <v>178795</v>
      </c>
    </row>
    <row r="109" spans="1:89" hidden="1" x14ac:dyDescent="0.2">
      <c r="A109" s="18" t="s">
        <v>89</v>
      </c>
      <c r="B109" s="19"/>
      <c r="C109" s="19">
        <f>SUM(B109:B109)</f>
        <v>0</v>
      </c>
      <c r="D109" s="19"/>
      <c r="E109" s="19">
        <f>SUM(C109:D109)</f>
        <v>0</v>
      </c>
      <c r="F109" s="19"/>
      <c r="G109" s="19">
        <f>SUM(E109:F109)</f>
        <v>0</v>
      </c>
      <c r="H109" s="19"/>
      <c r="I109" s="19">
        <f>SUM(G109:H109)</f>
        <v>0</v>
      </c>
      <c r="J109" s="19"/>
      <c r="K109" s="19">
        <f>SUM(I109:J109)</f>
        <v>0</v>
      </c>
      <c r="L109" s="19"/>
      <c r="M109" s="19">
        <f>SUM(K109:L109)</f>
        <v>0</v>
      </c>
      <c r="N109" s="19"/>
      <c r="O109" s="19">
        <f>SUM(M109:N109)</f>
        <v>0</v>
      </c>
      <c r="P109" s="19"/>
      <c r="Q109" s="19">
        <f>SUM(O109:P109)</f>
        <v>0</v>
      </c>
      <c r="R109" s="19"/>
      <c r="S109" s="19">
        <f>SUM(Q109:R109)</f>
        <v>0</v>
      </c>
      <c r="T109" s="19"/>
      <c r="U109" s="19">
        <f>SUM(S109:T109)</f>
        <v>0</v>
      </c>
      <c r="V109" s="19"/>
      <c r="W109" s="19"/>
      <c r="X109" s="15">
        <f t="shared" si="110"/>
        <v>0</v>
      </c>
      <c r="Y109" s="15"/>
      <c r="Z109" s="15"/>
      <c r="AA109" s="15"/>
      <c r="AB109" s="23">
        <f t="shared" si="104"/>
        <v>0</v>
      </c>
      <c r="AC109" s="23"/>
      <c r="AD109" s="23">
        <f t="shared" si="105"/>
        <v>0</v>
      </c>
      <c r="AE109" s="23"/>
      <c r="AF109" s="23">
        <f t="shared" si="101"/>
        <v>0</v>
      </c>
      <c r="AG109" s="23"/>
      <c r="AH109" s="23">
        <f t="shared" si="98"/>
        <v>0</v>
      </c>
      <c r="AI109" s="23"/>
      <c r="AJ109" s="23">
        <f t="shared" si="91"/>
        <v>0</v>
      </c>
      <c r="AK109" s="23"/>
      <c r="AL109" s="23">
        <f t="shared" ref="AL109:AL112" si="124">SUM(AJ109:AK109)</f>
        <v>0</v>
      </c>
      <c r="AM109" s="23"/>
      <c r="AN109" s="23">
        <f t="shared" ref="AN109:AN112" si="125">SUM(AL109:AM109)</f>
        <v>0</v>
      </c>
      <c r="AO109" s="23"/>
      <c r="AP109" s="23">
        <f t="shared" ref="AP109:AP112" si="126">SUM(AN109:AO109)</f>
        <v>0</v>
      </c>
      <c r="AQ109" s="18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17">
        <f>SUM(BL109:BM109)</f>
        <v>0</v>
      </c>
      <c r="BO109" s="17"/>
      <c r="BP109" s="17"/>
      <c r="BQ109" s="17"/>
      <c r="BR109" s="17"/>
      <c r="BS109" s="27">
        <f>CK108-CK103</f>
        <v>108957</v>
      </c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31"/>
      <c r="CH109" s="31"/>
      <c r="CI109" s="31"/>
    </row>
    <row r="110" spans="1:89" ht="30" hidden="1" x14ac:dyDescent="0.2">
      <c r="A110" s="18" t="s">
        <v>90</v>
      </c>
      <c r="B110" s="19"/>
      <c r="C110" s="19">
        <f>SUM(B110:B110)</f>
        <v>0</v>
      </c>
      <c r="D110" s="19"/>
      <c r="E110" s="19">
        <f>SUM(C110:D110)</f>
        <v>0</v>
      </c>
      <c r="F110" s="19"/>
      <c r="G110" s="19">
        <f>SUM(E110:F110)</f>
        <v>0</v>
      </c>
      <c r="H110" s="19"/>
      <c r="I110" s="19">
        <f>SUM(G110:H110)</f>
        <v>0</v>
      </c>
      <c r="J110" s="19"/>
      <c r="K110" s="19">
        <f>SUM(I110:J110)</f>
        <v>0</v>
      </c>
      <c r="L110" s="19"/>
      <c r="M110" s="19">
        <f>SUM(K110:L110)</f>
        <v>0</v>
      </c>
      <c r="N110" s="19"/>
      <c r="O110" s="19">
        <f>SUM(M110:N110)</f>
        <v>0</v>
      </c>
      <c r="P110" s="19"/>
      <c r="Q110" s="19">
        <f>SUM(O110:P110)</f>
        <v>0</v>
      </c>
      <c r="R110" s="19"/>
      <c r="S110" s="19">
        <f>SUM(Q110:R110)</f>
        <v>0</v>
      </c>
      <c r="T110" s="19"/>
      <c r="U110" s="19">
        <f>SUM(S110:T110)</f>
        <v>0</v>
      </c>
      <c r="V110" s="19"/>
      <c r="W110" s="19"/>
      <c r="X110" s="15">
        <f t="shared" si="110"/>
        <v>0</v>
      </c>
      <c r="Y110" s="15"/>
      <c r="Z110" s="15"/>
      <c r="AA110" s="15"/>
      <c r="AB110" s="23">
        <f t="shared" si="104"/>
        <v>0</v>
      </c>
      <c r="AC110" s="23"/>
      <c r="AD110" s="23">
        <f t="shared" si="105"/>
        <v>0</v>
      </c>
      <c r="AE110" s="23"/>
      <c r="AF110" s="23">
        <f t="shared" si="101"/>
        <v>0</v>
      </c>
      <c r="AG110" s="23"/>
      <c r="AH110" s="23">
        <f t="shared" si="98"/>
        <v>0</v>
      </c>
      <c r="AI110" s="23"/>
      <c r="AJ110" s="23">
        <f t="shared" si="91"/>
        <v>0</v>
      </c>
      <c r="AK110" s="23"/>
      <c r="AL110" s="23">
        <f t="shared" si="124"/>
        <v>0</v>
      </c>
      <c r="AM110" s="23"/>
      <c r="AN110" s="23">
        <f t="shared" si="125"/>
        <v>0</v>
      </c>
      <c r="AO110" s="23"/>
      <c r="AP110" s="23">
        <f t="shared" si="126"/>
        <v>0</v>
      </c>
      <c r="AQ110" s="18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17">
        <f>SUM(BL110:BM110)</f>
        <v>0</v>
      </c>
      <c r="BO110" s="17"/>
      <c r="BP110" s="17"/>
      <c r="BQ110" s="17"/>
      <c r="BR110" s="1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31"/>
      <c r="CH110" s="31"/>
      <c r="CI110" s="31"/>
    </row>
    <row r="111" spans="1:89" hidden="1" x14ac:dyDescent="0.2">
      <c r="A111" s="36" t="s">
        <v>91</v>
      </c>
      <c r="B111" s="19"/>
      <c r="C111" s="19">
        <f>SUM(B111:B111)</f>
        <v>0</v>
      </c>
      <c r="D111" s="19"/>
      <c r="E111" s="19">
        <f>SUM(C111:D111)</f>
        <v>0</v>
      </c>
      <c r="F111" s="19"/>
      <c r="G111" s="19">
        <f>SUM(E111:F111)</f>
        <v>0</v>
      </c>
      <c r="H111" s="19"/>
      <c r="I111" s="19">
        <f>SUM(G111:H111)</f>
        <v>0</v>
      </c>
      <c r="J111" s="19"/>
      <c r="K111" s="19">
        <f>SUM(I111:J111)</f>
        <v>0</v>
      </c>
      <c r="L111" s="19"/>
      <c r="M111" s="19">
        <f>SUM(K111:L111)</f>
        <v>0</v>
      </c>
      <c r="N111" s="19"/>
      <c r="O111" s="19">
        <f>SUM(M111:N111)</f>
        <v>0</v>
      </c>
      <c r="P111" s="19"/>
      <c r="Q111" s="19">
        <f>SUM(O111:P111)</f>
        <v>0</v>
      </c>
      <c r="R111" s="19"/>
      <c r="S111" s="19">
        <f>SUM(Q111:R111)</f>
        <v>0</v>
      </c>
      <c r="T111" s="19"/>
      <c r="U111" s="19">
        <f>SUM(S111:T111)</f>
        <v>0</v>
      </c>
      <c r="V111" s="19"/>
      <c r="W111" s="19"/>
      <c r="X111" s="15">
        <f t="shared" si="110"/>
        <v>0</v>
      </c>
      <c r="Y111" s="15"/>
      <c r="Z111" s="15"/>
      <c r="AA111" s="15"/>
      <c r="AB111" s="23">
        <f t="shared" si="104"/>
        <v>0</v>
      </c>
      <c r="AC111" s="23"/>
      <c r="AD111" s="23">
        <f t="shared" si="105"/>
        <v>0</v>
      </c>
      <c r="AE111" s="23"/>
      <c r="AF111" s="23">
        <f t="shared" si="101"/>
        <v>0</v>
      </c>
      <c r="AG111" s="23"/>
      <c r="AH111" s="23">
        <f t="shared" si="98"/>
        <v>0</v>
      </c>
      <c r="AI111" s="23"/>
      <c r="AJ111" s="23">
        <f t="shared" si="91"/>
        <v>0</v>
      </c>
      <c r="AK111" s="23"/>
      <c r="AL111" s="23">
        <f t="shared" si="124"/>
        <v>0</v>
      </c>
      <c r="AM111" s="23"/>
      <c r="AN111" s="23">
        <f t="shared" si="125"/>
        <v>0</v>
      </c>
      <c r="AO111" s="23"/>
      <c r="AP111" s="23">
        <f t="shared" si="126"/>
        <v>0</v>
      </c>
      <c r="AQ111" s="18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17">
        <f>SUM(BL111:BM111)</f>
        <v>0</v>
      </c>
      <c r="BO111" s="17"/>
      <c r="BP111" s="17"/>
      <c r="BQ111" s="17"/>
      <c r="BR111" s="1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31"/>
      <c r="CH111" s="31"/>
      <c r="CI111" s="31"/>
    </row>
    <row r="112" spans="1:89" x14ac:dyDescent="0.2">
      <c r="A112" s="36" t="s">
        <v>1155</v>
      </c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5"/>
      <c r="Y112" s="15"/>
      <c r="Z112" s="15"/>
      <c r="AA112" s="15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>
        <v>259</v>
      </c>
      <c r="AL112" s="23">
        <f t="shared" si="124"/>
        <v>259</v>
      </c>
      <c r="AM112" s="23"/>
      <c r="AN112" s="23">
        <f t="shared" si="125"/>
        <v>259</v>
      </c>
      <c r="AO112" s="23"/>
      <c r="AP112" s="23">
        <f t="shared" si="126"/>
        <v>259</v>
      </c>
      <c r="AQ112" s="18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17"/>
      <c r="BO112" s="17"/>
      <c r="BP112" s="17"/>
      <c r="BQ112" s="17"/>
      <c r="BR112" s="1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31"/>
      <c r="CH112" s="31"/>
      <c r="CI112" s="31"/>
    </row>
    <row r="113" spans="1:87" x14ac:dyDescent="0.2">
      <c r="A113" s="14" t="s">
        <v>92</v>
      </c>
      <c r="B113" s="29">
        <f t="shared" ref="B113:AP113" si="127">B114</f>
        <v>0</v>
      </c>
      <c r="C113" s="29">
        <f t="shared" si="127"/>
        <v>0</v>
      </c>
      <c r="D113" s="29">
        <f t="shared" si="127"/>
        <v>0</v>
      </c>
      <c r="E113" s="29">
        <f t="shared" si="127"/>
        <v>0</v>
      </c>
      <c r="F113" s="29">
        <f t="shared" si="127"/>
        <v>0</v>
      </c>
      <c r="G113" s="29">
        <f t="shared" si="127"/>
        <v>0</v>
      </c>
      <c r="H113" s="29">
        <f t="shared" si="127"/>
        <v>0</v>
      </c>
      <c r="I113" s="29">
        <f t="shared" si="127"/>
        <v>0</v>
      </c>
      <c r="J113" s="29">
        <f t="shared" si="127"/>
        <v>1000</v>
      </c>
      <c r="K113" s="29">
        <f t="shared" si="127"/>
        <v>1000</v>
      </c>
      <c r="L113" s="29">
        <f t="shared" si="127"/>
        <v>750</v>
      </c>
      <c r="M113" s="29">
        <f t="shared" si="127"/>
        <v>1750</v>
      </c>
      <c r="N113" s="29">
        <f t="shared" si="127"/>
        <v>4932</v>
      </c>
      <c r="O113" s="29">
        <f t="shared" si="127"/>
        <v>6682</v>
      </c>
      <c r="P113" s="29">
        <f t="shared" si="127"/>
        <v>1000</v>
      </c>
      <c r="Q113" s="29">
        <f t="shared" si="127"/>
        <v>7682</v>
      </c>
      <c r="R113" s="29">
        <f t="shared" si="127"/>
        <v>0</v>
      </c>
      <c r="S113" s="29">
        <f t="shared" si="127"/>
        <v>7682</v>
      </c>
      <c r="T113" s="29">
        <f t="shared" si="127"/>
        <v>0</v>
      </c>
      <c r="U113" s="29">
        <f t="shared" si="127"/>
        <v>7682</v>
      </c>
      <c r="V113" s="29">
        <f t="shared" si="127"/>
        <v>0</v>
      </c>
      <c r="W113" s="29">
        <f t="shared" si="127"/>
        <v>0</v>
      </c>
      <c r="X113" s="29">
        <f t="shared" si="127"/>
        <v>0</v>
      </c>
      <c r="Y113" s="29">
        <f t="shared" si="127"/>
        <v>0</v>
      </c>
      <c r="Z113" s="29">
        <f t="shared" si="127"/>
        <v>0</v>
      </c>
      <c r="AA113" s="29">
        <f t="shared" si="127"/>
        <v>0</v>
      </c>
      <c r="AB113" s="29">
        <f t="shared" si="127"/>
        <v>0</v>
      </c>
      <c r="AC113" s="29">
        <f t="shared" si="127"/>
        <v>0</v>
      </c>
      <c r="AD113" s="29">
        <f t="shared" si="127"/>
        <v>0</v>
      </c>
      <c r="AE113" s="29">
        <f t="shared" si="127"/>
        <v>0</v>
      </c>
      <c r="AF113" s="29">
        <f t="shared" si="127"/>
        <v>0</v>
      </c>
      <c r="AG113" s="29">
        <f t="shared" si="127"/>
        <v>0</v>
      </c>
      <c r="AH113" s="29">
        <f t="shared" si="127"/>
        <v>0</v>
      </c>
      <c r="AI113" s="29">
        <f t="shared" si="127"/>
        <v>0</v>
      </c>
      <c r="AJ113" s="29">
        <f t="shared" si="127"/>
        <v>0</v>
      </c>
      <c r="AK113" s="29">
        <f t="shared" si="127"/>
        <v>0</v>
      </c>
      <c r="AL113" s="29">
        <f t="shared" si="127"/>
        <v>0</v>
      </c>
      <c r="AM113" s="29">
        <f t="shared" si="127"/>
        <v>0</v>
      </c>
      <c r="AN113" s="29">
        <f t="shared" si="127"/>
        <v>0</v>
      </c>
      <c r="AO113" s="29">
        <f t="shared" si="127"/>
        <v>386</v>
      </c>
      <c r="AP113" s="29">
        <f t="shared" si="127"/>
        <v>386</v>
      </c>
      <c r="AQ113" s="36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17"/>
      <c r="BO113" s="17"/>
      <c r="BP113" s="17"/>
      <c r="BQ113" s="17"/>
      <c r="BR113" s="1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31"/>
      <c r="CH113" s="31"/>
      <c r="CI113" s="31"/>
    </row>
    <row r="114" spans="1:87" x14ac:dyDescent="0.2">
      <c r="A114" s="18" t="s">
        <v>803</v>
      </c>
      <c r="B114" s="19"/>
      <c r="C114" s="19">
        <f>SUM(B114:B114)</f>
        <v>0</v>
      </c>
      <c r="D114" s="19"/>
      <c r="E114" s="19">
        <f>SUM(C114:D114)</f>
        <v>0</v>
      </c>
      <c r="F114" s="19"/>
      <c r="G114" s="19">
        <f>SUM(E114:F114)</f>
        <v>0</v>
      </c>
      <c r="H114" s="19"/>
      <c r="I114" s="19">
        <f>SUM(G114:H114)</f>
        <v>0</v>
      </c>
      <c r="J114" s="19">
        <v>1000</v>
      </c>
      <c r="K114" s="19">
        <f>SUM(I114:J114)</f>
        <v>1000</v>
      </c>
      <c r="L114" s="19">
        <v>750</v>
      </c>
      <c r="M114" s="19">
        <f>SUM(K114:L114)</f>
        <v>1750</v>
      </c>
      <c r="N114" s="19">
        <f>4932</f>
        <v>4932</v>
      </c>
      <c r="O114" s="19">
        <f>SUM(M114:N114)</f>
        <v>6682</v>
      </c>
      <c r="P114" s="19">
        <v>1000</v>
      </c>
      <c r="Q114" s="19">
        <f>SUM(O114:P114)</f>
        <v>7682</v>
      </c>
      <c r="R114" s="19"/>
      <c r="S114" s="19">
        <f>SUM(Q114:R114)</f>
        <v>7682</v>
      </c>
      <c r="T114" s="19"/>
      <c r="U114" s="19">
        <f>SUM(S114:T114)</f>
        <v>7682</v>
      </c>
      <c r="V114" s="19"/>
      <c r="W114" s="19"/>
      <c r="X114" s="23">
        <f t="shared" si="110"/>
        <v>0</v>
      </c>
      <c r="Y114" s="23"/>
      <c r="Z114" s="23">
        <f>SUM(X114:Y114)</f>
        <v>0</v>
      </c>
      <c r="AA114" s="23"/>
      <c r="AB114" s="23">
        <f t="shared" si="104"/>
        <v>0</v>
      </c>
      <c r="AC114" s="23"/>
      <c r="AD114" s="23">
        <f t="shared" si="105"/>
        <v>0</v>
      </c>
      <c r="AE114" s="23"/>
      <c r="AF114" s="23">
        <f t="shared" si="101"/>
        <v>0</v>
      </c>
      <c r="AG114" s="23"/>
      <c r="AH114" s="23">
        <f t="shared" si="98"/>
        <v>0</v>
      </c>
      <c r="AI114" s="23"/>
      <c r="AJ114" s="23">
        <f t="shared" si="91"/>
        <v>0</v>
      </c>
      <c r="AK114" s="23"/>
      <c r="AL114" s="23">
        <f t="shared" si="92"/>
        <v>0</v>
      </c>
      <c r="AM114" s="23"/>
      <c r="AN114" s="23">
        <f t="shared" si="93"/>
        <v>0</v>
      </c>
      <c r="AO114" s="23">
        <v>386</v>
      </c>
      <c r="AP114" s="23">
        <f>SUM(AN114:AO114)</f>
        <v>386</v>
      </c>
      <c r="AQ114" s="36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17"/>
      <c r="BO114" s="17"/>
      <c r="BP114" s="17"/>
      <c r="BQ114" s="17"/>
      <c r="BR114" s="1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31"/>
      <c r="CH114" s="31"/>
      <c r="CI114" s="31"/>
    </row>
    <row r="115" spans="1:87" hidden="1" x14ac:dyDescent="0.2">
      <c r="A115" s="18" t="s">
        <v>93</v>
      </c>
      <c r="B115" s="19"/>
      <c r="C115" s="19">
        <f>SUM(B115:B115)</f>
        <v>0</v>
      </c>
      <c r="D115" s="19"/>
      <c r="E115" s="19">
        <f>SUM(C115:D115)</f>
        <v>0</v>
      </c>
      <c r="F115" s="19"/>
      <c r="G115" s="19">
        <f>SUM(E115:F115)</f>
        <v>0</v>
      </c>
      <c r="H115" s="19"/>
      <c r="I115" s="19">
        <f>SUM(G115:H115)</f>
        <v>0</v>
      </c>
      <c r="J115" s="19"/>
      <c r="K115" s="19">
        <f>SUM(I115:J115)</f>
        <v>0</v>
      </c>
      <c r="L115" s="19"/>
      <c r="M115" s="19">
        <f>SUM(K115:L115)</f>
        <v>0</v>
      </c>
      <c r="N115" s="19"/>
      <c r="O115" s="19">
        <f>SUM(M115:N115)</f>
        <v>0</v>
      </c>
      <c r="P115" s="19"/>
      <c r="Q115" s="19">
        <f>SUM(O115:P115)</f>
        <v>0</v>
      </c>
      <c r="R115" s="19"/>
      <c r="S115" s="19">
        <f>SUM(Q115:R115)</f>
        <v>0</v>
      </c>
      <c r="T115" s="19"/>
      <c r="U115" s="19">
        <f>SUM(S115:T115)</f>
        <v>0</v>
      </c>
      <c r="V115" s="19"/>
      <c r="W115" s="19"/>
      <c r="X115" s="15">
        <f t="shared" si="110"/>
        <v>0</v>
      </c>
      <c r="Y115" s="15"/>
      <c r="Z115" s="15"/>
      <c r="AA115" s="15"/>
      <c r="AB115" s="23">
        <f t="shared" si="104"/>
        <v>0</v>
      </c>
      <c r="AC115" s="23"/>
      <c r="AD115" s="23">
        <f t="shared" si="105"/>
        <v>0</v>
      </c>
      <c r="AE115" s="23"/>
      <c r="AF115" s="23">
        <f t="shared" si="101"/>
        <v>0</v>
      </c>
      <c r="AG115" s="23"/>
      <c r="AH115" s="23">
        <f t="shared" si="98"/>
        <v>0</v>
      </c>
      <c r="AI115" s="23"/>
      <c r="AJ115" s="23">
        <f t="shared" si="91"/>
        <v>0</v>
      </c>
      <c r="AK115" s="23"/>
      <c r="AL115" s="23">
        <f t="shared" si="92"/>
        <v>0</v>
      </c>
      <c r="AM115" s="23"/>
      <c r="AN115" s="23">
        <f t="shared" si="93"/>
        <v>0</v>
      </c>
      <c r="AO115" s="23"/>
      <c r="AP115" s="23"/>
      <c r="AQ115" s="36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17">
        <f>SUM(BL115:BM115)</f>
        <v>0</v>
      </c>
      <c r="BO115" s="17"/>
      <c r="BP115" s="17"/>
      <c r="BQ115" s="17"/>
      <c r="BR115" s="1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31"/>
      <c r="CH115" s="31"/>
      <c r="CI115" s="31"/>
    </row>
    <row r="116" spans="1:87" hidden="1" x14ac:dyDescent="0.2">
      <c r="A116" s="18" t="s">
        <v>94</v>
      </c>
      <c r="B116" s="19"/>
      <c r="C116" s="19">
        <f>SUM(B116:B116)</f>
        <v>0</v>
      </c>
      <c r="D116" s="19"/>
      <c r="E116" s="19">
        <f>SUM(C116:D116)</f>
        <v>0</v>
      </c>
      <c r="F116" s="19"/>
      <c r="G116" s="19">
        <f>SUM(E116:F116)</f>
        <v>0</v>
      </c>
      <c r="H116" s="19"/>
      <c r="I116" s="19">
        <f>SUM(G116:H116)</f>
        <v>0</v>
      </c>
      <c r="J116" s="19"/>
      <c r="K116" s="19">
        <f>SUM(I116:J116)</f>
        <v>0</v>
      </c>
      <c r="L116" s="19"/>
      <c r="M116" s="19">
        <f>SUM(K116:L116)</f>
        <v>0</v>
      </c>
      <c r="N116" s="19"/>
      <c r="O116" s="19">
        <f>SUM(M116:N116)</f>
        <v>0</v>
      </c>
      <c r="P116" s="19"/>
      <c r="Q116" s="19">
        <f>SUM(O116:P116)</f>
        <v>0</v>
      </c>
      <c r="R116" s="19"/>
      <c r="S116" s="19">
        <f>SUM(Q116:R116)</f>
        <v>0</v>
      </c>
      <c r="T116" s="19"/>
      <c r="U116" s="19">
        <f>SUM(S116:T116)</f>
        <v>0</v>
      </c>
      <c r="V116" s="19"/>
      <c r="W116" s="19"/>
      <c r="X116" s="15">
        <f t="shared" si="110"/>
        <v>0</v>
      </c>
      <c r="Y116" s="15"/>
      <c r="Z116" s="15"/>
      <c r="AA116" s="15"/>
      <c r="AB116" s="23">
        <f t="shared" si="104"/>
        <v>0</v>
      </c>
      <c r="AC116" s="23"/>
      <c r="AD116" s="23">
        <f t="shared" si="105"/>
        <v>0</v>
      </c>
      <c r="AE116" s="23"/>
      <c r="AF116" s="23">
        <f t="shared" si="101"/>
        <v>0</v>
      </c>
      <c r="AG116" s="23"/>
      <c r="AH116" s="23">
        <f t="shared" si="98"/>
        <v>0</v>
      </c>
      <c r="AI116" s="23"/>
      <c r="AJ116" s="23">
        <f t="shared" si="91"/>
        <v>0</v>
      </c>
      <c r="AK116" s="23"/>
      <c r="AL116" s="23">
        <f t="shared" si="92"/>
        <v>0</v>
      </c>
      <c r="AM116" s="23"/>
      <c r="AN116" s="23">
        <f t="shared" si="93"/>
        <v>0</v>
      </c>
      <c r="AO116" s="23"/>
      <c r="AP116" s="23"/>
      <c r="AQ116" s="36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17">
        <f>SUM(BL116:BM116)</f>
        <v>0</v>
      </c>
      <c r="BO116" s="17"/>
      <c r="BP116" s="17"/>
      <c r="BQ116" s="17"/>
      <c r="BR116" s="1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31"/>
      <c r="CH116" s="31"/>
      <c r="CI116" s="31"/>
    </row>
    <row r="117" spans="1:87" hidden="1" x14ac:dyDescent="0.2">
      <c r="A117" s="18" t="s">
        <v>95</v>
      </c>
      <c r="B117" s="19"/>
      <c r="C117" s="19">
        <f>SUM(B117:B117)</f>
        <v>0</v>
      </c>
      <c r="D117" s="19"/>
      <c r="E117" s="19">
        <f>SUM(C117:D117)</f>
        <v>0</v>
      </c>
      <c r="F117" s="19"/>
      <c r="G117" s="19">
        <f>SUM(E117:F117)</f>
        <v>0</v>
      </c>
      <c r="H117" s="19"/>
      <c r="I117" s="19">
        <f>SUM(G117:H117)</f>
        <v>0</v>
      </c>
      <c r="J117" s="19"/>
      <c r="K117" s="19">
        <f>SUM(I117:J117)</f>
        <v>0</v>
      </c>
      <c r="L117" s="19"/>
      <c r="M117" s="19">
        <f>SUM(K117:L117)</f>
        <v>0</v>
      </c>
      <c r="N117" s="19"/>
      <c r="O117" s="19">
        <f>SUM(M117:N117)</f>
        <v>0</v>
      </c>
      <c r="P117" s="19"/>
      <c r="Q117" s="19">
        <f>SUM(O117:P117)</f>
        <v>0</v>
      </c>
      <c r="R117" s="19"/>
      <c r="S117" s="19">
        <f>SUM(Q117:R117)</f>
        <v>0</v>
      </c>
      <c r="T117" s="19"/>
      <c r="U117" s="19">
        <f>SUM(S117:T117)</f>
        <v>0</v>
      </c>
      <c r="V117" s="19"/>
      <c r="W117" s="19"/>
      <c r="X117" s="15">
        <f t="shared" si="110"/>
        <v>0</v>
      </c>
      <c r="Y117" s="15"/>
      <c r="Z117" s="15"/>
      <c r="AA117" s="15"/>
      <c r="AB117" s="23">
        <f t="shared" si="104"/>
        <v>0</v>
      </c>
      <c r="AC117" s="23"/>
      <c r="AD117" s="23">
        <f t="shared" si="105"/>
        <v>0</v>
      </c>
      <c r="AE117" s="23"/>
      <c r="AF117" s="23">
        <f t="shared" si="101"/>
        <v>0</v>
      </c>
      <c r="AG117" s="23"/>
      <c r="AH117" s="23">
        <f t="shared" si="98"/>
        <v>0</v>
      </c>
      <c r="AI117" s="23"/>
      <c r="AJ117" s="23">
        <f t="shared" si="91"/>
        <v>0</v>
      </c>
      <c r="AK117" s="23"/>
      <c r="AL117" s="23">
        <f t="shared" si="92"/>
        <v>0</v>
      </c>
      <c r="AM117" s="23"/>
      <c r="AN117" s="23">
        <f t="shared" si="93"/>
        <v>0</v>
      </c>
      <c r="AO117" s="23"/>
      <c r="AP117" s="23"/>
      <c r="AQ117" s="36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17">
        <f>SUM(BL117:BM117)</f>
        <v>0</v>
      </c>
      <c r="BO117" s="17"/>
      <c r="BP117" s="17"/>
      <c r="BQ117" s="17"/>
      <c r="BR117" s="1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31"/>
      <c r="CH117" s="31"/>
      <c r="CI117" s="31"/>
    </row>
    <row r="118" spans="1:87" x14ac:dyDescent="0.2">
      <c r="A118" s="14" t="s">
        <v>96</v>
      </c>
      <c r="B118" s="29">
        <f t="shared" ref="B118:Z118" si="128">B119</f>
        <v>0</v>
      </c>
      <c r="C118" s="29">
        <f t="shared" si="128"/>
        <v>0</v>
      </c>
      <c r="D118" s="29">
        <f t="shared" si="128"/>
        <v>0</v>
      </c>
      <c r="E118" s="29">
        <f t="shared" si="128"/>
        <v>0</v>
      </c>
      <c r="F118" s="29">
        <f t="shared" si="128"/>
        <v>0</v>
      </c>
      <c r="G118" s="29">
        <f t="shared" si="128"/>
        <v>0</v>
      </c>
      <c r="H118" s="29">
        <f t="shared" si="128"/>
        <v>0</v>
      </c>
      <c r="I118" s="29">
        <f t="shared" si="128"/>
        <v>0</v>
      </c>
      <c r="J118" s="29">
        <f t="shared" si="128"/>
        <v>0</v>
      </c>
      <c r="K118" s="29">
        <f t="shared" si="128"/>
        <v>0</v>
      </c>
      <c r="L118" s="29">
        <f t="shared" si="128"/>
        <v>0</v>
      </c>
      <c r="M118" s="29">
        <f t="shared" si="128"/>
        <v>0</v>
      </c>
      <c r="N118" s="29">
        <f t="shared" si="128"/>
        <v>0</v>
      </c>
      <c r="O118" s="29">
        <f t="shared" si="128"/>
        <v>0</v>
      </c>
      <c r="P118" s="29">
        <f t="shared" si="128"/>
        <v>0</v>
      </c>
      <c r="Q118" s="29">
        <f t="shared" si="128"/>
        <v>0</v>
      </c>
      <c r="R118" s="29">
        <f t="shared" si="128"/>
        <v>-7406</v>
      </c>
      <c r="S118" s="29">
        <f t="shared" si="128"/>
        <v>-7406</v>
      </c>
      <c r="T118" s="29">
        <f t="shared" si="128"/>
        <v>0</v>
      </c>
      <c r="U118" s="29">
        <f t="shared" si="128"/>
        <v>-7406</v>
      </c>
      <c r="V118" s="29">
        <f t="shared" si="128"/>
        <v>104418</v>
      </c>
      <c r="W118" s="29">
        <f t="shared" si="128"/>
        <v>0</v>
      </c>
      <c r="X118" s="29">
        <f t="shared" si="128"/>
        <v>104418</v>
      </c>
      <c r="Y118" s="29">
        <f t="shared" si="128"/>
        <v>0</v>
      </c>
      <c r="Z118" s="29">
        <f t="shared" si="128"/>
        <v>104418</v>
      </c>
      <c r="AA118" s="29">
        <f t="shared" ref="AA118:AK118" si="129">AA119+AA125</f>
        <v>324</v>
      </c>
      <c r="AB118" s="29">
        <f t="shared" si="129"/>
        <v>104742</v>
      </c>
      <c r="AC118" s="29">
        <f t="shared" si="129"/>
        <v>0</v>
      </c>
      <c r="AD118" s="29">
        <f t="shared" si="129"/>
        <v>104742</v>
      </c>
      <c r="AE118" s="29">
        <f t="shared" si="129"/>
        <v>841</v>
      </c>
      <c r="AF118" s="29">
        <f t="shared" si="129"/>
        <v>105583</v>
      </c>
      <c r="AG118" s="29">
        <f t="shared" si="129"/>
        <v>0</v>
      </c>
      <c r="AH118" s="29">
        <f t="shared" si="129"/>
        <v>105583</v>
      </c>
      <c r="AI118" s="29">
        <f t="shared" si="129"/>
        <v>0</v>
      </c>
      <c r="AJ118" s="29">
        <f t="shared" si="129"/>
        <v>105583</v>
      </c>
      <c r="AK118" s="29">
        <f t="shared" si="129"/>
        <v>0</v>
      </c>
      <c r="AL118" s="29">
        <f>AL119+AL125</f>
        <v>105583</v>
      </c>
      <c r="AM118" s="29">
        <f t="shared" ref="AM118:AP118" si="130">AM119+AM125</f>
        <v>0</v>
      </c>
      <c r="AN118" s="29">
        <f t="shared" si="130"/>
        <v>105583</v>
      </c>
      <c r="AO118" s="29">
        <f t="shared" si="130"/>
        <v>0</v>
      </c>
      <c r="AP118" s="29">
        <f t="shared" si="130"/>
        <v>105583</v>
      </c>
      <c r="AQ118" s="36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17"/>
      <c r="BO118" s="17"/>
      <c r="BP118" s="17"/>
      <c r="BQ118" s="17"/>
      <c r="BR118" s="1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31"/>
      <c r="CH118" s="31"/>
      <c r="CI118" s="31"/>
    </row>
    <row r="119" spans="1:87" x14ac:dyDescent="0.2">
      <c r="A119" s="18" t="s">
        <v>97</v>
      </c>
      <c r="B119" s="19">
        <f t="shared" ref="B119:AO119" si="131">B120+B121+B122+B123+B124</f>
        <v>0</v>
      </c>
      <c r="C119" s="19">
        <f t="shared" si="131"/>
        <v>0</v>
      </c>
      <c r="D119" s="19">
        <f t="shared" si="131"/>
        <v>0</v>
      </c>
      <c r="E119" s="19">
        <f t="shared" si="131"/>
        <v>0</v>
      </c>
      <c r="F119" s="19">
        <f t="shared" si="131"/>
        <v>0</v>
      </c>
      <c r="G119" s="19">
        <f t="shared" si="131"/>
        <v>0</v>
      </c>
      <c r="H119" s="19">
        <f t="shared" si="131"/>
        <v>0</v>
      </c>
      <c r="I119" s="19">
        <f t="shared" si="131"/>
        <v>0</v>
      </c>
      <c r="J119" s="19">
        <f t="shared" si="131"/>
        <v>0</v>
      </c>
      <c r="K119" s="19">
        <f t="shared" si="131"/>
        <v>0</v>
      </c>
      <c r="L119" s="19">
        <f t="shared" si="131"/>
        <v>0</v>
      </c>
      <c r="M119" s="19">
        <f t="shared" si="131"/>
        <v>0</v>
      </c>
      <c r="N119" s="19">
        <f t="shared" si="131"/>
        <v>0</v>
      </c>
      <c r="O119" s="19">
        <f t="shared" si="131"/>
        <v>0</v>
      </c>
      <c r="P119" s="19">
        <f t="shared" si="131"/>
        <v>0</v>
      </c>
      <c r="Q119" s="19">
        <f t="shared" si="131"/>
        <v>0</v>
      </c>
      <c r="R119" s="19">
        <f t="shared" si="131"/>
        <v>-7406</v>
      </c>
      <c r="S119" s="19">
        <f t="shared" si="131"/>
        <v>-7406</v>
      </c>
      <c r="T119" s="19">
        <f t="shared" si="131"/>
        <v>0</v>
      </c>
      <c r="U119" s="19">
        <f t="shared" si="131"/>
        <v>-7406</v>
      </c>
      <c r="V119" s="19">
        <f t="shared" si="131"/>
        <v>104418</v>
      </c>
      <c r="W119" s="19">
        <f t="shared" si="131"/>
        <v>0</v>
      </c>
      <c r="X119" s="19">
        <f t="shared" si="131"/>
        <v>104418</v>
      </c>
      <c r="Y119" s="19">
        <f t="shared" si="131"/>
        <v>0</v>
      </c>
      <c r="Z119" s="19">
        <f t="shared" si="131"/>
        <v>104418</v>
      </c>
      <c r="AA119" s="19">
        <f t="shared" si="131"/>
        <v>0</v>
      </c>
      <c r="AB119" s="19">
        <f t="shared" si="131"/>
        <v>104418</v>
      </c>
      <c r="AC119" s="19">
        <f t="shared" si="131"/>
        <v>0</v>
      </c>
      <c r="AD119" s="19">
        <f t="shared" si="131"/>
        <v>104418</v>
      </c>
      <c r="AE119" s="19">
        <f t="shared" si="131"/>
        <v>0</v>
      </c>
      <c r="AF119" s="19">
        <f t="shared" si="131"/>
        <v>104418</v>
      </c>
      <c r="AG119" s="19">
        <f t="shared" si="131"/>
        <v>0</v>
      </c>
      <c r="AH119" s="19">
        <f t="shared" si="131"/>
        <v>104418</v>
      </c>
      <c r="AI119" s="19">
        <f t="shared" si="131"/>
        <v>0</v>
      </c>
      <c r="AJ119" s="19">
        <f t="shared" si="131"/>
        <v>104418</v>
      </c>
      <c r="AK119" s="19">
        <f t="shared" si="131"/>
        <v>0</v>
      </c>
      <c r="AL119" s="19">
        <f t="shared" si="131"/>
        <v>104418</v>
      </c>
      <c r="AM119" s="19">
        <f t="shared" si="131"/>
        <v>0</v>
      </c>
      <c r="AN119" s="19">
        <f t="shared" si="131"/>
        <v>104418</v>
      </c>
      <c r="AO119" s="19">
        <f t="shared" si="131"/>
        <v>0</v>
      </c>
      <c r="AP119" s="19">
        <f>AP120+AP121+AP122+AP123+AP124</f>
        <v>104418</v>
      </c>
      <c r="AQ119" s="36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17"/>
      <c r="BO119" s="17"/>
      <c r="BP119" s="17"/>
      <c r="BQ119" s="17"/>
      <c r="BR119" s="1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31"/>
      <c r="CH119" s="31"/>
      <c r="CI119" s="31"/>
    </row>
    <row r="120" spans="1:87" x14ac:dyDescent="0.2">
      <c r="A120" s="18" t="s">
        <v>98</v>
      </c>
      <c r="B120" s="19"/>
      <c r="C120" s="19">
        <f>SUM(B120:B120)</f>
        <v>0</v>
      </c>
      <c r="D120" s="19"/>
      <c r="E120" s="19">
        <f>SUM(C120:D120)</f>
        <v>0</v>
      </c>
      <c r="F120" s="19"/>
      <c r="G120" s="19">
        <f>SUM(E120:F120)</f>
        <v>0</v>
      </c>
      <c r="H120" s="19"/>
      <c r="I120" s="19">
        <f>SUM(G120:H120)</f>
        <v>0</v>
      </c>
      <c r="J120" s="19"/>
      <c r="K120" s="19">
        <f>SUM(I120:J120)</f>
        <v>0</v>
      </c>
      <c r="L120" s="19"/>
      <c r="M120" s="19">
        <f>SUM(K120:L120)</f>
        <v>0</v>
      </c>
      <c r="N120" s="19"/>
      <c r="O120" s="19">
        <f>SUM(M120:N120)</f>
        <v>0</v>
      </c>
      <c r="P120" s="19"/>
      <c r="Q120" s="19">
        <f>SUM(O120:P120)</f>
        <v>0</v>
      </c>
      <c r="R120" s="19"/>
      <c r="S120" s="19">
        <f>SUM(Q120:R120)</f>
        <v>0</v>
      </c>
      <c r="T120" s="19"/>
      <c r="U120" s="19">
        <f>SUM(S120:T120)</f>
        <v>0</v>
      </c>
      <c r="V120" s="19">
        <v>1008</v>
      </c>
      <c r="W120" s="19"/>
      <c r="X120" s="555">
        <f t="shared" si="110"/>
        <v>1008</v>
      </c>
      <c r="Y120" s="555"/>
      <c r="Z120" s="555">
        <f>SUM(X120:Y120)</f>
        <v>1008</v>
      </c>
      <c r="AA120" s="555"/>
      <c r="AB120" s="23">
        <f t="shared" si="104"/>
        <v>1008</v>
      </c>
      <c r="AC120" s="23"/>
      <c r="AD120" s="23">
        <f t="shared" si="105"/>
        <v>1008</v>
      </c>
      <c r="AE120" s="23"/>
      <c r="AF120" s="23">
        <f t="shared" si="101"/>
        <v>1008</v>
      </c>
      <c r="AG120" s="23"/>
      <c r="AH120" s="23">
        <f t="shared" si="98"/>
        <v>1008</v>
      </c>
      <c r="AI120" s="23"/>
      <c r="AJ120" s="23">
        <f t="shared" si="91"/>
        <v>1008</v>
      </c>
      <c r="AK120" s="23"/>
      <c r="AL120" s="23">
        <f t="shared" si="92"/>
        <v>1008</v>
      </c>
      <c r="AM120" s="23"/>
      <c r="AN120" s="23">
        <f t="shared" si="93"/>
        <v>1008</v>
      </c>
      <c r="AO120" s="23"/>
      <c r="AP120" s="23">
        <f>SUM(AN120:AO120)</f>
        <v>1008</v>
      </c>
      <c r="AQ120" s="36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17"/>
      <c r="BO120" s="17"/>
      <c r="BP120" s="17"/>
      <c r="BQ120" s="17"/>
      <c r="BR120" s="1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31"/>
      <c r="CH120" s="31"/>
      <c r="CI120" s="31"/>
    </row>
    <row r="121" spans="1:87" x14ac:dyDescent="0.2">
      <c r="A121" s="18" t="s">
        <v>99</v>
      </c>
      <c r="B121" s="19"/>
      <c r="C121" s="19">
        <f>SUM(B121:B121)</f>
        <v>0</v>
      </c>
      <c r="D121" s="19"/>
      <c r="E121" s="19">
        <f>SUM(C121:D121)</f>
        <v>0</v>
      </c>
      <c r="F121" s="19"/>
      <c r="G121" s="19">
        <f>SUM(E121:F121)</f>
        <v>0</v>
      </c>
      <c r="H121" s="19"/>
      <c r="I121" s="19">
        <f t="shared" ref="I121:I133" si="132">SUM(G121:H121)</f>
        <v>0</v>
      </c>
      <c r="J121" s="19"/>
      <c r="K121" s="19">
        <f>SUM(I121:J121)</f>
        <v>0</v>
      </c>
      <c r="L121" s="19"/>
      <c r="M121" s="19">
        <f>SUM(K121:L121)</f>
        <v>0</v>
      </c>
      <c r="N121" s="19"/>
      <c r="O121" s="19">
        <f>SUM(M121:N121)</f>
        <v>0</v>
      </c>
      <c r="P121" s="19"/>
      <c r="Q121" s="19">
        <f>SUM(O121:P121)</f>
        <v>0</v>
      </c>
      <c r="R121" s="19"/>
      <c r="S121" s="19">
        <f>SUM(Q121:R121)</f>
        <v>0</v>
      </c>
      <c r="T121" s="19"/>
      <c r="U121" s="19">
        <f>SUM(S121:T121)</f>
        <v>0</v>
      </c>
      <c r="V121" s="19">
        <v>3361</v>
      </c>
      <c r="W121" s="19"/>
      <c r="X121" s="555">
        <f t="shared" si="110"/>
        <v>3361</v>
      </c>
      <c r="Y121" s="555"/>
      <c r="Z121" s="555">
        <f>SUM(X121:Y121)</f>
        <v>3361</v>
      </c>
      <c r="AA121" s="555"/>
      <c r="AB121" s="23">
        <f t="shared" si="104"/>
        <v>3361</v>
      </c>
      <c r="AC121" s="23"/>
      <c r="AD121" s="23">
        <f t="shared" si="105"/>
        <v>3361</v>
      </c>
      <c r="AE121" s="23"/>
      <c r="AF121" s="23">
        <f t="shared" si="101"/>
        <v>3361</v>
      </c>
      <c r="AG121" s="23"/>
      <c r="AH121" s="23">
        <f t="shared" si="98"/>
        <v>3361</v>
      </c>
      <c r="AI121" s="23"/>
      <c r="AJ121" s="23">
        <f t="shared" si="91"/>
        <v>3361</v>
      </c>
      <c r="AK121" s="23"/>
      <c r="AL121" s="23">
        <f t="shared" si="92"/>
        <v>3361</v>
      </c>
      <c r="AM121" s="23"/>
      <c r="AN121" s="23">
        <f t="shared" si="93"/>
        <v>3361</v>
      </c>
      <c r="AO121" s="23"/>
      <c r="AP121" s="23">
        <f t="shared" ref="AP121:AP124" si="133">SUM(AN121:AO121)</f>
        <v>3361</v>
      </c>
      <c r="AQ121" s="36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17"/>
      <c r="BO121" s="17"/>
      <c r="BP121" s="17"/>
      <c r="BQ121" s="17"/>
      <c r="BR121" s="1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31"/>
      <c r="CH121" s="31"/>
      <c r="CI121" s="31"/>
    </row>
    <row r="122" spans="1:87" x14ac:dyDescent="0.2">
      <c r="A122" s="18" t="s">
        <v>100</v>
      </c>
      <c r="B122" s="19"/>
      <c r="C122" s="19">
        <f>SUM(B122:B122)</f>
        <v>0</v>
      </c>
      <c r="D122" s="19"/>
      <c r="E122" s="19">
        <f>SUM(C122:D122)</f>
        <v>0</v>
      </c>
      <c r="F122" s="19"/>
      <c r="G122" s="19">
        <f>SUM(E122:F122)</f>
        <v>0</v>
      </c>
      <c r="H122" s="19"/>
      <c r="I122" s="19">
        <f t="shared" si="132"/>
        <v>0</v>
      </c>
      <c r="J122" s="19"/>
      <c r="K122" s="19">
        <f>SUM(I122:J122)</f>
        <v>0</v>
      </c>
      <c r="L122" s="19"/>
      <c r="M122" s="19">
        <f>SUM(K122:L122)</f>
        <v>0</v>
      </c>
      <c r="N122" s="19"/>
      <c r="O122" s="19">
        <f>SUM(M122:N122)</f>
        <v>0</v>
      </c>
      <c r="P122" s="19"/>
      <c r="Q122" s="19">
        <f>SUM(O122:P122)</f>
        <v>0</v>
      </c>
      <c r="R122" s="19"/>
      <c r="S122" s="19">
        <f>SUM(Q122:R122)</f>
        <v>0</v>
      </c>
      <c r="T122" s="19"/>
      <c r="U122" s="19">
        <f>SUM(S122:T122)</f>
        <v>0</v>
      </c>
      <c r="V122" s="19">
        <v>49</v>
      </c>
      <c r="W122" s="19"/>
      <c r="X122" s="555">
        <f t="shared" si="110"/>
        <v>49</v>
      </c>
      <c r="Y122" s="555"/>
      <c r="Z122" s="555">
        <f>SUM(X122:Y122)</f>
        <v>49</v>
      </c>
      <c r="AA122" s="555"/>
      <c r="AB122" s="23">
        <f t="shared" si="104"/>
        <v>49</v>
      </c>
      <c r="AC122" s="23"/>
      <c r="AD122" s="23">
        <f t="shared" si="105"/>
        <v>49</v>
      </c>
      <c r="AE122" s="23"/>
      <c r="AF122" s="23">
        <f t="shared" si="101"/>
        <v>49</v>
      </c>
      <c r="AG122" s="23"/>
      <c r="AH122" s="23">
        <f t="shared" si="98"/>
        <v>49</v>
      </c>
      <c r="AI122" s="23"/>
      <c r="AJ122" s="23">
        <f t="shared" si="91"/>
        <v>49</v>
      </c>
      <c r="AK122" s="23"/>
      <c r="AL122" s="23">
        <f t="shared" si="92"/>
        <v>49</v>
      </c>
      <c r="AM122" s="23"/>
      <c r="AN122" s="23">
        <f t="shared" si="93"/>
        <v>49</v>
      </c>
      <c r="AO122" s="23"/>
      <c r="AP122" s="23">
        <f t="shared" si="133"/>
        <v>49</v>
      </c>
      <c r="AQ122" s="36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17"/>
      <c r="BO122" s="17"/>
      <c r="BP122" s="17"/>
      <c r="BQ122" s="17"/>
      <c r="BR122" s="1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31"/>
      <c r="CH122" s="31"/>
      <c r="CI122" s="31"/>
    </row>
    <row r="123" spans="1:87" ht="30" x14ac:dyDescent="0.2">
      <c r="A123" s="18" t="s">
        <v>101</v>
      </c>
      <c r="B123" s="19"/>
      <c r="C123" s="19">
        <f>SUM(B123:B123)</f>
        <v>0</v>
      </c>
      <c r="D123" s="19"/>
      <c r="E123" s="19">
        <f>SUM(C123:D123)</f>
        <v>0</v>
      </c>
      <c r="F123" s="19"/>
      <c r="G123" s="19">
        <f>SUM(E123:F123)</f>
        <v>0</v>
      </c>
      <c r="H123" s="19"/>
      <c r="I123" s="19">
        <f t="shared" si="132"/>
        <v>0</v>
      </c>
      <c r="J123" s="19"/>
      <c r="K123" s="19">
        <f>SUM(I123:J123)</f>
        <v>0</v>
      </c>
      <c r="L123" s="19"/>
      <c r="M123" s="19">
        <f>SUM(K123:L123)</f>
        <v>0</v>
      </c>
      <c r="N123" s="19"/>
      <c r="O123" s="19">
        <f>SUM(M123:N123)</f>
        <v>0</v>
      </c>
      <c r="P123" s="19"/>
      <c r="Q123" s="19">
        <f>SUM(O123:P123)</f>
        <v>0</v>
      </c>
      <c r="R123" s="19">
        <v>-7406</v>
      </c>
      <c r="S123" s="19">
        <f>SUM(Q123:R123)</f>
        <v>-7406</v>
      </c>
      <c r="T123" s="19"/>
      <c r="U123" s="19">
        <f>SUM(S123:T123)</f>
        <v>-7406</v>
      </c>
      <c r="V123" s="19">
        <v>0</v>
      </c>
      <c r="W123" s="19"/>
      <c r="X123" s="555">
        <f t="shared" si="110"/>
        <v>0</v>
      </c>
      <c r="Y123" s="555"/>
      <c r="Z123" s="555">
        <f>SUM(X123:Y123)</f>
        <v>0</v>
      </c>
      <c r="AA123" s="555"/>
      <c r="AB123" s="23">
        <f t="shared" si="104"/>
        <v>0</v>
      </c>
      <c r="AC123" s="23"/>
      <c r="AD123" s="23">
        <f t="shared" si="105"/>
        <v>0</v>
      </c>
      <c r="AE123" s="23"/>
      <c r="AF123" s="23">
        <f t="shared" si="101"/>
        <v>0</v>
      </c>
      <c r="AG123" s="23"/>
      <c r="AH123" s="23">
        <f t="shared" si="98"/>
        <v>0</v>
      </c>
      <c r="AI123" s="23"/>
      <c r="AJ123" s="23">
        <f t="shared" si="91"/>
        <v>0</v>
      </c>
      <c r="AK123" s="23"/>
      <c r="AL123" s="23">
        <f t="shared" si="92"/>
        <v>0</v>
      </c>
      <c r="AM123" s="23"/>
      <c r="AN123" s="23">
        <f t="shared" si="93"/>
        <v>0</v>
      </c>
      <c r="AO123" s="23"/>
      <c r="AP123" s="23">
        <f t="shared" si="133"/>
        <v>0</v>
      </c>
      <c r="AQ123" s="36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17"/>
      <c r="BO123" s="17"/>
      <c r="BP123" s="17"/>
      <c r="BQ123" s="17"/>
      <c r="BR123" s="1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31"/>
      <c r="CH123" s="31"/>
      <c r="CI123" s="31"/>
    </row>
    <row r="124" spans="1:87" ht="30" x14ac:dyDescent="0.2">
      <c r="A124" s="18" t="s">
        <v>739</v>
      </c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>
        <v>100000</v>
      </c>
      <c r="W124" s="19"/>
      <c r="X124" s="555">
        <f t="shared" si="110"/>
        <v>100000</v>
      </c>
      <c r="Y124" s="555"/>
      <c r="Z124" s="555">
        <f>SUM(X124:Y124)</f>
        <v>100000</v>
      </c>
      <c r="AA124" s="555"/>
      <c r="AB124" s="23">
        <f t="shared" si="104"/>
        <v>100000</v>
      </c>
      <c r="AC124" s="23"/>
      <c r="AD124" s="23">
        <f t="shared" si="105"/>
        <v>100000</v>
      </c>
      <c r="AE124" s="23"/>
      <c r="AF124" s="23">
        <f t="shared" si="101"/>
        <v>100000</v>
      </c>
      <c r="AG124" s="23"/>
      <c r="AH124" s="23">
        <f t="shared" si="98"/>
        <v>100000</v>
      </c>
      <c r="AI124" s="23"/>
      <c r="AJ124" s="23">
        <f t="shared" si="91"/>
        <v>100000</v>
      </c>
      <c r="AK124" s="23"/>
      <c r="AL124" s="23">
        <f t="shared" si="92"/>
        <v>100000</v>
      </c>
      <c r="AM124" s="23"/>
      <c r="AN124" s="23">
        <f t="shared" si="93"/>
        <v>100000</v>
      </c>
      <c r="AO124" s="23"/>
      <c r="AP124" s="23">
        <f t="shared" si="133"/>
        <v>100000</v>
      </c>
      <c r="AQ124" s="36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17"/>
      <c r="BO124" s="17"/>
      <c r="BP124" s="17"/>
      <c r="BQ124" s="17"/>
      <c r="BR124" s="1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31"/>
      <c r="CH124" s="31"/>
      <c r="CI124" s="31"/>
    </row>
    <row r="125" spans="1:87" ht="30" x14ac:dyDescent="0.2">
      <c r="A125" s="18" t="s">
        <v>1057</v>
      </c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555"/>
      <c r="Y125" s="555"/>
      <c r="Z125" s="555"/>
      <c r="AA125" s="555">
        <v>324</v>
      </c>
      <c r="AB125" s="23">
        <f>SUM(Z125:AA125)</f>
        <v>324</v>
      </c>
      <c r="AC125" s="23"/>
      <c r="AD125" s="23">
        <f t="shared" si="105"/>
        <v>324</v>
      </c>
      <c r="AE125" s="23">
        <v>841</v>
      </c>
      <c r="AF125" s="23">
        <f t="shared" si="101"/>
        <v>1165</v>
      </c>
      <c r="AG125" s="23"/>
      <c r="AH125" s="23">
        <f t="shared" si="98"/>
        <v>1165</v>
      </c>
      <c r="AI125" s="23"/>
      <c r="AJ125" s="23">
        <f t="shared" si="91"/>
        <v>1165</v>
      </c>
      <c r="AK125" s="23"/>
      <c r="AL125" s="23">
        <f t="shared" si="92"/>
        <v>1165</v>
      </c>
      <c r="AM125" s="23"/>
      <c r="AN125" s="23">
        <f t="shared" si="93"/>
        <v>1165</v>
      </c>
      <c r="AO125" s="23"/>
      <c r="AP125" s="23">
        <f>SUM(AN125:AO125)</f>
        <v>1165</v>
      </c>
      <c r="AQ125" s="36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17"/>
      <c r="BO125" s="17"/>
      <c r="BP125" s="17"/>
      <c r="BQ125" s="17"/>
      <c r="BR125" s="1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31"/>
      <c r="CH125" s="31"/>
      <c r="CI125" s="31"/>
    </row>
    <row r="126" spans="1:87" x14ac:dyDescent="0.2">
      <c r="A126" s="37" t="s">
        <v>102</v>
      </c>
      <c r="B126" s="38" t="e">
        <f t="shared" ref="B126:AN126" si="134">B8+B51+B74+B92+B106+B113+B118</f>
        <v>#REF!</v>
      </c>
      <c r="C126" s="38" t="e">
        <f t="shared" si="134"/>
        <v>#REF!</v>
      </c>
      <c r="D126" s="38" t="e">
        <f t="shared" si="134"/>
        <v>#REF!</v>
      </c>
      <c r="E126" s="38" t="e">
        <f t="shared" si="134"/>
        <v>#REF!</v>
      </c>
      <c r="F126" s="38" t="e">
        <f t="shared" si="134"/>
        <v>#REF!</v>
      </c>
      <c r="G126" s="38" t="e">
        <f t="shared" si="134"/>
        <v>#REF!</v>
      </c>
      <c r="H126" s="38" t="e">
        <f t="shared" si="134"/>
        <v>#REF!</v>
      </c>
      <c r="I126" s="38" t="e">
        <f t="shared" si="134"/>
        <v>#REF!</v>
      </c>
      <c r="J126" s="38" t="e">
        <f t="shared" si="134"/>
        <v>#REF!</v>
      </c>
      <c r="K126" s="38" t="e">
        <f t="shared" si="134"/>
        <v>#REF!</v>
      </c>
      <c r="L126" s="38" t="e">
        <f t="shared" si="134"/>
        <v>#REF!</v>
      </c>
      <c r="M126" s="38" t="e">
        <f t="shared" si="134"/>
        <v>#REF!</v>
      </c>
      <c r="N126" s="38" t="e">
        <f t="shared" si="134"/>
        <v>#REF!</v>
      </c>
      <c r="O126" s="38" t="e">
        <f t="shared" si="134"/>
        <v>#REF!</v>
      </c>
      <c r="P126" s="38" t="e">
        <f t="shared" si="134"/>
        <v>#REF!</v>
      </c>
      <c r="Q126" s="38" t="e">
        <f t="shared" si="134"/>
        <v>#REF!</v>
      </c>
      <c r="R126" s="38" t="e">
        <f t="shared" si="134"/>
        <v>#REF!</v>
      </c>
      <c r="S126" s="38" t="e">
        <f t="shared" si="134"/>
        <v>#REF!</v>
      </c>
      <c r="T126" s="38" t="e">
        <f t="shared" si="134"/>
        <v>#REF!</v>
      </c>
      <c r="U126" s="38" t="e">
        <f t="shared" si="134"/>
        <v>#REF!</v>
      </c>
      <c r="V126" s="38">
        <f t="shared" si="134"/>
        <v>4176471</v>
      </c>
      <c r="W126" s="38">
        <f t="shared" si="134"/>
        <v>90668</v>
      </c>
      <c r="X126" s="38">
        <f t="shared" si="134"/>
        <v>4267139</v>
      </c>
      <c r="Y126" s="38">
        <f t="shared" si="134"/>
        <v>59461</v>
      </c>
      <c r="Z126" s="38">
        <f t="shared" si="134"/>
        <v>4326600</v>
      </c>
      <c r="AA126" s="38">
        <f t="shared" si="134"/>
        <v>57587</v>
      </c>
      <c r="AB126" s="38">
        <f t="shared" si="134"/>
        <v>4384187</v>
      </c>
      <c r="AC126" s="38">
        <f t="shared" si="134"/>
        <v>1414158</v>
      </c>
      <c r="AD126" s="38">
        <f t="shared" si="134"/>
        <v>5798345</v>
      </c>
      <c r="AE126" s="38">
        <f t="shared" si="134"/>
        <v>138472</v>
      </c>
      <c r="AF126" s="38">
        <f t="shared" si="134"/>
        <v>5936817</v>
      </c>
      <c r="AG126" s="38">
        <f t="shared" si="134"/>
        <v>25287</v>
      </c>
      <c r="AH126" s="38">
        <f t="shared" si="134"/>
        <v>5962104</v>
      </c>
      <c r="AI126" s="38">
        <f t="shared" si="134"/>
        <v>139147</v>
      </c>
      <c r="AJ126" s="38">
        <f t="shared" si="134"/>
        <v>6101251</v>
      </c>
      <c r="AK126" s="38">
        <f t="shared" si="134"/>
        <v>-58481</v>
      </c>
      <c r="AL126" s="38">
        <f t="shared" si="134"/>
        <v>6433282</v>
      </c>
      <c r="AM126" s="38">
        <f t="shared" si="134"/>
        <v>84000</v>
      </c>
      <c r="AN126" s="38">
        <f t="shared" si="134"/>
        <v>6531946</v>
      </c>
      <c r="AO126" s="38">
        <f>AO8+AO51+AO74+AO92+AO106+AO113+AO118</f>
        <v>171840</v>
      </c>
      <c r="AP126" s="38">
        <f>AP8+AP51+AP74+AP92+AP106+AP113+AP118</f>
        <v>6703786</v>
      </c>
      <c r="AQ126" s="37" t="s">
        <v>103</v>
      </c>
      <c r="AR126" s="22" t="e">
        <f t="shared" ref="AR126:CF126" si="135">AR8+AR9+AR10+AR11+AR12+AR51+AR52+AR53</f>
        <v>#REF!</v>
      </c>
      <c r="AS126" s="22" t="e">
        <f t="shared" si="135"/>
        <v>#REF!</v>
      </c>
      <c r="AT126" s="22" t="e">
        <f t="shared" si="135"/>
        <v>#REF!</v>
      </c>
      <c r="AU126" s="22" t="e">
        <f t="shared" si="135"/>
        <v>#REF!</v>
      </c>
      <c r="AV126" s="22" t="e">
        <f t="shared" si="135"/>
        <v>#REF!</v>
      </c>
      <c r="AW126" s="22" t="e">
        <f t="shared" si="135"/>
        <v>#REF!</v>
      </c>
      <c r="AX126" s="22" t="e">
        <f t="shared" si="135"/>
        <v>#REF!</v>
      </c>
      <c r="AY126" s="22" t="e">
        <f t="shared" si="135"/>
        <v>#REF!</v>
      </c>
      <c r="AZ126" s="22" t="e">
        <f t="shared" si="135"/>
        <v>#REF!</v>
      </c>
      <c r="BA126" s="22" t="e">
        <f t="shared" si="135"/>
        <v>#REF!</v>
      </c>
      <c r="BB126" s="22" t="e">
        <f t="shared" si="135"/>
        <v>#REF!</v>
      </c>
      <c r="BC126" s="22" t="e">
        <f t="shared" si="135"/>
        <v>#REF!</v>
      </c>
      <c r="BD126" s="22" t="e">
        <f t="shared" si="135"/>
        <v>#REF!</v>
      </c>
      <c r="BE126" s="22" t="e">
        <f t="shared" si="135"/>
        <v>#REF!</v>
      </c>
      <c r="BF126" s="22" t="e">
        <f t="shared" si="135"/>
        <v>#REF!</v>
      </c>
      <c r="BG126" s="22" t="e">
        <f t="shared" si="135"/>
        <v>#REF!</v>
      </c>
      <c r="BH126" s="22" t="e">
        <f t="shared" si="135"/>
        <v>#REF!</v>
      </c>
      <c r="BI126" s="22" t="e">
        <f t="shared" si="135"/>
        <v>#REF!</v>
      </c>
      <c r="BJ126" s="22" t="e">
        <f t="shared" si="135"/>
        <v>#REF!</v>
      </c>
      <c r="BK126" s="22">
        <f t="shared" si="135"/>
        <v>6760450</v>
      </c>
      <c r="BL126" s="22">
        <f t="shared" si="135"/>
        <v>5436883.4000000004</v>
      </c>
      <c r="BM126" s="22">
        <f t="shared" si="135"/>
        <v>28502</v>
      </c>
      <c r="BN126" s="22">
        <f t="shared" si="135"/>
        <v>5465385.4000000004</v>
      </c>
      <c r="BO126" s="22">
        <f t="shared" si="135"/>
        <v>573486</v>
      </c>
      <c r="BP126" s="22">
        <f t="shared" si="135"/>
        <v>6061949.4000000004</v>
      </c>
      <c r="BQ126" s="22">
        <f t="shared" si="135"/>
        <v>23192</v>
      </c>
      <c r="BR126" s="22">
        <f t="shared" si="135"/>
        <v>6098657.4000000004</v>
      </c>
      <c r="BS126" s="22">
        <f t="shared" si="135"/>
        <v>1372680</v>
      </c>
      <c r="BT126" s="22">
        <f t="shared" si="135"/>
        <v>7481332.4000000004</v>
      </c>
      <c r="BU126" s="22">
        <f t="shared" si="135"/>
        <v>98533</v>
      </c>
      <c r="BV126" s="22">
        <f t="shared" si="135"/>
        <v>7593311.4000000004</v>
      </c>
      <c r="BW126" s="22">
        <f t="shared" si="135"/>
        <v>21077</v>
      </c>
      <c r="BX126" s="22">
        <f t="shared" si="135"/>
        <v>7602378</v>
      </c>
      <c r="BY126" s="22">
        <f t="shared" si="135"/>
        <v>28142</v>
      </c>
      <c r="BZ126" s="22">
        <f t="shared" si="135"/>
        <v>7630520</v>
      </c>
      <c r="CA126" s="22">
        <f t="shared" si="135"/>
        <v>-116153</v>
      </c>
      <c r="CB126" s="22">
        <f t="shared" si="135"/>
        <v>7470115</v>
      </c>
      <c r="CC126" s="22">
        <f t="shared" si="135"/>
        <v>102039</v>
      </c>
      <c r="CD126" s="22">
        <f t="shared" si="135"/>
        <v>7746753</v>
      </c>
      <c r="CE126" s="22">
        <f>CE8+CE9+CE10+CE11+CE12+CE51+CE52+CE53</f>
        <v>164119</v>
      </c>
      <c r="CF126" s="22">
        <f t="shared" si="135"/>
        <v>7910872</v>
      </c>
      <c r="CG126" s="703"/>
      <c r="CH126" s="703"/>
      <c r="CI126" s="703"/>
    </row>
    <row r="127" spans="1:87" x14ac:dyDescent="0.2">
      <c r="A127" s="14" t="s">
        <v>104</v>
      </c>
      <c r="B127" s="29">
        <f t="shared" ref="B127:AP127" si="136">B131+B133+B128</f>
        <v>0</v>
      </c>
      <c r="C127" s="29">
        <f t="shared" si="136"/>
        <v>0</v>
      </c>
      <c r="D127" s="29">
        <f t="shared" si="136"/>
        <v>0</v>
      </c>
      <c r="E127" s="29">
        <f t="shared" si="136"/>
        <v>0</v>
      </c>
      <c r="F127" s="29">
        <f t="shared" si="136"/>
        <v>10231</v>
      </c>
      <c r="G127" s="29">
        <f t="shared" si="136"/>
        <v>10231</v>
      </c>
      <c r="H127" s="29">
        <f t="shared" si="136"/>
        <v>500000</v>
      </c>
      <c r="I127" s="29">
        <f t="shared" si="136"/>
        <v>510231</v>
      </c>
      <c r="J127" s="29">
        <f t="shared" si="136"/>
        <v>0</v>
      </c>
      <c r="K127" s="29">
        <f t="shared" si="136"/>
        <v>510231</v>
      </c>
      <c r="L127" s="29">
        <f t="shared" si="136"/>
        <v>0</v>
      </c>
      <c r="M127" s="29">
        <f t="shared" si="136"/>
        <v>510231</v>
      </c>
      <c r="N127" s="29">
        <f t="shared" si="136"/>
        <v>0</v>
      </c>
      <c r="O127" s="29">
        <f t="shared" si="136"/>
        <v>510231</v>
      </c>
      <c r="P127" s="29">
        <f t="shared" si="136"/>
        <v>0</v>
      </c>
      <c r="Q127" s="29">
        <f t="shared" si="136"/>
        <v>510231</v>
      </c>
      <c r="R127" s="29">
        <f t="shared" si="136"/>
        <v>0</v>
      </c>
      <c r="S127" s="29">
        <f t="shared" si="136"/>
        <v>510231</v>
      </c>
      <c r="T127" s="29">
        <f t="shared" si="136"/>
        <v>0</v>
      </c>
      <c r="U127" s="29">
        <f t="shared" si="136"/>
        <v>510231</v>
      </c>
      <c r="V127" s="29">
        <f t="shared" si="136"/>
        <v>3730000</v>
      </c>
      <c r="W127" s="29">
        <f t="shared" si="136"/>
        <v>0</v>
      </c>
      <c r="X127" s="29">
        <f t="shared" si="136"/>
        <v>3730000</v>
      </c>
      <c r="Y127" s="29">
        <f t="shared" si="136"/>
        <v>6265</v>
      </c>
      <c r="Z127" s="29">
        <f t="shared" si="136"/>
        <v>3736265</v>
      </c>
      <c r="AA127" s="29">
        <f t="shared" si="136"/>
        <v>0</v>
      </c>
      <c r="AB127" s="29">
        <f t="shared" si="136"/>
        <v>3736265</v>
      </c>
      <c r="AC127" s="29">
        <f t="shared" si="136"/>
        <v>0</v>
      </c>
      <c r="AD127" s="29">
        <f t="shared" si="136"/>
        <v>3736265</v>
      </c>
      <c r="AE127" s="29">
        <f t="shared" si="136"/>
        <v>0</v>
      </c>
      <c r="AF127" s="29">
        <f t="shared" si="136"/>
        <v>3736265</v>
      </c>
      <c r="AG127" s="29">
        <f t="shared" si="136"/>
        <v>0</v>
      </c>
      <c r="AH127" s="29">
        <f t="shared" si="136"/>
        <v>3736265</v>
      </c>
      <c r="AI127" s="29">
        <f t="shared" si="136"/>
        <v>0</v>
      </c>
      <c r="AJ127" s="29">
        <f t="shared" si="136"/>
        <v>3736265</v>
      </c>
      <c r="AK127" s="29">
        <f t="shared" si="136"/>
        <v>0</v>
      </c>
      <c r="AL127" s="29">
        <f t="shared" si="136"/>
        <v>3736265</v>
      </c>
      <c r="AM127" s="29">
        <f t="shared" si="136"/>
        <v>0</v>
      </c>
      <c r="AN127" s="29">
        <f t="shared" si="136"/>
        <v>3736265</v>
      </c>
      <c r="AO127" s="29">
        <f t="shared" si="136"/>
        <v>0</v>
      </c>
      <c r="AP127" s="29">
        <f t="shared" si="136"/>
        <v>3736265</v>
      </c>
      <c r="AQ127" s="14" t="s">
        <v>105</v>
      </c>
      <c r="AR127" s="25">
        <f t="shared" ref="AR127:BM127" si="137">AR128</f>
        <v>34205</v>
      </c>
      <c r="AS127" s="25">
        <f t="shared" si="137"/>
        <v>34205</v>
      </c>
      <c r="AT127" s="25">
        <f t="shared" si="137"/>
        <v>106000</v>
      </c>
      <c r="AU127" s="25">
        <f t="shared" si="137"/>
        <v>140205</v>
      </c>
      <c r="AV127" s="25">
        <f t="shared" si="137"/>
        <v>11750</v>
      </c>
      <c r="AW127" s="25">
        <f t="shared" si="137"/>
        <v>151955</v>
      </c>
      <c r="AX127" s="25">
        <f t="shared" si="137"/>
        <v>530138</v>
      </c>
      <c r="AY127" s="25">
        <f t="shared" si="137"/>
        <v>682093</v>
      </c>
      <c r="AZ127" s="25">
        <f t="shared" si="137"/>
        <v>12829</v>
      </c>
      <c r="BA127" s="25">
        <f t="shared" si="137"/>
        <v>694922</v>
      </c>
      <c r="BB127" s="25">
        <f t="shared" si="137"/>
        <v>19602</v>
      </c>
      <c r="BC127" s="25">
        <f t="shared" si="137"/>
        <v>714524</v>
      </c>
      <c r="BD127" s="25">
        <f t="shared" si="137"/>
        <v>24536</v>
      </c>
      <c r="BE127" s="25">
        <f t="shared" si="137"/>
        <v>739060</v>
      </c>
      <c r="BF127" s="25">
        <f t="shared" si="137"/>
        <v>26066</v>
      </c>
      <c r="BG127" s="25">
        <f t="shared" si="137"/>
        <v>765126</v>
      </c>
      <c r="BH127" s="25">
        <f t="shared" si="137"/>
        <v>511306</v>
      </c>
      <c r="BI127" s="25">
        <f t="shared" si="137"/>
        <v>1276432</v>
      </c>
      <c r="BJ127" s="25">
        <f t="shared" si="137"/>
        <v>0</v>
      </c>
      <c r="BK127" s="25">
        <f t="shared" si="137"/>
        <v>1276432</v>
      </c>
      <c r="BL127" s="17">
        <f t="shared" si="137"/>
        <v>2469588</v>
      </c>
      <c r="BM127" s="17">
        <f t="shared" si="137"/>
        <v>48650</v>
      </c>
      <c r="BN127" s="17">
        <f>BN128</f>
        <v>2518238</v>
      </c>
      <c r="BO127" s="17">
        <f t="shared" ref="BO127:CF127" si="138">BO128</f>
        <v>-116797</v>
      </c>
      <c r="BP127" s="17">
        <f t="shared" si="138"/>
        <v>2401441</v>
      </c>
      <c r="BQ127" s="17">
        <f t="shared" si="138"/>
        <v>20879</v>
      </c>
      <c r="BR127" s="17">
        <f t="shared" si="138"/>
        <v>2422320</v>
      </c>
      <c r="BS127" s="17">
        <f t="shared" si="138"/>
        <v>31483</v>
      </c>
      <c r="BT127" s="17">
        <f t="shared" si="138"/>
        <v>2453803</v>
      </c>
      <c r="BU127" s="17">
        <f t="shared" si="138"/>
        <v>26493</v>
      </c>
      <c r="BV127" s="17">
        <f t="shared" si="138"/>
        <v>2480296</v>
      </c>
      <c r="BW127" s="17">
        <f t="shared" si="138"/>
        <v>16220</v>
      </c>
      <c r="BX127" s="17">
        <f t="shared" si="138"/>
        <v>2496516</v>
      </c>
      <c r="BY127" s="17">
        <f t="shared" si="138"/>
        <v>14261</v>
      </c>
      <c r="BZ127" s="17">
        <f t="shared" si="138"/>
        <v>2510777</v>
      </c>
      <c r="CA127" s="17">
        <f t="shared" si="138"/>
        <v>10681</v>
      </c>
      <c r="CB127" s="17">
        <f t="shared" si="138"/>
        <v>2521458</v>
      </c>
      <c r="CC127" s="17">
        <f t="shared" si="138"/>
        <v>0</v>
      </c>
      <c r="CD127" s="17">
        <f t="shared" si="138"/>
        <v>2521458</v>
      </c>
      <c r="CE127" s="17">
        <f t="shared" si="138"/>
        <v>7721</v>
      </c>
      <c r="CF127" s="17">
        <f t="shared" si="138"/>
        <v>2529179</v>
      </c>
      <c r="CG127" s="699"/>
      <c r="CH127" s="704"/>
      <c r="CI127" s="704"/>
    </row>
    <row r="128" spans="1:87" x14ac:dyDescent="0.2">
      <c r="A128" s="18" t="s">
        <v>106</v>
      </c>
      <c r="B128" s="19">
        <f t="shared" ref="B128:T128" si="139">B129+B130</f>
        <v>0</v>
      </c>
      <c r="C128" s="19">
        <f t="shared" si="139"/>
        <v>0</v>
      </c>
      <c r="D128" s="19">
        <f t="shared" si="139"/>
        <v>0</v>
      </c>
      <c r="E128" s="19">
        <f t="shared" si="139"/>
        <v>0</v>
      </c>
      <c r="F128" s="19">
        <f t="shared" si="139"/>
        <v>0</v>
      </c>
      <c r="G128" s="19">
        <f t="shared" si="139"/>
        <v>0</v>
      </c>
      <c r="H128" s="19">
        <f t="shared" si="139"/>
        <v>500000</v>
      </c>
      <c r="I128" s="19">
        <f t="shared" si="139"/>
        <v>500000</v>
      </c>
      <c r="J128" s="19">
        <f t="shared" si="139"/>
        <v>0</v>
      </c>
      <c r="K128" s="19">
        <f t="shared" si="139"/>
        <v>500000</v>
      </c>
      <c r="L128" s="19">
        <f t="shared" si="139"/>
        <v>0</v>
      </c>
      <c r="M128" s="19">
        <f t="shared" si="139"/>
        <v>500000</v>
      </c>
      <c r="N128" s="19">
        <f t="shared" si="139"/>
        <v>0</v>
      </c>
      <c r="O128" s="19">
        <f t="shared" si="139"/>
        <v>500000</v>
      </c>
      <c r="P128" s="19">
        <f t="shared" si="139"/>
        <v>0</v>
      </c>
      <c r="Q128" s="19">
        <f t="shared" si="139"/>
        <v>500000</v>
      </c>
      <c r="R128" s="19">
        <f t="shared" si="139"/>
        <v>0</v>
      </c>
      <c r="S128" s="19">
        <f t="shared" si="139"/>
        <v>500000</v>
      </c>
      <c r="T128" s="19">
        <f t="shared" si="139"/>
        <v>0</v>
      </c>
      <c r="U128" s="19">
        <f>U129+U130</f>
        <v>500000</v>
      </c>
      <c r="V128" s="19">
        <f>V129+V130</f>
        <v>500000</v>
      </c>
      <c r="W128" s="19">
        <f t="shared" ref="W128:AP128" si="140">W129+W130</f>
        <v>0</v>
      </c>
      <c r="X128" s="19">
        <f t="shared" si="140"/>
        <v>500000</v>
      </c>
      <c r="Y128" s="19">
        <f t="shared" si="140"/>
        <v>0</v>
      </c>
      <c r="Z128" s="19">
        <f t="shared" si="140"/>
        <v>500000</v>
      </c>
      <c r="AA128" s="19">
        <f t="shared" si="140"/>
        <v>0</v>
      </c>
      <c r="AB128" s="19">
        <f t="shared" si="140"/>
        <v>500000</v>
      </c>
      <c r="AC128" s="19">
        <f t="shared" si="140"/>
        <v>0</v>
      </c>
      <c r="AD128" s="19">
        <f t="shared" si="140"/>
        <v>500000</v>
      </c>
      <c r="AE128" s="19">
        <f t="shared" si="140"/>
        <v>0</v>
      </c>
      <c r="AF128" s="19">
        <f t="shared" si="140"/>
        <v>500000</v>
      </c>
      <c r="AG128" s="19">
        <f t="shared" si="140"/>
        <v>0</v>
      </c>
      <c r="AH128" s="19">
        <f t="shared" si="140"/>
        <v>500000</v>
      </c>
      <c r="AI128" s="19">
        <f t="shared" si="140"/>
        <v>0</v>
      </c>
      <c r="AJ128" s="19">
        <f t="shared" si="140"/>
        <v>500000</v>
      </c>
      <c r="AK128" s="19">
        <f t="shared" si="140"/>
        <v>0</v>
      </c>
      <c r="AL128" s="19">
        <f t="shared" si="140"/>
        <v>500000</v>
      </c>
      <c r="AM128" s="19">
        <f t="shared" si="140"/>
        <v>0</v>
      </c>
      <c r="AN128" s="19">
        <f t="shared" si="140"/>
        <v>500000</v>
      </c>
      <c r="AO128" s="19">
        <f t="shared" si="140"/>
        <v>0</v>
      </c>
      <c r="AP128" s="19">
        <f t="shared" si="140"/>
        <v>500000</v>
      </c>
      <c r="AQ128" s="18" t="s">
        <v>107</v>
      </c>
      <c r="AR128" s="25">
        <f t="shared" ref="AR128:BJ128" si="141">AR129+AR132+AR133</f>
        <v>34205</v>
      </c>
      <c r="AS128" s="25">
        <f t="shared" si="141"/>
        <v>34205</v>
      </c>
      <c r="AT128" s="25">
        <f t="shared" si="141"/>
        <v>106000</v>
      </c>
      <c r="AU128" s="25">
        <f t="shared" si="141"/>
        <v>140205</v>
      </c>
      <c r="AV128" s="25">
        <f t="shared" si="141"/>
        <v>11750</v>
      </c>
      <c r="AW128" s="25">
        <f t="shared" si="141"/>
        <v>151955</v>
      </c>
      <c r="AX128" s="25">
        <f t="shared" si="141"/>
        <v>530138</v>
      </c>
      <c r="AY128" s="25">
        <f t="shared" si="141"/>
        <v>682093</v>
      </c>
      <c r="AZ128" s="25">
        <f t="shared" si="141"/>
        <v>12829</v>
      </c>
      <c r="BA128" s="25">
        <f t="shared" si="141"/>
        <v>694922</v>
      </c>
      <c r="BB128" s="25">
        <f t="shared" si="141"/>
        <v>19602</v>
      </c>
      <c r="BC128" s="25">
        <f t="shared" si="141"/>
        <v>714524</v>
      </c>
      <c r="BD128" s="25">
        <f t="shared" si="141"/>
        <v>24536</v>
      </c>
      <c r="BE128" s="25">
        <f t="shared" si="141"/>
        <v>739060</v>
      </c>
      <c r="BF128" s="25">
        <f t="shared" si="141"/>
        <v>26066</v>
      </c>
      <c r="BG128" s="25">
        <f t="shared" si="141"/>
        <v>765126</v>
      </c>
      <c r="BH128" s="25">
        <f t="shared" si="141"/>
        <v>511306</v>
      </c>
      <c r="BI128" s="25">
        <f t="shared" si="141"/>
        <v>1276432</v>
      </c>
      <c r="BJ128" s="25">
        <f t="shared" si="141"/>
        <v>0</v>
      </c>
      <c r="BK128" s="25">
        <f t="shared" ref="BK128:CF128" si="142">BK129+BK132+BK133</f>
        <v>1276432</v>
      </c>
      <c r="BL128" s="25">
        <f t="shared" si="142"/>
        <v>2469588</v>
      </c>
      <c r="BM128" s="25">
        <f t="shared" si="142"/>
        <v>48650</v>
      </c>
      <c r="BN128" s="25">
        <f t="shared" si="142"/>
        <v>2518238</v>
      </c>
      <c r="BO128" s="25">
        <f t="shared" si="142"/>
        <v>-116797</v>
      </c>
      <c r="BP128" s="25">
        <f t="shared" si="142"/>
        <v>2401441</v>
      </c>
      <c r="BQ128" s="25">
        <f t="shared" si="142"/>
        <v>20879</v>
      </c>
      <c r="BR128" s="25">
        <f t="shared" si="142"/>
        <v>2422320</v>
      </c>
      <c r="BS128" s="25">
        <f t="shared" si="142"/>
        <v>31483</v>
      </c>
      <c r="BT128" s="25">
        <f t="shared" si="142"/>
        <v>2453803</v>
      </c>
      <c r="BU128" s="25">
        <f t="shared" si="142"/>
        <v>26493</v>
      </c>
      <c r="BV128" s="25">
        <f t="shared" si="142"/>
        <v>2480296</v>
      </c>
      <c r="BW128" s="25">
        <f t="shared" si="142"/>
        <v>16220</v>
      </c>
      <c r="BX128" s="25">
        <f t="shared" si="142"/>
        <v>2496516</v>
      </c>
      <c r="BY128" s="25">
        <f t="shared" si="142"/>
        <v>14261</v>
      </c>
      <c r="BZ128" s="25">
        <f t="shared" si="142"/>
        <v>2510777</v>
      </c>
      <c r="CA128" s="25">
        <f t="shared" si="142"/>
        <v>10681</v>
      </c>
      <c r="CB128" s="25">
        <f t="shared" si="142"/>
        <v>2521458</v>
      </c>
      <c r="CC128" s="25">
        <f t="shared" si="142"/>
        <v>0</v>
      </c>
      <c r="CD128" s="25">
        <f t="shared" si="142"/>
        <v>2521458</v>
      </c>
      <c r="CE128" s="25">
        <f t="shared" si="142"/>
        <v>7721</v>
      </c>
      <c r="CF128" s="25">
        <f t="shared" si="142"/>
        <v>2529179</v>
      </c>
      <c r="CG128" s="704"/>
      <c r="CH128" s="704"/>
      <c r="CI128" s="704"/>
    </row>
    <row r="129" spans="1:87" x14ac:dyDescent="0.2">
      <c r="A129" s="27" t="s">
        <v>805</v>
      </c>
      <c r="B129" s="19"/>
      <c r="C129" s="19">
        <f>SUM(B129:B129)</f>
        <v>0</v>
      </c>
      <c r="D129" s="19"/>
      <c r="E129" s="19">
        <f>SUM(C129:D129)</f>
        <v>0</v>
      </c>
      <c r="F129" s="19"/>
      <c r="G129" s="19">
        <f>SUM(E129:F129)</f>
        <v>0</v>
      </c>
      <c r="H129" s="19">
        <v>500000</v>
      </c>
      <c r="I129" s="19">
        <f t="shared" si="132"/>
        <v>500000</v>
      </c>
      <c r="J129" s="19"/>
      <c r="K129" s="19">
        <f>SUM(I129:J129)</f>
        <v>500000</v>
      </c>
      <c r="L129" s="19"/>
      <c r="M129" s="19">
        <f>SUM(K129:L129)</f>
        <v>500000</v>
      </c>
      <c r="N129" s="19"/>
      <c r="O129" s="19">
        <f>SUM(M129:N129)</f>
        <v>500000</v>
      </c>
      <c r="P129" s="19"/>
      <c r="Q129" s="19">
        <f>SUM(O129:P129)</f>
        <v>500000</v>
      </c>
      <c r="R129" s="19"/>
      <c r="S129" s="19">
        <f>SUM(Q129:R129)</f>
        <v>500000</v>
      </c>
      <c r="T129" s="19"/>
      <c r="U129" s="19">
        <f>SUM(S129:T129)</f>
        <v>500000</v>
      </c>
      <c r="V129" s="19"/>
      <c r="W129" s="19"/>
      <c r="X129" s="23">
        <f t="shared" si="110"/>
        <v>0</v>
      </c>
      <c r="Y129" s="23"/>
      <c r="Z129" s="23">
        <f>SUM(X129:Y129)</f>
        <v>0</v>
      </c>
      <c r="AA129" s="23"/>
      <c r="AB129" s="23">
        <f t="shared" si="104"/>
        <v>0</v>
      </c>
      <c r="AC129" s="23"/>
      <c r="AD129" s="23">
        <f t="shared" si="105"/>
        <v>0</v>
      </c>
      <c r="AE129" s="23"/>
      <c r="AF129" s="23">
        <f t="shared" si="101"/>
        <v>0</v>
      </c>
      <c r="AG129" s="23"/>
      <c r="AH129" s="23">
        <f t="shared" si="98"/>
        <v>0</v>
      </c>
      <c r="AI129" s="23"/>
      <c r="AJ129" s="23">
        <f t="shared" si="91"/>
        <v>0</v>
      </c>
      <c r="AK129" s="23"/>
      <c r="AL129" s="23">
        <f t="shared" si="92"/>
        <v>0</v>
      </c>
      <c r="AM129" s="23"/>
      <c r="AN129" s="23">
        <f t="shared" si="93"/>
        <v>0</v>
      </c>
      <c r="AO129" s="23"/>
      <c r="AP129" s="23">
        <f>SUM(AN129:AO129)</f>
        <v>0</v>
      </c>
      <c r="AQ129" s="18" t="s">
        <v>108</v>
      </c>
      <c r="AR129" s="27"/>
      <c r="AS129" s="27"/>
      <c r="AT129" s="27"/>
      <c r="AU129" s="27"/>
      <c r="AV129" s="27"/>
      <c r="AW129" s="27"/>
      <c r="AX129" s="27">
        <f>AX130+AX131</f>
        <v>500000</v>
      </c>
      <c r="AY129" s="27">
        <f>AY130+AY131</f>
        <v>500000</v>
      </c>
      <c r="AZ129" s="27">
        <f>AZ130+AZ131</f>
        <v>0</v>
      </c>
      <c r="BA129" s="27">
        <f>BA130+BA131</f>
        <v>500000</v>
      </c>
      <c r="BB129" s="27"/>
      <c r="BC129" s="27">
        <f>BC130+BC131</f>
        <v>500000</v>
      </c>
      <c r="BD129" s="27">
        <f>BD130+BD131</f>
        <v>0</v>
      </c>
      <c r="BE129" s="27">
        <f>BE130+BE131</f>
        <v>500000</v>
      </c>
      <c r="BF129" s="27"/>
      <c r="BG129" s="27">
        <f t="shared" ref="BG129:BP129" si="143">BG130+BG131</f>
        <v>500000</v>
      </c>
      <c r="BH129" s="27">
        <f t="shared" si="143"/>
        <v>500000</v>
      </c>
      <c r="BI129" s="27">
        <f t="shared" si="143"/>
        <v>1000000</v>
      </c>
      <c r="BJ129" s="27">
        <f t="shared" si="143"/>
        <v>0</v>
      </c>
      <c r="BK129" s="27">
        <f t="shared" si="143"/>
        <v>1000000</v>
      </c>
      <c r="BL129" s="27">
        <f t="shared" si="143"/>
        <v>0</v>
      </c>
      <c r="BM129" s="27">
        <f t="shared" si="143"/>
        <v>0</v>
      </c>
      <c r="BN129" s="27">
        <f t="shared" si="143"/>
        <v>0</v>
      </c>
      <c r="BO129" s="27">
        <f t="shared" si="143"/>
        <v>0</v>
      </c>
      <c r="BP129" s="27">
        <f t="shared" si="143"/>
        <v>0</v>
      </c>
      <c r="BQ129" s="27">
        <f t="shared" ref="BQ129:BV129" si="144">BQ130+BQ131</f>
        <v>0</v>
      </c>
      <c r="BR129" s="27">
        <f t="shared" si="144"/>
        <v>0</v>
      </c>
      <c r="BS129" s="27">
        <f t="shared" si="144"/>
        <v>0</v>
      </c>
      <c r="BT129" s="27">
        <f t="shared" si="144"/>
        <v>0</v>
      </c>
      <c r="BU129" s="27">
        <f t="shared" si="144"/>
        <v>0</v>
      </c>
      <c r="BV129" s="27">
        <f t="shared" si="144"/>
        <v>0</v>
      </c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31"/>
      <c r="CH129" s="31"/>
      <c r="CI129" s="31"/>
    </row>
    <row r="130" spans="1:87" ht="30" x14ac:dyDescent="0.2">
      <c r="A130" s="27" t="s">
        <v>804</v>
      </c>
      <c r="B130" s="19"/>
      <c r="C130" s="19">
        <f>SUM(B130:B130)</f>
        <v>0</v>
      </c>
      <c r="D130" s="19"/>
      <c r="E130" s="19">
        <f>SUM(C130:D130)</f>
        <v>0</v>
      </c>
      <c r="F130" s="19"/>
      <c r="G130" s="19">
        <f>SUM(E130:F130)</f>
        <v>0</v>
      </c>
      <c r="H130" s="19"/>
      <c r="I130" s="19">
        <f t="shared" si="132"/>
        <v>0</v>
      </c>
      <c r="J130" s="19"/>
      <c r="K130" s="19">
        <f>SUM(I130:J130)</f>
        <v>0</v>
      </c>
      <c r="L130" s="19"/>
      <c r="M130" s="19">
        <f>SUM(K130:L130)</f>
        <v>0</v>
      </c>
      <c r="N130" s="19"/>
      <c r="O130" s="19">
        <f>SUM(M130:N130)</f>
        <v>0</v>
      </c>
      <c r="P130" s="19"/>
      <c r="Q130" s="19">
        <f>SUM(O130:P130)</f>
        <v>0</v>
      </c>
      <c r="R130" s="19"/>
      <c r="S130" s="19">
        <f>SUM(Q130:R130)</f>
        <v>0</v>
      </c>
      <c r="T130" s="19"/>
      <c r="U130" s="19">
        <f>SUM(S130:T130)</f>
        <v>0</v>
      </c>
      <c r="V130" s="19">
        <v>500000</v>
      </c>
      <c r="W130" s="19"/>
      <c r="X130" s="23">
        <f t="shared" si="110"/>
        <v>500000</v>
      </c>
      <c r="Y130" s="23"/>
      <c r="Z130" s="23">
        <f>SUM(X130:Y130)</f>
        <v>500000</v>
      </c>
      <c r="AA130" s="23"/>
      <c r="AB130" s="23">
        <f t="shared" si="104"/>
        <v>500000</v>
      </c>
      <c r="AC130" s="23"/>
      <c r="AD130" s="23">
        <f t="shared" si="105"/>
        <v>500000</v>
      </c>
      <c r="AE130" s="23"/>
      <c r="AF130" s="23">
        <f t="shared" si="101"/>
        <v>500000</v>
      </c>
      <c r="AG130" s="23"/>
      <c r="AH130" s="23">
        <f t="shared" si="98"/>
        <v>500000</v>
      </c>
      <c r="AI130" s="23"/>
      <c r="AJ130" s="23">
        <f t="shared" si="91"/>
        <v>500000</v>
      </c>
      <c r="AK130" s="23"/>
      <c r="AL130" s="23">
        <f t="shared" si="92"/>
        <v>500000</v>
      </c>
      <c r="AM130" s="23"/>
      <c r="AN130" s="23">
        <f t="shared" si="93"/>
        <v>500000</v>
      </c>
      <c r="AO130" s="23"/>
      <c r="AP130" s="23">
        <f>SUM(AN130:AO130)</f>
        <v>500000</v>
      </c>
      <c r="AQ130" s="18" t="s">
        <v>806</v>
      </c>
      <c r="AR130" s="25"/>
      <c r="AS130" s="25"/>
      <c r="AT130" s="25"/>
      <c r="AU130" s="25"/>
      <c r="AV130" s="25"/>
      <c r="AW130" s="25"/>
      <c r="AX130" s="25">
        <v>500000</v>
      </c>
      <c r="AY130" s="25">
        <f>SUM(AW130:AX130)</f>
        <v>500000</v>
      </c>
      <c r="AZ130" s="25"/>
      <c r="BA130" s="25">
        <f>SUM(AY130:AZ130)</f>
        <v>500000</v>
      </c>
      <c r="BB130" s="25"/>
      <c r="BC130" s="25">
        <f>SUM(BA130:BB130)</f>
        <v>500000</v>
      </c>
      <c r="BD130" s="25"/>
      <c r="BE130" s="25">
        <f>SUM(BC130:BD130)</f>
        <v>500000</v>
      </c>
      <c r="BF130" s="25"/>
      <c r="BG130" s="25">
        <f>SUM(BE130:BF130)</f>
        <v>500000</v>
      </c>
      <c r="BH130" s="25"/>
      <c r="BI130" s="25">
        <f>SUM(BG130:BH130)</f>
        <v>500000</v>
      </c>
      <c r="BJ130" s="25"/>
      <c r="BK130" s="25">
        <f>SUM(BI130:BJ130)</f>
        <v>500000</v>
      </c>
      <c r="BL130" s="25">
        <v>0</v>
      </c>
      <c r="BM130" s="25"/>
      <c r="BN130" s="25">
        <f>SUM(BL130:BM130)</f>
        <v>0</v>
      </c>
      <c r="BO130" s="25"/>
      <c r="BP130" s="25">
        <f>SUM(BO130)</f>
        <v>0</v>
      </c>
      <c r="BQ130" s="25">
        <f>SUM(BP130)</f>
        <v>0</v>
      </c>
      <c r="BR130" s="25">
        <f>SUM(BQ130)</f>
        <v>0</v>
      </c>
      <c r="BS130" s="25">
        <f>SUM(BR130)</f>
        <v>0</v>
      </c>
      <c r="BT130" s="25">
        <f>SUM(BS130)</f>
        <v>0</v>
      </c>
      <c r="BU130" s="25"/>
      <c r="BV130" s="25">
        <f>SUM(BT130:BU130)</f>
        <v>0</v>
      </c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704"/>
      <c r="CH130" s="704"/>
      <c r="CI130" s="704"/>
    </row>
    <row r="131" spans="1:87" x14ac:dyDescent="0.2">
      <c r="A131" s="18" t="s">
        <v>110</v>
      </c>
      <c r="B131" s="19">
        <f t="shared" ref="B131:AP131" si="145">B132</f>
        <v>0</v>
      </c>
      <c r="C131" s="19">
        <f t="shared" si="145"/>
        <v>0</v>
      </c>
      <c r="D131" s="19">
        <f t="shared" si="145"/>
        <v>0</v>
      </c>
      <c r="E131" s="19">
        <f t="shared" si="145"/>
        <v>0</v>
      </c>
      <c r="F131" s="19">
        <f t="shared" si="145"/>
        <v>10231</v>
      </c>
      <c r="G131" s="19">
        <f t="shared" si="145"/>
        <v>10231</v>
      </c>
      <c r="H131" s="19">
        <f t="shared" si="145"/>
        <v>0</v>
      </c>
      <c r="I131" s="19">
        <f t="shared" si="145"/>
        <v>10231</v>
      </c>
      <c r="J131" s="19">
        <f t="shared" si="145"/>
        <v>0</v>
      </c>
      <c r="K131" s="19">
        <f t="shared" si="145"/>
        <v>10231</v>
      </c>
      <c r="L131" s="19">
        <f t="shared" si="145"/>
        <v>0</v>
      </c>
      <c r="M131" s="19">
        <f t="shared" si="145"/>
        <v>10231</v>
      </c>
      <c r="N131" s="19">
        <f t="shared" si="145"/>
        <v>0</v>
      </c>
      <c r="O131" s="19">
        <f t="shared" si="145"/>
        <v>10231</v>
      </c>
      <c r="P131" s="19">
        <f t="shared" si="145"/>
        <v>0</v>
      </c>
      <c r="Q131" s="19">
        <f t="shared" si="145"/>
        <v>10231</v>
      </c>
      <c r="R131" s="19">
        <f t="shared" si="145"/>
        <v>0</v>
      </c>
      <c r="S131" s="19">
        <f t="shared" si="145"/>
        <v>10231</v>
      </c>
      <c r="T131" s="19">
        <f t="shared" si="145"/>
        <v>0</v>
      </c>
      <c r="U131" s="19">
        <f t="shared" si="145"/>
        <v>10231</v>
      </c>
      <c r="V131" s="19">
        <f t="shared" si="145"/>
        <v>3230000</v>
      </c>
      <c r="W131" s="19">
        <f t="shared" si="145"/>
        <v>0</v>
      </c>
      <c r="X131" s="19">
        <f t="shared" si="145"/>
        <v>3230000</v>
      </c>
      <c r="Y131" s="19">
        <f t="shared" si="145"/>
        <v>6265</v>
      </c>
      <c r="Z131" s="19">
        <f t="shared" si="145"/>
        <v>3236265</v>
      </c>
      <c r="AA131" s="19">
        <f t="shared" si="145"/>
        <v>0</v>
      </c>
      <c r="AB131" s="19">
        <f t="shared" si="145"/>
        <v>3236265</v>
      </c>
      <c r="AC131" s="19">
        <f t="shared" si="145"/>
        <v>0</v>
      </c>
      <c r="AD131" s="19">
        <f t="shared" si="145"/>
        <v>3236265</v>
      </c>
      <c r="AE131" s="19">
        <f t="shared" si="145"/>
        <v>0</v>
      </c>
      <c r="AF131" s="19">
        <f t="shared" si="145"/>
        <v>3236265</v>
      </c>
      <c r="AG131" s="19">
        <f t="shared" si="145"/>
        <v>0</v>
      </c>
      <c r="AH131" s="19">
        <f t="shared" si="145"/>
        <v>3236265</v>
      </c>
      <c r="AI131" s="19">
        <f t="shared" si="145"/>
        <v>0</v>
      </c>
      <c r="AJ131" s="19">
        <f t="shared" si="145"/>
        <v>3236265</v>
      </c>
      <c r="AK131" s="19">
        <f t="shared" si="145"/>
        <v>0</v>
      </c>
      <c r="AL131" s="19">
        <f t="shared" si="145"/>
        <v>3236265</v>
      </c>
      <c r="AM131" s="19">
        <f t="shared" si="145"/>
        <v>0</v>
      </c>
      <c r="AN131" s="19">
        <f t="shared" si="145"/>
        <v>3236265</v>
      </c>
      <c r="AO131" s="19">
        <f t="shared" si="145"/>
        <v>0</v>
      </c>
      <c r="AP131" s="19">
        <f t="shared" si="145"/>
        <v>3236265</v>
      </c>
      <c r="AQ131" s="18" t="s">
        <v>807</v>
      </c>
      <c r="AR131" s="25"/>
      <c r="AS131" s="25"/>
      <c r="AT131" s="25"/>
      <c r="AU131" s="25"/>
      <c r="AV131" s="25"/>
      <c r="AW131" s="25"/>
      <c r="AX131" s="25"/>
      <c r="AY131" s="25"/>
      <c r="AZ131" s="25"/>
      <c r="BA131" s="25">
        <f>SUM(AY131:AZ131)</f>
        <v>0</v>
      </c>
      <c r="BB131" s="25"/>
      <c r="BC131" s="25">
        <f>SUM(BA131:BB131)</f>
        <v>0</v>
      </c>
      <c r="BD131" s="25"/>
      <c r="BE131" s="25">
        <f>SUM(BC131:BD131)</f>
        <v>0</v>
      </c>
      <c r="BF131" s="25"/>
      <c r="BG131" s="25">
        <f>SUM(BE131:BF131)</f>
        <v>0</v>
      </c>
      <c r="BH131" s="25">
        <v>500000</v>
      </c>
      <c r="BI131" s="25">
        <f>SUM(BG131:BH131)</f>
        <v>500000</v>
      </c>
      <c r="BJ131" s="25"/>
      <c r="BK131" s="25">
        <f>SUM(BI131:BJ131)</f>
        <v>500000</v>
      </c>
      <c r="BL131" s="25">
        <v>0</v>
      </c>
      <c r="BM131" s="25"/>
      <c r="BN131" s="25">
        <f>SUM(BL131:BM131)</f>
        <v>0</v>
      </c>
      <c r="BO131" s="25"/>
      <c r="BP131" s="25"/>
      <c r="BQ131" s="25"/>
      <c r="BR131" s="25"/>
      <c r="BS131" s="25"/>
      <c r="BT131" s="25"/>
      <c r="BU131" s="25"/>
      <c r="BV131" s="25">
        <f>SUM(BT131:BU131)</f>
        <v>0</v>
      </c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704"/>
      <c r="CH131" s="704"/>
      <c r="CI131" s="704"/>
    </row>
    <row r="132" spans="1:87" ht="30" x14ac:dyDescent="0.2">
      <c r="A132" s="26" t="s">
        <v>111</v>
      </c>
      <c r="B132" s="19"/>
      <c r="C132" s="19">
        <f>SUM(B132:B132)</f>
        <v>0</v>
      </c>
      <c r="D132" s="19"/>
      <c r="E132" s="19">
        <f>SUM(C132:D132)</f>
        <v>0</v>
      </c>
      <c r="F132" s="19">
        <v>10231</v>
      </c>
      <c r="G132" s="19">
        <f>SUM(E132:F132)</f>
        <v>10231</v>
      </c>
      <c r="H132" s="19"/>
      <c r="I132" s="19">
        <f t="shared" si="132"/>
        <v>10231</v>
      </c>
      <c r="J132" s="19"/>
      <c r="K132" s="19">
        <f>SUM(I132:J132)</f>
        <v>10231</v>
      </c>
      <c r="L132" s="19"/>
      <c r="M132" s="19">
        <f>SUM(K132:L132)</f>
        <v>10231</v>
      </c>
      <c r="N132" s="19"/>
      <c r="O132" s="19">
        <f>SUM(M132:N132)</f>
        <v>10231</v>
      </c>
      <c r="P132" s="19"/>
      <c r="Q132" s="19">
        <f>SUM(O132:P132)</f>
        <v>10231</v>
      </c>
      <c r="R132" s="19"/>
      <c r="S132" s="19">
        <f>SUM(Q132:R132)</f>
        <v>10231</v>
      </c>
      <c r="T132" s="19"/>
      <c r="U132" s="19">
        <f>SUM(S132:T132)</f>
        <v>10231</v>
      </c>
      <c r="V132" s="19">
        <f>3250000-20000</f>
        <v>3230000</v>
      </c>
      <c r="W132" s="19"/>
      <c r="X132" s="23">
        <f t="shared" si="110"/>
        <v>3230000</v>
      </c>
      <c r="Y132" s="23">
        <v>6265</v>
      </c>
      <c r="Z132" s="23">
        <f>SUM(X132:Y132)</f>
        <v>3236265</v>
      </c>
      <c r="AA132" s="23"/>
      <c r="AB132" s="23">
        <f t="shared" si="104"/>
        <v>3236265</v>
      </c>
      <c r="AC132" s="23"/>
      <c r="AD132" s="23">
        <f t="shared" si="105"/>
        <v>3236265</v>
      </c>
      <c r="AE132" s="23"/>
      <c r="AF132" s="23">
        <f t="shared" si="101"/>
        <v>3236265</v>
      </c>
      <c r="AG132" s="23"/>
      <c r="AH132" s="23">
        <f t="shared" si="98"/>
        <v>3236265</v>
      </c>
      <c r="AI132" s="23"/>
      <c r="AJ132" s="23">
        <f t="shared" si="91"/>
        <v>3236265</v>
      </c>
      <c r="AK132" s="23"/>
      <c r="AL132" s="23">
        <f t="shared" si="92"/>
        <v>3236265</v>
      </c>
      <c r="AM132" s="23"/>
      <c r="AN132" s="23">
        <f t="shared" si="93"/>
        <v>3236265</v>
      </c>
      <c r="AO132" s="23"/>
      <c r="AP132" s="23">
        <f>SUM(AN132:AO132)</f>
        <v>3236265</v>
      </c>
      <c r="AQ132" s="18" t="s">
        <v>112</v>
      </c>
      <c r="AR132" s="25"/>
      <c r="AS132" s="25">
        <f>SUM(AR132:AR132)</f>
        <v>0</v>
      </c>
      <c r="AT132" s="25"/>
      <c r="AU132" s="25">
        <f>SUM(AS132:AT132)</f>
        <v>0</v>
      </c>
      <c r="AV132" s="25"/>
      <c r="AW132" s="25">
        <f>SUM(AU132:AV132)</f>
        <v>0</v>
      </c>
      <c r="AX132" s="25"/>
      <c r="AY132" s="25">
        <f>SUM(AW132:AX132)</f>
        <v>0</v>
      </c>
      <c r="AZ132" s="25"/>
      <c r="BA132" s="25">
        <f>SUM(AY132:AZ132)</f>
        <v>0</v>
      </c>
      <c r="BB132" s="25"/>
      <c r="BC132" s="25">
        <f>SUM(BA132:BB132)</f>
        <v>0</v>
      </c>
      <c r="BD132" s="25"/>
      <c r="BE132" s="25">
        <f>SUM(BC132:BD132)</f>
        <v>0</v>
      </c>
      <c r="BF132" s="25"/>
      <c r="BG132" s="25">
        <f>SUM(BE132:BF132)</f>
        <v>0</v>
      </c>
      <c r="BH132" s="25"/>
      <c r="BI132" s="25">
        <f>SUM(BG132:BH132)</f>
        <v>0</v>
      </c>
      <c r="BJ132" s="25"/>
      <c r="BK132" s="25">
        <f>SUM(BI132:BJ132)</f>
        <v>0</v>
      </c>
      <c r="BL132" s="25">
        <v>48477</v>
      </c>
      <c r="BM132" s="25"/>
      <c r="BN132" s="25">
        <f>SUM(BL132:BM132)</f>
        <v>48477</v>
      </c>
      <c r="BO132" s="25"/>
      <c r="BP132" s="25">
        <f>SUM(BN132:BO132)</f>
        <v>48477</v>
      </c>
      <c r="BQ132" s="25"/>
      <c r="BR132" s="25">
        <f>SUM(BP132:BQ132)</f>
        <v>48477</v>
      </c>
      <c r="BS132" s="25"/>
      <c r="BT132" s="25">
        <f>SUM(BR132:BS132)</f>
        <v>48477</v>
      </c>
      <c r="BU132" s="25"/>
      <c r="BV132" s="25">
        <f>SUM(BT132:BU132)</f>
        <v>48477</v>
      </c>
      <c r="BW132" s="25"/>
      <c r="BX132" s="25">
        <f>SUM(BV132:BW132)</f>
        <v>48477</v>
      </c>
      <c r="BY132" s="25"/>
      <c r="BZ132" s="25">
        <f>SUM(BX132:BY132)</f>
        <v>48477</v>
      </c>
      <c r="CA132" s="25"/>
      <c r="CB132" s="25">
        <f>SUM(BZ132:CA132)</f>
        <v>48477</v>
      </c>
      <c r="CC132" s="25"/>
      <c r="CD132" s="25">
        <f>SUM(CB132:CC132)</f>
        <v>48477</v>
      </c>
      <c r="CE132" s="25"/>
      <c r="CF132" s="25">
        <f>SUM(CD132:CE132)</f>
        <v>48477</v>
      </c>
      <c r="CG132" s="704"/>
      <c r="CH132" s="704"/>
      <c r="CI132" s="704"/>
    </row>
    <row r="133" spans="1:87" ht="30" x14ac:dyDescent="0.2">
      <c r="A133" s="18" t="s">
        <v>113</v>
      </c>
      <c r="B133" s="19"/>
      <c r="C133" s="19">
        <f>SUM(B133:B133)</f>
        <v>0</v>
      </c>
      <c r="D133" s="19"/>
      <c r="E133" s="19">
        <f>SUM(C133:D133)</f>
        <v>0</v>
      </c>
      <c r="F133" s="19"/>
      <c r="G133" s="19">
        <f>SUM(E133:F133)</f>
        <v>0</v>
      </c>
      <c r="H133" s="19"/>
      <c r="I133" s="19">
        <f t="shared" si="132"/>
        <v>0</v>
      </c>
      <c r="J133" s="19"/>
      <c r="K133" s="19">
        <f>SUM(I133:J133)</f>
        <v>0</v>
      </c>
      <c r="L133" s="19"/>
      <c r="M133" s="19">
        <f>SUM(K133:L133)</f>
        <v>0</v>
      </c>
      <c r="N133" s="19"/>
      <c r="O133" s="19">
        <f>SUM(M133:N133)</f>
        <v>0</v>
      </c>
      <c r="P133" s="19"/>
      <c r="Q133" s="19">
        <f>SUM(O133:P133)</f>
        <v>0</v>
      </c>
      <c r="R133" s="19"/>
      <c r="S133" s="19">
        <f>SUM(Q133:R133)</f>
        <v>0</v>
      </c>
      <c r="T133" s="19"/>
      <c r="U133" s="19">
        <f>SUM(S133:T133)</f>
        <v>0</v>
      </c>
      <c r="V133" s="19"/>
      <c r="W133" s="19"/>
      <c r="X133" s="23">
        <f t="shared" si="110"/>
        <v>0</v>
      </c>
      <c r="Y133" s="23"/>
      <c r="Z133" s="23"/>
      <c r="AA133" s="23"/>
      <c r="AB133" s="23"/>
      <c r="AC133" s="23"/>
      <c r="AD133" s="23">
        <f t="shared" si="105"/>
        <v>0</v>
      </c>
      <c r="AE133" s="23"/>
      <c r="AF133" s="23">
        <f t="shared" si="101"/>
        <v>0</v>
      </c>
      <c r="AG133" s="23"/>
      <c r="AH133" s="23"/>
      <c r="AI133" s="23"/>
      <c r="AJ133" s="23"/>
      <c r="AK133" s="23"/>
      <c r="AL133" s="23"/>
      <c r="AM133" s="23"/>
      <c r="AN133" s="23">
        <f t="shared" si="93"/>
        <v>0</v>
      </c>
      <c r="AO133" s="23"/>
      <c r="AP133" s="23"/>
      <c r="AQ133" s="18" t="s">
        <v>114</v>
      </c>
      <c r="AR133" s="27">
        <f t="shared" ref="AR133:CA133" si="146">B268</f>
        <v>34205</v>
      </c>
      <c r="AS133" s="27">
        <f t="shared" si="146"/>
        <v>34205</v>
      </c>
      <c r="AT133" s="27">
        <f t="shared" si="146"/>
        <v>106000</v>
      </c>
      <c r="AU133" s="27">
        <f t="shared" si="146"/>
        <v>140205</v>
      </c>
      <c r="AV133" s="27">
        <f t="shared" si="146"/>
        <v>11750</v>
      </c>
      <c r="AW133" s="27">
        <f t="shared" si="146"/>
        <v>151955</v>
      </c>
      <c r="AX133" s="27">
        <f t="shared" si="146"/>
        <v>30138</v>
      </c>
      <c r="AY133" s="27">
        <f t="shared" si="146"/>
        <v>182093</v>
      </c>
      <c r="AZ133" s="27">
        <f t="shared" si="146"/>
        <v>12829</v>
      </c>
      <c r="BA133" s="27">
        <f t="shared" si="146"/>
        <v>194922</v>
      </c>
      <c r="BB133" s="27">
        <f t="shared" si="146"/>
        <v>19602</v>
      </c>
      <c r="BC133" s="27">
        <f t="shared" si="146"/>
        <v>214524</v>
      </c>
      <c r="BD133" s="27">
        <f t="shared" si="146"/>
        <v>24536</v>
      </c>
      <c r="BE133" s="27">
        <f t="shared" si="146"/>
        <v>239060</v>
      </c>
      <c r="BF133" s="27">
        <f t="shared" si="146"/>
        <v>26066</v>
      </c>
      <c r="BG133" s="27">
        <f t="shared" si="146"/>
        <v>265126</v>
      </c>
      <c r="BH133" s="27">
        <f t="shared" si="146"/>
        <v>11306</v>
      </c>
      <c r="BI133" s="27">
        <f t="shared" si="146"/>
        <v>276432</v>
      </c>
      <c r="BJ133" s="27">
        <f t="shared" si="146"/>
        <v>0</v>
      </c>
      <c r="BK133" s="27">
        <f t="shared" si="146"/>
        <v>276432</v>
      </c>
      <c r="BL133" s="27">
        <f t="shared" si="146"/>
        <v>2421111</v>
      </c>
      <c r="BM133" s="27">
        <f t="shared" si="146"/>
        <v>48650</v>
      </c>
      <c r="BN133" s="27">
        <f t="shared" si="146"/>
        <v>2469761</v>
      </c>
      <c r="BO133" s="27">
        <f t="shared" si="146"/>
        <v>-116797</v>
      </c>
      <c r="BP133" s="27">
        <f t="shared" si="146"/>
        <v>2352964</v>
      </c>
      <c r="BQ133" s="27">
        <f t="shared" si="146"/>
        <v>20879</v>
      </c>
      <c r="BR133" s="27">
        <f t="shared" si="146"/>
        <v>2373843</v>
      </c>
      <c r="BS133" s="27">
        <f t="shared" si="146"/>
        <v>31483</v>
      </c>
      <c r="BT133" s="27">
        <f t="shared" si="146"/>
        <v>2405326</v>
      </c>
      <c r="BU133" s="27">
        <f t="shared" si="146"/>
        <v>26493</v>
      </c>
      <c r="BV133" s="27">
        <f t="shared" si="146"/>
        <v>2431819</v>
      </c>
      <c r="BW133" s="27">
        <f t="shared" si="146"/>
        <v>16220</v>
      </c>
      <c r="BX133" s="27">
        <f t="shared" si="146"/>
        <v>2448039</v>
      </c>
      <c r="BY133" s="27">
        <f t="shared" si="146"/>
        <v>14261</v>
      </c>
      <c r="BZ133" s="27">
        <f t="shared" si="146"/>
        <v>2462300</v>
      </c>
      <c r="CA133" s="27">
        <f t="shared" si="146"/>
        <v>10681</v>
      </c>
      <c r="CB133" s="25">
        <f>SUM(BZ133:CA133)</f>
        <v>2472981</v>
      </c>
      <c r="CC133" s="25"/>
      <c r="CD133" s="25">
        <f>SUM(CB133:CC133)</f>
        <v>2472981</v>
      </c>
      <c r="CE133" s="25">
        <f>AO268</f>
        <v>7721</v>
      </c>
      <c r="CF133" s="25">
        <f>SUM(CD133:CE133)</f>
        <v>2480702</v>
      </c>
      <c r="CG133" s="704"/>
      <c r="CH133" s="31"/>
      <c r="CI133" s="31"/>
    </row>
    <row r="134" spans="1:87" x14ac:dyDescent="0.2">
      <c r="A134" s="18"/>
      <c r="B134" s="19"/>
      <c r="C134" s="19"/>
      <c r="D134" s="19"/>
      <c r="E134" s="19">
        <f>SUM(C134:D134)</f>
        <v>0</v>
      </c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23">
        <f t="shared" si="110"/>
        <v>0</v>
      </c>
      <c r="Y134" s="23"/>
      <c r="Z134" s="23"/>
      <c r="AA134" s="23"/>
      <c r="AB134" s="23"/>
      <c r="AC134" s="23"/>
      <c r="AD134" s="23"/>
      <c r="AE134" s="23"/>
      <c r="AF134" s="23">
        <f t="shared" si="101"/>
        <v>0</v>
      </c>
      <c r="AG134" s="23"/>
      <c r="AH134" s="23"/>
      <c r="AI134" s="23"/>
      <c r="AJ134" s="23"/>
      <c r="AK134" s="23"/>
      <c r="AL134" s="23"/>
      <c r="AM134" s="23"/>
      <c r="AN134" s="23">
        <f t="shared" si="93"/>
        <v>0</v>
      </c>
      <c r="AO134" s="23"/>
      <c r="AP134" s="23"/>
      <c r="AQ134" s="18" t="s">
        <v>115</v>
      </c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>
        <f>SUM(BL134:BM134)</f>
        <v>0</v>
      </c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704"/>
      <c r="CH134" s="704"/>
      <c r="CI134" s="704"/>
    </row>
    <row r="135" spans="1:87" s="42" customFormat="1" ht="18.75" x14ac:dyDescent="0.2">
      <c r="A135" s="39" t="s">
        <v>116</v>
      </c>
      <c r="B135" s="40" t="e">
        <f t="shared" ref="B135:AP135" si="147">B126+B127</f>
        <v>#REF!</v>
      </c>
      <c r="C135" s="40" t="e">
        <f t="shared" si="147"/>
        <v>#REF!</v>
      </c>
      <c r="D135" s="40" t="e">
        <f t="shared" si="147"/>
        <v>#REF!</v>
      </c>
      <c r="E135" s="40" t="e">
        <f t="shared" si="147"/>
        <v>#REF!</v>
      </c>
      <c r="F135" s="40" t="e">
        <f t="shared" si="147"/>
        <v>#REF!</v>
      </c>
      <c r="G135" s="40" t="e">
        <f t="shared" si="147"/>
        <v>#REF!</v>
      </c>
      <c r="H135" s="40" t="e">
        <f t="shared" si="147"/>
        <v>#REF!</v>
      </c>
      <c r="I135" s="40" t="e">
        <f t="shared" si="147"/>
        <v>#REF!</v>
      </c>
      <c r="J135" s="40" t="e">
        <f t="shared" si="147"/>
        <v>#REF!</v>
      </c>
      <c r="K135" s="40" t="e">
        <f t="shared" si="147"/>
        <v>#REF!</v>
      </c>
      <c r="L135" s="40" t="e">
        <f t="shared" si="147"/>
        <v>#REF!</v>
      </c>
      <c r="M135" s="40" t="e">
        <f t="shared" si="147"/>
        <v>#REF!</v>
      </c>
      <c r="N135" s="40" t="e">
        <f t="shared" si="147"/>
        <v>#REF!</v>
      </c>
      <c r="O135" s="40" t="e">
        <f t="shared" si="147"/>
        <v>#REF!</v>
      </c>
      <c r="P135" s="40" t="e">
        <f t="shared" si="147"/>
        <v>#REF!</v>
      </c>
      <c r="Q135" s="40" t="e">
        <f t="shared" si="147"/>
        <v>#REF!</v>
      </c>
      <c r="R135" s="40" t="e">
        <f t="shared" si="147"/>
        <v>#REF!</v>
      </c>
      <c r="S135" s="40" t="e">
        <f t="shared" si="147"/>
        <v>#REF!</v>
      </c>
      <c r="T135" s="40" t="e">
        <f t="shared" si="147"/>
        <v>#REF!</v>
      </c>
      <c r="U135" s="40" t="e">
        <f t="shared" si="147"/>
        <v>#REF!</v>
      </c>
      <c r="V135" s="40">
        <f t="shared" si="147"/>
        <v>7906471</v>
      </c>
      <c r="W135" s="40">
        <f t="shared" si="147"/>
        <v>90668</v>
      </c>
      <c r="X135" s="40">
        <f t="shared" si="147"/>
        <v>7997139</v>
      </c>
      <c r="Y135" s="40">
        <f t="shared" si="147"/>
        <v>65726</v>
      </c>
      <c r="Z135" s="40">
        <f t="shared" si="147"/>
        <v>8062865</v>
      </c>
      <c r="AA135" s="40">
        <f t="shared" si="147"/>
        <v>57587</v>
      </c>
      <c r="AB135" s="40">
        <f t="shared" si="147"/>
        <v>8120452</v>
      </c>
      <c r="AC135" s="40">
        <f t="shared" si="147"/>
        <v>1414158</v>
      </c>
      <c r="AD135" s="40">
        <f t="shared" si="147"/>
        <v>9534610</v>
      </c>
      <c r="AE135" s="40">
        <f t="shared" si="147"/>
        <v>138472</v>
      </c>
      <c r="AF135" s="40">
        <f t="shared" si="147"/>
        <v>9673082</v>
      </c>
      <c r="AG135" s="40">
        <f t="shared" si="147"/>
        <v>25287</v>
      </c>
      <c r="AH135" s="40">
        <f t="shared" si="147"/>
        <v>9698369</v>
      </c>
      <c r="AI135" s="40">
        <f t="shared" si="147"/>
        <v>139147</v>
      </c>
      <c r="AJ135" s="40">
        <f t="shared" si="147"/>
        <v>9837516</v>
      </c>
      <c r="AK135" s="40">
        <f t="shared" si="147"/>
        <v>-58481</v>
      </c>
      <c r="AL135" s="40">
        <f t="shared" si="147"/>
        <v>10169547</v>
      </c>
      <c r="AM135" s="40">
        <f t="shared" si="147"/>
        <v>84000</v>
      </c>
      <c r="AN135" s="40">
        <f t="shared" si="147"/>
        <v>10268211</v>
      </c>
      <c r="AO135" s="40">
        <f t="shared" si="147"/>
        <v>171840</v>
      </c>
      <c r="AP135" s="40">
        <f t="shared" si="147"/>
        <v>10440051</v>
      </c>
      <c r="AQ135" s="39" t="s">
        <v>117</v>
      </c>
      <c r="AR135" s="41" t="e">
        <f t="shared" ref="AR135:BF135" si="148">AR126+AR127</f>
        <v>#REF!</v>
      </c>
      <c r="AS135" s="41" t="e">
        <f t="shared" si="148"/>
        <v>#REF!</v>
      </c>
      <c r="AT135" s="41" t="e">
        <f t="shared" si="148"/>
        <v>#REF!</v>
      </c>
      <c r="AU135" s="41" t="e">
        <f t="shared" si="148"/>
        <v>#REF!</v>
      </c>
      <c r="AV135" s="41" t="e">
        <f t="shared" si="148"/>
        <v>#REF!</v>
      </c>
      <c r="AW135" s="41" t="e">
        <f t="shared" si="148"/>
        <v>#REF!</v>
      </c>
      <c r="AX135" s="41" t="e">
        <f t="shared" si="148"/>
        <v>#REF!</v>
      </c>
      <c r="AY135" s="41" t="e">
        <f t="shared" si="148"/>
        <v>#REF!</v>
      </c>
      <c r="AZ135" s="41" t="e">
        <f t="shared" si="148"/>
        <v>#REF!</v>
      </c>
      <c r="BA135" s="41" t="e">
        <f t="shared" si="148"/>
        <v>#REF!</v>
      </c>
      <c r="BB135" s="41" t="e">
        <f t="shared" si="148"/>
        <v>#REF!</v>
      </c>
      <c r="BC135" s="41" t="e">
        <f t="shared" si="148"/>
        <v>#REF!</v>
      </c>
      <c r="BD135" s="41" t="e">
        <f t="shared" si="148"/>
        <v>#REF!</v>
      </c>
      <c r="BE135" s="41" t="e">
        <f t="shared" si="148"/>
        <v>#REF!</v>
      </c>
      <c r="BF135" s="41" t="e">
        <f t="shared" si="148"/>
        <v>#REF!</v>
      </c>
      <c r="BG135" s="41" t="e">
        <f t="shared" ref="BG135:BP135" si="149">BG126+BG127</f>
        <v>#REF!</v>
      </c>
      <c r="BH135" s="41" t="e">
        <f t="shared" si="149"/>
        <v>#REF!</v>
      </c>
      <c r="BI135" s="41" t="e">
        <f t="shared" si="149"/>
        <v>#REF!</v>
      </c>
      <c r="BJ135" s="41" t="e">
        <f t="shared" si="149"/>
        <v>#REF!</v>
      </c>
      <c r="BK135" s="41">
        <f t="shared" si="149"/>
        <v>8036882</v>
      </c>
      <c r="BL135" s="41">
        <f t="shared" si="149"/>
        <v>7906471.4000000004</v>
      </c>
      <c r="BM135" s="41">
        <f t="shared" si="149"/>
        <v>77152</v>
      </c>
      <c r="BN135" s="41">
        <f t="shared" si="149"/>
        <v>7983623.4000000004</v>
      </c>
      <c r="BO135" s="41">
        <f t="shared" si="149"/>
        <v>456689</v>
      </c>
      <c r="BP135" s="41">
        <f t="shared" si="149"/>
        <v>8463390.4000000004</v>
      </c>
      <c r="BQ135" s="41">
        <f t="shared" ref="BQ135:CF135" si="150">BQ126+BQ127</f>
        <v>44071</v>
      </c>
      <c r="BR135" s="41">
        <f t="shared" si="150"/>
        <v>8520977.4000000004</v>
      </c>
      <c r="BS135" s="41">
        <f t="shared" si="150"/>
        <v>1404163</v>
      </c>
      <c r="BT135" s="41">
        <f t="shared" si="150"/>
        <v>9935135.4000000004</v>
      </c>
      <c r="BU135" s="41">
        <f t="shared" si="150"/>
        <v>125026</v>
      </c>
      <c r="BV135" s="41">
        <f t="shared" si="150"/>
        <v>10073607.4</v>
      </c>
      <c r="BW135" s="41">
        <f t="shared" si="150"/>
        <v>37297</v>
      </c>
      <c r="BX135" s="41">
        <f t="shared" si="150"/>
        <v>10098894</v>
      </c>
      <c r="BY135" s="41">
        <f t="shared" si="150"/>
        <v>42403</v>
      </c>
      <c r="BZ135" s="41">
        <f t="shared" si="150"/>
        <v>10141297</v>
      </c>
      <c r="CA135" s="41">
        <f t="shared" si="150"/>
        <v>-105472</v>
      </c>
      <c r="CB135" s="41">
        <f t="shared" si="150"/>
        <v>9991573</v>
      </c>
      <c r="CC135" s="41">
        <f t="shared" si="150"/>
        <v>102039</v>
      </c>
      <c r="CD135" s="41">
        <f t="shared" si="150"/>
        <v>10268211</v>
      </c>
      <c r="CE135" s="41">
        <f t="shared" si="150"/>
        <v>171840</v>
      </c>
      <c r="CF135" s="41">
        <f t="shared" si="150"/>
        <v>10440051</v>
      </c>
      <c r="CG135" s="705"/>
      <c r="CH135" s="705"/>
      <c r="CI135" s="705"/>
    </row>
    <row r="136" spans="1:87" s="42" customFormat="1" ht="18.75" x14ac:dyDescent="0.2">
      <c r="A136" s="39" t="s">
        <v>118</v>
      </c>
      <c r="B136" s="43">
        <f t="shared" ref="B136:U136" si="151">B8+B74+B92+B113+B127</f>
        <v>29850</v>
      </c>
      <c r="C136" s="43">
        <f t="shared" si="151"/>
        <v>29850</v>
      </c>
      <c r="D136" s="43">
        <f t="shared" si="151"/>
        <v>91154</v>
      </c>
      <c r="E136" s="43">
        <f t="shared" si="151"/>
        <v>121004</v>
      </c>
      <c r="F136" s="43">
        <f t="shared" si="151"/>
        <v>71327</v>
      </c>
      <c r="G136" s="43">
        <f t="shared" si="151"/>
        <v>192331</v>
      </c>
      <c r="H136" s="43">
        <f t="shared" si="151"/>
        <v>509732</v>
      </c>
      <c r="I136" s="43">
        <f t="shared" si="151"/>
        <v>702063</v>
      </c>
      <c r="J136" s="43">
        <f t="shared" si="151"/>
        <v>33017</v>
      </c>
      <c r="K136" s="43">
        <f t="shared" si="151"/>
        <v>735080</v>
      </c>
      <c r="L136" s="43">
        <f t="shared" si="151"/>
        <v>368917</v>
      </c>
      <c r="M136" s="43">
        <f t="shared" si="151"/>
        <v>1103997</v>
      </c>
      <c r="N136" s="43">
        <f t="shared" si="151"/>
        <v>48019</v>
      </c>
      <c r="O136" s="43">
        <f t="shared" si="151"/>
        <v>1152016</v>
      </c>
      <c r="P136" s="43">
        <f t="shared" si="151"/>
        <v>10666</v>
      </c>
      <c r="Q136" s="43">
        <f t="shared" si="151"/>
        <v>1162682</v>
      </c>
      <c r="R136" s="43">
        <f t="shared" si="151"/>
        <v>122694</v>
      </c>
      <c r="S136" s="43">
        <f t="shared" si="151"/>
        <v>1285376</v>
      </c>
      <c r="T136" s="43">
        <f t="shared" si="151"/>
        <v>0</v>
      </c>
      <c r="U136" s="43">
        <f t="shared" si="151"/>
        <v>1287376</v>
      </c>
      <c r="V136" s="43">
        <f t="shared" ref="V136:AP136" si="152">V8+V74+V92+V113+V127-V279</f>
        <v>5171536</v>
      </c>
      <c r="W136" s="43">
        <f t="shared" si="152"/>
        <v>-2428847</v>
      </c>
      <c r="X136" s="43">
        <f t="shared" si="152"/>
        <v>5261204</v>
      </c>
      <c r="Y136" s="43">
        <f t="shared" si="152"/>
        <v>57648</v>
      </c>
      <c r="Z136" s="43">
        <f t="shared" si="152"/>
        <v>5318852</v>
      </c>
      <c r="AA136" s="43">
        <f t="shared" si="152"/>
        <v>57263</v>
      </c>
      <c r="AB136" s="43">
        <f t="shared" si="152"/>
        <v>5376115</v>
      </c>
      <c r="AC136" s="43">
        <f t="shared" si="152"/>
        <v>11706</v>
      </c>
      <c r="AD136" s="43">
        <f t="shared" si="152"/>
        <v>5387821</v>
      </c>
      <c r="AE136" s="43">
        <f t="shared" si="152"/>
        <v>137202</v>
      </c>
      <c r="AF136" s="43">
        <f t="shared" si="152"/>
        <v>5525023</v>
      </c>
      <c r="AG136" s="43">
        <f t="shared" si="152"/>
        <v>21987</v>
      </c>
      <c r="AH136" s="43">
        <f t="shared" si="152"/>
        <v>5547010</v>
      </c>
      <c r="AI136" s="43">
        <f t="shared" si="152"/>
        <v>139147</v>
      </c>
      <c r="AJ136" s="43">
        <f t="shared" si="152"/>
        <v>5686157</v>
      </c>
      <c r="AK136" s="43">
        <f t="shared" si="152"/>
        <v>-58740</v>
      </c>
      <c r="AL136" s="43">
        <f t="shared" si="152"/>
        <v>5627417</v>
      </c>
      <c r="AM136" s="43">
        <f t="shared" si="152"/>
        <v>84000</v>
      </c>
      <c r="AN136" s="43">
        <f t="shared" si="152"/>
        <v>5726081</v>
      </c>
      <c r="AO136" s="43">
        <f t="shared" si="152"/>
        <v>164949</v>
      </c>
      <c r="AP136" s="43">
        <f t="shared" si="152"/>
        <v>5891030</v>
      </c>
      <c r="AQ136" s="39" t="s">
        <v>119</v>
      </c>
      <c r="AR136" s="41" t="e">
        <f t="shared" ref="AR136:BK136" si="153">AR8+AR9+AR11+AR12+AR127+AR10</f>
        <v>#REF!</v>
      </c>
      <c r="AS136" s="41" t="e">
        <f t="shared" si="153"/>
        <v>#REF!</v>
      </c>
      <c r="AT136" s="41" t="e">
        <f t="shared" si="153"/>
        <v>#REF!</v>
      </c>
      <c r="AU136" s="41" t="e">
        <f t="shared" si="153"/>
        <v>#REF!</v>
      </c>
      <c r="AV136" s="41" t="e">
        <f t="shared" si="153"/>
        <v>#REF!</v>
      </c>
      <c r="AW136" s="41" t="e">
        <f t="shared" si="153"/>
        <v>#REF!</v>
      </c>
      <c r="AX136" s="41" t="e">
        <f t="shared" si="153"/>
        <v>#REF!</v>
      </c>
      <c r="AY136" s="41" t="e">
        <f t="shared" si="153"/>
        <v>#REF!</v>
      </c>
      <c r="AZ136" s="41" t="e">
        <f t="shared" si="153"/>
        <v>#REF!</v>
      </c>
      <c r="BA136" s="41" t="e">
        <f t="shared" si="153"/>
        <v>#REF!</v>
      </c>
      <c r="BB136" s="41" t="e">
        <f t="shared" si="153"/>
        <v>#REF!</v>
      </c>
      <c r="BC136" s="41" t="e">
        <f t="shared" si="153"/>
        <v>#REF!</v>
      </c>
      <c r="BD136" s="41" t="e">
        <f t="shared" si="153"/>
        <v>#REF!</v>
      </c>
      <c r="BE136" s="41" t="e">
        <f t="shared" si="153"/>
        <v>#REF!</v>
      </c>
      <c r="BF136" s="41" t="e">
        <f t="shared" si="153"/>
        <v>#REF!</v>
      </c>
      <c r="BG136" s="41" t="e">
        <f t="shared" si="153"/>
        <v>#REF!</v>
      </c>
      <c r="BH136" s="41" t="e">
        <f t="shared" si="153"/>
        <v>#REF!</v>
      </c>
      <c r="BI136" s="41" t="e">
        <f t="shared" si="153"/>
        <v>#REF!</v>
      </c>
      <c r="BJ136" s="41" t="e">
        <f t="shared" si="153"/>
        <v>#REF!</v>
      </c>
      <c r="BK136" s="41">
        <f t="shared" si="153"/>
        <v>2922564</v>
      </c>
      <c r="BL136" s="41">
        <f>BL8+BL9+BL11+BL12+BL127+BL10-Célf.!E22</f>
        <v>3998073.4000000004</v>
      </c>
      <c r="BM136" s="41">
        <f>BM8+BM9+BM11+BM12+BM127+BM10-Célf.!F22</f>
        <v>74827</v>
      </c>
      <c r="BN136" s="41">
        <f>BN8+BN9+BN11+BN12+BN127+BN10-Célf.!G22</f>
        <v>4072900.4000000004</v>
      </c>
      <c r="BO136" s="41">
        <f>BO8+BO9+BO11+BO12+BO127+BO10-Célf.!M22</f>
        <v>-1930282</v>
      </c>
      <c r="BP136" s="41">
        <f>BP8+BP9+BP11+BP12+BP127+BP10-Célf.!Z22</f>
        <v>6044294.4000000004</v>
      </c>
      <c r="BQ136" s="41">
        <f>BQ8+BQ9+BQ11+BQ12+BQ127+BQ10-Célf.!AA22</f>
        <v>-1968265</v>
      </c>
      <c r="BR136" s="41">
        <f>BR8+BR9+BR11+BR12+BR127+BR10-Célf.!AB22</f>
        <v>6026377.4000000004</v>
      </c>
      <c r="BS136" s="41">
        <f>BS8+BS9+BS11+BS12+BS127+BS10-Célf.!AC22</f>
        <v>-141524</v>
      </c>
      <c r="BT136" s="41">
        <f>BT8+BT9+BT11+BT12+BT127+BT10-Célf.!AD22</f>
        <v>5894848.4000000004</v>
      </c>
      <c r="BU136" s="41">
        <f>BU8+BU9+BU11+BU12+BU127+BU10-Célf.!AE22</f>
        <v>96346</v>
      </c>
      <c r="BV136" s="41">
        <f>BV8+BV9+BV11+BV12+BV127+BV10-Célf.!AF22</f>
        <v>6004640.4000000004</v>
      </c>
      <c r="BW136" s="41">
        <f>BW8+BW9+BW11+BW12+BW127+BW10-Célf.!AG22</f>
        <v>37846</v>
      </c>
      <c r="BX136" s="41">
        <f>BX8+BX9+BX11+BX12+BX127+BX10-Célf.!AH22</f>
        <v>6030476</v>
      </c>
      <c r="BY136" s="41">
        <f>BY8+BY9+BY11+BY12+BY127+BY10-Célf.!AI22</f>
        <v>149091</v>
      </c>
      <c r="BZ136" s="41">
        <f>BZ8+BZ9+BZ11+BZ12+BZ127+BZ10-Célf.!AJ22</f>
        <v>6179567</v>
      </c>
      <c r="CA136" s="41">
        <f>CA8+CA9+CA11+CA12+CA127+CA10-Célf.!AK22</f>
        <v>107974</v>
      </c>
      <c r="CB136" s="41">
        <f>CB8+CB9+CB11+CB12+CB127+CB10-Célf.!AL22</f>
        <v>6243289</v>
      </c>
      <c r="CC136" s="41">
        <f>CC8+CC9+CC11+CC12+CC127+CC10-Célf.!AM22</f>
        <v>100264</v>
      </c>
      <c r="CD136" s="41">
        <f>CD8+CD9+CD11+CD12+CD127+CD10-Célf.!AN22</f>
        <v>6348065</v>
      </c>
      <c r="CE136" s="41">
        <f>CE8+CE9+CE11+CE12+CE127+CE10-Célf.!AO22</f>
        <v>163670</v>
      </c>
      <c r="CF136" s="41">
        <f>CF8+CF9+CF11+CF12+CF127+CF10-Célf.!AP22</f>
        <v>6511735</v>
      </c>
      <c r="CG136" s="705"/>
      <c r="CH136" s="705"/>
      <c r="CI136" s="705"/>
    </row>
    <row r="137" spans="1:87" s="42" customFormat="1" ht="18.75" x14ac:dyDescent="0.2">
      <c r="A137" s="39" t="s">
        <v>120</v>
      </c>
      <c r="B137" s="43" t="e">
        <f t="shared" ref="B137:U137" si="154">B51+B106+B118</f>
        <v>#REF!</v>
      </c>
      <c r="C137" s="43" t="e">
        <f t="shared" si="154"/>
        <v>#REF!</v>
      </c>
      <c r="D137" s="43" t="e">
        <f t="shared" si="154"/>
        <v>#REF!</v>
      </c>
      <c r="E137" s="43" t="e">
        <f t="shared" si="154"/>
        <v>#REF!</v>
      </c>
      <c r="F137" s="43" t="e">
        <f t="shared" si="154"/>
        <v>#REF!</v>
      </c>
      <c r="G137" s="43" t="e">
        <f t="shared" si="154"/>
        <v>#REF!</v>
      </c>
      <c r="H137" s="43" t="e">
        <f t="shared" si="154"/>
        <v>#REF!</v>
      </c>
      <c r="I137" s="43" t="e">
        <f t="shared" si="154"/>
        <v>#REF!</v>
      </c>
      <c r="J137" s="43" t="e">
        <f t="shared" si="154"/>
        <v>#REF!</v>
      </c>
      <c r="K137" s="43" t="e">
        <f t="shared" si="154"/>
        <v>#REF!</v>
      </c>
      <c r="L137" s="43" t="e">
        <f t="shared" si="154"/>
        <v>#REF!</v>
      </c>
      <c r="M137" s="43" t="e">
        <f t="shared" si="154"/>
        <v>#REF!</v>
      </c>
      <c r="N137" s="43" t="e">
        <f t="shared" si="154"/>
        <v>#REF!</v>
      </c>
      <c r="O137" s="43" t="e">
        <f t="shared" si="154"/>
        <v>#REF!</v>
      </c>
      <c r="P137" s="43" t="e">
        <f t="shared" si="154"/>
        <v>#REF!</v>
      </c>
      <c r="Q137" s="43" t="e">
        <f t="shared" si="154"/>
        <v>#REF!</v>
      </c>
      <c r="R137" s="43" t="e">
        <f t="shared" si="154"/>
        <v>#REF!</v>
      </c>
      <c r="S137" s="43" t="e">
        <f t="shared" si="154"/>
        <v>#REF!</v>
      </c>
      <c r="T137" s="43" t="e">
        <f t="shared" si="154"/>
        <v>#REF!</v>
      </c>
      <c r="U137" s="43" t="e">
        <f t="shared" si="154"/>
        <v>#REF!</v>
      </c>
      <c r="V137" s="43">
        <f t="shared" ref="V137:AO137" si="155">V51+V106+V118+V279</f>
        <v>2734935</v>
      </c>
      <c r="W137" s="43">
        <f t="shared" si="155"/>
        <v>2519515</v>
      </c>
      <c r="X137" s="43">
        <f t="shared" si="155"/>
        <v>2735935</v>
      </c>
      <c r="Y137" s="43">
        <f t="shared" si="155"/>
        <v>8078</v>
      </c>
      <c r="Z137" s="43">
        <f t="shared" si="155"/>
        <v>2744013</v>
      </c>
      <c r="AA137" s="43">
        <f t="shared" si="155"/>
        <v>324</v>
      </c>
      <c r="AB137" s="43">
        <f t="shared" si="155"/>
        <v>2744337</v>
      </c>
      <c r="AC137" s="43">
        <f t="shared" si="155"/>
        <v>1402452</v>
      </c>
      <c r="AD137" s="43">
        <f t="shared" si="155"/>
        <v>4146789</v>
      </c>
      <c r="AE137" s="43">
        <f t="shared" si="155"/>
        <v>1270</v>
      </c>
      <c r="AF137" s="43">
        <f t="shared" si="155"/>
        <v>4148059</v>
      </c>
      <c r="AG137" s="43">
        <f t="shared" si="155"/>
        <v>3300</v>
      </c>
      <c r="AH137" s="43">
        <f t="shared" si="155"/>
        <v>4151359</v>
      </c>
      <c r="AI137" s="43">
        <f t="shared" si="155"/>
        <v>0</v>
      </c>
      <c r="AJ137" s="43">
        <f t="shared" si="155"/>
        <v>4151359</v>
      </c>
      <c r="AK137" s="43">
        <f t="shared" si="155"/>
        <v>259</v>
      </c>
      <c r="AL137" s="43">
        <f t="shared" si="155"/>
        <v>4542130</v>
      </c>
      <c r="AM137" s="43">
        <f t="shared" si="155"/>
        <v>0</v>
      </c>
      <c r="AN137" s="43">
        <f>AN51+AN106+AN118+AN279</f>
        <v>4542130</v>
      </c>
      <c r="AO137" s="43">
        <f t="shared" si="155"/>
        <v>6891</v>
      </c>
      <c r="AP137" s="43">
        <f>AP51+AP106+AP118+AP279</f>
        <v>4549021</v>
      </c>
      <c r="AQ137" s="39" t="s">
        <v>121</v>
      </c>
      <c r="AR137" s="41" t="e">
        <f t="shared" ref="AR137:BK137" si="156">AR51+AR52+AR53</f>
        <v>#REF!</v>
      </c>
      <c r="AS137" s="41" t="e">
        <f t="shared" si="156"/>
        <v>#REF!</v>
      </c>
      <c r="AT137" s="41" t="e">
        <f t="shared" si="156"/>
        <v>#REF!</v>
      </c>
      <c r="AU137" s="41" t="e">
        <f t="shared" si="156"/>
        <v>#REF!</v>
      </c>
      <c r="AV137" s="41" t="e">
        <f t="shared" si="156"/>
        <v>#REF!</v>
      </c>
      <c r="AW137" s="41" t="e">
        <f t="shared" si="156"/>
        <v>#REF!</v>
      </c>
      <c r="AX137" s="41" t="e">
        <f t="shared" si="156"/>
        <v>#REF!</v>
      </c>
      <c r="AY137" s="41" t="e">
        <f t="shared" si="156"/>
        <v>#REF!</v>
      </c>
      <c r="AZ137" s="41" t="e">
        <f t="shared" si="156"/>
        <v>#REF!</v>
      </c>
      <c r="BA137" s="41" t="e">
        <f t="shared" si="156"/>
        <v>#REF!</v>
      </c>
      <c r="BB137" s="41" t="e">
        <f t="shared" si="156"/>
        <v>#REF!</v>
      </c>
      <c r="BC137" s="41" t="e">
        <f t="shared" si="156"/>
        <v>#REF!</v>
      </c>
      <c r="BD137" s="41" t="e">
        <f t="shared" si="156"/>
        <v>#REF!</v>
      </c>
      <c r="BE137" s="41" t="e">
        <f t="shared" si="156"/>
        <v>#REF!</v>
      </c>
      <c r="BF137" s="41" t="e">
        <f t="shared" si="156"/>
        <v>#REF!</v>
      </c>
      <c r="BG137" s="41" t="e">
        <f t="shared" si="156"/>
        <v>#REF!</v>
      </c>
      <c r="BH137" s="41" t="e">
        <f t="shared" si="156"/>
        <v>#REF!</v>
      </c>
      <c r="BI137" s="41" t="e">
        <f t="shared" si="156"/>
        <v>#REF!</v>
      </c>
      <c r="BJ137" s="41" t="e">
        <f t="shared" si="156"/>
        <v>#REF!</v>
      </c>
      <c r="BK137" s="41">
        <f t="shared" si="156"/>
        <v>5114318</v>
      </c>
      <c r="BL137" s="41">
        <f>BL51+BL52+BL53+Célf.!E22</f>
        <v>3908398</v>
      </c>
      <c r="BM137" s="41">
        <f>BM51+BM52+BM53+Célf.!F22</f>
        <v>2325</v>
      </c>
      <c r="BN137" s="41">
        <f>BN51+BN52+BN53+Célf.!G22</f>
        <v>3910723</v>
      </c>
      <c r="BO137" s="41">
        <f>BO51+BO52+BO53+Célf.!M22</f>
        <v>2386971</v>
      </c>
      <c r="BP137" s="41">
        <f>BP51+BP52+BP53+Célf.!Z22</f>
        <v>2419096</v>
      </c>
      <c r="BQ137" s="41">
        <f>BQ51+BQ52+BQ53+Célf.!AA22</f>
        <v>2012336</v>
      </c>
      <c r="BR137" s="41">
        <f>BR51+BR52+BR53+Célf.!AB22</f>
        <v>2494600</v>
      </c>
      <c r="BS137" s="41">
        <f>BS51+BS52+BS53+Célf.!AC22</f>
        <v>1545687</v>
      </c>
      <c r="BT137" s="41">
        <f>BT51+BT52+BT53+Célf.!AD22</f>
        <v>4040287</v>
      </c>
      <c r="BU137" s="41">
        <f>BU51+BU52+BU53+Célf.!AE22</f>
        <v>28680</v>
      </c>
      <c r="BV137" s="41">
        <f>BV51+BV52+BV53+Célf.!AF22</f>
        <v>4068967</v>
      </c>
      <c r="BW137" s="41">
        <f>BW51+BW52+BW53+Célf.!AG22</f>
        <v>-549</v>
      </c>
      <c r="BX137" s="41">
        <f>BX51+BX52+BX53+Célf.!AH22</f>
        <v>4068418</v>
      </c>
      <c r="BY137" s="41">
        <f>BY51+BY52+BY53+Célf.!AI22</f>
        <v>-106688</v>
      </c>
      <c r="BZ137" s="41">
        <f>BZ51+BZ52+BZ53+Célf.!AJ22</f>
        <v>3961730</v>
      </c>
      <c r="CA137" s="41">
        <f>CA51+CA52+CA53+Célf.!AK22</f>
        <v>-213446</v>
      </c>
      <c r="CB137" s="41">
        <f>CB51+CB52+CB53+Célf.!AL22</f>
        <v>3748284</v>
      </c>
      <c r="CC137" s="41">
        <f>CC51+CC52+CC53+Célf.!AM22</f>
        <v>1775</v>
      </c>
      <c r="CD137" s="41">
        <f>CD51+CD52+CD53+Célf.!AN22</f>
        <v>3920146</v>
      </c>
      <c r="CE137" s="41">
        <f>CE51+CE52+CE53+Célf.!AO22</f>
        <v>8170</v>
      </c>
      <c r="CF137" s="41">
        <f>CF51+CF52+CF53+Célf.!AP22</f>
        <v>3928316</v>
      </c>
      <c r="CG137" s="705"/>
      <c r="CH137" s="705"/>
      <c r="CI137" s="705"/>
    </row>
    <row r="138" spans="1:87" ht="23.25" customHeight="1" x14ac:dyDescent="0.2">
      <c r="A138" s="818" t="s">
        <v>122</v>
      </c>
      <c r="B138" s="819"/>
      <c r="C138" s="819"/>
      <c r="D138" s="819"/>
      <c r="E138" s="819"/>
      <c r="F138" s="819"/>
      <c r="G138" s="819"/>
      <c r="H138" s="819"/>
      <c r="I138" s="819"/>
      <c r="J138" s="819"/>
      <c r="K138" s="819"/>
      <c r="L138" s="819"/>
      <c r="M138" s="819"/>
      <c r="N138" s="819"/>
      <c r="O138" s="819"/>
      <c r="P138" s="819"/>
      <c r="Q138" s="819"/>
      <c r="R138" s="819"/>
      <c r="S138" s="819"/>
      <c r="T138" s="819"/>
      <c r="U138" s="819"/>
      <c r="V138" s="819"/>
      <c r="W138" s="819"/>
      <c r="X138" s="819"/>
      <c r="Y138" s="819"/>
      <c r="Z138" s="819"/>
      <c r="AA138" s="819"/>
      <c r="AB138" s="819"/>
      <c r="AC138" s="819"/>
      <c r="AD138" s="819"/>
      <c r="AE138" s="819"/>
      <c r="AF138" s="819"/>
      <c r="AG138" s="819"/>
      <c r="AH138" s="819"/>
      <c r="AI138" s="819"/>
      <c r="AJ138" s="819"/>
      <c r="AK138" s="819"/>
      <c r="AL138" s="819"/>
      <c r="AM138" s="819"/>
      <c r="AN138" s="819"/>
      <c r="AO138" s="819"/>
      <c r="AP138" s="819"/>
      <c r="AQ138" s="819"/>
      <c r="AR138" s="819"/>
      <c r="AS138" s="819"/>
      <c r="AT138" s="819"/>
      <c r="AU138" s="819"/>
      <c r="AV138" s="819"/>
      <c r="AW138" s="819"/>
      <c r="AX138" s="819"/>
      <c r="AY138" s="819"/>
      <c r="AZ138" s="819"/>
      <c r="BA138" s="819"/>
      <c r="BB138" s="819"/>
      <c r="BC138" s="819"/>
      <c r="BD138" s="819"/>
      <c r="BE138" s="819"/>
      <c r="BF138" s="819"/>
      <c r="BG138" s="819"/>
      <c r="BH138" s="819"/>
      <c r="BI138" s="819"/>
      <c r="BJ138" s="819"/>
      <c r="BK138" s="819"/>
      <c r="BL138" s="819"/>
      <c r="BM138" s="819"/>
      <c r="BN138" s="819"/>
      <c r="BO138" s="819"/>
      <c r="BP138" s="819"/>
      <c r="BQ138" s="819"/>
      <c r="BR138" s="819"/>
      <c r="BS138" s="819"/>
      <c r="BT138" s="819"/>
      <c r="BU138" s="819"/>
      <c r="BV138" s="819"/>
      <c r="BW138" s="819"/>
      <c r="BX138" s="819"/>
      <c r="BY138" s="819"/>
      <c r="BZ138" s="819"/>
      <c r="CA138" s="819"/>
      <c r="CB138" s="819"/>
      <c r="CC138" s="819"/>
      <c r="CD138" s="819"/>
      <c r="CE138" s="819"/>
      <c r="CF138" s="820"/>
      <c r="CG138" s="697"/>
      <c r="CH138" s="697"/>
      <c r="CI138" s="697"/>
    </row>
    <row r="139" spans="1:87" ht="15.75" x14ac:dyDescent="0.2">
      <c r="A139" s="14" t="s">
        <v>13</v>
      </c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792"/>
      <c r="W139" s="792"/>
      <c r="X139" s="792"/>
      <c r="Y139" s="792">
        <v>8665</v>
      </c>
      <c r="Z139" s="792">
        <f>SUM(X139:Y139)</f>
        <v>8665</v>
      </c>
      <c r="AA139" s="792"/>
      <c r="AB139" s="792">
        <f>SUM(Z139:AA139)</f>
        <v>8665</v>
      </c>
      <c r="AC139" s="792">
        <v>197</v>
      </c>
      <c r="AD139" s="792">
        <f>SUM(AB139:AC139)</f>
        <v>8862</v>
      </c>
      <c r="AE139" s="792"/>
      <c r="AF139" s="792">
        <f>SUM(AD139:AE139)</f>
        <v>8862</v>
      </c>
      <c r="AG139" s="792"/>
      <c r="AH139" s="792">
        <f>SUM(AF139:AG139)</f>
        <v>8862</v>
      </c>
      <c r="AI139" s="792"/>
      <c r="AJ139" s="792">
        <f>SUM(AH139:AI139)</f>
        <v>8862</v>
      </c>
      <c r="AK139" s="792"/>
      <c r="AL139" s="792">
        <f>SUM(AJ139:AK139)</f>
        <v>8862</v>
      </c>
      <c r="AM139" s="792"/>
      <c r="AN139" s="792">
        <f>SUM(AL139:AM139)</f>
        <v>8862</v>
      </c>
      <c r="AO139" s="792">
        <v>91235</v>
      </c>
      <c r="AP139" s="792">
        <f>SUM(AN139:AO139)</f>
        <v>100097</v>
      </c>
      <c r="AQ139" s="8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6"/>
      <c r="BR139" s="46"/>
      <c r="BS139" s="57"/>
      <c r="BT139" s="57"/>
      <c r="BU139" s="57"/>
      <c r="BV139" s="57"/>
      <c r="BW139" s="57"/>
      <c r="BX139" s="57"/>
      <c r="BY139" s="57"/>
      <c r="BZ139" s="57"/>
      <c r="CA139" s="57"/>
      <c r="CB139" s="57"/>
      <c r="CC139" s="57"/>
      <c r="CD139" s="57"/>
      <c r="CE139" s="57"/>
      <c r="CF139" s="57"/>
      <c r="CG139" s="31"/>
      <c r="CH139" s="31"/>
      <c r="CI139" s="31"/>
    </row>
    <row r="140" spans="1:87" ht="15.75" x14ac:dyDescent="0.2">
      <c r="A140" s="14" t="s">
        <v>77</v>
      </c>
      <c r="B140" s="28"/>
      <c r="C140" s="28">
        <f>SUM(B140:B140)</f>
        <v>0</v>
      </c>
      <c r="D140" s="28"/>
      <c r="E140" s="28">
        <f>SUM(C140:D140)</f>
        <v>0</v>
      </c>
      <c r="F140" s="28"/>
      <c r="G140" s="28">
        <f>SUM(E140:F140)</f>
        <v>0</v>
      </c>
      <c r="H140" s="28"/>
      <c r="I140" s="28">
        <f>SUM(G140:H140)</f>
        <v>0</v>
      </c>
      <c r="J140" s="28"/>
      <c r="K140" s="28">
        <f>SUM(I140:J140)</f>
        <v>0</v>
      </c>
      <c r="L140" s="28"/>
      <c r="M140" s="28">
        <f>SUM(K140:L140)</f>
        <v>0</v>
      </c>
      <c r="N140" s="28"/>
      <c r="O140" s="28">
        <f>SUM(M140:N140)</f>
        <v>0</v>
      </c>
      <c r="P140" s="28"/>
      <c r="Q140" s="28">
        <f>SUM(O140:P140)</f>
        <v>0</v>
      </c>
      <c r="R140" s="28">
        <v>3570</v>
      </c>
      <c r="S140" s="28">
        <f>SUM(Q140:R140)</f>
        <v>3570</v>
      </c>
      <c r="T140" s="28"/>
      <c r="U140" s="28">
        <f>SUM(S140:T140)</f>
        <v>3570</v>
      </c>
      <c r="V140" s="792">
        <v>155236</v>
      </c>
      <c r="W140" s="792"/>
      <c r="X140" s="792">
        <f>SUM(V140:W140)</f>
        <v>155236</v>
      </c>
      <c r="Y140" s="792"/>
      <c r="Z140" s="792">
        <f>SUM(X140:Y140)</f>
        <v>155236</v>
      </c>
      <c r="AA140" s="792"/>
      <c r="AB140" s="792">
        <f>SUM(Z140:AA140)</f>
        <v>155236</v>
      </c>
      <c r="AC140" s="792"/>
      <c r="AD140" s="792">
        <f>SUM(AB140:AC140)</f>
        <v>155236</v>
      </c>
      <c r="AE140" s="792"/>
      <c r="AF140" s="792">
        <f>SUM(AD140:AE140)</f>
        <v>155236</v>
      </c>
      <c r="AG140" s="792"/>
      <c r="AH140" s="792">
        <f>SUM(AF140:AG140)</f>
        <v>155236</v>
      </c>
      <c r="AI140" s="792"/>
      <c r="AJ140" s="792">
        <f>SUM(AH140:AI140)</f>
        <v>155236</v>
      </c>
      <c r="AK140" s="792"/>
      <c r="AL140" s="792">
        <f>SUM(AJ140:AK140)</f>
        <v>155236</v>
      </c>
      <c r="AM140" s="792"/>
      <c r="AN140" s="792">
        <f>SUM(AL140:AM140)</f>
        <v>155236</v>
      </c>
      <c r="AO140" s="792">
        <v>21124</v>
      </c>
      <c r="AP140" s="792">
        <f t="shared" ref="AP140:AP146" si="157">SUM(AN140:AO140)</f>
        <v>176360</v>
      </c>
      <c r="AQ140" s="16" t="s">
        <v>14</v>
      </c>
      <c r="AR140" s="50">
        <v>653</v>
      </c>
      <c r="AS140" s="50">
        <f t="shared" ref="AS140:AS147" si="158">SUM(AR140:AR140)</f>
        <v>653</v>
      </c>
      <c r="AT140" s="50"/>
      <c r="AU140" s="50">
        <f>SUM(AS140:AT140)</f>
        <v>653</v>
      </c>
      <c r="AV140" s="50">
        <v>6297</v>
      </c>
      <c r="AW140" s="50">
        <f>SUM(AU140:AV140)</f>
        <v>6950</v>
      </c>
      <c r="AX140" s="50">
        <v>201</v>
      </c>
      <c r="AY140" s="50">
        <f>SUM(AW140:AX140)</f>
        <v>7151</v>
      </c>
      <c r="AZ140" s="50">
        <v>201</v>
      </c>
      <c r="BA140" s="50">
        <f>SUM(AY140:AZ140)</f>
        <v>7352</v>
      </c>
      <c r="BB140" s="50">
        <v>403</v>
      </c>
      <c r="BC140" s="50">
        <f>SUM(BA140:BB140)</f>
        <v>7755</v>
      </c>
      <c r="BD140" s="50">
        <v>551</v>
      </c>
      <c r="BE140" s="50">
        <f>SUM(BC140:BD140)</f>
        <v>8306</v>
      </c>
      <c r="BF140" s="50">
        <v>177</v>
      </c>
      <c r="BG140" s="50">
        <f>SUM(BE140:BF140)</f>
        <v>8483</v>
      </c>
      <c r="BH140" s="50">
        <v>-4819</v>
      </c>
      <c r="BI140" s="50">
        <f>SUM(BG140:BH140)</f>
        <v>3664</v>
      </c>
      <c r="BJ140" s="50"/>
      <c r="BK140" s="50">
        <f>SUM(BI140:BJ140)</f>
        <v>3664</v>
      </c>
      <c r="BL140" s="764">
        <v>428327</v>
      </c>
      <c r="BM140" s="764">
        <v>683</v>
      </c>
      <c r="BN140" s="764">
        <f>SUM(BL140:BM140)</f>
        <v>429010</v>
      </c>
      <c r="BO140" s="764">
        <v>18155</v>
      </c>
      <c r="BP140" s="764">
        <f>SUM(BN140:BO140)</f>
        <v>447165</v>
      </c>
      <c r="BQ140" s="764">
        <v>165</v>
      </c>
      <c r="BR140" s="764">
        <f>SUM(BP140:BQ140)</f>
        <v>447330</v>
      </c>
      <c r="BS140" s="762">
        <v>16515</v>
      </c>
      <c r="BT140" s="762">
        <f>SUM(BR140:BS140)</f>
        <v>463845</v>
      </c>
      <c r="BU140" s="762">
        <v>254</v>
      </c>
      <c r="BV140" s="762">
        <f>SUM(BT140:BU140)</f>
        <v>464099</v>
      </c>
      <c r="BW140" s="762">
        <v>2623</v>
      </c>
      <c r="BX140" s="762">
        <f>SUM(BV140:BW140)</f>
        <v>466722</v>
      </c>
      <c r="BY140" s="762">
        <v>127</v>
      </c>
      <c r="BZ140" s="762">
        <f>SUM(BX140:BY140)</f>
        <v>466849</v>
      </c>
      <c r="CA140" s="762">
        <v>-4555</v>
      </c>
      <c r="CB140" s="762">
        <f>SUM(BZ140:CA140)</f>
        <v>462294</v>
      </c>
      <c r="CC140" s="762"/>
      <c r="CD140" s="762">
        <f>SUM(CB140:CC140)</f>
        <v>462294</v>
      </c>
      <c r="CE140" s="762">
        <v>13</v>
      </c>
      <c r="CF140" s="762">
        <f>SUM(CD140:CE140)</f>
        <v>462307</v>
      </c>
      <c r="CG140" s="698"/>
      <c r="CH140" s="31"/>
      <c r="CI140" s="31"/>
    </row>
    <row r="141" spans="1:87" ht="15.75" x14ac:dyDescent="0.2">
      <c r="A141" s="14" t="s">
        <v>86</v>
      </c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792"/>
      <c r="W141" s="792"/>
      <c r="X141" s="792">
        <f t="shared" ref="X141:X147" si="159">SUM(V141:W141)</f>
        <v>0</v>
      </c>
      <c r="Y141" s="792"/>
      <c r="Z141" s="792"/>
      <c r="AA141" s="792"/>
      <c r="AB141" s="792"/>
      <c r="AC141" s="792"/>
      <c r="AD141" s="792"/>
      <c r="AE141" s="792"/>
      <c r="AF141" s="792"/>
      <c r="AG141" s="792"/>
      <c r="AH141" s="792"/>
      <c r="AI141" s="792"/>
      <c r="AJ141" s="792"/>
      <c r="AK141" s="792"/>
      <c r="AL141" s="792"/>
      <c r="AM141" s="792"/>
      <c r="AN141" s="792"/>
      <c r="AO141" s="792"/>
      <c r="AP141" s="792">
        <f t="shared" si="157"/>
        <v>0</v>
      </c>
      <c r="AQ141" s="14" t="s">
        <v>16</v>
      </c>
      <c r="AR141" s="50">
        <v>129</v>
      </c>
      <c r="AS141" s="50">
        <f t="shared" si="158"/>
        <v>129</v>
      </c>
      <c r="AT141" s="50"/>
      <c r="AU141" s="50">
        <f t="shared" ref="AU141:AU147" si="160">SUM(AS141:AT141)</f>
        <v>129</v>
      </c>
      <c r="AV141" s="50">
        <v>2133</v>
      </c>
      <c r="AW141" s="50">
        <f t="shared" ref="AW141:AW147" si="161">SUM(AU141:AV141)</f>
        <v>2262</v>
      </c>
      <c r="AX141" s="50">
        <v>44</v>
      </c>
      <c r="AY141" s="50">
        <f t="shared" ref="AY141:AY147" si="162">SUM(AW141:AX141)</f>
        <v>2306</v>
      </c>
      <c r="AZ141" s="50">
        <v>44</v>
      </c>
      <c r="BA141" s="50">
        <f t="shared" ref="BA141:BC147" si="163">SUM(AY141:AZ141)</f>
        <v>2350</v>
      </c>
      <c r="BB141" s="50">
        <v>88</v>
      </c>
      <c r="BC141" s="50">
        <f t="shared" si="163"/>
        <v>2438</v>
      </c>
      <c r="BD141" s="50">
        <v>136</v>
      </c>
      <c r="BE141" s="50">
        <f t="shared" ref="BE141:BG147" si="164">SUM(BC141:BD141)</f>
        <v>2574</v>
      </c>
      <c r="BF141" s="50">
        <v>39</v>
      </c>
      <c r="BG141" s="50">
        <f t="shared" si="164"/>
        <v>2613</v>
      </c>
      <c r="BH141" s="50">
        <v>5028</v>
      </c>
      <c r="BI141" s="50">
        <f t="shared" ref="BI141:BK147" si="165">SUM(BG141:BH141)</f>
        <v>7641</v>
      </c>
      <c r="BJ141" s="50"/>
      <c r="BK141" s="50">
        <f t="shared" si="165"/>
        <v>7641</v>
      </c>
      <c r="BL141" s="764">
        <v>82885</v>
      </c>
      <c r="BM141" s="764">
        <v>97</v>
      </c>
      <c r="BN141" s="764">
        <f t="shared" ref="BN141:BN147" si="166">SUM(BL141:BM141)</f>
        <v>82982</v>
      </c>
      <c r="BO141" s="764">
        <v>5308</v>
      </c>
      <c r="BP141" s="764">
        <f t="shared" ref="BP141:BP147" si="167">SUM(BN141:BO141)</f>
        <v>88290</v>
      </c>
      <c r="BQ141" s="764">
        <v>50</v>
      </c>
      <c r="BR141" s="764">
        <f t="shared" ref="BR141:BR147" si="168">SUM(BP141:BQ141)</f>
        <v>88340</v>
      </c>
      <c r="BS141" s="762">
        <v>3191</v>
      </c>
      <c r="BT141" s="762">
        <f t="shared" ref="BT141:BT147" si="169">SUM(BR141:BS141)</f>
        <v>91531</v>
      </c>
      <c r="BU141" s="762">
        <v>50</v>
      </c>
      <c r="BV141" s="762">
        <f t="shared" ref="BV141:BV147" si="170">SUM(BT141:BU141)</f>
        <v>91581</v>
      </c>
      <c r="BW141" s="762">
        <v>492</v>
      </c>
      <c r="BX141" s="762">
        <f t="shared" ref="BX141:BX147" si="171">SUM(BV141:BW141)</f>
        <v>92073</v>
      </c>
      <c r="BY141" s="762">
        <v>25</v>
      </c>
      <c r="BZ141" s="762">
        <f t="shared" ref="BZ141:BZ147" si="172">SUM(BX141:BY141)</f>
        <v>92098</v>
      </c>
      <c r="CA141" s="762">
        <v>4707</v>
      </c>
      <c r="CB141" s="762">
        <f t="shared" ref="CB141:CB147" si="173">SUM(BZ141:CA141)</f>
        <v>96805</v>
      </c>
      <c r="CC141" s="762"/>
      <c r="CD141" s="762">
        <f t="shared" ref="CD141:CD150" si="174">SUM(CB141:CC141)</f>
        <v>96805</v>
      </c>
      <c r="CE141" s="762">
        <v>24</v>
      </c>
      <c r="CF141" s="762">
        <f t="shared" ref="CF141:CF147" si="175">SUM(CD141:CE141)</f>
        <v>96829</v>
      </c>
      <c r="CG141" s="698"/>
      <c r="CH141" s="31"/>
      <c r="CI141" s="31"/>
    </row>
    <row r="142" spans="1:87" ht="15.75" x14ac:dyDescent="0.2">
      <c r="A142" s="14" t="s">
        <v>92</v>
      </c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792"/>
      <c r="W142" s="792"/>
      <c r="X142" s="792">
        <f t="shared" si="159"/>
        <v>0</v>
      </c>
      <c r="Y142" s="792"/>
      <c r="Z142" s="792"/>
      <c r="AA142" s="792"/>
      <c r="AB142" s="792"/>
      <c r="AC142" s="792"/>
      <c r="AD142" s="792"/>
      <c r="AE142" s="792"/>
      <c r="AF142" s="792"/>
      <c r="AG142" s="792"/>
      <c r="AH142" s="792"/>
      <c r="AI142" s="792"/>
      <c r="AJ142" s="792"/>
      <c r="AK142" s="792"/>
      <c r="AL142" s="792"/>
      <c r="AM142" s="792"/>
      <c r="AN142" s="792"/>
      <c r="AO142" s="792"/>
      <c r="AP142" s="792">
        <f t="shared" si="157"/>
        <v>0</v>
      </c>
      <c r="AQ142" s="20" t="s">
        <v>18</v>
      </c>
      <c r="AR142" s="50"/>
      <c r="AS142" s="50">
        <f t="shared" si="158"/>
        <v>0</v>
      </c>
      <c r="AT142" s="50"/>
      <c r="AU142" s="50">
        <f t="shared" si="160"/>
        <v>0</v>
      </c>
      <c r="AV142" s="50">
        <v>9533</v>
      </c>
      <c r="AW142" s="50">
        <f t="shared" si="161"/>
        <v>9533</v>
      </c>
      <c r="AX142" s="50"/>
      <c r="AY142" s="50">
        <f t="shared" si="162"/>
        <v>9533</v>
      </c>
      <c r="AZ142" s="50"/>
      <c r="BA142" s="50">
        <f t="shared" si="163"/>
        <v>9533</v>
      </c>
      <c r="BB142" s="50">
        <v>345</v>
      </c>
      <c r="BC142" s="50">
        <f t="shared" si="163"/>
        <v>9878</v>
      </c>
      <c r="BD142" s="50">
        <v>150</v>
      </c>
      <c r="BE142" s="50">
        <f t="shared" si="164"/>
        <v>10028</v>
      </c>
      <c r="BF142" s="50"/>
      <c r="BG142" s="50">
        <f t="shared" si="164"/>
        <v>10028</v>
      </c>
      <c r="BH142" s="50">
        <v>50</v>
      </c>
      <c r="BI142" s="50">
        <f t="shared" si="165"/>
        <v>10078</v>
      </c>
      <c r="BJ142" s="50"/>
      <c r="BK142" s="50">
        <f t="shared" si="165"/>
        <v>10078</v>
      </c>
      <c r="BL142" s="764">
        <v>473784</v>
      </c>
      <c r="BM142" s="764"/>
      <c r="BN142" s="764">
        <f t="shared" si="166"/>
        <v>473784</v>
      </c>
      <c r="BO142" s="764">
        <v>31347</v>
      </c>
      <c r="BP142" s="764">
        <f t="shared" si="167"/>
        <v>505131</v>
      </c>
      <c r="BQ142" s="764"/>
      <c r="BR142" s="764">
        <f t="shared" si="168"/>
        <v>505131</v>
      </c>
      <c r="BS142" s="762">
        <v>-19991</v>
      </c>
      <c r="BT142" s="762">
        <f t="shared" si="169"/>
        <v>485140</v>
      </c>
      <c r="BU142" s="762"/>
      <c r="BV142" s="762">
        <f t="shared" si="170"/>
        <v>485140</v>
      </c>
      <c r="BW142" s="762">
        <v>900</v>
      </c>
      <c r="BX142" s="762">
        <f t="shared" si="171"/>
        <v>486040</v>
      </c>
      <c r="BY142" s="762"/>
      <c r="BZ142" s="762">
        <f t="shared" si="172"/>
        <v>486040</v>
      </c>
      <c r="CA142" s="762"/>
      <c r="CB142" s="762">
        <f t="shared" si="173"/>
        <v>486040</v>
      </c>
      <c r="CC142" s="762"/>
      <c r="CD142" s="762">
        <f t="shared" si="174"/>
        <v>486040</v>
      </c>
      <c r="CE142" s="762">
        <v>21124</v>
      </c>
      <c r="CF142" s="762">
        <f t="shared" si="175"/>
        <v>507164</v>
      </c>
      <c r="CG142" s="698"/>
      <c r="CH142" s="31"/>
      <c r="CI142" s="31"/>
    </row>
    <row r="143" spans="1:87" ht="15.75" x14ac:dyDescent="0.2">
      <c r="A143" s="14" t="s">
        <v>96</v>
      </c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792"/>
      <c r="W143" s="792"/>
      <c r="X143" s="792">
        <f t="shared" si="159"/>
        <v>0</v>
      </c>
      <c r="Y143" s="792"/>
      <c r="Z143" s="792"/>
      <c r="AA143" s="792"/>
      <c r="AB143" s="792"/>
      <c r="AC143" s="792"/>
      <c r="AD143" s="792"/>
      <c r="AE143" s="792"/>
      <c r="AF143" s="792"/>
      <c r="AG143" s="792"/>
      <c r="AH143" s="792"/>
      <c r="AI143" s="792"/>
      <c r="AJ143" s="792"/>
      <c r="AK143" s="792"/>
      <c r="AL143" s="792"/>
      <c r="AM143" s="792"/>
      <c r="AN143" s="792"/>
      <c r="AO143" s="792"/>
      <c r="AP143" s="792">
        <f t="shared" si="157"/>
        <v>0</v>
      </c>
      <c r="AQ143" s="21" t="s">
        <v>20</v>
      </c>
      <c r="AR143" s="50"/>
      <c r="AS143" s="50">
        <f t="shared" si="158"/>
        <v>0</v>
      </c>
      <c r="AT143" s="50"/>
      <c r="AU143" s="50">
        <f t="shared" si="160"/>
        <v>0</v>
      </c>
      <c r="AV143" s="50"/>
      <c r="AW143" s="50">
        <f t="shared" si="161"/>
        <v>0</v>
      </c>
      <c r="AX143" s="50"/>
      <c r="AY143" s="50">
        <f t="shared" si="162"/>
        <v>0</v>
      </c>
      <c r="AZ143" s="50"/>
      <c r="BA143" s="50">
        <f t="shared" si="163"/>
        <v>0</v>
      </c>
      <c r="BB143" s="50"/>
      <c r="BC143" s="50">
        <f t="shared" si="163"/>
        <v>0</v>
      </c>
      <c r="BD143" s="50"/>
      <c r="BE143" s="50">
        <f t="shared" si="164"/>
        <v>0</v>
      </c>
      <c r="BF143" s="50"/>
      <c r="BG143" s="50">
        <f t="shared" si="164"/>
        <v>0</v>
      </c>
      <c r="BH143" s="50"/>
      <c r="BI143" s="50">
        <f t="shared" si="165"/>
        <v>0</v>
      </c>
      <c r="BJ143" s="50"/>
      <c r="BK143" s="50">
        <f t="shared" si="165"/>
        <v>0</v>
      </c>
      <c r="BL143" s="764"/>
      <c r="BM143" s="764"/>
      <c r="BN143" s="764">
        <f t="shared" si="166"/>
        <v>0</v>
      </c>
      <c r="BO143" s="764"/>
      <c r="BP143" s="764">
        <f t="shared" si="167"/>
        <v>0</v>
      </c>
      <c r="BQ143" s="764"/>
      <c r="BR143" s="764">
        <f t="shared" si="168"/>
        <v>0</v>
      </c>
      <c r="BS143" s="762"/>
      <c r="BT143" s="762">
        <f t="shared" si="169"/>
        <v>0</v>
      </c>
      <c r="BU143" s="762"/>
      <c r="BV143" s="762">
        <f t="shared" si="170"/>
        <v>0</v>
      </c>
      <c r="BW143" s="762"/>
      <c r="BX143" s="762">
        <f t="shared" si="171"/>
        <v>0</v>
      </c>
      <c r="BY143" s="762"/>
      <c r="BZ143" s="762">
        <f t="shared" si="172"/>
        <v>0</v>
      </c>
      <c r="CA143" s="762"/>
      <c r="CB143" s="762">
        <f t="shared" si="173"/>
        <v>0</v>
      </c>
      <c r="CC143" s="762"/>
      <c r="CD143" s="762">
        <f t="shared" si="174"/>
        <v>0</v>
      </c>
      <c r="CE143" s="762"/>
      <c r="CF143" s="762">
        <f t="shared" si="175"/>
        <v>0</v>
      </c>
      <c r="CG143" s="698"/>
      <c r="CH143" s="31"/>
      <c r="CI143" s="31"/>
    </row>
    <row r="144" spans="1:87" ht="15.75" x14ac:dyDescent="0.2">
      <c r="A144" s="14" t="s">
        <v>104</v>
      </c>
      <c r="B144" s="19">
        <f t="shared" ref="B144:T144" si="176">B145+B146</f>
        <v>782</v>
      </c>
      <c r="C144" s="19">
        <f t="shared" si="176"/>
        <v>782</v>
      </c>
      <c r="D144" s="19">
        <f t="shared" si="176"/>
        <v>0</v>
      </c>
      <c r="E144" s="19">
        <f t="shared" si="176"/>
        <v>782</v>
      </c>
      <c r="F144" s="19">
        <f t="shared" si="176"/>
        <v>45605</v>
      </c>
      <c r="G144" s="19">
        <f t="shared" si="176"/>
        <v>46387</v>
      </c>
      <c r="H144" s="19">
        <f t="shared" si="176"/>
        <v>245</v>
      </c>
      <c r="I144" s="19">
        <f t="shared" si="176"/>
        <v>46632</v>
      </c>
      <c r="J144" s="19">
        <f t="shared" si="176"/>
        <v>245</v>
      </c>
      <c r="K144" s="19">
        <f t="shared" si="176"/>
        <v>46877</v>
      </c>
      <c r="L144" s="19">
        <f t="shared" si="176"/>
        <v>836</v>
      </c>
      <c r="M144" s="19">
        <f t="shared" si="176"/>
        <v>47713</v>
      </c>
      <c r="N144" s="19">
        <f t="shared" si="176"/>
        <v>1158</v>
      </c>
      <c r="O144" s="19">
        <f t="shared" si="176"/>
        <v>48871</v>
      </c>
      <c r="P144" s="19">
        <f t="shared" si="176"/>
        <v>216</v>
      </c>
      <c r="Q144" s="19">
        <f t="shared" si="176"/>
        <v>49087</v>
      </c>
      <c r="R144" s="19">
        <f t="shared" si="176"/>
        <v>259</v>
      </c>
      <c r="S144" s="19">
        <f t="shared" si="176"/>
        <v>49346</v>
      </c>
      <c r="T144" s="19">
        <f t="shared" si="176"/>
        <v>0</v>
      </c>
      <c r="U144" s="19">
        <f>U145+U146</f>
        <v>49346</v>
      </c>
      <c r="V144" s="720">
        <f>V145+V146</f>
        <v>845592</v>
      </c>
      <c r="W144" s="720">
        <f t="shared" ref="W144:AP144" si="177">W145+W146</f>
        <v>780</v>
      </c>
      <c r="X144" s="720">
        <f t="shared" si="177"/>
        <v>846372</v>
      </c>
      <c r="Y144" s="720">
        <f t="shared" si="177"/>
        <v>108145</v>
      </c>
      <c r="Z144" s="720">
        <f t="shared" si="177"/>
        <v>954517</v>
      </c>
      <c r="AA144" s="720">
        <f t="shared" si="177"/>
        <v>215</v>
      </c>
      <c r="AB144" s="720">
        <f t="shared" si="177"/>
        <v>954732</v>
      </c>
      <c r="AC144" s="720">
        <f t="shared" si="177"/>
        <v>153</v>
      </c>
      <c r="AD144" s="720">
        <f t="shared" si="177"/>
        <v>954885</v>
      </c>
      <c r="AE144" s="720">
        <f t="shared" si="177"/>
        <v>304</v>
      </c>
      <c r="AF144" s="720">
        <f t="shared" si="177"/>
        <v>955189</v>
      </c>
      <c r="AG144" s="720">
        <f t="shared" si="177"/>
        <v>4015</v>
      </c>
      <c r="AH144" s="720">
        <f t="shared" si="177"/>
        <v>959204</v>
      </c>
      <c r="AI144" s="720">
        <f t="shared" si="177"/>
        <v>252</v>
      </c>
      <c r="AJ144" s="720">
        <f t="shared" si="177"/>
        <v>959456</v>
      </c>
      <c r="AK144" s="720">
        <f t="shared" si="177"/>
        <v>152</v>
      </c>
      <c r="AL144" s="720">
        <f t="shared" si="177"/>
        <v>959608</v>
      </c>
      <c r="AM144" s="720">
        <f t="shared" si="177"/>
        <v>0</v>
      </c>
      <c r="AN144" s="720">
        <f t="shared" si="177"/>
        <v>959608</v>
      </c>
      <c r="AO144" s="720">
        <f t="shared" si="177"/>
        <v>37</v>
      </c>
      <c r="AP144" s="720">
        <f t="shared" si="177"/>
        <v>959645</v>
      </c>
      <c r="AQ144" s="20" t="s">
        <v>22</v>
      </c>
      <c r="AR144" s="50"/>
      <c r="AS144" s="50">
        <f t="shared" si="158"/>
        <v>0</v>
      </c>
      <c r="AT144" s="50"/>
      <c r="AU144" s="50">
        <f t="shared" si="160"/>
        <v>0</v>
      </c>
      <c r="AV144" s="50">
        <v>10302</v>
      </c>
      <c r="AW144" s="50">
        <f t="shared" si="161"/>
        <v>10302</v>
      </c>
      <c r="AX144" s="50"/>
      <c r="AY144" s="50">
        <f t="shared" si="162"/>
        <v>10302</v>
      </c>
      <c r="AZ144" s="50"/>
      <c r="BA144" s="50">
        <f t="shared" si="163"/>
        <v>10302</v>
      </c>
      <c r="BB144" s="50"/>
      <c r="BC144" s="50">
        <f t="shared" si="163"/>
        <v>10302</v>
      </c>
      <c r="BD144" s="50"/>
      <c r="BE144" s="50">
        <f t="shared" si="164"/>
        <v>10302</v>
      </c>
      <c r="BF144" s="50"/>
      <c r="BG144" s="50">
        <f t="shared" si="164"/>
        <v>10302</v>
      </c>
      <c r="BH144" s="50"/>
      <c r="BI144" s="50">
        <f t="shared" si="165"/>
        <v>10302</v>
      </c>
      <c r="BJ144" s="50"/>
      <c r="BK144" s="50">
        <f t="shared" si="165"/>
        <v>10302</v>
      </c>
      <c r="BL144" s="764"/>
      <c r="BM144" s="764"/>
      <c r="BN144" s="764">
        <f t="shared" si="166"/>
        <v>0</v>
      </c>
      <c r="BO144" s="764">
        <v>37000</v>
      </c>
      <c r="BP144" s="764">
        <f t="shared" si="167"/>
        <v>37000</v>
      </c>
      <c r="BQ144" s="764"/>
      <c r="BR144" s="764">
        <f t="shared" si="168"/>
        <v>37000</v>
      </c>
      <c r="BS144" s="762"/>
      <c r="BT144" s="762">
        <f t="shared" si="169"/>
        <v>37000</v>
      </c>
      <c r="BU144" s="762"/>
      <c r="BV144" s="762">
        <f t="shared" si="170"/>
        <v>37000</v>
      </c>
      <c r="BW144" s="762"/>
      <c r="BX144" s="762">
        <f t="shared" si="171"/>
        <v>37000</v>
      </c>
      <c r="BY144" s="762"/>
      <c r="BZ144" s="762">
        <f t="shared" si="172"/>
        <v>37000</v>
      </c>
      <c r="CA144" s="762"/>
      <c r="CB144" s="762">
        <f t="shared" si="173"/>
        <v>37000</v>
      </c>
      <c r="CC144" s="762"/>
      <c r="CD144" s="762">
        <f t="shared" si="174"/>
        <v>37000</v>
      </c>
      <c r="CE144" s="762"/>
      <c r="CF144" s="762">
        <f t="shared" si="175"/>
        <v>37000</v>
      </c>
      <c r="CG144" s="698"/>
      <c r="CH144" s="31"/>
      <c r="CI144" s="31"/>
    </row>
    <row r="145" spans="1:247" ht="15.75" x14ac:dyDescent="0.2">
      <c r="A145" s="18" t="s">
        <v>123</v>
      </c>
      <c r="B145" s="28"/>
      <c r="C145" s="28">
        <f>SUM(B145:B145)</f>
        <v>0</v>
      </c>
      <c r="D145" s="28"/>
      <c r="E145" s="28">
        <f>SUM(C145:D145)</f>
        <v>0</v>
      </c>
      <c r="F145" s="28">
        <v>45355</v>
      </c>
      <c r="G145" s="28">
        <f>SUM(E145:F145)</f>
        <v>45355</v>
      </c>
      <c r="H145" s="28"/>
      <c r="I145" s="28">
        <f>SUM(G145:H145)</f>
        <v>45355</v>
      </c>
      <c r="J145" s="28"/>
      <c r="K145" s="28">
        <f>SUM(I145:J145)</f>
        <v>45355</v>
      </c>
      <c r="L145" s="28"/>
      <c r="M145" s="28">
        <f>SUM(K145:L145)</f>
        <v>45355</v>
      </c>
      <c r="N145" s="28"/>
      <c r="O145" s="28">
        <f>SUM(M145:N145)</f>
        <v>45355</v>
      </c>
      <c r="P145" s="28"/>
      <c r="Q145" s="28">
        <f>SUM(O145:P145)</f>
        <v>45355</v>
      </c>
      <c r="R145" s="28"/>
      <c r="S145" s="28">
        <f>SUM(Q145:R145)</f>
        <v>45355</v>
      </c>
      <c r="T145" s="28"/>
      <c r="U145" s="28">
        <f>SUM(S145:T145)</f>
        <v>45355</v>
      </c>
      <c r="V145" s="792"/>
      <c r="W145" s="792"/>
      <c r="X145" s="792">
        <f t="shared" si="159"/>
        <v>0</v>
      </c>
      <c r="Y145" s="792">
        <v>108145</v>
      </c>
      <c r="Z145" s="792">
        <f>SUM(X145:Y145)</f>
        <v>108145</v>
      </c>
      <c r="AA145" s="792"/>
      <c r="AB145" s="792">
        <f>SUM(Z145:AA145)</f>
        <v>108145</v>
      </c>
      <c r="AC145" s="792"/>
      <c r="AD145" s="792">
        <f>SUM(AB145:AC145)</f>
        <v>108145</v>
      </c>
      <c r="AE145" s="792"/>
      <c r="AF145" s="792">
        <f>SUM(AD145:AE145)</f>
        <v>108145</v>
      </c>
      <c r="AG145" s="792"/>
      <c r="AH145" s="792">
        <f>SUM(AF145:AG145)</f>
        <v>108145</v>
      </c>
      <c r="AI145" s="792"/>
      <c r="AJ145" s="792">
        <f>SUM(AH145:AI145)</f>
        <v>108145</v>
      </c>
      <c r="AK145" s="792"/>
      <c r="AL145" s="792">
        <f>SUM(AJ145:AK145)</f>
        <v>108145</v>
      </c>
      <c r="AM145" s="792"/>
      <c r="AN145" s="792">
        <f>SUM(AL145:AM145)</f>
        <v>108145</v>
      </c>
      <c r="AO145" s="792"/>
      <c r="AP145" s="792">
        <f t="shared" si="157"/>
        <v>108145</v>
      </c>
      <c r="AQ145" s="14" t="s">
        <v>124</v>
      </c>
      <c r="AR145" s="50"/>
      <c r="AS145" s="50">
        <f t="shared" si="158"/>
        <v>0</v>
      </c>
      <c r="AT145" s="50"/>
      <c r="AU145" s="50">
        <f t="shared" si="160"/>
        <v>0</v>
      </c>
      <c r="AV145" s="50">
        <v>17340</v>
      </c>
      <c r="AW145" s="50">
        <f t="shared" si="161"/>
        <v>17340</v>
      </c>
      <c r="AX145" s="50"/>
      <c r="AY145" s="50">
        <f t="shared" si="162"/>
        <v>17340</v>
      </c>
      <c r="AZ145" s="50"/>
      <c r="BA145" s="50">
        <f t="shared" si="163"/>
        <v>17340</v>
      </c>
      <c r="BB145" s="50"/>
      <c r="BC145" s="50">
        <f t="shared" si="163"/>
        <v>17340</v>
      </c>
      <c r="BD145" s="50">
        <v>321</v>
      </c>
      <c r="BE145" s="50">
        <f t="shared" si="164"/>
        <v>17661</v>
      </c>
      <c r="BF145" s="50"/>
      <c r="BG145" s="50">
        <f t="shared" si="164"/>
        <v>17661</v>
      </c>
      <c r="BH145" s="50">
        <v>3570</v>
      </c>
      <c r="BI145" s="50">
        <f t="shared" si="165"/>
        <v>21231</v>
      </c>
      <c r="BJ145" s="50"/>
      <c r="BK145" s="50">
        <f t="shared" si="165"/>
        <v>21231</v>
      </c>
      <c r="BL145" s="764">
        <v>15832</v>
      </c>
      <c r="BM145" s="764"/>
      <c r="BN145" s="764">
        <f t="shared" si="166"/>
        <v>15832</v>
      </c>
      <c r="BO145" s="764">
        <v>25000</v>
      </c>
      <c r="BP145" s="764">
        <f t="shared" si="167"/>
        <v>40832</v>
      </c>
      <c r="BQ145" s="764"/>
      <c r="BR145" s="764">
        <f t="shared" si="168"/>
        <v>40832</v>
      </c>
      <c r="BS145" s="762">
        <v>635</v>
      </c>
      <c r="BT145" s="762">
        <f t="shared" si="169"/>
        <v>41467</v>
      </c>
      <c r="BU145" s="762"/>
      <c r="BV145" s="762">
        <f t="shared" si="170"/>
        <v>41467</v>
      </c>
      <c r="BW145" s="762"/>
      <c r="BX145" s="762">
        <f t="shared" si="171"/>
        <v>41467</v>
      </c>
      <c r="BY145" s="762">
        <v>100</v>
      </c>
      <c r="BZ145" s="762">
        <f t="shared" si="172"/>
        <v>41567</v>
      </c>
      <c r="CA145" s="762"/>
      <c r="CB145" s="762">
        <f t="shared" si="173"/>
        <v>41567</v>
      </c>
      <c r="CC145" s="762"/>
      <c r="CD145" s="762">
        <f t="shared" si="174"/>
        <v>41567</v>
      </c>
      <c r="CE145" s="762">
        <v>91235</v>
      </c>
      <c r="CF145" s="762">
        <f t="shared" si="175"/>
        <v>132802</v>
      </c>
      <c r="CG145" s="698"/>
      <c r="CH145" s="31"/>
      <c r="CI145" s="31"/>
    </row>
    <row r="146" spans="1:247" ht="15.75" x14ac:dyDescent="0.2">
      <c r="A146" s="36" t="s">
        <v>125</v>
      </c>
      <c r="B146" s="28">
        <v>782</v>
      </c>
      <c r="C146" s="28">
        <f>SUM(B146:B146)</f>
        <v>782</v>
      </c>
      <c r="D146" s="28"/>
      <c r="E146" s="28">
        <f>SUM(C146:D146)</f>
        <v>782</v>
      </c>
      <c r="F146" s="28">
        <v>250</v>
      </c>
      <c r="G146" s="28">
        <f>SUM(E146:F146)</f>
        <v>1032</v>
      </c>
      <c r="H146" s="28">
        <v>245</v>
      </c>
      <c r="I146" s="28">
        <f>SUM(G146:H146)</f>
        <v>1277</v>
      </c>
      <c r="J146" s="28">
        <v>245</v>
      </c>
      <c r="K146" s="28">
        <f>SUM(I146:J146)</f>
        <v>1522</v>
      </c>
      <c r="L146" s="28">
        <f>491+345</f>
        <v>836</v>
      </c>
      <c r="M146" s="28">
        <f>SUM(K146:L146)</f>
        <v>2358</v>
      </c>
      <c r="N146" s="28">
        <v>1158</v>
      </c>
      <c r="O146" s="28">
        <f>SUM(M146:N146)</f>
        <v>3516</v>
      </c>
      <c r="P146" s="28">
        <v>216</v>
      </c>
      <c r="Q146" s="28">
        <f>SUM(O146:P146)</f>
        <v>3732</v>
      </c>
      <c r="R146" s="28">
        <v>259</v>
      </c>
      <c r="S146" s="28">
        <f>SUM(Q146:R146)</f>
        <v>3991</v>
      </c>
      <c r="T146" s="28"/>
      <c r="U146" s="28">
        <f>SUM(S146:T146)</f>
        <v>3991</v>
      </c>
      <c r="V146" s="792">
        <v>845592</v>
      </c>
      <c r="W146" s="792">
        <v>780</v>
      </c>
      <c r="X146" s="792">
        <f t="shared" si="159"/>
        <v>846372</v>
      </c>
      <c r="Y146" s="792"/>
      <c r="Z146" s="792">
        <f>SUM(X146:Y146)</f>
        <v>846372</v>
      </c>
      <c r="AA146" s="792">
        <v>215</v>
      </c>
      <c r="AB146" s="792">
        <f>SUM(Z146:AA146)</f>
        <v>846587</v>
      </c>
      <c r="AC146" s="792">
        <v>153</v>
      </c>
      <c r="AD146" s="792">
        <f>SUM(AB146:AC146)</f>
        <v>846740</v>
      </c>
      <c r="AE146" s="792">
        <v>304</v>
      </c>
      <c r="AF146" s="792">
        <f>SUM(AD146:AE146)</f>
        <v>847044</v>
      </c>
      <c r="AG146" s="792">
        <v>4015</v>
      </c>
      <c r="AH146" s="792">
        <f>SUM(AF146:AG146)</f>
        <v>851059</v>
      </c>
      <c r="AI146" s="792">
        <v>252</v>
      </c>
      <c r="AJ146" s="792">
        <f>SUM(AH146:AI146)</f>
        <v>851311</v>
      </c>
      <c r="AK146" s="792">
        <v>152</v>
      </c>
      <c r="AL146" s="792">
        <f>SUM(AJ146:AK146)</f>
        <v>851463</v>
      </c>
      <c r="AM146" s="792"/>
      <c r="AN146" s="792">
        <f>SUM(AL146:AM146)</f>
        <v>851463</v>
      </c>
      <c r="AO146" s="792">
        <v>37</v>
      </c>
      <c r="AP146" s="792">
        <f t="shared" si="157"/>
        <v>851500</v>
      </c>
      <c r="AQ146" s="14" t="s">
        <v>48</v>
      </c>
      <c r="AR146" s="50"/>
      <c r="AS146" s="50">
        <f t="shared" si="158"/>
        <v>0</v>
      </c>
      <c r="AT146" s="50"/>
      <c r="AU146" s="50">
        <f t="shared" si="160"/>
        <v>0</v>
      </c>
      <c r="AV146" s="50"/>
      <c r="AW146" s="50">
        <f t="shared" si="161"/>
        <v>0</v>
      </c>
      <c r="AX146" s="50"/>
      <c r="AY146" s="50">
        <f t="shared" si="162"/>
        <v>0</v>
      </c>
      <c r="AZ146" s="50"/>
      <c r="BA146" s="50">
        <f t="shared" si="163"/>
        <v>0</v>
      </c>
      <c r="BB146" s="50"/>
      <c r="BC146" s="50">
        <f t="shared" si="163"/>
        <v>0</v>
      </c>
      <c r="BD146" s="50"/>
      <c r="BE146" s="50">
        <f t="shared" si="164"/>
        <v>0</v>
      </c>
      <c r="BF146" s="50"/>
      <c r="BG146" s="50">
        <f t="shared" si="164"/>
        <v>0</v>
      </c>
      <c r="BH146" s="50"/>
      <c r="BI146" s="50">
        <f t="shared" si="165"/>
        <v>0</v>
      </c>
      <c r="BJ146" s="50"/>
      <c r="BK146" s="50">
        <f t="shared" si="165"/>
        <v>0</v>
      </c>
      <c r="BL146" s="764"/>
      <c r="BM146" s="764"/>
      <c r="BN146" s="764">
        <f t="shared" si="166"/>
        <v>0</v>
      </c>
      <c r="BO146" s="764"/>
      <c r="BP146" s="764">
        <f t="shared" si="167"/>
        <v>0</v>
      </c>
      <c r="BQ146" s="764"/>
      <c r="BR146" s="764">
        <f t="shared" si="168"/>
        <v>0</v>
      </c>
      <c r="BS146" s="762"/>
      <c r="BT146" s="762">
        <f t="shared" si="169"/>
        <v>0</v>
      </c>
      <c r="BU146" s="762"/>
      <c r="BV146" s="762">
        <f t="shared" si="170"/>
        <v>0</v>
      </c>
      <c r="BW146" s="762"/>
      <c r="BX146" s="762">
        <f t="shared" si="171"/>
        <v>0</v>
      </c>
      <c r="BY146" s="762"/>
      <c r="BZ146" s="762">
        <f t="shared" si="172"/>
        <v>0</v>
      </c>
      <c r="CA146" s="762"/>
      <c r="CB146" s="762">
        <f t="shared" si="173"/>
        <v>0</v>
      </c>
      <c r="CC146" s="762"/>
      <c r="CD146" s="762">
        <f t="shared" si="174"/>
        <v>0</v>
      </c>
      <c r="CE146" s="762"/>
      <c r="CF146" s="762">
        <f t="shared" si="175"/>
        <v>0</v>
      </c>
      <c r="CG146" s="698"/>
      <c r="CH146" s="31"/>
      <c r="CI146" s="31"/>
    </row>
    <row r="147" spans="1:247" ht="15.75" x14ac:dyDescent="0.2">
      <c r="A147" s="14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792"/>
      <c r="W147" s="792"/>
      <c r="X147" s="792">
        <f t="shared" si="159"/>
        <v>0</v>
      </c>
      <c r="Y147" s="792"/>
      <c r="Z147" s="792"/>
      <c r="AA147" s="792"/>
      <c r="AB147" s="792"/>
      <c r="AC147" s="792"/>
      <c r="AD147" s="792"/>
      <c r="AE147" s="792"/>
      <c r="AF147" s="792"/>
      <c r="AG147" s="792"/>
      <c r="AH147" s="792"/>
      <c r="AI147" s="792"/>
      <c r="AJ147" s="792"/>
      <c r="AK147" s="792"/>
      <c r="AL147" s="792"/>
      <c r="AM147" s="792"/>
      <c r="AN147" s="792"/>
      <c r="AO147" s="792"/>
      <c r="AP147" s="792"/>
      <c r="AQ147" s="14" t="s">
        <v>49</v>
      </c>
      <c r="AR147" s="50"/>
      <c r="AS147" s="50">
        <f t="shared" si="158"/>
        <v>0</v>
      </c>
      <c r="AT147" s="50"/>
      <c r="AU147" s="50">
        <f t="shared" si="160"/>
        <v>0</v>
      </c>
      <c r="AV147" s="50"/>
      <c r="AW147" s="50">
        <f t="shared" si="161"/>
        <v>0</v>
      </c>
      <c r="AX147" s="50"/>
      <c r="AY147" s="50">
        <f t="shared" si="162"/>
        <v>0</v>
      </c>
      <c r="AZ147" s="50"/>
      <c r="BA147" s="50">
        <f t="shared" si="163"/>
        <v>0</v>
      </c>
      <c r="BB147" s="50"/>
      <c r="BC147" s="50">
        <f t="shared" si="163"/>
        <v>0</v>
      </c>
      <c r="BD147" s="50"/>
      <c r="BE147" s="50">
        <f t="shared" si="164"/>
        <v>0</v>
      </c>
      <c r="BF147" s="50"/>
      <c r="BG147" s="50">
        <f t="shared" si="164"/>
        <v>0</v>
      </c>
      <c r="BH147" s="50"/>
      <c r="BI147" s="50">
        <f t="shared" si="165"/>
        <v>0</v>
      </c>
      <c r="BJ147" s="50"/>
      <c r="BK147" s="50">
        <f t="shared" si="165"/>
        <v>0</v>
      </c>
      <c r="BL147" s="764"/>
      <c r="BM147" s="764"/>
      <c r="BN147" s="764">
        <f t="shared" si="166"/>
        <v>0</v>
      </c>
      <c r="BO147" s="764"/>
      <c r="BP147" s="764">
        <f t="shared" si="167"/>
        <v>0</v>
      </c>
      <c r="BQ147" s="764"/>
      <c r="BR147" s="764">
        <f t="shared" si="168"/>
        <v>0</v>
      </c>
      <c r="BS147" s="762"/>
      <c r="BT147" s="762">
        <f t="shared" si="169"/>
        <v>0</v>
      </c>
      <c r="BU147" s="762"/>
      <c r="BV147" s="762">
        <f t="shared" si="170"/>
        <v>0</v>
      </c>
      <c r="BW147" s="762"/>
      <c r="BX147" s="762">
        <f t="shared" si="171"/>
        <v>0</v>
      </c>
      <c r="BY147" s="762"/>
      <c r="BZ147" s="762">
        <f t="shared" si="172"/>
        <v>0</v>
      </c>
      <c r="CA147" s="762"/>
      <c r="CB147" s="762">
        <f t="shared" si="173"/>
        <v>0</v>
      </c>
      <c r="CC147" s="762"/>
      <c r="CD147" s="762">
        <f t="shared" si="174"/>
        <v>0</v>
      </c>
      <c r="CE147" s="762"/>
      <c r="CF147" s="762">
        <f t="shared" si="175"/>
        <v>0</v>
      </c>
      <c r="CG147" s="698"/>
      <c r="CH147" s="31"/>
      <c r="CI147" s="31"/>
    </row>
    <row r="148" spans="1:247" s="47" customFormat="1" ht="15.75" x14ac:dyDescent="0.2">
      <c r="A148" s="44" t="s">
        <v>126</v>
      </c>
      <c r="B148" s="45">
        <f t="shared" ref="B148:S148" si="178">B140+B141+B142+B143+B144+B139</f>
        <v>782</v>
      </c>
      <c r="C148" s="45">
        <f t="shared" si="178"/>
        <v>782</v>
      </c>
      <c r="D148" s="45">
        <f t="shared" si="178"/>
        <v>0</v>
      </c>
      <c r="E148" s="45">
        <f t="shared" si="178"/>
        <v>782</v>
      </c>
      <c r="F148" s="45">
        <f t="shared" si="178"/>
        <v>45605</v>
      </c>
      <c r="G148" s="45">
        <f t="shared" si="178"/>
        <v>46387</v>
      </c>
      <c r="H148" s="45">
        <f t="shared" si="178"/>
        <v>245</v>
      </c>
      <c r="I148" s="45">
        <f t="shared" si="178"/>
        <v>46632</v>
      </c>
      <c r="J148" s="45">
        <f t="shared" si="178"/>
        <v>245</v>
      </c>
      <c r="K148" s="45">
        <f t="shared" si="178"/>
        <v>46877</v>
      </c>
      <c r="L148" s="45">
        <f t="shared" si="178"/>
        <v>836</v>
      </c>
      <c r="M148" s="45">
        <f t="shared" si="178"/>
        <v>47713</v>
      </c>
      <c r="N148" s="45">
        <f t="shared" si="178"/>
        <v>1158</v>
      </c>
      <c r="O148" s="45">
        <f t="shared" si="178"/>
        <v>48871</v>
      </c>
      <c r="P148" s="45">
        <f t="shared" si="178"/>
        <v>216</v>
      </c>
      <c r="Q148" s="45">
        <f t="shared" si="178"/>
        <v>49087</v>
      </c>
      <c r="R148" s="45">
        <f t="shared" si="178"/>
        <v>3829</v>
      </c>
      <c r="S148" s="45">
        <f t="shared" si="178"/>
        <v>52916</v>
      </c>
      <c r="T148" s="45">
        <f>T140+T141+T142+T143+T144+T139</f>
        <v>0</v>
      </c>
      <c r="U148" s="45">
        <f>U140+U141+U142+U143+U144+U139</f>
        <v>52916</v>
      </c>
      <c r="V148" s="45">
        <f>V140+V141+V142+V143+V144+V139</f>
        <v>1000828</v>
      </c>
      <c r="W148" s="45">
        <f t="shared" ref="W148:AL148" si="179">W140+W141+W142+W143+W144+W139</f>
        <v>780</v>
      </c>
      <c r="X148" s="45">
        <f t="shared" si="179"/>
        <v>1001608</v>
      </c>
      <c r="Y148" s="45">
        <f t="shared" si="179"/>
        <v>116810</v>
      </c>
      <c r="Z148" s="45">
        <f t="shared" si="179"/>
        <v>1118418</v>
      </c>
      <c r="AA148" s="45">
        <f t="shared" si="179"/>
        <v>215</v>
      </c>
      <c r="AB148" s="45">
        <f t="shared" si="179"/>
        <v>1118633</v>
      </c>
      <c r="AC148" s="45">
        <f t="shared" si="179"/>
        <v>350</v>
      </c>
      <c r="AD148" s="45">
        <f t="shared" si="179"/>
        <v>1118983</v>
      </c>
      <c r="AE148" s="45">
        <f t="shared" si="179"/>
        <v>304</v>
      </c>
      <c r="AF148" s="45">
        <f t="shared" si="179"/>
        <v>1119287</v>
      </c>
      <c r="AG148" s="45">
        <f t="shared" si="179"/>
        <v>4015</v>
      </c>
      <c r="AH148" s="45">
        <f t="shared" si="179"/>
        <v>1123302</v>
      </c>
      <c r="AI148" s="45">
        <f t="shared" si="179"/>
        <v>252</v>
      </c>
      <c r="AJ148" s="45">
        <f t="shared" si="179"/>
        <v>1123554</v>
      </c>
      <c r="AK148" s="45">
        <f t="shared" si="179"/>
        <v>152</v>
      </c>
      <c r="AL148" s="45">
        <f t="shared" si="179"/>
        <v>1123706</v>
      </c>
      <c r="AM148" s="45">
        <f t="shared" ref="AM148:AP148" si="180">AM140+AM141+AM142+AM143+AM144+AM139</f>
        <v>0</v>
      </c>
      <c r="AN148" s="45">
        <f t="shared" si="180"/>
        <v>1123706</v>
      </c>
      <c r="AO148" s="45">
        <f t="shared" si="180"/>
        <v>112396</v>
      </c>
      <c r="AP148" s="45">
        <f t="shared" si="180"/>
        <v>1236102</v>
      </c>
      <c r="AQ148" s="44" t="s">
        <v>127</v>
      </c>
      <c r="AR148" s="46">
        <f t="shared" ref="AR148:BI148" si="181">SUM(AR140:AR147)</f>
        <v>782</v>
      </c>
      <c r="AS148" s="46">
        <f t="shared" si="181"/>
        <v>782</v>
      </c>
      <c r="AT148" s="46">
        <f t="shared" si="181"/>
        <v>0</v>
      </c>
      <c r="AU148" s="46">
        <f t="shared" si="181"/>
        <v>782</v>
      </c>
      <c r="AV148" s="46">
        <f t="shared" si="181"/>
        <v>45605</v>
      </c>
      <c r="AW148" s="46">
        <f t="shared" si="181"/>
        <v>46387</v>
      </c>
      <c r="AX148" s="46">
        <f t="shared" si="181"/>
        <v>245</v>
      </c>
      <c r="AY148" s="46">
        <f t="shared" si="181"/>
        <v>46632</v>
      </c>
      <c r="AZ148" s="46">
        <f t="shared" si="181"/>
        <v>245</v>
      </c>
      <c r="BA148" s="46">
        <f t="shared" si="181"/>
        <v>46877</v>
      </c>
      <c r="BB148" s="46">
        <f t="shared" si="181"/>
        <v>836</v>
      </c>
      <c r="BC148" s="46">
        <f t="shared" si="181"/>
        <v>47713</v>
      </c>
      <c r="BD148" s="46">
        <f t="shared" si="181"/>
        <v>1158</v>
      </c>
      <c r="BE148" s="46">
        <f t="shared" si="181"/>
        <v>48871</v>
      </c>
      <c r="BF148" s="46">
        <f t="shared" si="181"/>
        <v>216</v>
      </c>
      <c r="BG148" s="46">
        <f t="shared" si="181"/>
        <v>49087</v>
      </c>
      <c r="BH148" s="46">
        <f t="shared" si="181"/>
        <v>3829</v>
      </c>
      <c r="BI148" s="46">
        <f t="shared" si="181"/>
        <v>52916</v>
      </c>
      <c r="BJ148" s="46">
        <f>SUM(BJ140:BJ147)</f>
        <v>0</v>
      </c>
      <c r="BK148" s="46">
        <f>SUM(BK140:BK147)</f>
        <v>52916</v>
      </c>
      <c r="BL148" s="46">
        <f>SUM(BL140:BL147)</f>
        <v>1000828</v>
      </c>
      <c r="BM148" s="46">
        <f t="shared" ref="BM148:CB148" si="182">SUM(BM140:BM147)</f>
        <v>780</v>
      </c>
      <c r="BN148" s="46">
        <f t="shared" si="182"/>
        <v>1001608</v>
      </c>
      <c r="BO148" s="46">
        <f t="shared" si="182"/>
        <v>116810</v>
      </c>
      <c r="BP148" s="46">
        <f t="shared" si="182"/>
        <v>1118418</v>
      </c>
      <c r="BQ148" s="46">
        <f t="shared" si="182"/>
        <v>215</v>
      </c>
      <c r="BR148" s="46">
        <f t="shared" si="182"/>
        <v>1118633</v>
      </c>
      <c r="BS148" s="46">
        <f t="shared" si="182"/>
        <v>350</v>
      </c>
      <c r="BT148" s="46">
        <f t="shared" si="182"/>
        <v>1118983</v>
      </c>
      <c r="BU148" s="46">
        <f t="shared" si="182"/>
        <v>304</v>
      </c>
      <c r="BV148" s="46">
        <f t="shared" si="182"/>
        <v>1119287</v>
      </c>
      <c r="BW148" s="46">
        <f t="shared" si="182"/>
        <v>4015</v>
      </c>
      <c r="BX148" s="46">
        <f t="shared" si="182"/>
        <v>1123302</v>
      </c>
      <c r="BY148" s="46">
        <f t="shared" si="182"/>
        <v>252</v>
      </c>
      <c r="BZ148" s="46">
        <f t="shared" si="182"/>
        <v>1123554</v>
      </c>
      <c r="CA148" s="46">
        <f t="shared" si="182"/>
        <v>152</v>
      </c>
      <c r="CB148" s="46">
        <f t="shared" si="182"/>
        <v>1123706</v>
      </c>
      <c r="CC148" s="46">
        <f t="shared" ref="CC148" si="183">SUM(CC140:CC147)</f>
        <v>0</v>
      </c>
      <c r="CD148" s="57">
        <f t="shared" si="174"/>
        <v>1123706</v>
      </c>
      <c r="CE148" s="57">
        <f>SUM(CE140:CE147)</f>
        <v>112396</v>
      </c>
      <c r="CF148" s="57">
        <f>SUM(CD148:CE148)</f>
        <v>1236102</v>
      </c>
      <c r="CG148" s="698"/>
      <c r="CH148" s="706"/>
      <c r="CI148" s="706"/>
    </row>
    <row r="149" spans="1:247" s="51" customFormat="1" ht="15.75" x14ac:dyDescent="0.2">
      <c r="A149" s="48" t="s">
        <v>118</v>
      </c>
      <c r="B149" s="49">
        <f t="shared" ref="B149:S149" si="184">B140+B144</f>
        <v>782</v>
      </c>
      <c r="C149" s="49">
        <f t="shared" si="184"/>
        <v>782</v>
      </c>
      <c r="D149" s="49">
        <f t="shared" si="184"/>
        <v>0</v>
      </c>
      <c r="E149" s="49">
        <f t="shared" si="184"/>
        <v>782</v>
      </c>
      <c r="F149" s="49">
        <f t="shared" si="184"/>
        <v>45605</v>
      </c>
      <c r="G149" s="49">
        <f t="shared" si="184"/>
        <v>46387</v>
      </c>
      <c r="H149" s="49">
        <f t="shared" si="184"/>
        <v>245</v>
      </c>
      <c r="I149" s="49">
        <f t="shared" si="184"/>
        <v>46632</v>
      </c>
      <c r="J149" s="49">
        <f t="shared" si="184"/>
        <v>245</v>
      </c>
      <c r="K149" s="49">
        <f t="shared" si="184"/>
        <v>46877</v>
      </c>
      <c r="L149" s="49">
        <f t="shared" si="184"/>
        <v>836</v>
      </c>
      <c r="M149" s="49">
        <f t="shared" si="184"/>
        <v>47713</v>
      </c>
      <c r="N149" s="49">
        <f t="shared" si="184"/>
        <v>1158</v>
      </c>
      <c r="O149" s="49">
        <f t="shared" si="184"/>
        <v>48871</v>
      </c>
      <c r="P149" s="49">
        <f t="shared" si="184"/>
        <v>216</v>
      </c>
      <c r="Q149" s="49">
        <f t="shared" si="184"/>
        <v>49087</v>
      </c>
      <c r="R149" s="49">
        <f t="shared" si="184"/>
        <v>3829</v>
      </c>
      <c r="S149" s="49">
        <f t="shared" si="184"/>
        <v>52916</v>
      </c>
      <c r="T149" s="49">
        <f>T140+T144</f>
        <v>0</v>
      </c>
      <c r="U149" s="49">
        <f>U140+U144</f>
        <v>52916</v>
      </c>
      <c r="V149" s="49">
        <f>V140+V144</f>
        <v>1000828</v>
      </c>
      <c r="W149" s="49">
        <f>W140+W144</f>
        <v>780</v>
      </c>
      <c r="X149" s="49">
        <f>X140+X144</f>
        <v>1001608</v>
      </c>
      <c r="Y149" s="49">
        <f>Y140+Y144+Y139</f>
        <v>116810</v>
      </c>
      <c r="Z149" s="49">
        <f>Z140+Z144+Z139</f>
        <v>1118418</v>
      </c>
      <c r="AA149" s="49">
        <f t="shared" ref="AA149:AL149" si="185">AA140+AA144+AA139</f>
        <v>215</v>
      </c>
      <c r="AB149" s="49">
        <f t="shared" si="185"/>
        <v>1118633</v>
      </c>
      <c r="AC149" s="49">
        <f t="shared" si="185"/>
        <v>350</v>
      </c>
      <c r="AD149" s="49">
        <f t="shared" si="185"/>
        <v>1118983</v>
      </c>
      <c r="AE149" s="49">
        <f t="shared" si="185"/>
        <v>304</v>
      </c>
      <c r="AF149" s="49">
        <f t="shared" si="185"/>
        <v>1119287</v>
      </c>
      <c r="AG149" s="49">
        <f t="shared" si="185"/>
        <v>4015</v>
      </c>
      <c r="AH149" s="49">
        <f t="shared" si="185"/>
        <v>1123302</v>
      </c>
      <c r="AI149" s="49">
        <f t="shared" si="185"/>
        <v>252</v>
      </c>
      <c r="AJ149" s="49">
        <f t="shared" si="185"/>
        <v>1123554</v>
      </c>
      <c r="AK149" s="49">
        <f t="shared" si="185"/>
        <v>152</v>
      </c>
      <c r="AL149" s="49">
        <f t="shared" si="185"/>
        <v>1123706</v>
      </c>
      <c r="AM149" s="49">
        <f t="shared" ref="AM149:AP149" si="186">AM140+AM144+AM139</f>
        <v>0</v>
      </c>
      <c r="AN149" s="49">
        <f t="shared" si="186"/>
        <v>1123706</v>
      </c>
      <c r="AO149" s="49">
        <f t="shared" si="186"/>
        <v>112396</v>
      </c>
      <c r="AP149" s="49">
        <f t="shared" si="186"/>
        <v>1236102</v>
      </c>
      <c r="AQ149" s="48" t="s">
        <v>119</v>
      </c>
      <c r="AR149" s="50">
        <f t="shared" ref="AR149:BI149" si="187">AR140+AR141+AR142+AR144</f>
        <v>782</v>
      </c>
      <c r="AS149" s="50">
        <f t="shared" si="187"/>
        <v>782</v>
      </c>
      <c r="AT149" s="50">
        <f t="shared" si="187"/>
        <v>0</v>
      </c>
      <c r="AU149" s="50">
        <f t="shared" si="187"/>
        <v>782</v>
      </c>
      <c r="AV149" s="50">
        <f t="shared" si="187"/>
        <v>28265</v>
      </c>
      <c r="AW149" s="50">
        <f t="shared" si="187"/>
        <v>29047</v>
      </c>
      <c r="AX149" s="50">
        <f t="shared" si="187"/>
        <v>245</v>
      </c>
      <c r="AY149" s="50">
        <f t="shared" si="187"/>
        <v>29292</v>
      </c>
      <c r="AZ149" s="50">
        <f t="shared" si="187"/>
        <v>245</v>
      </c>
      <c r="BA149" s="50">
        <f t="shared" si="187"/>
        <v>29537</v>
      </c>
      <c r="BB149" s="50">
        <f t="shared" si="187"/>
        <v>836</v>
      </c>
      <c r="BC149" s="50">
        <f t="shared" si="187"/>
        <v>30373</v>
      </c>
      <c r="BD149" s="50">
        <f t="shared" si="187"/>
        <v>837</v>
      </c>
      <c r="BE149" s="50">
        <f t="shared" si="187"/>
        <v>31210</v>
      </c>
      <c r="BF149" s="50">
        <f t="shared" si="187"/>
        <v>216</v>
      </c>
      <c r="BG149" s="50">
        <f t="shared" si="187"/>
        <v>31426</v>
      </c>
      <c r="BH149" s="50">
        <f t="shared" si="187"/>
        <v>259</v>
      </c>
      <c r="BI149" s="50">
        <f t="shared" si="187"/>
        <v>31685</v>
      </c>
      <c r="BJ149" s="50">
        <f>BJ140+BJ141+BJ142+BJ144</f>
        <v>0</v>
      </c>
      <c r="BK149" s="50">
        <f>BK140+BK141+BK142+BK144</f>
        <v>31685</v>
      </c>
      <c r="BL149" s="50">
        <f>BL140+BL141+BL142+BL144</f>
        <v>984996</v>
      </c>
      <c r="BM149" s="50">
        <f t="shared" ref="BM149:CB149" si="188">BM140+BM141+BM142+BM144</f>
        <v>780</v>
      </c>
      <c r="BN149" s="50">
        <f t="shared" si="188"/>
        <v>985776</v>
      </c>
      <c r="BO149" s="50">
        <f t="shared" si="188"/>
        <v>91810</v>
      </c>
      <c r="BP149" s="50">
        <f t="shared" si="188"/>
        <v>1077586</v>
      </c>
      <c r="BQ149" s="50">
        <f t="shared" si="188"/>
        <v>215</v>
      </c>
      <c r="BR149" s="50">
        <f t="shared" si="188"/>
        <v>1077801</v>
      </c>
      <c r="BS149" s="50">
        <f t="shared" si="188"/>
        <v>-285</v>
      </c>
      <c r="BT149" s="50">
        <f t="shared" si="188"/>
        <v>1077516</v>
      </c>
      <c r="BU149" s="50">
        <f t="shared" si="188"/>
        <v>304</v>
      </c>
      <c r="BV149" s="50">
        <f t="shared" si="188"/>
        <v>1077820</v>
      </c>
      <c r="BW149" s="50">
        <f t="shared" si="188"/>
        <v>4015</v>
      </c>
      <c r="BX149" s="50">
        <f t="shared" si="188"/>
        <v>1081835</v>
      </c>
      <c r="BY149" s="50">
        <f t="shared" si="188"/>
        <v>152</v>
      </c>
      <c r="BZ149" s="50">
        <f t="shared" si="188"/>
        <v>1081987</v>
      </c>
      <c r="CA149" s="50">
        <f t="shared" si="188"/>
        <v>152</v>
      </c>
      <c r="CB149" s="50">
        <f t="shared" si="188"/>
        <v>1082139</v>
      </c>
      <c r="CC149" s="50">
        <f t="shared" ref="CC149" si="189">CC140+CC141+CC142+CC144</f>
        <v>0</v>
      </c>
      <c r="CD149" s="596">
        <f t="shared" si="174"/>
        <v>1082139</v>
      </c>
      <c r="CE149" s="596">
        <f>CE140+CE141+CE142</f>
        <v>21161</v>
      </c>
      <c r="CF149" s="596">
        <f>SUM(CD149:CE149)</f>
        <v>1103300</v>
      </c>
      <c r="CG149" s="698"/>
      <c r="CH149" s="707"/>
      <c r="CI149" s="707"/>
      <c r="DG149" s="51">
        <f t="shared" ref="DG149:FR150" si="190">DG162</f>
        <v>0</v>
      </c>
      <c r="DH149" s="51">
        <f t="shared" si="190"/>
        <v>0</v>
      </c>
      <c r="DI149" s="51">
        <f t="shared" si="190"/>
        <v>0</v>
      </c>
      <c r="DJ149" s="51">
        <f t="shared" si="190"/>
        <v>0</v>
      </c>
      <c r="DK149" s="51">
        <f t="shared" si="190"/>
        <v>0</v>
      </c>
      <c r="DL149" s="51">
        <f t="shared" si="190"/>
        <v>0</v>
      </c>
      <c r="DM149" s="51">
        <f t="shared" si="190"/>
        <v>0</v>
      </c>
      <c r="DN149" s="51">
        <f t="shared" si="190"/>
        <v>0</v>
      </c>
      <c r="DO149" s="51">
        <f t="shared" si="190"/>
        <v>0</v>
      </c>
      <c r="DP149" s="51">
        <f t="shared" si="190"/>
        <v>0</v>
      </c>
      <c r="DQ149" s="51">
        <f t="shared" si="190"/>
        <v>0</v>
      </c>
      <c r="DR149" s="51">
        <f t="shared" si="190"/>
        <v>0</v>
      </c>
      <c r="DS149" s="51">
        <f t="shared" si="190"/>
        <v>0</v>
      </c>
      <c r="DT149" s="51">
        <f t="shared" si="190"/>
        <v>0</v>
      </c>
      <c r="DU149" s="51">
        <f t="shared" si="190"/>
        <v>0</v>
      </c>
      <c r="DV149" s="51">
        <f t="shared" si="190"/>
        <v>0</v>
      </c>
      <c r="DW149" s="51">
        <f t="shared" si="190"/>
        <v>0</v>
      </c>
      <c r="DX149" s="51">
        <f t="shared" si="190"/>
        <v>0</v>
      </c>
      <c r="DY149" s="51">
        <f t="shared" si="190"/>
        <v>0</v>
      </c>
      <c r="DZ149" s="51">
        <f t="shared" si="190"/>
        <v>0</v>
      </c>
      <c r="EA149" s="51">
        <f t="shared" si="190"/>
        <v>0</v>
      </c>
      <c r="EB149" s="51">
        <f t="shared" si="190"/>
        <v>0</v>
      </c>
      <c r="EC149" s="51">
        <f t="shared" si="190"/>
        <v>0</v>
      </c>
      <c r="ED149" s="51">
        <f t="shared" si="190"/>
        <v>0</v>
      </c>
      <c r="EE149" s="51">
        <f t="shared" si="190"/>
        <v>0</v>
      </c>
      <c r="EF149" s="51">
        <f t="shared" si="190"/>
        <v>0</v>
      </c>
      <c r="EG149" s="51">
        <f t="shared" si="190"/>
        <v>0</v>
      </c>
      <c r="EH149" s="51">
        <f t="shared" si="190"/>
        <v>0</v>
      </c>
      <c r="EI149" s="51">
        <f t="shared" si="190"/>
        <v>0</v>
      </c>
      <c r="EJ149" s="51">
        <f t="shared" si="190"/>
        <v>0</v>
      </c>
      <c r="EK149" s="51">
        <f t="shared" si="190"/>
        <v>0</v>
      </c>
      <c r="EL149" s="51">
        <f t="shared" si="190"/>
        <v>0</v>
      </c>
      <c r="EM149" s="51">
        <f t="shared" si="190"/>
        <v>0</v>
      </c>
      <c r="EN149" s="51">
        <f t="shared" si="190"/>
        <v>0</v>
      </c>
      <c r="EO149" s="51">
        <f t="shared" si="190"/>
        <v>0</v>
      </c>
      <c r="EP149" s="51">
        <f t="shared" si="190"/>
        <v>0</v>
      </c>
      <c r="EQ149" s="51">
        <f t="shared" si="190"/>
        <v>0</v>
      </c>
      <c r="ER149" s="51">
        <f t="shared" si="190"/>
        <v>0</v>
      </c>
      <c r="ES149" s="51">
        <f t="shared" si="190"/>
        <v>0</v>
      </c>
      <c r="ET149" s="51">
        <f t="shared" si="190"/>
        <v>0</v>
      </c>
      <c r="EU149" s="51">
        <f t="shared" si="190"/>
        <v>0</v>
      </c>
      <c r="EV149" s="51">
        <f t="shared" si="190"/>
        <v>0</v>
      </c>
      <c r="EW149" s="51">
        <f t="shared" si="190"/>
        <v>0</v>
      </c>
      <c r="EX149" s="51">
        <f t="shared" si="190"/>
        <v>0</v>
      </c>
      <c r="EY149" s="51">
        <f t="shared" si="190"/>
        <v>0</v>
      </c>
      <c r="EZ149" s="51">
        <f t="shared" si="190"/>
        <v>0</v>
      </c>
      <c r="FA149" s="51">
        <f t="shared" si="190"/>
        <v>0</v>
      </c>
      <c r="FB149" s="51">
        <f t="shared" si="190"/>
        <v>0</v>
      </c>
      <c r="FC149" s="51">
        <f t="shared" si="190"/>
        <v>0</v>
      </c>
      <c r="FD149" s="51">
        <f t="shared" si="190"/>
        <v>0</v>
      </c>
      <c r="FE149" s="51">
        <f t="shared" si="190"/>
        <v>0</v>
      </c>
      <c r="FF149" s="51">
        <f t="shared" si="190"/>
        <v>0</v>
      </c>
      <c r="FG149" s="51">
        <f t="shared" si="190"/>
        <v>0</v>
      </c>
      <c r="FH149" s="51">
        <f t="shared" si="190"/>
        <v>0</v>
      </c>
      <c r="FI149" s="51">
        <f t="shared" si="190"/>
        <v>0</v>
      </c>
      <c r="FJ149" s="51">
        <f t="shared" si="190"/>
        <v>0</v>
      </c>
      <c r="FK149" s="51">
        <f t="shared" si="190"/>
        <v>0</v>
      </c>
      <c r="FL149" s="51">
        <f t="shared" si="190"/>
        <v>0</v>
      </c>
      <c r="FM149" s="51">
        <f t="shared" si="190"/>
        <v>0</v>
      </c>
      <c r="FN149" s="51">
        <f t="shared" si="190"/>
        <v>0</v>
      </c>
      <c r="FO149" s="51">
        <f t="shared" si="190"/>
        <v>0</v>
      </c>
      <c r="FP149" s="51">
        <f t="shared" si="190"/>
        <v>0</v>
      </c>
      <c r="FQ149" s="51">
        <f t="shared" si="190"/>
        <v>0</v>
      </c>
      <c r="FR149" s="51">
        <f t="shared" si="190"/>
        <v>0</v>
      </c>
      <c r="FS149" s="51">
        <f t="shared" ref="FS149:ID150" si="191">FS162</f>
        <v>0</v>
      </c>
      <c r="FT149" s="51">
        <f t="shared" si="191"/>
        <v>0</v>
      </c>
      <c r="FU149" s="51">
        <f t="shared" si="191"/>
        <v>0</v>
      </c>
      <c r="FV149" s="51">
        <f t="shared" si="191"/>
        <v>0</v>
      </c>
      <c r="FW149" s="51">
        <f t="shared" si="191"/>
        <v>0</v>
      </c>
      <c r="FX149" s="51">
        <f t="shared" si="191"/>
        <v>0</v>
      </c>
      <c r="FY149" s="51">
        <f t="shared" si="191"/>
        <v>0</v>
      </c>
      <c r="FZ149" s="51">
        <f t="shared" si="191"/>
        <v>0</v>
      </c>
      <c r="GA149" s="51">
        <f t="shared" si="191"/>
        <v>0</v>
      </c>
      <c r="GB149" s="51">
        <f t="shared" si="191"/>
        <v>0</v>
      </c>
      <c r="GC149" s="51">
        <f t="shared" si="191"/>
        <v>0</v>
      </c>
      <c r="GD149" s="51">
        <f t="shared" si="191"/>
        <v>0</v>
      </c>
      <c r="GE149" s="51">
        <f t="shared" si="191"/>
        <v>0</v>
      </c>
      <c r="GF149" s="51">
        <f t="shared" si="191"/>
        <v>0</v>
      </c>
      <c r="GG149" s="51">
        <f t="shared" si="191"/>
        <v>0</v>
      </c>
      <c r="GH149" s="51">
        <f t="shared" si="191"/>
        <v>0</v>
      </c>
      <c r="GI149" s="51">
        <f t="shared" si="191"/>
        <v>0</v>
      </c>
      <c r="GJ149" s="51">
        <f t="shared" si="191"/>
        <v>0</v>
      </c>
      <c r="GK149" s="51">
        <f t="shared" si="191"/>
        <v>0</v>
      </c>
      <c r="GL149" s="51">
        <f t="shared" si="191"/>
        <v>0</v>
      </c>
      <c r="GM149" s="51">
        <f t="shared" si="191"/>
        <v>0</v>
      </c>
      <c r="GN149" s="51">
        <f t="shared" si="191"/>
        <v>0</v>
      </c>
      <c r="GO149" s="51">
        <f t="shared" si="191"/>
        <v>0</v>
      </c>
      <c r="GP149" s="51">
        <f t="shared" si="191"/>
        <v>0</v>
      </c>
      <c r="GQ149" s="51">
        <f t="shared" si="191"/>
        <v>0</v>
      </c>
      <c r="GR149" s="51">
        <f t="shared" si="191"/>
        <v>0</v>
      </c>
      <c r="GS149" s="51">
        <f t="shared" si="191"/>
        <v>0</v>
      </c>
      <c r="GT149" s="51">
        <f t="shared" si="191"/>
        <v>0</v>
      </c>
      <c r="GU149" s="51">
        <f t="shared" si="191"/>
        <v>0</v>
      </c>
      <c r="GV149" s="51">
        <f t="shared" si="191"/>
        <v>0</v>
      </c>
      <c r="GW149" s="51">
        <f t="shared" si="191"/>
        <v>0</v>
      </c>
      <c r="GX149" s="51">
        <f t="shared" si="191"/>
        <v>0</v>
      </c>
      <c r="GY149" s="51">
        <f t="shared" si="191"/>
        <v>0</v>
      </c>
      <c r="GZ149" s="51">
        <f t="shared" si="191"/>
        <v>0</v>
      </c>
      <c r="HA149" s="51">
        <f t="shared" si="191"/>
        <v>0</v>
      </c>
      <c r="HB149" s="51">
        <f t="shared" si="191"/>
        <v>0</v>
      </c>
      <c r="HC149" s="51">
        <f t="shared" si="191"/>
        <v>0</v>
      </c>
      <c r="HD149" s="51">
        <f t="shared" si="191"/>
        <v>0</v>
      </c>
      <c r="HE149" s="51">
        <f t="shared" si="191"/>
        <v>0</v>
      </c>
      <c r="HF149" s="51">
        <f t="shared" si="191"/>
        <v>0</v>
      </c>
      <c r="HG149" s="51">
        <f t="shared" si="191"/>
        <v>0</v>
      </c>
      <c r="HH149" s="51">
        <f t="shared" si="191"/>
        <v>0</v>
      </c>
      <c r="HI149" s="51">
        <f t="shared" si="191"/>
        <v>0</v>
      </c>
      <c r="HJ149" s="51">
        <f t="shared" si="191"/>
        <v>0</v>
      </c>
      <c r="HK149" s="51">
        <f t="shared" si="191"/>
        <v>0</v>
      </c>
      <c r="HL149" s="51">
        <f t="shared" si="191"/>
        <v>0</v>
      </c>
      <c r="HM149" s="51">
        <f t="shared" si="191"/>
        <v>0</v>
      </c>
      <c r="HN149" s="51">
        <f t="shared" si="191"/>
        <v>0</v>
      </c>
      <c r="HO149" s="51">
        <f t="shared" si="191"/>
        <v>0</v>
      </c>
      <c r="HP149" s="51">
        <f t="shared" si="191"/>
        <v>0</v>
      </c>
      <c r="HQ149" s="51">
        <f t="shared" si="191"/>
        <v>0</v>
      </c>
      <c r="HR149" s="51">
        <f t="shared" si="191"/>
        <v>0</v>
      </c>
      <c r="HS149" s="51">
        <f t="shared" si="191"/>
        <v>0</v>
      </c>
      <c r="HT149" s="51">
        <f t="shared" si="191"/>
        <v>0</v>
      </c>
      <c r="HU149" s="51">
        <f t="shared" si="191"/>
        <v>0</v>
      </c>
      <c r="HV149" s="51">
        <f t="shared" si="191"/>
        <v>0</v>
      </c>
      <c r="HW149" s="51">
        <f t="shared" si="191"/>
        <v>0</v>
      </c>
      <c r="HX149" s="51">
        <f t="shared" si="191"/>
        <v>0</v>
      </c>
      <c r="HY149" s="51">
        <f t="shared" si="191"/>
        <v>0</v>
      </c>
      <c r="HZ149" s="51">
        <f t="shared" si="191"/>
        <v>0</v>
      </c>
      <c r="IA149" s="51">
        <f t="shared" si="191"/>
        <v>0</v>
      </c>
      <c r="IB149" s="51">
        <f t="shared" si="191"/>
        <v>0</v>
      </c>
      <c r="IC149" s="51">
        <f t="shared" si="191"/>
        <v>0</v>
      </c>
      <c r="ID149" s="51">
        <f t="shared" si="191"/>
        <v>0</v>
      </c>
      <c r="IE149" s="51">
        <f t="shared" ref="IE149:IM150" si="192">IE162</f>
        <v>0</v>
      </c>
      <c r="IF149" s="51">
        <f t="shared" si="192"/>
        <v>0</v>
      </c>
      <c r="IG149" s="51">
        <f t="shared" si="192"/>
        <v>0</v>
      </c>
      <c r="IH149" s="51">
        <f t="shared" si="192"/>
        <v>0</v>
      </c>
      <c r="II149" s="51">
        <f t="shared" si="192"/>
        <v>0</v>
      </c>
      <c r="IJ149" s="51">
        <f t="shared" si="192"/>
        <v>0</v>
      </c>
      <c r="IK149" s="51">
        <f t="shared" si="192"/>
        <v>0</v>
      </c>
      <c r="IL149" s="51">
        <f t="shared" si="192"/>
        <v>0</v>
      </c>
      <c r="IM149" s="51">
        <f t="shared" si="192"/>
        <v>0</v>
      </c>
    </row>
    <row r="150" spans="1:247" s="51" customFormat="1" ht="15.75" x14ac:dyDescent="0.2">
      <c r="A150" s="48" t="s">
        <v>120</v>
      </c>
      <c r="B150" s="49">
        <f t="shared" ref="B150:S150" si="193">B141+B143</f>
        <v>0</v>
      </c>
      <c r="C150" s="49">
        <f t="shared" si="193"/>
        <v>0</v>
      </c>
      <c r="D150" s="49">
        <f t="shared" si="193"/>
        <v>0</v>
      </c>
      <c r="E150" s="49">
        <f t="shared" si="193"/>
        <v>0</v>
      </c>
      <c r="F150" s="49">
        <f t="shared" si="193"/>
        <v>0</v>
      </c>
      <c r="G150" s="49">
        <f t="shared" si="193"/>
        <v>0</v>
      </c>
      <c r="H150" s="49">
        <f t="shared" si="193"/>
        <v>0</v>
      </c>
      <c r="I150" s="49">
        <f t="shared" si="193"/>
        <v>0</v>
      </c>
      <c r="J150" s="49">
        <f t="shared" si="193"/>
        <v>0</v>
      </c>
      <c r="K150" s="49">
        <f t="shared" si="193"/>
        <v>0</v>
      </c>
      <c r="L150" s="49">
        <f t="shared" si="193"/>
        <v>0</v>
      </c>
      <c r="M150" s="49">
        <f t="shared" si="193"/>
        <v>0</v>
      </c>
      <c r="N150" s="49">
        <f t="shared" si="193"/>
        <v>0</v>
      </c>
      <c r="O150" s="49">
        <f t="shared" si="193"/>
        <v>0</v>
      </c>
      <c r="P150" s="49">
        <f t="shared" si="193"/>
        <v>0</v>
      </c>
      <c r="Q150" s="49">
        <f t="shared" si="193"/>
        <v>0</v>
      </c>
      <c r="R150" s="49">
        <f t="shared" si="193"/>
        <v>0</v>
      </c>
      <c r="S150" s="49">
        <f t="shared" si="193"/>
        <v>0</v>
      </c>
      <c r="T150" s="49">
        <f>T141+T143</f>
        <v>0</v>
      </c>
      <c r="U150" s="49">
        <f>U141+U143</f>
        <v>0</v>
      </c>
      <c r="V150" s="49">
        <f>V141+V143</f>
        <v>0</v>
      </c>
      <c r="W150" s="49">
        <f t="shared" ref="W150:AL150" si="194">W141+W143</f>
        <v>0</v>
      </c>
      <c r="X150" s="49">
        <f t="shared" si="194"/>
        <v>0</v>
      </c>
      <c r="Y150" s="49">
        <f t="shared" si="194"/>
        <v>0</v>
      </c>
      <c r="Z150" s="49">
        <f t="shared" si="194"/>
        <v>0</v>
      </c>
      <c r="AA150" s="49">
        <f t="shared" si="194"/>
        <v>0</v>
      </c>
      <c r="AB150" s="49">
        <f t="shared" si="194"/>
        <v>0</v>
      </c>
      <c r="AC150" s="49">
        <f t="shared" si="194"/>
        <v>0</v>
      </c>
      <c r="AD150" s="49">
        <f t="shared" si="194"/>
        <v>0</v>
      </c>
      <c r="AE150" s="49">
        <f t="shared" si="194"/>
        <v>0</v>
      </c>
      <c r="AF150" s="49">
        <f t="shared" si="194"/>
        <v>0</v>
      </c>
      <c r="AG150" s="49">
        <f t="shared" si="194"/>
        <v>0</v>
      </c>
      <c r="AH150" s="49">
        <f t="shared" si="194"/>
        <v>0</v>
      </c>
      <c r="AI150" s="49">
        <f t="shared" si="194"/>
        <v>0</v>
      </c>
      <c r="AJ150" s="49">
        <f t="shared" si="194"/>
        <v>0</v>
      </c>
      <c r="AK150" s="49">
        <f t="shared" si="194"/>
        <v>0</v>
      </c>
      <c r="AL150" s="49">
        <f t="shared" si="194"/>
        <v>0</v>
      </c>
      <c r="AM150" s="49">
        <f t="shared" ref="AM150:AP150" si="195">AM141+AM143</f>
        <v>0</v>
      </c>
      <c r="AN150" s="49">
        <f t="shared" si="195"/>
        <v>0</v>
      </c>
      <c r="AO150" s="49">
        <f t="shared" si="195"/>
        <v>0</v>
      </c>
      <c r="AP150" s="49">
        <f t="shared" si="195"/>
        <v>0</v>
      </c>
      <c r="AQ150" s="48" t="s">
        <v>121</v>
      </c>
      <c r="AR150" s="50">
        <f t="shared" ref="AR150:BI150" si="196">AR145+AR146+AR147</f>
        <v>0</v>
      </c>
      <c r="AS150" s="50">
        <f t="shared" si="196"/>
        <v>0</v>
      </c>
      <c r="AT150" s="50">
        <f t="shared" si="196"/>
        <v>0</v>
      </c>
      <c r="AU150" s="50">
        <f t="shared" si="196"/>
        <v>0</v>
      </c>
      <c r="AV150" s="50">
        <f t="shared" si="196"/>
        <v>17340</v>
      </c>
      <c r="AW150" s="50">
        <f t="shared" si="196"/>
        <v>17340</v>
      </c>
      <c r="AX150" s="50">
        <f t="shared" si="196"/>
        <v>0</v>
      </c>
      <c r="AY150" s="50">
        <f t="shared" si="196"/>
        <v>17340</v>
      </c>
      <c r="AZ150" s="50">
        <f t="shared" si="196"/>
        <v>0</v>
      </c>
      <c r="BA150" s="50">
        <f t="shared" si="196"/>
        <v>17340</v>
      </c>
      <c r="BB150" s="50">
        <f t="shared" si="196"/>
        <v>0</v>
      </c>
      <c r="BC150" s="50">
        <f t="shared" si="196"/>
        <v>17340</v>
      </c>
      <c r="BD150" s="50">
        <f t="shared" si="196"/>
        <v>321</v>
      </c>
      <c r="BE150" s="50">
        <f t="shared" si="196"/>
        <v>17661</v>
      </c>
      <c r="BF150" s="50">
        <f t="shared" si="196"/>
        <v>0</v>
      </c>
      <c r="BG150" s="50">
        <f t="shared" si="196"/>
        <v>17661</v>
      </c>
      <c r="BH150" s="50">
        <f t="shared" si="196"/>
        <v>3570</v>
      </c>
      <c r="BI150" s="50">
        <f t="shared" si="196"/>
        <v>21231</v>
      </c>
      <c r="BJ150" s="50">
        <f>BJ145+BJ146+BJ147</f>
        <v>0</v>
      </c>
      <c r="BK150" s="50">
        <f>BK145+BK146+BK147</f>
        <v>21231</v>
      </c>
      <c r="BL150" s="50">
        <f>BL145+BL146+BL147</f>
        <v>15832</v>
      </c>
      <c r="BM150" s="50">
        <f t="shared" ref="BM150:CB150" si="197">BM145+BM146+BM147</f>
        <v>0</v>
      </c>
      <c r="BN150" s="50">
        <f t="shared" si="197"/>
        <v>15832</v>
      </c>
      <c r="BO150" s="50">
        <f t="shared" si="197"/>
        <v>25000</v>
      </c>
      <c r="BP150" s="50">
        <f t="shared" si="197"/>
        <v>40832</v>
      </c>
      <c r="BQ150" s="50">
        <f t="shared" si="197"/>
        <v>0</v>
      </c>
      <c r="BR150" s="50">
        <f t="shared" si="197"/>
        <v>40832</v>
      </c>
      <c r="BS150" s="50">
        <f t="shared" si="197"/>
        <v>635</v>
      </c>
      <c r="BT150" s="50">
        <f t="shared" si="197"/>
        <v>41467</v>
      </c>
      <c r="BU150" s="50">
        <f t="shared" si="197"/>
        <v>0</v>
      </c>
      <c r="BV150" s="50">
        <f t="shared" si="197"/>
        <v>41467</v>
      </c>
      <c r="BW150" s="50">
        <f t="shared" si="197"/>
        <v>0</v>
      </c>
      <c r="BX150" s="50">
        <f t="shared" si="197"/>
        <v>41467</v>
      </c>
      <c r="BY150" s="50">
        <f t="shared" si="197"/>
        <v>100</v>
      </c>
      <c r="BZ150" s="50">
        <f t="shared" si="197"/>
        <v>41567</v>
      </c>
      <c r="CA150" s="50">
        <f t="shared" si="197"/>
        <v>0</v>
      </c>
      <c r="CB150" s="50">
        <f t="shared" si="197"/>
        <v>41567</v>
      </c>
      <c r="CC150" s="50">
        <f t="shared" ref="CC150" si="198">CC145+CC146+CC147</f>
        <v>0</v>
      </c>
      <c r="CD150" s="596">
        <f t="shared" si="174"/>
        <v>41567</v>
      </c>
      <c r="CE150" s="596">
        <f>CE145</f>
        <v>91235</v>
      </c>
      <c r="CF150" s="596">
        <f>SUM(CD150:CE150)</f>
        <v>132802</v>
      </c>
      <c r="CG150" s="698"/>
      <c r="CH150" s="707"/>
      <c r="CI150" s="707"/>
      <c r="DG150" s="51">
        <f t="shared" si="190"/>
        <v>0</v>
      </c>
      <c r="DH150" s="51">
        <f t="shared" si="190"/>
        <v>0</v>
      </c>
      <c r="DI150" s="51">
        <f t="shared" si="190"/>
        <v>0</v>
      </c>
      <c r="DJ150" s="51">
        <f t="shared" si="190"/>
        <v>0</v>
      </c>
      <c r="DK150" s="51">
        <f t="shared" si="190"/>
        <v>0</v>
      </c>
      <c r="DL150" s="51">
        <f t="shared" si="190"/>
        <v>0</v>
      </c>
      <c r="DM150" s="51">
        <f t="shared" si="190"/>
        <v>0</v>
      </c>
      <c r="DN150" s="51">
        <f t="shared" si="190"/>
        <v>0</v>
      </c>
      <c r="DO150" s="51">
        <f t="shared" si="190"/>
        <v>0</v>
      </c>
      <c r="DP150" s="51">
        <f t="shared" si="190"/>
        <v>0</v>
      </c>
      <c r="DQ150" s="51">
        <f t="shared" si="190"/>
        <v>0</v>
      </c>
      <c r="DR150" s="51">
        <f t="shared" si="190"/>
        <v>0</v>
      </c>
      <c r="DS150" s="51">
        <f t="shared" si="190"/>
        <v>0</v>
      </c>
      <c r="DT150" s="51">
        <f t="shared" si="190"/>
        <v>0</v>
      </c>
      <c r="DU150" s="51">
        <f t="shared" si="190"/>
        <v>0</v>
      </c>
      <c r="DV150" s="51">
        <f t="shared" si="190"/>
        <v>0</v>
      </c>
      <c r="DW150" s="51">
        <f t="shared" si="190"/>
        <v>0</v>
      </c>
      <c r="DX150" s="51">
        <f t="shared" si="190"/>
        <v>0</v>
      </c>
      <c r="DY150" s="51">
        <f t="shared" si="190"/>
        <v>0</v>
      </c>
      <c r="DZ150" s="51">
        <f t="shared" si="190"/>
        <v>0</v>
      </c>
      <c r="EA150" s="51">
        <f t="shared" si="190"/>
        <v>0</v>
      </c>
      <c r="EB150" s="51">
        <f t="shared" si="190"/>
        <v>0</v>
      </c>
      <c r="EC150" s="51">
        <f t="shared" si="190"/>
        <v>0</v>
      </c>
      <c r="ED150" s="51">
        <f t="shared" si="190"/>
        <v>0</v>
      </c>
      <c r="EE150" s="51">
        <f t="shared" si="190"/>
        <v>0</v>
      </c>
      <c r="EF150" s="51">
        <f t="shared" si="190"/>
        <v>0</v>
      </c>
      <c r="EG150" s="51">
        <f t="shared" si="190"/>
        <v>0</v>
      </c>
      <c r="EH150" s="51">
        <f t="shared" si="190"/>
        <v>0</v>
      </c>
      <c r="EI150" s="51">
        <f t="shared" si="190"/>
        <v>0</v>
      </c>
      <c r="EJ150" s="51">
        <f t="shared" si="190"/>
        <v>0</v>
      </c>
      <c r="EK150" s="51">
        <f t="shared" si="190"/>
        <v>0</v>
      </c>
      <c r="EL150" s="51">
        <f t="shared" si="190"/>
        <v>0</v>
      </c>
      <c r="EM150" s="51">
        <f t="shared" si="190"/>
        <v>0</v>
      </c>
      <c r="EN150" s="51">
        <f t="shared" si="190"/>
        <v>0</v>
      </c>
      <c r="EO150" s="51">
        <f t="shared" si="190"/>
        <v>0</v>
      </c>
      <c r="EP150" s="51">
        <f t="shared" si="190"/>
        <v>0</v>
      </c>
      <c r="EQ150" s="51">
        <f t="shared" si="190"/>
        <v>0</v>
      </c>
      <c r="ER150" s="51">
        <f t="shared" si="190"/>
        <v>0</v>
      </c>
      <c r="ES150" s="51">
        <f t="shared" si="190"/>
        <v>0</v>
      </c>
      <c r="ET150" s="51">
        <f t="shared" si="190"/>
        <v>0</v>
      </c>
      <c r="EU150" s="51">
        <f t="shared" si="190"/>
        <v>0</v>
      </c>
      <c r="EV150" s="51">
        <f t="shared" si="190"/>
        <v>0</v>
      </c>
      <c r="EW150" s="51">
        <f t="shared" si="190"/>
        <v>0</v>
      </c>
      <c r="EX150" s="51">
        <f t="shared" si="190"/>
        <v>0</v>
      </c>
      <c r="EY150" s="51">
        <f t="shared" si="190"/>
        <v>0</v>
      </c>
      <c r="EZ150" s="51">
        <f t="shared" si="190"/>
        <v>0</v>
      </c>
      <c r="FA150" s="51">
        <f t="shared" si="190"/>
        <v>0</v>
      </c>
      <c r="FB150" s="51">
        <f t="shared" si="190"/>
        <v>0</v>
      </c>
      <c r="FC150" s="51">
        <f t="shared" si="190"/>
        <v>0</v>
      </c>
      <c r="FD150" s="51">
        <f t="shared" si="190"/>
        <v>0</v>
      </c>
      <c r="FE150" s="51">
        <f t="shared" si="190"/>
        <v>0</v>
      </c>
      <c r="FF150" s="51">
        <f t="shared" si="190"/>
        <v>0</v>
      </c>
      <c r="FG150" s="51">
        <f t="shared" si="190"/>
        <v>0</v>
      </c>
      <c r="FH150" s="51">
        <f t="shared" si="190"/>
        <v>0</v>
      </c>
      <c r="FI150" s="51">
        <f t="shared" si="190"/>
        <v>0</v>
      </c>
      <c r="FJ150" s="51">
        <f t="shared" si="190"/>
        <v>0</v>
      </c>
      <c r="FK150" s="51">
        <f t="shared" si="190"/>
        <v>0</v>
      </c>
      <c r="FL150" s="51">
        <f t="shared" si="190"/>
        <v>0</v>
      </c>
      <c r="FM150" s="51">
        <f t="shared" si="190"/>
        <v>0</v>
      </c>
      <c r="FN150" s="51">
        <f t="shared" si="190"/>
        <v>0</v>
      </c>
      <c r="FO150" s="51">
        <f t="shared" si="190"/>
        <v>0</v>
      </c>
      <c r="FP150" s="51">
        <f t="shared" si="190"/>
        <v>0</v>
      </c>
      <c r="FQ150" s="51">
        <f t="shared" si="190"/>
        <v>0</v>
      </c>
      <c r="FR150" s="51">
        <f t="shared" si="190"/>
        <v>0</v>
      </c>
      <c r="FS150" s="51">
        <f t="shared" si="191"/>
        <v>0</v>
      </c>
      <c r="FT150" s="51">
        <f t="shared" si="191"/>
        <v>0</v>
      </c>
      <c r="FU150" s="51">
        <f t="shared" si="191"/>
        <v>0</v>
      </c>
      <c r="FV150" s="51">
        <f t="shared" si="191"/>
        <v>0</v>
      </c>
      <c r="FW150" s="51">
        <f t="shared" si="191"/>
        <v>0</v>
      </c>
      <c r="FX150" s="51">
        <f t="shared" si="191"/>
        <v>0</v>
      </c>
      <c r="FY150" s="51">
        <f t="shared" si="191"/>
        <v>0</v>
      </c>
      <c r="FZ150" s="51">
        <f t="shared" si="191"/>
        <v>0</v>
      </c>
      <c r="GA150" s="51">
        <f t="shared" si="191"/>
        <v>0</v>
      </c>
      <c r="GB150" s="51">
        <f t="shared" si="191"/>
        <v>0</v>
      </c>
      <c r="GC150" s="51">
        <f t="shared" si="191"/>
        <v>0</v>
      </c>
      <c r="GD150" s="51">
        <f t="shared" si="191"/>
        <v>0</v>
      </c>
      <c r="GE150" s="51">
        <f t="shared" si="191"/>
        <v>0</v>
      </c>
      <c r="GF150" s="51">
        <f t="shared" si="191"/>
        <v>0</v>
      </c>
      <c r="GG150" s="51">
        <f t="shared" si="191"/>
        <v>0</v>
      </c>
      <c r="GH150" s="51">
        <f t="shared" si="191"/>
        <v>0</v>
      </c>
      <c r="GI150" s="51">
        <f t="shared" si="191"/>
        <v>0</v>
      </c>
      <c r="GJ150" s="51">
        <f t="shared" si="191"/>
        <v>0</v>
      </c>
      <c r="GK150" s="51">
        <f t="shared" si="191"/>
        <v>0</v>
      </c>
      <c r="GL150" s="51">
        <f t="shared" si="191"/>
        <v>0</v>
      </c>
      <c r="GM150" s="51">
        <f t="shared" si="191"/>
        <v>0</v>
      </c>
      <c r="GN150" s="51">
        <f t="shared" si="191"/>
        <v>0</v>
      </c>
      <c r="GO150" s="51">
        <f t="shared" si="191"/>
        <v>0</v>
      </c>
      <c r="GP150" s="51">
        <f t="shared" si="191"/>
        <v>0</v>
      </c>
      <c r="GQ150" s="51">
        <f t="shared" si="191"/>
        <v>0</v>
      </c>
      <c r="GR150" s="51">
        <f t="shared" si="191"/>
        <v>0</v>
      </c>
      <c r="GS150" s="51">
        <f t="shared" si="191"/>
        <v>0</v>
      </c>
      <c r="GT150" s="51">
        <f t="shared" si="191"/>
        <v>0</v>
      </c>
      <c r="GU150" s="51">
        <f t="shared" si="191"/>
        <v>0</v>
      </c>
      <c r="GV150" s="51">
        <f t="shared" si="191"/>
        <v>0</v>
      </c>
      <c r="GW150" s="51">
        <f t="shared" si="191"/>
        <v>0</v>
      </c>
      <c r="GX150" s="51">
        <f t="shared" si="191"/>
        <v>0</v>
      </c>
      <c r="GY150" s="51">
        <f t="shared" si="191"/>
        <v>0</v>
      </c>
      <c r="GZ150" s="51">
        <f t="shared" si="191"/>
        <v>0</v>
      </c>
      <c r="HA150" s="51">
        <f t="shared" si="191"/>
        <v>0</v>
      </c>
      <c r="HB150" s="51">
        <f t="shared" si="191"/>
        <v>0</v>
      </c>
      <c r="HC150" s="51">
        <f t="shared" si="191"/>
        <v>0</v>
      </c>
      <c r="HD150" s="51">
        <f t="shared" si="191"/>
        <v>0</v>
      </c>
      <c r="HE150" s="51">
        <f t="shared" si="191"/>
        <v>0</v>
      </c>
      <c r="HF150" s="51">
        <f t="shared" si="191"/>
        <v>0</v>
      </c>
      <c r="HG150" s="51">
        <f t="shared" si="191"/>
        <v>0</v>
      </c>
      <c r="HH150" s="51">
        <f t="shared" si="191"/>
        <v>0</v>
      </c>
      <c r="HI150" s="51">
        <f t="shared" si="191"/>
        <v>0</v>
      </c>
      <c r="HJ150" s="51">
        <f t="shared" si="191"/>
        <v>0</v>
      </c>
      <c r="HK150" s="51">
        <f t="shared" si="191"/>
        <v>0</v>
      </c>
      <c r="HL150" s="51">
        <f t="shared" si="191"/>
        <v>0</v>
      </c>
      <c r="HM150" s="51">
        <f t="shared" si="191"/>
        <v>0</v>
      </c>
      <c r="HN150" s="51">
        <f t="shared" si="191"/>
        <v>0</v>
      </c>
      <c r="HO150" s="51">
        <f t="shared" si="191"/>
        <v>0</v>
      </c>
      <c r="HP150" s="51">
        <f t="shared" si="191"/>
        <v>0</v>
      </c>
      <c r="HQ150" s="51">
        <f t="shared" si="191"/>
        <v>0</v>
      </c>
      <c r="HR150" s="51">
        <f t="shared" si="191"/>
        <v>0</v>
      </c>
      <c r="HS150" s="51">
        <f t="shared" si="191"/>
        <v>0</v>
      </c>
      <c r="HT150" s="51">
        <f t="shared" si="191"/>
        <v>0</v>
      </c>
      <c r="HU150" s="51">
        <f t="shared" si="191"/>
        <v>0</v>
      </c>
      <c r="HV150" s="51">
        <f t="shared" si="191"/>
        <v>0</v>
      </c>
      <c r="HW150" s="51">
        <f t="shared" si="191"/>
        <v>0</v>
      </c>
      <c r="HX150" s="51">
        <f t="shared" si="191"/>
        <v>0</v>
      </c>
      <c r="HY150" s="51">
        <f t="shared" si="191"/>
        <v>0</v>
      </c>
      <c r="HZ150" s="51">
        <f t="shared" si="191"/>
        <v>0</v>
      </c>
      <c r="IA150" s="51">
        <f t="shared" si="191"/>
        <v>0</v>
      </c>
      <c r="IB150" s="51">
        <f t="shared" si="191"/>
        <v>0</v>
      </c>
      <c r="IC150" s="51">
        <f t="shared" si="191"/>
        <v>0</v>
      </c>
      <c r="ID150" s="51">
        <f t="shared" si="191"/>
        <v>0</v>
      </c>
      <c r="IE150" s="51">
        <f t="shared" si="192"/>
        <v>0</v>
      </c>
      <c r="IF150" s="51">
        <f t="shared" si="192"/>
        <v>0</v>
      </c>
      <c r="IG150" s="51">
        <f t="shared" si="192"/>
        <v>0</v>
      </c>
      <c r="IH150" s="51">
        <f t="shared" si="192"/>
        <v>0</v>
      </c>
      <c r="II150" s="51">
        <f t="shared" si="192"/>
        <v>0</v>
      </c>
      <c r="IJ150" s="51">
        <f t="shared" si="192"/>
        <v>0</v>
      </c>
      <c r="IK150" s="51">
        <f t="shared" si="192"/>
        <v>0</v>
      </c>
      <c r="IL150" s="51">
        <f t="shared" si="192"/>
        <v>0</v>
      </c>
      <c r="IM150" s="51">
        <f t="shared" si="192"/>
        <v>0</v>
      </c>
    </row>
    <row r="151" spans="1:247" s="47" customFormat="1" ht="21.75" customHeight="1" x14ac:dyDescent="0.2">
      <c r="A151" s="818" t="s">
        <v>128</v>
      </c>
      <c r="B151" s="819"/>
      <c r="C151" s="819"/>
      <c r="D151" s="819"/>
      <c r="E151" s="819"/>
      <c r="F151" s="819"/>
      <c r="G151" s="819"/>
      <c r="H151" s="819"/>
      <c r="I151" s="819"/>
      <c r="J151" s="819"/>
      <c r="K151" s="819"/>
      <c r="L151" s="819"/>
      <c r="M151" s="819"/>
      <c r="N151" s="819"/>
      <c r="O151" s="819"/>
      <c r="P151" s="819"/>
      <c r="Q151" s="819"/>
      <c r="R151" s="819"/>
      <c r="S151" s="819"/>
      <c r="T151" s="819"/>
      <c r="U151" s="819"/>
      <c r="V151" s="819"/>
      <c r="W151" s="819"/>
      <c r="X151" s="819"/>
      <c r="Y151" s="819"/>
      <c r="Z151" s="819"/>
      <c r="AA151" s="819"/>
      <c r="AB151" s="819"/>
      <c r="AC151" s="819"/>
      <c r="AD151" s="819"/>
      <c r="AE151" s="819"/>
      <c r="AF151" s="819"/>
      <c r="AG151" s="819"/>
      <c r="AH151" s="819"/>
      <c r="AI151" s="819"/>
      <c r="AJ151" s="819"/>
      <c r="AK151" s="819"/>
      <c r="AL151" s="819"/>
      <c r="AM151" s="819"/>
      <c r="AN151" s="819"/>
      <c r="AO151" s="819"/>
      <c r="AP151" s="819"/>
      <c r="AQ151" s="819"/>
      <c r="AR151" s="819"/>
      <c r="AS151" s="819"/>
      <c r="AT151" s="819"/>
      <c r="AU151" s="819"/>
      <c r="AV151" s="819"/>
      <c r="AW151" s="819"/>
      <c r="AX151" s="819"/>
      <c r="AY151" s="819"/>
      <c r="AZ151" s="819"/>
      <c r="BA151" s="819"/>
      <c r="BB151" s="819"/>
      <c r="BC151" s="819"/>
      <c r="BD151" s="819"/>
      <c r="BE151" s="819"/>
      <c r="BF151" s="819"/>
      <c r="BG151" s="819"/>
      <c r="BH151" s="819"/>
      <c r="BI151" s="819"/>
      <c r="BJ151" s="819"/>
      <c r="BK151" s="819"/>
      <c r="BL151" s="819"/>
      <c r="BM151" s="819"/>
      <c r="BN151" s="819"/>
      <c r="BO151" s="819"/>
      <c r="BP151" s="819"/>
      <c r="BQ151" s="819"/>
      <c r="BR151" s="819"/>
      <c r="BS151" s="819"/>
      <c r="BT151" s="819"/>
      <c r="BU151" s="819"/>
      <c r="BV151" s="819"/>
      <c r="BW151" s="819"/>
      <c r="BX151" s="819"/>
      <c r="BY151" s="819"/>
      <c r="BZ151" s="819"/>
      <c r="CA151" s="819"/>
      <c r="CB151" s="819"/>
      <c r="CC151" s="819"/>
      <c r="CD151" s="819"/>
      <c r="CE151" s="819"/>
      <c r="CF151" s="820"/>
      <c r="CG151" s="708"/>
      <c r="CH151" s="708"/>
      <c r="CI151" s="708"/>
    </row>
    <row r="152" spans="1:247" ht="15.75" x14ac:dyDescent="0.2">
      <c r="A152" s="14" t="s">
        <v>13</v>
      </c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792"/>
      <c r="W152" s="792"/>
      <c r="X152" s="792"/>
      <c r="Y152" s="792"/>
      <c r="Z152" s="792"/>
      <c r="AA152" s="792"/>
      <c r="AB152" s="792"/>
      <c r="AC152" s="792"/>
      <c r="AD152" s="792"/>
      <c r="AE152" s="792"/>
      <c r="AF152" s="792">
        <f>SUM(AD152:AE152)</f>
        <v>0</v>
      </c>
      <c r="AG152" s="792"/>
      <c r="AH152" s="792">
        <f>SUM(AF152:AG152)</f>
        <v>0</v>
      </c>
      <c r="AI152" s="792"/>
      <c r="AJ152" s="792"/>
      <c r="AK152" s="792"/>
      <c r="AL152" s="792"/>
      <c r="AM152" s="792"/>
      <c r="AN152" s="792"/>
      <c r="AO152" s="792"/>
      <c r="AP152" s="792"/>
      <c r="AQ152" s="27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764"/>
      <c r="BM152" s="764"/>
      <c r="BN152" s="764"/>
      <c r="BO152" s="764"/>
      <c r="BP152" s="764"/>
      <c r="BQ152" s="764"/>
      <c r="BR152" s="764"/>
      <c r="BS152" s="762"/>
      <c r="BT152" s="762"/>
      <c r="BU152" s="762"/>
      <c r="BV152" s="762"/>
      <c r="BW152" s="762"/>
      <c r="BX152" s="762"/>
      <c r="BY152" s="762"/>
      <c r="BZ152" s="762"/>
      <c r="CA152" s="762"/>
      <c r="CB152" s="762"/>
      <c r="CC152" s="762"/>
      <c r="CD152" s="762"/>
      <c r="CE152" s="762"/>
      <c r="CF152" s="762"/>
      <c r="CG152" s="31"/>
      <c r="CH152" s="31"/>
      <c r="CI152" s="31"/>
    </row>
    <row r="153" spans="1:247" ht="15.75" x14ac:dyDescent="0.2">
      <c r="A153" s="14" t="s">
        <v>77</v>
      </c>
      <c r="B153" s="28"/>
      <c r="C153" s="28">
        <f>SUM(B153:B153)</f>
        <v>0</v>
      </c>
      <c r="D153" s="28"/>
      <c r="E153" s="28">
        <f>SUM(C153:D153)</f>
        <v>0</v>
      </c>
      <c r="F153" s="28"/>
      <c r="G153" s="28">
        <f>SUM(E153:F153)</f>
        <v>0</v>
      </c>
      <c r="H153" s="28"/>
      <c r="I153" s="28">
        <f>SUM(G153:H153)</f>
        <v>0</v>
      </c>
      <c r="J153" s="28"/>
      <c r="K153" s="28">
        <f>SUM(I153:J153)</f>
        <v>0</v>
      </c>
      <c r="L153" s="28"/>
      <c r="M153" s="28">
        <f>SUM(K153:L153)</f>
        <v>0</v>
      </c>
      <c r="N153" s="28"/>
      <c r="O153" s="28">
        <f>SUM(M153:N153)</f>
        <v>0</v>
      </c>
      <c r="P153" s="28">
        <v>615</v>
      </c>
      <c r="Q153" s="28">
        <f>SUM(O153:P153)</f>
        <v>615</v>
      </c>
      <c r="R153" s="28"/>
      <c r="S153" s="28">
        <f>SUM(Q153:R153)</f>
        <v>615</v>
      </c>
      <c r="T153" s="28"/>
      <c r="U153" s="28">
        <f>SUM(S153:T153)</f>
        <v>615</v>
      </c>
      <c r="V153" s="792">
        <v>943</v>
      </c>
      <c r="W153" s="792"/>
      <c r="X153" s="792">
        <f>SUM(V153:W153)</f>
        <v>943</v>
      </c>
      <c r="Y153" s="792"/>
      <c r="Z153" s="792">
        <f>SUM(X153:Y153)</f>
        <v>943</v>
      </c>
      <c r="AA153" s="792"/>
      <c r="AB153" s="792">
        <f>SUM(Z153:AA153)</f>
        <v>943</v>
      </c>
      <c r="AC153" s="792"/>
      <c r="AD153" s="792">
        <f>SUM(AB153:AC153)</f>
        <v>943</v>
      </c>
      <c r="AE153" s="792"/>
      <c r="AF153" s="792">
        <f>SUM(AD153:AE153)</f>
        <v>943</v>
      </c>
      <c r="AG153" s="792"/>
      <c r="AH153" s="792">
        <f>SUM(AF153:AG153)</f>
        <v>943</v>
      </c>
      <c r="AI153" s="792"/>
      <c r="AJ153" s="792">
        <f>SUM(AH153:AI153)</f>
        <v>943</v>
      </c>
      <c r="AK153" s="792">
        <v>437</v>
      </c>
      <c r="AL153" s="792">
        <f>SUM(AJ153:AK153)</f>
        <v>1380</v>
      </c>
      <c r="AM153" s="792"/>
      <c r="AN153" s="792">
        <f>SUM(AL153:AM153)</f>
        <v>1380</v>
      </c>
      <c r="AO153" s="792">
        <v>205</v>
      </c>
      <c r="AP153" s="792">
        <f>SUM(AN153:AO153)</f>
        <v>1585</v>
      </c>
      <c r="AQ153" s="16" t="s">
        <v>14</v>
      </c>
      <c r="AR153" s="17">
        <v>202</v>
      </c>
      <c r="AS153" s="17">
        <f t="shared" ref="AS153:AS160" si="199">SUM(AR153:AR153)</f>
        <v>202</v>
      </c>
      <c r="AT153" s="17"/>
      <c r="AU153" s="17">
        <f>SUM(AS153:AT153)</f>
        <v>202</v>
      </c>
      <c r="AV153" s="17">
        <v>4134</v>
      </c>
      <c r="AW153" s="17">
        <f>SUM(AU153:AV153)</f>
        <v>4336</v>
      </c>
      <c r="AX153" s="17">
        <v>39</v>
      </c>
      <c r="AY153" s="17">
        <f>SUM(AW153:AX153)</f>
        <v>4375</v>
      </c>
      <c r="AZ153" s="17">
        <v>39</v>
      </c>
      <c r="BA153" s="17">
        <f>SUM(AY153:AZ153)</f>
        <v>4414</v>
      </c>
      <c r="BB153" s="17">
        <v>78</v>
      </c>
      <c r="BC153" s="17">
        <f>SUM(BA153:BB153)</f>
        <v>4492</v>
      </c>
      <c r="BD153" s="17">
        <v>38</v>
      </c>
      <c r="BE153" s="17">
        <f>SUM(BC153:BD153)</f>
        <v>4530</v>
      </c>
      <c r="BF153" s="17">
        <v>39</v>
      </c>
      <c r="BG153" s="17">
        <f>SUM(BE153:BF153)</f>
        <v>4569</v>
      </c>
      <c r="BH153" s="17">
        <v>39</v>
      </c>
      <c r="BI153" s="17">
        <f>SUM(BG153:BH153)</f>
        <v>4608</v>
      </c>
      <c r="BJ153" s="17"/>
      <c r="BK153" s="17">
        <f>SUM(BI153:BJ153)</f>
        <v>4608</v>
      </c>
      <c r="BL153" s="764">
        <v>393089</v>
      </c>
      <c r="BM153" s="764">
        <v>133</v>
      </c>
      <c r="BN153" s="764">
        <f>SUM(BL153:BM153)</f>
        <v>393222</v>
      </c>
      <c r="BO153" s="764">
        <v>8021</v>
      </c>
      <c r="BP153" s="764">
        <f>SUM(BN153:BO153)</f>
        <v>401243</v>
      </c>
      <c r="BQ153" s="764">
        <v>1770</v>
      </c>
      <c r="BR153" s="764">
        <f>SUM(BP153:BQ153)</f>
        <v>403013</v>
      </c>
      <c r="BS153" s="762">
        <v>27</v>
      </c>
      <c r="BT153" s="762">
        <f>SUM(BR153:BS153)</f>
        <v>403040</v>
      </c>
      <c r="BU153" s="762">
        <v>54</v>
      </c>
      <c r="BV153" s="762">
        <f>SUM(BT153:BU153)</f>
        <v>403094</v>
      </c>
      <c r="BW153" s="762">
        <v>27</v>
      </c>
      <c r="BX153" s="762">
        <f>SUM(BV153:BW153)</f>
        <v>403121</v>
      </c>
      <c r="BY153" s="762">
        <v>27</v>
      </c>
      <c r="BZ153" s="762">
        <f>SUM(BX153:BY153)</f>
        <v>403148</v>
      </c>
      <c r="CA153" s="762">
        <v>27</v>
      </c>
      <c r="CB153" s="762">
        <f>SUM(BZ153:CA153)</f>
        <v>403175</v>
      </c>
      <c r="CC153" s="762"/>
      <c r="CD153" s="762">
        <f>SUM(CB153:CC153)</f>
        <v>403175</v>
      </c>
      <c r="CE153" s="762">
        <v>3</v>
      </c>
      <c r="CF153" s="762">
        <f>SUM(CD153:CE153)</f>
        <v>403178</v>
      </c>
      <c r="CG153" s="698"/>
      <c r="CH153" s="31"/>
      <c r="CI153" s="31"/>
    </row>
    <row r="154" spans="1:247" ht="15.75" x14ac:dyDescent="0.2">
      <c r="A154" s="14" t="s">
        <v>86</v>
      </c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792"/>
      <c r="W154" s="792"/>
      <c r="X154" s="792">
        <f t="shared" ref="X154:X160" si="200">SUM(V154:W154)</f>
        <v>0</v>
      </c>
      <c r="Y154" s="792"/>
      <c r="Z154" s="792"/>
      <c r="AA154" s="792"/>
      <c r="AB154" s="792"/>
      <c r="AC154" s="792"/>
      <c r="AD154" s="792"/>
      <c r="AE154" s="792"/>
      <c r="AF154" s="792"/>
      <c r="AG154" s="792"/>
      <c r="AH154" s="792"/>
      <c r="AI154" s="792"/>
      <c r="AJ154" s="792"/>
      <c r="AK154" s="792"/>
      <c r="AL154" s="792"/>
      <c r="AM154" s="792"/>
      <c r="AN154" s="792"/>
      <c r="AO154" s="792"/>
      <c r="AP154" s="792">
        <f t="shared" ref="AP154:AP159" si="201">SUM(AN154:AO154)</f>
        <v>0</v>
      </c>
      <c r="AQ154" s="14" t="s">
        <v>16</v>
      </c>
      <c r="AR154" s="17">
        <v>37</v>
      </c>
      <c r="AS154" s="17">
        <f t="shared" si="199"/>
        <v>37</v>
      </c>
      <c r="AT154" s="17"/>
      <c r="AU154" s="17">
        <f t="shared" ref="AU154:AU160" si="202">SUM(AS154:AT154)</f>
        <v>37</v>
      </c>
      <c r="AV154" s="17">
        <v>2407</v>
      </c>
      <c r="AW154" s="17">
        <f t="shared" ref="AW154:AW160" si="203">SUM(AU154:AV154)</f>
        <v>2444</v>
      </c>
      <c r="AX154" s="17">
        <v>9</v>
      </c>
      <c r="AY154" s="17">
        <f t="shared" ref="AY154:AY160" si="204">SUM(AW154:AX154)</f>
        <v>2453</v>
      </c>
      <c r="AZ154" s="17">
        <v>9</v>
      </c>
      <c r="BA154" s="17">
        <f t="shared" ref="BA154:BC160" si="205">SUM(AY154:AZ154)</f>
        <v>2462</v>
      </c>
      <c r="BB154" s="17">
        <v>18</v>
      </c>
      <c r="BC154" s="17">
        <f t="shared" si="205"/>
        <v>2480</v>
      </c>
      <c r="BD154" s="17">
        <v>10</v>
      </c>
      <c r="BE154" s="17">
        <f t="shared" ref="BE154:BG160" si="206">SUM(BC154:BD154)</f>
        <v>2490</v>
      </c>
      <c r="BF154" s="17">
        <v>9</v>
      </c>
      <c r="BG154" s="17">
        <f t="shared" si="206"/>
        <v>2499</v>
      </c>
      <c r="BH154" s="17">
        <v>8</v>
      </c>
      <c r="BI154" s="17">
        <f t="shared" ref="BI154:BK160" si="207">SUM(BG154:BH154)</f>
        <v>2507</v>
      </c>
      <c r="BJ154" s="17"/>
      <c r="BK154" s="17">
        <f t="shared" si="207"/>
        <v>2507</v>
      </c>
      <c r="BL154" s="764">
        <v>85843</v>
      </c>
      <c r="BM154" s="764">
        <v>19</v>
      </c>
      <c r="BN154" s="764">
        <f t="shared" ref="BN154:BN160" si="208">SUM(BL154:BM154)</f>
        <v>85862</v>
      </c>
      <c r="BO154" s="764">
        <v>3256</v>
      </c>
      <c r="BP154" s="764">
        <f t="shared" ref="BP154:BP160" si="209">SUM(BN154:BO154)</f>
        <v>89118</v>
      </c>
      <c r="BQ154" s="764">
        <v>357</v>
      </c>
      <c r="BR154" s="764">
        <f t="shared" ref="BR154:BR160" si="210">SUM(BP154:BQ154)</f>
        <v>89475</v>
      </c>
      <c r="BS154" s="762">
        <v>5</v>
      </c>
      <c r="BT154" s="762">
        <f t="shared" ref="BT154:BT160" si="211">SUM(BR154:BS154)</f>
        <v>89480</v>
      </c>
      <c r="BU154" s="762">
        <v>10</v>
      </c>
      <c r="BV154" s="762">
        <f t="shared" ref="BV154:BV160" si="212">SUM(BT154:BU154)</f>
        <v>89490</v>
      </c>
      <c r="BW154" s="762">
        <v>5</v>
      </c>
      <c r="BX154" s="762">
        <f t="shared" ref="BX154:BX160" si="213">SUM(BV154:BW154)</f>
        <v>89495</v>
      </c>
      <c r="BY154" s="762">
        <v>5</v>
      </c>
      <c r="BZ154" s="762">
        <f t="shared" ref="BZ154:BZ160" si="214">SUM(BX154:BY154)</f>
        <v>89500</v>
      </c>
      <c r="CA154" s="762">
        <v>5</v>
      </c>
      <c r="CB154" s="762">
        <f t="shared" ref="CB154:CB160" si="215">SUM(BZ154:CA154)</f>
        <v>89505</v>
      </c>
      <c r="CC154" s="762"/>
      <c r="CD154" s="762">
        <f t="shared" ref="CD154:CD163" si="216">SUM(CB154:CC154)</f>
        <v>89505</v>
      </c>
      <c r="CE154" s="762">
        <v>5</v>
      </c>
      <c r="CF154" s="762">
        <f t="shared" ref="CF154:CF161" si="217">SUM(CD154:CE154)</f>
        <v>89510</v>
      </c>
      <c r="CG154" s="698"/>
      <c r="CH154" s="31"/>
      <c r="CI154" s="31"/>
    </row>
    <row r="155" spans="1:247" ht="15.75" x14ac:dyDescent="0.2">
      <c r="A155" s="14" t="s">
        <v>92</v>
      </c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792"/>
      <c r="W155" s="792"/>
      <c r="X155" s="792">
        <f t="shared" si="200"/>
        <v>0</v>
      </c>
      <c r="Y155" s="792"/>
      <c r="Z155" s="792"/>
      <c r="AA155" s="792"/>
      <c r="AB155" s="792"/>
      <c r="AC155" s="792"/>
      <c r="AD155" s="792"/>
      <c r="AE155" s="792"/>
      <c r="AF155" s="792"/>
      <c r="AG155" s="792"/>
      <c r="AH155" s="792"/>
      <c r="AI155" s="792"/>
      <c r="AJ155" s="792"/>
      <c r="AK155" s="792"/>
      <c r="AL155" s="792"/>
      <c r="AM155" s="792"/>
      <c r="AN155" s="792"/>
      <c r="AO155" s="792"/>
      <c r="AP155" s="792">
        <f t="shared" si="201"/>
        <v>0</v>
      </c>
      <c r="AQ155" s="20" t="s">
        <v>18</v>
      </c>
      <c r="AR155" s="17"/>
      <c r="AS155" s="17">
        <f t="shared" si="199"/>
        <v>0</v>
      </c>
      <c r="AT155" s="17"/>
      <c r="AU155" s="17">
        <f t="shared" si="202"/>
        <v>0</v>
      </c>
      <c r="AV155" s="17">
        <v>373</v>
      </c>
      <c r="AW155" s="17">
        <f t="shared" si="203"/>
        <v>373</v>
      </c>
      <c r="AX155" s="17"/>
      <c r="AY155" s="17">
        <f t="shared" si="204"/>
        <v>373</v>
      </c>
      <c r="AZ155" s="17"/>
      <c r="BA155" s="17">
        <f t="shared" si="205"/>
        <v>373</v>
      </c>
      <c r="BB155" s="17"/>
      <c r="BC155" s="17">
        <f t="shared" si="205"/>
        <v>373</v>
      </c>
      <c r="BD155" s="17"/>
      <c r="BE155" s="17">
        <f t="shared" si="206"/>
        <v>373</v>
      </c>
      <c r="BF155" s="17">
        <v>615</v>
      </c>
      <c r="BG155" s="17">
        <f t="shared" si="206"/>
        <v>988</v>
      </c>
      <c r="BH155" s="17">
        <v>30</v>
      </c>
      <c r="BI155" s="17">
        <f t="shared" si="207"/>
        <v>1018</v>
      </c>
      <c r="BJ155" s="17"/>
      <c r="BK155" s="17">
        <f t="shared" si="207"/>
        <v>1018</v>
      </c>
      <c r="BL155" s="764">
        <v>6876</v>
      </c>
      <c r="BM155" s="764"/>
      <c r="BN155" s="764">
        <f t="shared" si="208"/>
        <v>6876</v>
      </c>
      <c r="BO155" s="764">
        <v>87</v>
      </c>
      <c r="BP155" s="764">
        <f t="shared" si="209"/>
        <v>6963</v>
      </c>
      <c r="BQ155" s="764"/>
      <c r="BR155" s="764">
        <f t="shared" si="210"/>
        <v>6963</v>
      </c>
      <c r="BS155" s="762"/>
      <c r="BT155" s="762">
        <f t="shared" si="211"/>
        <v>6963</v>
      </c>
      <c r="BU155" s="762"/>
      <c r="BV155" s="762">
        <f t="shared" si="212"/>
        <v>6963</v>
      </c>
      <c r="BW155" s="762"/>
      <c r="BX155" s="762">
        <f t="shared" si="213"/>
        <v>6963</v>
      </c>
      <c r="BY155" s="762">
        <v>30</v>
      </c>
      <c r="BZ155" s="762">
        <f t="shared" si="214"/>
        <v>6993</v>
      </c>
      <c r="CA155" s="762">
        <v>437</v>
      </c>
      <c r="CB155" s="762">
        <f t="shared" si="215"/>
        <v>7430</v>
      </c>
      <c r="CC155" s="762"/>
      <c r="CD155" s="762">
        <f t="shared" si="216"/>
        <v>7430</v>
      </c>
      <c r="CE155" s="762">
        <v>205</v>
      </c>
      <c r="CF155" s="762">
        <f t="shared" si="217"/>
        <v>7635</v>
      </c>
      <c r="CG155" s="698"/>
      <c r="CH155" s="31"/>
      <c r="CI155" s="31"/>
    </row>
    <row r="156" spans="1:247" ht="15.75" x14ac:dyDescent="0.2">
      <c r="A156" s="14" t="s">
        <v>96</v>
      </c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792"/>
      <c r="W156" s="792"/>
      <c r="X156" s="792">
        <f t="shared" si="200"/>
        <v>0</v>
      </c>
      <c r="Y156" s="792"/>
      <c r="Z156" s="792"/>
      <c r="AA156" s="792"/>
      <c r="AB156" s="792"/>
      <c r="AC156" s="792"/>
      <c r="AD156" s="792"/>
      <c r="AE156" s="792"/>
      <c r="AF156" s="792"/>
      <c r="AG156" s="792"/>
      <c r="AH156" s="792"/>
      <c r="AI156" s="792"/>
      <c r="AJ156" s="792"/>
      <c r="AK156" s="792"/>
      <c r="AL156" s="792"/>
      <c r="AM156" s="792"/>
      <c r="AN156" s="792"/>
      <c r="AO156" s="792"/>
      <c r="AP156" s="792">
        <f t="shared" si="201"/>
        <v>0</v>
      </c>
      <c r="AQ156" s="21" t="s">
        <v>20</v>
      </c>
      <c r="AR156" s="17"/>
      <c r="AS156" s="17">
        <f t="shared" si="199"/>
        <v>0</v>
      </c>
      <c r="AT156" s="17"/>
      <c r="AU156" s="17">
        <f t="shared" si="202"/>
        <v>0</v>
      </c>
      <c r="AV156" s="17"/>
      <c r="AW156" s="17">
        <f t="shared" si="203"/>
        <v>0</v>
      </c>
      <c r="AX156" s="17"/>
      <c r="AY156" s="17">
        <f t="shared" si="204"/>
        <v>0</v>
      </c>
      <c r="AZ156" s="17"/>
      <c r="BA156" s="17">
        <f t="shared" si="205"/>
        <v>0</v>
      </c>
      <c r="BB156" s="17"/>
      <c r="BC156" s="17">
        <f t="shared" si="205"/>
        <v>0</v>
      </c>
      <c r="BD156" s="17"/>
      <c r="BE156" s="17">
        <f t="shared" si="206"/>
        <v>0</v>
      </c>
      <c r="BF156" s="17"/>
      <c r="BG156" s="17">
        <f t="shared" si="206"/>
        <v>0</v>
      </c>
      <c r="BH156" s="17"/>
      <c r="BI156" s="17">
        <f t="shared" si="207"/>
        <v>0</v>
      </c>
      <c r="BJ156" s="17"/>
      <c r="BK156" s="17">
        <f t="shared" si="207"/>
        <v>0</v>
      </c>
      <c r="BL156" s="764"/>
      <c r="BM156" s="764"/>
      <c r="BN156" s="764">
        <f t="shared" si="208"/>
        <v>0</v>
      </c>
      <c r="BO156" s="764"/>
      <c r="BP156" s="764">
        <f t="shared" si="209"/>
        <v>0</v>
      </c>
      <c r="BQ156" s="764"/>
      <c r="BR156" s="764">
        <f t="shared" si="210"/>
        <v>0</v>
      </c>
      <c r="BS156" s="762"/>
      <c r="BT156" s="762">
        <f t="shared" si="211"/>
        <v>0</v>
      </c>
      <c r="BU156" s="762"/>
      <c r="BV156" s="762">
        <f t="shared" si="212"/>
        <v>0</v>
      </c>
      <c r="BW156" s="762"/>
      <c r="BX156" s="762">
        <f t="shared" si="213"/>
        <v>0</v>
      </c>
      <c r="BY156" s="762"/>
      <c r="BZ156" s="762">
        <f t="shared" si="214"/>
        <v>0</v>
      </c>
      <c r="CA156" s="762"/>
      <c r="CB156" s="762">
        <f t="shared" si="215"/>
        <v>0</v>
      </c>
      <c r="CC156" s="762"/>
      <c r="CD156" s="762">
        <f t="shared" si="216"/>
        <v>0</v>
      </c>
      <c r="CE156" s="762"/>
      <c r="CF156" s="762">
        <f t="shared" si="217"/>
        <v>0</v>
      </c>
      <c r="CG156" s="698"/>
      <c r="CH156" s="31"/>
      <c r="CI156" s="31"/>
    </row>
    <row r="157" spans="1:247" ht="15.75" x14ac:dyDescent="0.2">
      <c r="A157" s="14" t="s">
        <v>104</v>
      </c>
      <c r="B157" s="19">
        <f t="shared" ref="B157:T157" si="218">B158+B159</f>
        <v>239</v>
      </c>
      <c r="C157" s="19">
        <f t="shared" si="218"/>
        <v>239</v>
      </c>
      <c r="D157" s="19">
        <f t="shared" si="218"/>
        <v>0</v>
      </c>
      <c r="E157" s="19">
        <f t="shared" si="218"/>
        <v>239</v>
      </c>
      <c r="F157" s="19">
        <f t="shared" si="218"/>
        <v>10351</v>
      </c>
      <c r="G157" s="19">
        <f t="shared" si="218"/>
        <v>10590</v>
      </c>
      <c r="H157" s="19">
        <f t="shared" si="218"/>
        <v>48</v>
      </c>
      <c r="I157" s="19">
        <f t="shared" si="218"/>
        <v>10638</v>
      </c>
      <c r="J157" s="19">
        <f t="shared" si="218"/>
        <v>48</v>
      </c>
      <c r="K157" s="19">
        <f t="shared" si="218"/>
        <v>10686</v>
      </c>
      <c r="L157" s="19">
        <f t="shared" si="218"/>
        <v>96</v>
      </c>
      <c r="M157" s="19">
        <f t="shared" si="218"/>
        <v>10782</v>
      </c>
      <c r="N157" s="19">
        <f t="shared" si="218"/>
        <v>48</v>
      </c>
      <c r="O157" s="19">
        <f t="shared" si="218"/>
        <v>10830</v>
      </c>
      <c r="P157" s="19">
        <f t="shared" si="218"/>
        <v>48</v>
      </c>
      <c r="Q157" s="19">
        <f t="shared" si="218"/>
        <v>10878</v>
      </c>
      <c r="R157" s="19">
        <f t="shared" si="218"/>
        <v>77</v>
      </c>
      <c r="S157" s="19">
        <f t="shared" si="218"/>
        <v>10955</v>
      </c>
      <c r="T157" s="19">
        <f t="shared" si="218"/>
        <v>0</v>
      </c>
      <c r="U157" s="19">
        <f>U158+U159</f>
        <v>10955</v>
      </c>
      <c r="V157" s="720">
        <f>V158+V159</f>
        <v>485119</v>
      </c>
      <c r="W157" s="720">
        <f t="shared" ref="W157:AP157" si="219">W158+W159</f>
        <v>152</v>
      </c>
      <c r="X157" s="720">
        <f t="shared" si="219"/>
        <v>485271</v>
      </c>
      <c r="Y157" s="720">
        <f t="shared" si="219"/>
        <v>11364</v>
      </c>
      <c r="Z157" s="720">
        <f t="shared" si="219"/>
        <v>496635</v>
      </c>
      <c r="AA157" s="720">
        <f t="shared" si="219"/>
        <v>3127</v>
      </c>
      <c r="AB157" s="720">
        <f t="shared" si="219"/>
        <v>499762</v>
      </c>
      <c r="AC157" s="720">
        <f t="shared" si="219"/>
        <v>32</v>
      </c>
      <c r="AD157" s="720">
        <f t="shared" si="219"/>
        <v>499794</v>
      </c>
      <c r="AE157" s="720">
        <f t="shared" si="219"/>
        <v>64</v>
      </c>
      <c r="AF157" s="720">
        <f t="shared" si="219"/>
        <v>499858</v>
      </c>
      <c r="AG157" s="720">
        <f t="shared" si="219"/>
        <v>32</v>
      </c>
      <c r="AH157" s="720">
        <f t="shared" si="219"/>
        <v>499890</v>
      </c>
      <c r="AI157" s="720">
        <f t="shared" si="219"/>
        <v>62</v>
      </c>
      <c r="AJ157" s="720">
        <f t="shared" si="219"/>
        <v>499952</v>
      </c>
      <c r="AK157" s="720">
        <f t="shared" si="219"/>
        <v>32</v>
      </c>
      <c r="AL157" s="720">
        <f t="shared" si="219"/>
        <v>499984</v>
      </c>
      <c r="AM157" s="720">
        <f t="shared" si="219"/>
        <v>0</v>
      </c>
      <c r="AN157" s="720">
        <f t="shared" si="219"/>
        <v>499984</v>
      </c>
      <c r="AO157" s="720">
        <f t="shared" si="219"/>
        <v>8</v>
      </c>
      <c r="AP157" s="720">
        <f t="shared" si="219"/>
        <v>499992</v>
      </c>
      <c r="AQ157" s="20" t="s">
        <v>22</v>
      </c>
      <c r="AR157" s="17"/>
      <c r="AS157" s="17">
        <f t="shared" si="199"/>
        <v>0</v>
      </c>
      <c r="AT157" s="17"/>
      <c r="AU157" s="17">
        <f t="shared" si="202"/>
        <v>0</v>
      </c>
      <c r="AV157" s="17">
        <v>3437</v>
      </c>
      <c r="AW157" s="17">
        <f t="shared" si="203"/>
        <v>3437</v>
      </c>
      <c r="AX157" s="17"/>
      <c r="AY157" s="17">
        <f t="shared" si="204"/>
        <v>3437</v>
      </c>
      <c r="AZ157" s="17"/>
      <c r="BA157" s="17">
        <f t="shared" si="205"/>
        <v>3437</v>
      </c>
      <c r="BB157" s="17"/>
      <c r="BC157" s="17">
        <f t="shared" si="205"/>
        <v>3437</v>
      </c>
      <c r="BD157" s="17"/>
      <c r="BE157" s="17">
        <f t="shared" si="206"/>
        <v>3437</v>
      </c>
      <c r="BF157" s="17"/>
      <c r="BG157" s="17">
        <f t="shared" si="206"/>
        <v>3437</v>
      </c>
      <c r="BH157" s="17"/>
      <c r="BI157" s="17">
        <f t="shared" si="207"/>
        <v>3437</v>
      </c>
      <c r="BJ157" s="17"/>
      <c r="BK157" s="17">
        <f t="shared" si="207"/>
        <v>3437</v>
      </c>
      <c r="BL157" s="764"/>
      <c r="BM157" s="764"/>
      <c r="BN157" s="764">
        <f t="shared" si="208"/>
        <v>0</v>
      </c>
      <c r="BO157" s="764"/>
      <c r="BP157" s="764">
        <f t="shared" si="209"/>
        <v>0</v>
      </c>
      <c r="BQ157" s="764"/>
      <c r="BR157" s="764">
        <f t="shared" si="210"/>
        <v>0</v>
      </c>
      <c r="BS157" s="762"/>
      <c r="BT157" s="762">
        <f t="shared" si="211"/>
        <v>0</v>
      </c>
      <c r="BU157" s="762"/>
      <c r="BV157" s="762">
        <f t="shared" si="212"/>
        <v>0</v>
      </c>
      <c r="BW157" s="762"/>
      <c r="BX157" s="762">
        <f t="shared" si="213"/>
        <v>0</v>
      </c>
      <c r="BY157" s="762"/>
      <c r="BZ157" s="762">
        <f t="shared" si="214"/>
        <v>0</v>
      </c>
      <c r="CA157" s="762"/>
      <c r="CB157" s="762">
        <f t="shared" si="215"/>
        <v>0</v>
      </c>
      <c r="CC157" s="762"/>
      <c r="CD157" s="762">
        <f t="shared" si="216"/>
        <v>0</v>
      </c>
      <c r="CE157" s="762"/>
      <c r="CF157" s="762">
        <f t="shared" si="217"/>
        <v>0</v>
      </c>
      <c r="CG157" s="698"/>
      <c r="CH157" s="31"/>
      <c r="CI157" s="31"/>
    </row>
    <row r="158" spans="1:247" ht="15.75" x14ac:dyDescent="0.2">
      <c r="A158" s="18" t="s">
        <v>123</v>
      </c>
      <c r="B158" s="28"/>
      <c r="C158" s="28"/>
      <c r="D158" s="28"/>
      <c r="E158" s="28">
        <f>SUM(C158:D158)</f>
        <v>0</v>
      </c>
      <c r="F158" s="28">
        <v>10305</v>
      </c>
      <c r="G158" s="28">
        <f>SUM(E158:F158)</f>
        <v>10305</v>
      </c>
      <c r="H158" s="28"/>
      <c r="I158" s="28">
        <f>SUM(G158:H158)</f>
        <v>10305</v>
      </c>
      <c r="J158" s="28"/>
      <c r="K158" s="28">
        <f>SUM(I158:J158)</f>
        <v>10305</v>
      </c>
      <c r="L158" s="28"/>
      <c r="M158" s="28">
        <f>SUM(K158:L158)</f>
        <v>10305</v>
      </c>
      <c r="N158" s="28"/>
      <c r="O158" s="28">
        <f>SUM(M158:N158)</f>
        <v>10305</v>
      </c>
      <c r="P158" s="28"/>
      <c r="Q158" s="28">
        <f>SUM(O158:P158)</f>
        <v>10305</v>
      </c>
      <c r="R158" s="28"/>
      <c r="S158" s="28">
        <f>SUM(Q158:R158)</f>
        <v>10305</v>
      </c>
      <c r="T158" s="28"/>
      <c r="U158" s="28">
        <f>SUM(S158:T158)</f>
        <v>10305</v>
      </c>
      <c r="V158" s="792"/>
      <c r="W158" s="792"/>
      <c r="X158" s="792">
        <f t="shared" si="200"/>
        <v>0</v>
      </c>
      <c r="Y158" s="792">
        <v>11364</v>
      </c>
      <c r="Z158" s="792">
        <f>SUM(X158:Y158)</f>
        <v>11364</v>
      </c>
      <c r="AA158" s="792"/>
      <c r="AB158" s="792">
        <f>SUM(Z158:AA158)</f>
        <v>11364</v>
      </c>
      <c r="AC158" s="792"/>
      <c r="AD158" s="792">
        <f>SUM(AB158:AC158)</f>
        <v>11364</v>
      </c>
      <c r="AE158" s="792"/>
      <c r="AF158" s="792">
        <f>SUM(AD158:AE158)</f>
        <v>11364</v>
      </c>
      <c r="AG158" s="792"/>
      <c r="AH158" s="792">
        <f>SUM(AF158:AG158)</f>
        <v>11364</v>
      </c>
      <c r="AI158" s="792"/>
      <c r="AJ158" s="792">
        <f>SUM(AH158:AI158)</f>
        <v>11364</v>
      </c>
      <c r="AK158" s="792"/>
      <c r="AL158" s="792">
        <f>SUM(AJ158:AK158)</f>
        <v>11364</v>
      </c>
      <c r="AM158" s="792"/>
      <c r="AN158" s="792">
        <f>SUM(AL158:AM158)</f>
        <v>11364</v>
      </c>
      <c r="AO158" s="792"/>
      <c r="AP158" s="792">
        <f t="shared" si="201"/>
        <v>11364</v>
      </c>
      <c r="AQ158" s="14" t="s">
        <v>46</v>
      </c>
      <c r="AR158" s="17"/>
      <c r="AS158" s="17">
        <f t="shared" si="199"/>
        <v>0</v>
      </c>
      <c r="AT158" s="17"/>
      <c r="AU158" s="17">
        <f t="shared" si="202"/>
        <v>0</v>
      </c>
      <c r="AV158" s="17"/>
      <c r="AW158" s="17">
        <f t="shared" si="203"/>
        <v>0</v>
      </c>
      <c r="AX158" s="17"/>
      <c r="AY158" s="17">
        <f t="shared" si="204"/>
        <v>0</v>
      </c>
      <c r="AZ158" s="17"/>
      <c r="BA158" s="17">
        <f t="shared" si="205"/>
        <v>0</v>
      </c>
      <c r="BB158" s="17"/>
      <c r="BC158" s="17">
        <f t="shared" si="205"/>
        <v>0</v>
      </c>
      <c r="BD158" s="17"/>
      <c r="BE158" s="17">
        <f t="shared" si="206"/>
        <v>0</v>
      </c>
      <c r="BF158" s="17"/>
      <c r="BG158" s="17">
        <f t="shared" si="206"/>
        <v>0</v>
      </c>
      <c r="BH158" s="17"/>
      <c r="BI158" s="17">
        <f t="shared" si="207"/>
        <v>0</v>
      </c>
      <c r="BJ158" s="17"/>
      <c r="BK158" s="17">
        <f t="shared" si="207"/>
        <v>0</v>
      </c>
      <c r="BL158" s="764">
        <v>254</v>
      </c>
      <c r="BM158" s="764"/>
      <c r="BN158" s="764">
        <f t="shared" si="208"/>
        <v>254</v>
      </c>
      <c r="BO158" s="764"/>
      <c r="BP158" s="764">
        <f t="shared" si="209"/>
        <v>254</v>
      </c>
      <c r="BQ158" s="764">
        <v>1000</v>
      </c>
      <c r="BR158" s="764">
        <f t="shared" si="210"/>
        <v>1254</v>
      </c>
      <c r="BS158" s="762"/>
      <c r="BT158" s="762">
        <f t="shared" si="211"/>
        <v>1254</v>
      </c>
      <c r="BU158" s="762"/>
      <c r="BV158" s="762">
        <f t="shared" si="212"/>
        <v>1254</v>
      </c>
      <c r="BW158" s="762"/>
      <c r="BX158" s="762">
        <f t="shared" si="213"/>
        <v>1254</v>
      </c>
      <c r="BY158" s="762"/>
      <c r="BZ158" s="762">
        <f t="shared" si="214"/>
        <v>1254</v>
      </c>
      <c r="CA158" s="762"/>
      <c r="CB158" s="762">
        <f t="shared" si="215"/>
        <v>1254</v>
      </c>
      <c r="CC158" s="762"/>
      <c r="CD158" s="762">
        <f t="shared" si="216"/>
        <v>1254</v>
      </c>
      <c r="CE158" s="762"/>
      <c r="CF158" s="762">
        <f t="shared" si="217"/>
        <v>1254</v>
      </c>
      <c r="CG158" s="698"/>
      <c r="CH158" s="31"/>
      <c r="CI158" s="31"/>
    </row>
    <row r="159" spans="1:247" ht="15.75" x14ac:dyDescent="0.2">
      <c r="A159" s="36" t="s">
        <v>125</v>
      </c>
      <c r="B159" s="28">
        <v>239</v>
      </c>
      <c r="C159" s="28">
        <f>SUM(B159:B159)</f>
        <v>239</v>
      </c>
      <c r="D159" s="28"/>
      <c r="E159" s="28">
        <f>SUM(C159:D159)</f>
        <v>239</v>
      </c>
      <c r="F159" s="28">
        <v>46</v>
      </c>
      <c r="G159" s="28">
        <f>SUM(E159:F159)</f>
        <v>285</v>
      </c>
      <c r="H159" s="28">
        <v>48</v>
      </c>
      <c r="I159" s="28">
        <f>SUM(G159:H159)</f>
        <v>333</v>
      </c>
      <c r="J159" s="28">
        <v>48</v>
      </c>
      <c r="K159" s="28">
        <f>SUM(I159:J159)</f>
        <v>381</v>
      </c>
      <c r="L159" s="28">
        <v>96</v>
      </c>
      <c r="M159" s="28">
        <f>SUM(K159:L159)</f>
        <v>477</v>
      </c>
      <c r="N159" s="28">
        <v>48</v>
      </c>
      <c r="O159" s="28">
        <f>SUM(M159:N159)</f>
        <v>525</v>
      </c>
      <c r="P159" s="28">
        <v>48</v>
      </c>
      <c r="Q159" s="28">
        <f>SUM(O159:P159)</f>
        <v>573</v>
      </c>
      <c r="R159" s="28">
        <v>77</v>
      </c>
      <c r="S159" s="28">
        <f>SUM(Q159:R159)</f>
        <v>650</v>
      </c>
      <c r="T159" s="28"/>
      <c r="U159" s="28">
        <f>SUM(S159:T159)</f>
        <v>650</v>
      </c>
      <c r="V159" s="792">
        <v>485119</v>
      </c>
      <c r="W159" s="792">
        <v>152</v>
      </c>
      <c r="X159" s="792">
        <f t="shared" si="200"/>
        <v>485271</v>
      </c>
      <c r="Y159" s="792"/>
      <c r="Z159" s="792">
        <f>SUM(X159:Y159)</f>
        <v>485271</v>
      </c>
      <c r="AA159" s="792">
        <v>3127</v>
      </c>
      <c r="AB159" s="792">
        <f>SUM(Z159:AA159)</f>
        <v>488398</v>
      </c>
      <c r="AC159" s="792">
        <v>32</v>
      </c>
      <c r="AD159" s="792">
        <f>SUM(AB159:AC159)</f>
        <v>488430</v>
      </c>
      <c r="AE159" s="792">
        <v>64</v>
      </c>
      <c r="AF159" s="792">
        <f>SUM(AD159:AE159)</f>
        <v>488494</v>
      </c>
      <c r="AG159" s="792">
        <v>32</v>
      </c>
      <c r="AH159" s="792">
        <f>SUM(AF159:AG159)</f>
        <v>488526</v>
      </c>
      <c r="AI159" s="792">
        <v>62</v>
      </c>
      <c r="AJ159" s="792">
        <f>SUM(AH159:AI159)</f>
        <v>488588</v>
      </c>
      <c r="AK159" s="792">
        <v>32</v>
      </c>
      <c r="AL159" s="792">
        <f>SUM(AJ159:AK159)</f>
        <v>488620</v>
      </c>
      <c r="AM159" s="792"/>
      <c r="AN159" s="792">
        <f>SUM(AL159:AM159)</f>
        <v>488620</v>
      </c>
      <c r="AO159" s="792">
        <v>8</v>
      </c>
      <c r="AP159" s="792">
        <f t="shared" si="201"/>
        <v>488628</v>
      </c>
      <c r="AQ159" s="14" t="s">
        <v>48</v>
      </c>
      <c r="AR159" s="17"/>
      <c r="AS159" s="17">
        <f t="shared" si="199"/>
        <v>0</v>
      </c>
      <c r="AT159" s="17"/>
      <c r="AU159" s="17">
        <f t="shared" si="202"/>
        <v>0</v>
      </c>
      <c r="AV159" s="17"/>
      <c r="AW159" s="17">
        <f t="shared" si="203"/>
        <v>0</v>
      </c>
      <c r="AX159" s="17"/>
      <c r="AY159" s="17">
        <f t="shared" si="204"/>
        <v>0</v>
      </c>
      <c r="AZ159" s="17"/>
      <c r="BA159" s="17">
        <f t="shared" si="205"/>
        <v>0</v>
      </c>
      <c r="BB159" s="17"/>
      <c r="BC159" s="17">
        <f t="shared" si="205"/>
        <v>0</v>
      </c>
      <c r="BD159" s="17"/>
      <c r="BE159" s="17">
        <f t="shared" si="206"/>
        <v>0</v>
      </c>
      <c r="BF159" s="17"/>
      <c r="BG159" s="17">
        <f t="shared" si="206"/>
        <v>0</v>
      </c>
      <c r="BH159" s="17"/>
      <c r="BI159" s="17">
        <f t="shared" si="207"/>
        <v>0</v>
      </c>
      <c r="BJ159" s="17"/>
      <c r="BK159" s="17">
        <f t="shared" si="207"/>
        <v>0</v>
      </c>
      <c r="BL159" s="764"/>
      <c r="BM159" s="764"/>
      <c r="BN159" s="764">
        <f t="shared" si="208"/>
        <v>0</v>
      </c>
      <c r="BO159" s="764"/>
      <c r="BP159" s="764">
        <f t="shared" si="209"/>
        <v>0</v>
      </c>
      <c r="BQ159" s="764"/>
      <c r="BR159" s="764">
        <f t="shared" si="210"/>
        <v>0</v>
      </c>
      <c r="BS159" s="762"/>
      <c r="BT159" s="762">
        <f t="shared" si="211"/>
        <v>0</v>
      </c>
      <c r="BU159" s="762"/>
      <c r="BV159" s="762">
        <f t="shared" si="212"/>
        <v>0</v>
      </c>
      <c r="BW159" s="762"/>
      <c r="BX159" s="762">
        <f t="shared" si="213"/>
        <v>0</v>
      </c>
      <c r="BY159" s="762"/>
      <c r="BZ159" s="762">
        <f t="shared" si="214"/>
        <v>0</v>
      </c>
      <c r="CA159" s="762"/>
      <c r="CB159" s="762">
        <f t="shared" si="215"/>
        <v>0</v>
      </c>
      <c r="CC159" s="762"/>
      <c r="CD159" s="762">
        <f t="shared" si="216"/>
        <v>0</v>
      </c>
      <c r="CE159" s="762"/>
      <c r="CF159" s="762">
        <f t="shared" si="217"/>
        <v>0</v>
      </c>
      <c r="CG159" s="698"/>
      <c r="CH159" s="31"/>
      <c r="CI159" s="31"/>
    </row>
    <row r="160" spans="1:247" ht="15.75" x14ac:dyDescent="0.2">
      <c r="A160" s="14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792"/>
      <c r="W160" s="792"/>
      <c r="X160" s="792">
        <f t="shared" si="200"/>
        <v>0</v>
      </c>
      <c r="Y160" s="792"/>
      <c r="Z160" s="792"/>
      <c r="AA160" s="792"/>
      <c r="AB160" s="792"/>
      <c r="AC160" s="792"/>
      <c r="AD160" s="792"/>
      <c r="AE160" s="792"/>
      <c r="AF160" s="792"/>
      <c r="AG160" s="792"/>
      <c r="AH160" s="792"/>
      <c r="AI160" s="792"/>
      <c r="AJ160" s="792"/>
      <c r="AK160" s="792"/>
      <c r="AL160" s="792"/>
      <c r="AM160" s="792"/>
      <c r="AN160" s="792"/>
      <c r="AO160" s="792"/>
      <c r="AP160" s="792"/>
      <c r="AQ160" s="14" t="s">
        <v>49</v>
      </c>
      <c r="AR160" s="17"/>
      <c r="AS160" s="17">
        <f t="shared" si="199"/>
        <v>0</v>
      </c>
      <c r="AT160" s="17"/>
      <c r="AU160" s="17">
        <f t="shared" si="202"/>
        <v>0</v>
      </c>
      <c r="AV160" s="17"/>
      <c r="AW160" s="17">
        <f t="shared" si="203"/>
        <v>0</v>
      </c>
      <c r="AX160" s="17"/>
      <c r="AY160" s="17">
        <f t="shared" si="204"/>
        <v>0</v>
      </c>
      <c r="AZ160" s="17"/>
      <c r="BA160" s="17">
        <f t="shared" si="205"/>
        <v>0</v>
      </c>
      <c r="BB160" s="17"/>
      <c r="BC160" s="17">
        <f t="shared" si="205"/>
        <v>0</v>
      </c>
      <c r="BD160" s="17"/>
      <c r="BE160" s="17">
        <f t="shared" si="206"/>
        <v>0</v>
      </c>
      <c r="BF160" s="17"/>
      <c r="BG160" s="17">
        <f t="shared" si="206"/>
        <v>0</v>
      </c>
      <c r="BH160" s="17"/>
      <c r="BI160" s="17">
        <f t="shared" si="207"/>
        <v>0</v>
      </c>
      <c r="BJ160" s="17"/>
      <c r="BK160" s="17">
        <f t="shared" si="207"/>
        <v>0</v>
      </c>
      <c r="BL160" s="764"/>
      <c r="BM160" s="764"/>
      <c r="BN160" s="764">
        <f t="shared" si="208"/>
        <v>0</v>
      </c>
      <c r="BO160" s="764"/>
      <c r="BP160" s="764">
        <f t="shared" si="209"/>
        <v>0</v>
      </c>
      <c r="BQ160" s="764"/>
      <c r="BR160" s="764">
        <f t="shared" si="210"/>
        <v>0</v>
      </c>
      <c r="BS160" s="762"/>
      <c r="BT160" s="762">
        <f t="shared" si="211"/>
        <v>0</v>
      </c>
      <c r="BU160" s="762"/>
      <c r="BV160" s="762">
        <f t="shared" si="212"/>
        <v>0</v>
      </c>
      <c r="BW160" s="762"/>
      <c r="BX160" s="762">
        <f t="shared" si="213"/>
        <v>0</v>
      </c>
      <c r="BY160" s="762"/>
      <c r="BZ160" s="762">
        <f t="shared" si="214"/>
        <v>0</v>
      </c>
      <c r="CA160" s="762"/>
      <c r="CB160" s="762">
        <f t="shared" si="215"/>
        <v>0</v>
      </c>
      <c r="CC160" s="762"/>
      <c r="CD160" s="762">
        <f t="shared" si="216"/>
        <v>0</v>
      </c>
      <c r="CE160" s="762"/>
      <c r="CF160" s="762">
        <f t="shared" si="217"/>
        <v>0</v>
      </c>
      <c r="CG160" s="698"/>
      <c r="CH160" s="31"/>
      <c r="CI160" s="31"/>
    </row>
    <row r="161" spans="1:87" ht="15.75" x14ac:dyDescent="0.2">
      <c r="A161" s="44" t="s">
        <v>126</v>
      </c>
      <c r="B161" s="45">
        <f t="shared" ref="B161:T161" si="220">B153+B154+B155+B156+B157+B152</f>
        <v>239</v>
      </c>
      <c r="C161" s="45">
        <f t="shared" si="220"/>
        <v>239</v>
      </c>
      <c r="D161" s="45">
        <f t="shared" si="220"/>
        <v>0</v>
      </c>
      <c r="E161" s="45">
        <f t="shared" si="220"/>
        <v>239</v>
      </c>
      <c r="F161" s="45">
        <f t="shared" si="220"/>
        <v>10351</v>
      </c>
      <c r="G161" s="45">
        <f t="shared" si="220"/>
        <v>10590</v>
      </c>
      <c r="H161" s="45">
        <f t="shared" si="220"/>
        <v>48</v>
      </c>
      <c r="I161" s="45">
        <f t="shared" si="220"/>
        <v>10638</v>
      </c>
      <c r="J161" s="45">
        <f t="shared" si="220"/>
        <v>48</v>
      </c>
      <c r="K161" s="45">
        <f t="shared" si="220"/>
        <v>10686</v>
      </c>
      <c r="L161" s="45">
        <f t="shared" si="220"/>
        <v>96</v>
      </c>
      <c r="M161" s="45">
        <f t="shared" si="220"/>
        <v>10782</v>
      </c>
      <c r="N161" s="45">
        <f t="shared" si="220"/>
        <v>48</v>
      </c>
      <c r="O161" s="45">
        <f t="shared" si="220"/>
        <v>10830</v>
      </c>
      <c r="P161" s="45">
        <f t="shared" si="220"/>
        <v>663</v>
      </c>
      <c r="Q161" s="45">
        <f t="shared" si="220"/>
        <v>11493</v>
      </c>
      <c r="R161" s="45">
        <f t="shared" si="220"/>
        <v>77</v>
      </c>
      <c r="S161" s="45">
        <f t="shared" si="220"/>
        <v>11570</v>
      </c>
      <c r="T161" s="45">
        <f t="shared" si="220"/>
        <v>0</v>
      </c>
      <c r="U161" s="45">
        <f>U153+U154+U155+U156+U157+U152</f>
        <v>11570</v>
      </c>
      <c r="V161" s="45">
        <f>V153+V154+V155+V156+V157+V152</f>
        <v>486062</v>
      </c>
      <c r="W161" s="45">
        <f t="shared" ref="W161:AL161" si="221">W153+W154+W155+W156+W157+W152</f>
        <v>152</v>
      </c>
      <c r="X161" s="45">
        <f t="shared" si="221"/>
        <v>486214</v>
      </c>
      <c r="Y161" s="45">
        <f t="shared" si="221"/>
        <v>11364</v>
      </c>
      <c r="Z161" s="45">
        <f t="shared" si="221"/>
        <v>497578</v>
      </c>
      <c r="AA161" s="45">
        <f t="shared" si="221"/>
        <v>3127</v>
      </c>
      <c r="AB161" s="45">
        <f t="shared" si="221"/>
        <v>500705</v>
      </c>
      <c r="AC161" s="45">
        <f t="shared" si="221"/>
        <v>32</v>
      </c>
      <c r="AD161" s="45">
        <f t="shared" si="221"/>
        <v>500737</v>
      </c>
      <c r="AE161" s="45">
        <f t="shared" si="221"/>
        <v>64</v>
      </c>
      <c r="AF161" s="45">
        <f t="shared" si="221"/>
        <v>500801</v>
      </c>
      <c r="AG161" s="45">
        <f t="shared" si="221"/>
        <v>32</v>
      </c>
      <c r="AH161" s="45">
        <f t="shared" si="221"/>
        <v>500833</v>
      </c>
      <c r="AI161" s="45">
        <f t="shared" si="221"/>
        <v>62</v>
      </c>
      <c r="AJ161" s="45">
        <f t="shared" si="221"/>
        <v>500895</v>
      </c>
      <c r="AK161" s="45">
        <f t="shared" si="221"/>
        <v>469</v>
      </c>
      <c r="AL161" s="45">
        <f t="shared" si="221"/>
        <v>501364</v>
      </c>
      <c r="AM161" s="45">
        <f t="shared" ref="AM161:AP161" si="222">AM153+AM154+AM155+AM156+AM157+AM152</f>
        <v>0</v>
      </c>
      <c r="AN161" s="45">
        <f t="shared" si="222"/>
        <v>501364</v>
      </c>
      <c r="AO161" s="45">
        <f t="shared" si="222"/>
        <v>213</v>
      </c>
      <c r="AP161" s="45">
        <f t="shared" si="222"/>
        <v>501577</v>
      </c>
      <c r="AQ161" s="44" t="s">
        <v>127</v>
      </c>
      <c r="AR161" s="46">
        <f t="shared" ref="AR161:BI161" si="223">SUM(AR153:AR160)</f>
        <v>239</v>
      </c>
      <c r="AS161" s="46">
        <f t="shared" si="223"/>
        <v>239</v>
      </c>
      <c r="AT161" s="46">
        <f t="shared" si="223"/>
        <v>0</v>
      </c>
      <c r="AU161" s="46">
        <f t="shared" si="223"/>
        <v>239</v>
      </c>
      <c r="AV161" s="46">
        <f t="shared" si="223"/>
        <v>10351</v>
      </c>
      <c r="AW161" s="46">
        <f t="shared" si="223"/>
        <v>10590</v>
      </c>
      <c r="AX161" s="46">
        <f t="shared" si="223"/>
        <v>48</v>
      </c>
      <c r="AY161" s="46">
        <f t="shared" si="223"/>
        <v>10638</v>
      </c>
      <c r="AZ161" s="46">
        <f t="shared" si="223"/>
        <v>48</v>
      </c>
      <c r="BA161" s="46">
        <f t="shared" si="223"/>
        <v>10686</v>
      </c>
      <c r="BB161" s="46">
        <f t="shared" si="223"/>
        <v>96</v>
      </c>
      <c r="BC161" s="46">
        <f t="shared" si="223"/>
        <v>10782</v>
      </c>
      <c r="BD161" s="46">
        <f t="shared" si="223"/>
        <v>48</v>
      </c>
      <c r="BE161" s="46">
        <f t="shared" si="223"/>
        <v>10830</v>
      </c>
      <c r="BF161" s="46">
        <f t="shared" si="223"/>
        <v>663</v>
      </c>
      <c r="BG161" s="46">
        <f t="shared" si="223"/>
        <v>11493</v>
      </c>
      <c r="BH161" s="46">
        <f t="shared" si="223"/>
        <v>77</v>
      </c>
      <c r="BI161" s="46">
        <f t="shared" si="223"/>
        <v>11570</v>
      </c>
      <c r="BJ161" s="46">
        <f>SUM(BJ153:BJ160)</f>
        <v>0</v>
      </c>
      <c r="BK161" s="46">
        <f>SUM(BK153:BK160)</f>
        <v>11570</v>
      </c>
      <c r="BL161" s="46">
        <f>SUM(BL153:BL160)</f>
        <v>486062</v>
      </c>
      <c r="BM161" s="46">
        <f t="shared" ref="BM161:CB161" si="224">SUM(BM153:BM160)</f>
        <v>152</v>
      </c>
      <c r="BN161" s="46">
        <f t="shared" si="224"/>
        <v>486214</v>
      </c>
      <c r="BO161" s="46">
        <f t="shared" si="224"/>
        <v>11364</v>
      </c>
      <c r="BP161" s="46">
        <f t="shared" si="224"/>
        <v>497578</v>
      </c>
      <c r="BQ161" s="46">
        <f t="shared" si="224"/>
        <v>3127</v>
      </c>
      <c r="BR161" s="46">
        <f t="shared" si="224"/>
        <v>500705</v>
      </c>
      <c r="BS161" s="46">
        <f t="shared" si="224"/>
        <v>32</v>
      </c>
      <c r="BT161" s="46">
        <f t="shared" si="224"/>
        <v>500737</v>
      </c>
      <c r="BU161" s="46">
        <f t="shared" si="224"/>
        <v>64</v>
      </c>
      <c r="BV161" s="46">
        <f t="shared" si="224"/>
        <v>500801</v>
      </c>
      <c r="BW161" s="46">
        <f t="shared" si="224"/>
        <v>32</v>
      </c>
      <c r="BX161" s="46">
        <f t="shared" si="224"/>
        <v>500833</v>
      </c>
      <c r="BY161" s="46">
        <f t="shared" si="224"/>
        <v>62</v>
      </c>
      <c r="BZ161" s="46">
        <f t="shared" si="224"/>
        <v>500895</v>
      </c>
      <c r="CA161" s="46">
        <f t="shared" si="224"/>
        <v>469</v>
      </c>
      <c r="CB161" s="46">
        <f t="shared" si="224"/>
        <v>501364</v>
      </c>
      <c r="CC161" s="46">
        <f t="shared" ref="CC161" si="225">SUM(CC153:CC160)</f>
        <v>0</v>
      </c>
      <c r="CD161" s="57">
        <f t="shared" si="216"/>
        <v>501364</v>
      </c>
      <c r="CE161" s="57">
        <f>SUM(CE153:CE160)</f>
        <v>213</v>
      </c>
      <c r="CF161" s="57">
        <f t="shared" si="217"/>
        <v>501577</v>
      </c>
      <c r="CG161" s="698"/>
      <c r="CH161" s="706"/>
      <c r="CI161" s="706"/>
    </row>
    <row r="162" spans="1:87" s="52" customFormat="1" ht="15.75" x14ac:dyDescent="0.2">
      <c r="A162" s="48" t="s">
        <v>118</v>
      </c>
      <c r="B162" s="49">
        <f t="shared" ref="B162:T162" si="226">B153+B157</f>
        <v>239</v>
      </c>
      <c r="C162" s="49">
        <f t="shared" si="226"/>
        <v>239</v>
      </c>
      <c r="D162" s="49">
        <f t="shared" si="226"/>
        <v>0</v>
      </c>
      <c r="E162" s="49">
        <f t="shared" si="226"/>
        <v>239</v>
      </c>
      <c r="F162" s="49">
        <f t="shared" si="226"/>
        <v>10351</v>
      </c>
      <c r="G162" s="49">
        <f t="shared" si="226"/>
        <v>10590</v>
      </c>
      <c r="H162" s="49">
        <f t="shared" si="226"/>
        <v>48</v>
      </c>
      <c r="I162" s="49">
        <f t="shared" si="226"/>
        <v>10638</v>
      </c>
      <c r="J162" s="49">
        <f t="shared" si="226"/>
        <v>48</v>
      </c>
      <c r="K162" s="49">
        <f t="shared" si="226"/>
        <v>10686</v>
      </c>
      <c r="L162" s="49">
        <f t="shared" si="226"/>
        <v>96</v>
      </c>
      <c r="M162" s="49">
        <f t="shared" si="226"/>
        <v>10782</v>
      </c>
      <c r="N162" s="49">
        <f t="shared" si="226"/>
        <v>48</v>
      </c>
      <c r="O162" s="49">
        <f t="shared" si="226"/>
        <v>10830</v>
      </c>
      <c r="P162" s="49">
        <f t="shared" si="226"/>
        <v>663</v>
      </c>
      <c r="Q162" s="49">
        <f t="shared" si="226"/>
        <v>11493</v>
      </c>
      <c r="R162" s="49">
        <f t="shared" si="226"/>
        <v>77</v>
      </c>
      <c r="S162" s="49">
        <f t="shared" si="226"/>
        <v>11570</v>
      </c>
      <c r="T162" s="49">
        <f t="shared" si="226"/>
        <v>0</v>
      </c>
      <c r="U162" s="49">
        <f>U153+U157</f>
        <v>11570</v>
      </c>
      <c r="V162" s="49">
        <f>V153+V157</f>
        <v>486062</v>
      </c>
      <c r="W162" s="49">
        <f t="shared" ref="W162:AB162" si="227">W153+W157</f>
        <v>152</v>
      </c>
      <c r="X162" s="49">
        <f t="shared" si="227"/>
        <v>486214</v>
      </c>
      <c r="Y162" s="49">
        <f t="shared" si="227"/>
        <v>11364</v>
      </c>
      <c r="Z162" s="49">
        <f t="shared" si="227"/>
        <v>497578</v>
      </c>
      <c r="AA162" s="49">
        <f t="shared" si="227"/>
        <v>3127</v>
      </c>
      <c r="AB162" s="49">
        <f t="shared" si="227"/>
        <v>500705</v>
      </c>
      <c r="AC162" s="49">
        <f>AC153+AC157+AC152</f>
        <v>32</v>
      </c>
      <c r="AD162" s="49">
        <f>AD153+AD157+AD152</f>
        <v>500737</v>
      </c>
      <c r="AE162" s="49">
        <f>AE153+AE157+AE152</f>
        <v>64</v>
      </c>
      <c r="AF162" s="49">
        <f>AF153+AF157+AF152</f>
        <v>500801</v>
      </c>
      <c r="AG162" s="49">
        <f t="shared" ref="AG162:AL162" si="228">AG153+AG157+AG152</f>
        <v>32</v>
      </c>
      <c r="AH162" s="49">
        <f t="shared" si="228"/>
        <v>500833</v>
      </c>
      <c r="AI162" s="49">
        <f t="shared" si="228"/>
        <v>62</v>
      </c>
      <c r="AJ162" s="49">
        <f t="shared" si="228"/>
        <v>500895</v>
      </c>
      <c r="AK162" s="49">
        <f t="shared" si="228"/>
        <v>469</v>
      </c>
      <c r="AL162" s="49">
        <f t="shared" si="228"/>
        <v>501364</v>
      </c>
      <c r="AM162" s="49">
        <f t="shared" ref="AM162:AP162" si="229">AM153+AM157+AM152</f>
        <v>0</v>
      </c>
      <c r="AN162" s="49">
        <f t="shared" si="229"/>
        <v>501364</v>
      </c>
      <c r="AO162" s="49">
        <f t="shared" si="229"/>
        <v>213</v>
      </c>
      <c r="AP162" s="49">
        <f t="shared" si="229"/>
        <v>501577</v>
      </c>
      <c r="AQ162" s="48" t="s">
        <v>119</v>
      </c>
      <c r="AR162" s="50">
        <f t="shared" ref="AR162:BI162" si="230">AR153+AR154+AR155+AR157</f>
        <v>239</v>
      </c>
      <c r="AS162" s="50">
        <f t="shared" si="230"/>
        <v>239</v>
      </c>
      <c r="AT162" s="50">
        <f t="shared" si="230"/>
        <v>0</v>
      </c>
      <c r="AU162" s="50">
        <f t="shared" si="230"/>
        <v>239</v>
      </c>
      <c r="AV162" s="50">
        <f t="shared" si="230"/>
        <v>10351</v>
      </c>
      <c r="AW162" s="50">
        <f t="shared" si="230"/>
        <v>10590</v>
      </c>
      <c r="AX162" s="50">
        <f t="shared" si="230"/>
        <v>48</v>
      </c>
      <c r="AY162" s="50">
        <f t="shared" si="230"/>
        <v>10638</v>
      </c>
      <c r="AZ162" s="50">
        <f t="shared" si="230"/>
        <v>48</v>
      </c>
      <c r="BA162" s="50">
        <f t="shared" si="230"/>
        <v>10686</v>
      </c>
      <c r="BB162" s="50">
        <f t="shared" si="230"/>
        <v>96</v>
      </c>
      <c r="BC162" s="50">
        <f t="shared" si="230"/>
        <v>10782</v>
      </c>
      <c r="BD162" s="50">
        <f t="shared" si="230"/>
        <v>48</v>
      </c>
      <c r="BE162" s="50">
        <f t="shared" si="230"/>
        <v>10830</v>
      </c>
      <c r="BF162" s="50">
        <f t="shared" si="230"/>
        <v>663</v>
      </c>
      <c r="BG162" s="50">
        <f t="shared" si="230"/>
        <v>11493</v>
      </c>
      <c r="BH162" s="50">
        <f t="shared" si="230"/>
        <v>77</v>
      </c>
      <c r="BI162" s="50">
        <f t="shared" si="230"/>
        <v>11570</v>
      </c>
      <c r="BJ162" s="50">
        <f>BJ153+BJ154+BJ155+BJ157</f>
        <v>0</v>
      </c>
      <c r="BK162" s="50">
        <f>BK153+BK154+BK155+BK157</f>
        <v>11570</v>
      </c>
      <c r="BL162" s="50">
        <f>BL153+BL154+BL155+BL157</f>
        <v>485808</v>
      </c>
      <c r="BM162" s="50">
        <f t="shared" ref="BM162:CB162" si="231">BM153+BM154+BM155+BM157</f>
        <v>152</v>
      </c>
      <c r="BN162" s="50">
        <f t="shared" si="231"/>
        <v>485960</v>
      </c>
      <c r="BO162" s="50">
        <f t="shared" si="231"/>
        <v>11364</v>
      </c>
      <c r="BP162" s="50">
        <f t="shared" si="231"/>
        <v>497324</v>
      </c>
      <c r="BQ162" s="50">
        <f t="shared" si="231"/>
        <v>2127</v>
      </c>
      <c r="BR162" s="50">
        <f t="shared" si="231"/>
        <v>499451</v>
      </c>
      <c r="BS162" s="50">
        <f t="shared" si="231"/>
        <v>32</v>
      </c>
      <c r="BT162" s="50">
        <f t="shared" si="231"/>
        <v>499483</v>
      </c>
      <c r="BU162" s="50">
        <f t="shared" si="231"/>
        <v>64</v>
      </c>
      <c r="BV162" s="50">
        <f t="shared" si="231"/>
        <v>499547</v>
      </c>
      <c r="BW162" s="50">
        <f t="shared" si="231"/>
        <v>32</v>
      </c>
      <c r="BX162" s="50">
        <f t="shared" si="231"/>
        <v>499579</v>
      </c>
      <c r="BY162" s="50">
        <f t="shared" si="231"/>
        <v>62</v>
      </c>
      <c r="BZ162" s="50">
        <f t="shared" si="231"/>
        <v>499641</v>
      </c>
      <c r="CA162" s="50">
        <f t="shared" si="231"/>
        <v>469</v>
      </c>
      <c r="CB162" s="50">
        <f t="shared" si="231"/>
        <v>500110</v>
      </c>
      <c r="CC162" s="50">
        <f t="shared" ref="CC162" si="232">CC153+CC154+CC155+CC157</f>
        <v>0</v>
      </c>
      <c r="CD162" s="763">
        <f t="shared" si="216"/>
        <v>500110</v>
      </c>
      <c r="CE162" s="763">
        <f>CE153+CE154+CE155</f>
        <v>213</v>
      </c>
      <c r="CF162" s="763">
        <f>SUM(CD162:CE162)</f>
        <v>500323</v>
      </c>
      <c r="CG162" s="698"/>
      <c r="CH162" s="707"/>
      <c r="CI162" s="707"/>
    </row>
    <row r="163" spans="1:87" s="52" customFormat="1" ht="15.75" x14ac:dyDescent="0.2">
      <c r="A163" s="48" t="s">
        <v>120</v>
      </c>
      <c r="B163" s="49">
        <f t="shared" ref="B163:T163" si="233">B154+B156</f>
        <v>0</v>
      </c>
      <c r="C163" s="49">
        <f t="shared" si="233"/>
        <v>0</v>
      </c>
      <c r="D163" s="49">
        <f t="shared" si="233"/>
        <v>0</v>
      </c>
      <c r="E163" s="49">
        <f t="shared" si="233"/>
        <v>0</v>
      </c>
      <c r="F163" s="49">
        <f t="shared" si="233"/>
        <v>0</v>
      </c>
      <c r="G163" s="49">
        <f t="shared" si="233"/>
        <v>0</v>
      </c>
      <c r="H163" s="49">
        <f t="shared" si="233"/>
        <v>0</v>
      </c>
      <c r="I163" s="49">
        <f t="shared" si="233"/>
        <v>0</v>
      </c>
      <c r="J163" s="49">
        <f t="shared" si="233"/>
        <v>0</v>
      </c>
      <c r="K163" s="49">
        <f t="shared" si="233"/>
        <v>0</v>
      </c>
      <c r="L163" s="49">
        <f t="shared" si="233"/>
        <v>0</v>
      </c>
      <c r="M163" s="49">
        <f t="shared" si="233"/>
        <v>0</v>
      </c>
      <c r="N163" s="49">
        <f t="shared" si="233"/>
        <v>0</v>
      </c>
      <c r="O163" s="49">
        <f t="shared" si="233"/>
        <v>0</v>
      </c>
      <c r="P163" s="49">
        <f t="shared" si="233"/>
        <v>0</v>
      </c>
      <c r="Q163" s="49">
        <f t="shared" si="233"/>
        <v>0</v>
      </c>
      <c r="R163" s="49">
        <f t="shared" si="233"/>
        <v>0</v>
      </c>
      <c r="S163" s="49">
        <f t="shared" si="233"/>
        <v>0</v>
      </c>
      <c r="T163" s="49">
        <f t="shared" si="233"/>
        <v>0</v>
      </c>
      <c r="U163" s="49">
        <f>U154+U156</f>
        <v>0</v>
      </c>
      <c r="V163" s="49">
        <f>V154+V156</f>
        <v>0</v>
      </c>
      <c r="W163" s="49">
        <f t="shared" ref="W163:AL163" si="234">W154+W156</f>
        <v>0</v>
      </c>
      <c r="X163" s="49">
        <f t="shared" si="234"/>
        <v>0</v>
      </c>
      <c r="Y163" s="49">
        <f t="shared" si="234"/>
        <v>0</v>
      </c>
      <c r="Z163" s="49">
        <f t="shared" si="234"/>
        <v>0</v>
      </c>
      <c r="AA163" s="49">
        <f t="shared" si="234"/>
        <v>0</v>
      </c>
      <c r="AB163" s="49">
        <f t="shared" si="234"/>
        <v>0</v>
      </c>
      <c r="AC163" s="49">
        <f t="shared" si="234"/>
        <v>0</v>
      </c>
      <c r="AD163" s="49">
        <f t="shared" si="234"/>
        <v>0</v>
      </c>
      <c r="AE163" s="49">
        <f t="shared" si="234"/>
        <v>0</v>
      </c>
      <c r="AF163" s="49">
        <f t="shared" si="234"/>
        <v>0</v>
      </c>
      <c r="AG163" s="49">
        <f t="shared" si="234"/>
        <v>0</v>
      </c>
      <c r="AH163" s="49">
        <f t="shared" si="234"/>
        <v>0</v>
      </c>
      <c r="AI163" s="49">
        <f t="shared" si="234"/>
        <v>0</v>
      </c>
      <c r="AJ163" s="49">
        <f t="shared" si="234"/>
        <v>0</v>
      </c>
      <c r="AK163" s="49">
        <f t="shared" si="234"/>
        <v>0</v>
      </c>
      <c r="AL163" s="49">
        <f t="shared" si="234"/>
        <v>0</v>
      </c>
      <c r="AM163" s="49">
        <f t="shared" ref="AM163:AP163" si="235">AM154+AM156</f>
        <v>0</v>
      </c>
      <c r="AN163" s="49">
        <f t="shared" si="235"/>
        <v>0</v>
      </c>
      <c r="AO163" s="49">
        <f t="shared" si="235"/>
        <v>0</v>
      </c>
      <c r="AP163" s="49">
        <f t="shared" si="235"/>
        <v>0</v>
      </c>
      <c r="AQ163" s="48" t="s">
        <v>121</v>
      </c>
      <c r="AR163" s="50">
        <f t="shared" ref="AR163:BI163" si="236">AR158+AR159+AR160</f>
        <v>0</v>
      </c>
      <c r="AS163" s="50">
        <f t="shared" si="236"/>
        <v>0</v>
      </c>
      <c r="AT163" s="50">
        <f t="shared" si="236"/>
        <v>0</v>
      </c>
      <c r="AU163" s="50">
        <f t="shared" si="236"/>
        <v>0</v>
      </c>
      <c r="AV163" s="50">
        <f t="shared" si="236"/>
        <v>0</v>
      </c>
      <c r="AW163" s="50">
        <f t="shared" si="236"/>
        <v>0</v>
      </c>
      <c r="AX163" s="50">
        <f t="shared" si="236"/>
        <v>0</v>
      </c>
      <c r="AY163" s="50">
        <f t="shared" si="236"/>
        <v>0</v>
      </c>
      <c r="AZ163" s="50">
        <f t="shared" si="236"/>
        <v>0</v>
      </c>
      <c r="BA163" s="50">
        <f t="shared" si="236"/>
        <v>0</v>
      </c>
      <c r="BB163" s="50">
        <f t="shared" si="236"/>
        <v>0</v>
      </c>
      <c r="BC163" s="50">
        <f t="shared" si="236"/>
        <v>0</v>
      </c>
      <c r="BD163" s="50">
        <f t="shared" si="236"/>
        <v>0</v>
      </c>
      <c r="BE163" s="50">
        <f t="shared" si="236"/>
        <v>0</v>
      </c>
      <c r="BF163" s="50">
        <f t="shared" si="236"/>
        <v>0</v>
      </c>
      <c r="BG163" s="50">
        <f t="shared" si="236"/>
        <v>0</v>
      </c>
      <c r="BH163" s="50">
        <f t="shared" si="236"/>
        <v>0</v>
      </c>
      <c r="BI163" s="50">
        <f t="shared" si="236"/>
        <v>0</v>
      </c>
      <c r="BJ163" s="50">
        <f>BJ158+BJ159+BJ160</f>
        <v>0</v>
      </c>
      <c r="BK163" s="50">
        <f>BK158+BK159+BK160</f>
        <v>0</v>
      </c>
      <c r="BL163" s="50">
        <f>BL158+BL159+BL160</f>
        <v>254</v>
      </c>
      <c r="BM163" s="50">
        <f t="shared" ref="BM163:CB163" si="237">BM158+BM159+BM160</f>
        <v>0</v>
      </c>
      <c r="BN163" s="50">
        <f t="shared" si="237"/>
        <v>254</v>
      </c>
      <c r="BO163" s="50">
        <f t="shared" si="237"/>
        <v>0</v>
      </c>
      <c r="BP163" s="50">
        <f t="shared" si="237"/>
        <v>254</v>
      </c>
      <c r="BQ163" s="50">
        <f t="shared" si="237"/>
        <v>1000</v>
      </c>
      <c r="BR163" s="50">
        <f t="shared" si="237"/>
        <v>1254</v>
      </c>
      <c r="BS163" s="50">
        <f t="shared" si="237"/>
        <v>0</v>
      </c>
      <c r="BT163" s="50">
        <f t="shared" si="237"/>
        <v>1254</v>
      </c>
      <c r="BU163" s="50">
        <f t="shared" si="237"/>
        <v>0</v>
      </c>
      <c r="BV163" s="50">
        <f t="shared" si="237"/>
        <v>1254</v>
      </c>
      <c r="BW163" s="50">
        <f t="shared" si="237"/>
        <v>0</v>
      </c>
      <c r="BX163" s="50">
        <f t="shared" si="237"/>
        <v>1254</v>
      </c>
      <c r="BY163" s="50">
        <f t="shared" si="237"/>
        <v>0</v>
      </c>
      <c r="BZ163" s="50">
        <f t="shared" si="237"/>
        <v>1254</v>
      </c>
      <c r="CA163" s="50">
        <f t="shared" si="237"/>
        <v>0</v>
      </c>
      <c r="CB163" s="50">
        <f t="shared" si="237"/>
        <v>1254</v>
      </c>
      <c r="CC163" s="50">
        <f t="shared" ref="CC163" si="238">CC158+CC159+CC160</f>
        <v>0</v>
      </c>
      <c r="CD163" s="763">
        <f t="shared" si="216"/>
        <v>1254</v>
      </c>
      <c r="CE163" s="763"/>
      <c r="CF163" s="763">
        <f>SUM(CD163:CE163)</f>
        <v>1254</v>
      </c>
      <c r="CG163" s="698"/>
      <c r="CH163" s="707"/>
      <c r="CI163" s="707"/>
    </row>
    <row r="164" spans="1:87" ht="22.5" customHeight="1" x14ac:dyDescent="0.2">
      <c r="A164" s="818" t="s">
        <v>129</v>
      </c>
      <c r="B164" s="819"/>
      <c r="C164" s="819"/>
      <c r="D164" s="819"/>
      <c r="E164" s="819"/>
      <c r="F164" s="819"/>
      <c r="G164" s="819"/>
      <c r="H164" s="819"/>
      <c r="I164" s="819"/>
      <c r="J164" s="819"/>
      <c r="K164" s="819"/>
      <c r="L164" s="819"/>
      <c r="M164" s="819"/>
      <c r="N164" s="819"/>
      <c r="O164" s="819"/>
      <c r="P164" s="819"/>
      <c r="Q164" s="819"/>
      <c r="R164" s="819"/>
      <c r="S164" s="819"/>
      <c r="T164" s="819"/>
      <c r="U164" s="819"/>
      <c r="V164" s="819"/>
      <c r="W164" s="819"/>
      <c r="X164" s="819"/>
      <c r="Y164" s="819"/>
      <c r="Z164" s="819"/>
      <c r="AA164" s="819"/>
      <c r="AB164" s="819"/>
      <c r="AC164" s="819"/>
      <c r="AD164" s="819"/>
      <c r="AE164" s="819"/>
      <c r="AF164" s="819"/>
      <c r="AG164" s="819"/>
      <c r="AH164" s="819"/>
      <c r="AI164" s="819"/>
      <c r="AJ164" s="819"/>
      <c r="AK164" s="819"/>
      <c r="AL164" s="819"/>
      <c r="AM164" s="819"/>
      <c r="AN164" s="819"/>
      <c r="AO164" s="819"/>
      <c r="AP164" s="819"/>
      <c r="AQ164" s="819"/>
      <c r="AR164" s="819"/>
      <c r="AS164" s="819"/>
      <c r="AT164" s="819"/>
      <c r="AU164" s="819"/>
      <c r="AV164" s="819"/>
      <c r="AW164" s="819"/>
      <c r="AX164" s="819"/>
      <c r="AY164" s="819"/>
      <c r="AZ164" s="819"/>
      <c r="BA164" s="819"/>
      <c r="BB164" s="819"/>
      <c r="BC164" s="819"/>
      <c r="BD164" s="819"/>
      <c r="BE164" s="819"/>
      <c r="BF164" s="819"/>
      <c r="BG164" s="819"/>
      <c r="BH164" s="819"/>
      <c r="BI164" s="819"/>
      <c r="BJ164" s="819"/>
      <c r="BK164" s="819"/>
      <c r="BL164" s="819"/>
      <c r="BM164" s="819"/>
      <c r="BN164" s="819"/>
      <c r="BO164" s="819"/>
      <c r="BP164" s="819"/>
      <c r="BQ164" s="819"/>
      <c r="BR164" s="819"/>
      <c r="BS164" s="819"/>
      <c r="BT164" s="819"/>
      <c r="BU164" s="819"/>
      <c r="BV164" s="819"/>
      <c r="BW164" s="819"/>
      <c r="BX164" s="819"/>
      <c r="BY164" s="819"/>
      <c r="BZ164" s="819"/>
      <c r="CA164" s="819"/>
      <c r="CB164" s="819"/>
      <c r="CC164" s="819"/>
      <c r="CD164" s="819"/>
      <c r="CE164" s="819"/>
      <c r="CF164" s="820"/>
      <c r="CG164" s="708"/>
      <c r="CH164" s="708"/>
      <c r="CI164" s="708"/>
    </row>
    <row r="165" spans="1:87" ht="15.75" x14ac:dyDescent="0.2">
      <c r="A165" s="14" t="s">
        <v>13</v>
      </c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16" t="s">
        <v>14</v>
      </c>
      <c r="AR165" s="17">
        <v>10046</v>
      </c>
      <c r="AS165" s="17">
        <f t="shared" ref="AS165:AS172" si="239">SUM(AR165:AR165)</f>
        <v>10046</v>
      </c>
      <c r="AT165" s="17"/>
      <c r="AU165" s="17">
        <f>SUM(AS165:AT165)</f>
        <v>10046</v>
      </c>
      <c r="AV165" s="17">
        <v>5050</v>
      </c>
      <c r="AW165" s="17">
        <f>SUM(AU165:AV165)</f>
        <v>15096</v>
      </c>
      <c r="AX165" s="17">
        <v>3678</v>
      </c>
      <c r="AY165" s="17">
        <f>SUM(AW165:AX165)</f>
        <v>18774</v>
      </c>
      <c r="AZ165" s="17">
        <v>3990</v>
      </c>
      <c r="BA165" s="17">
        <f>SUM(AY165:AZ165)</f>
        <v>22764</v>
      </c>
      <c r="BB165" s="17">
        <v>4226</v>
      </c>
      <c r="BC165" s="17">
        <f>SUM(BA165:BB165)</f>
        <v>26990</v>
      </c>
      <c r="BD165" s="17">
        <v>7562</v>
      </c>
      <c r="BE165" s="17">
        <f>SUM(BC165:BD165)</f>
        <v>34552</v>
      </c>
      <c r="BF165" s="17">
        <v>3966</v>
      </c>
      <c r="BG165" s="17">
        <f>SUM(BE165:BF165)</f>
        <v>38518</v>
      </c>
      <c r="BH165" s="17">
        <v>3956</v>
      </c>
      <c r="BI165" s="17">
        <f>SUM(BG165:BH165)</f>
        <v>42474</v>
      </c>
      <c r="BJ165" s="17"/>
      <c r="BK165" s="17">
        <f>SUM(BI165:BJ165)</f>
        <v>42474</v>
      </c>
      <c r="BL165" s="764">
        <v>238677</v>
      </c>
      <c r="BM165" s="764">
        <v>8507</v>
      </c>
      <c r="BN165" s="764">
        <f>SUM(BL165:BM165)</f>
        <v>247184</v>
      </c>
      <c r="BO165" s="764">
        <v>3840</v>
      </c>
      <c r="BP165" s="764">
        <f>SUM(BN165:BO165)</f>
        <v>251024</v>
      </c>
      <c r="BQ165" s="764">
        <v>4985</v>
      </c>
      <c r="BR165" s="764">
        <f>SUM(BP165:BQ165)</f>
        <v>256009</v>
      </c>
      <c r="BS165" s="762">
        <v>2602</v>
      </c>
      <c r="BT165" s="762">
        <f>SUM(BR165:BS165)</f>
        <v>258611</v>
      </c>
      <c r="BU165" s="762">
        <v>6886</v>
      </c>
      <c r="BV165" s="762">
        <f>SUM(BT165:BU165)</f>
        <v>265497</v>
      </c>
      <c r="BW165" s="762">
        <v>2561</v>
      </c>
      <c r="BX165" s="762">
        <f>SUM(BV165:BW165)</f>
        <v>268058</v>
      </c>
      <c r="BY165" s="762">
        <v>2605</v>
      </c>
      <c r="BZ165" s="762">
        <f>SUM(BX165:BY165)</f>
        <v>270663</v>
      </c>
      <c r="CA165" s="762">
        <v>2657</v>
      </c>
      <c r="CB165" s="762">
        <f>SUM(BZ165:CA165)</f>
        <v>273320</v>
      </c>
      <c r="CC165" s="762"/>
      <c r="CD165" s="762">
        <f>SUM(CB165:CC165)</f>
        <v>273320</v>
      </c>
      <c r="CE165" s="762">
        <v>3187</v>
      </c>
      <c r="CF165" s="762">
        <f>SUM(CD165:CE165)</f>
        <v>276507</v>
      </c>
      <c r="CG165" s="698"/>
      <c r="CH165" s="31"/>
      <c r="CI165" s="31"/>
    </row>
    <row r="166" spans="1:87" ht="15.75" x14ac:dyDescent="0.2">
      <c r="A166" s="14" t="s">
        <v>77</v>
      </c>
      <c r="B166" s="28"/>
      <c r="C166" s="28">
        <f>SUM(B166:B166)</f>
        <v>0</v>
      </c>
      <c r="D166" s="28"/>
      <c r="E166" s="28">
        <f>SUM(C166:D166)</f>
        <v>0</v>
      </c>
      <c r="F166" s="28"/>
      <c r="G166" s="28">
        <f>SUM(E166:F166)</f>
        <v>0</v>
      </c>
      <c r="H166" s="28"/>
      <c r="I166" s="28">
        <f>SUM(G166:H166)</f>
        <v>0</v>
      </c>
      <c r="J166" s="28"/>
      <c r="K166" s="28">
        <f>SUM(I166:J166)</f>
        <v>0</v>
      </c>
      <c r="L166" s="28"/>
      <c r="M166" s="28">
        <f>SUM(K166:L166)</f>
        <v>0</v>
      </c>
      <c r="N166" s="28"/>
      <c r="O166" s="28">
        <f>SUM(M166:N166)</f>
        <v>0</v>
      </c>
      <c r="P166" s="28"/>
      <c r="Q166" s="28">
        <f>SUM(O166:P166)</f>
        <v>0</v>
      </c>
      <c r="R166" s="28"/>
      <c r="S166" s="28">
        <f>SUM(Q166:R166)</f>
        <v>0</v>
      </c>
      <c r="T166" s="28"/>
      <c r="U166" s="28">
        <f>SUM(S166:T166)</f>
        <v>0</v>
      </c>
      <c r="V166" s="28">
        <v>7713</v>
      </c>
      <c r="W166" s="28"/>
      <c r="X166" s="28">
        <f>SUM(V166:W166)</f>
        <v>7713</v>
      </c>
      <c r="Y166" s="28"/>
      <c r="Z166" s="28">
        <f t="shared" ref="Z166:Z172" si="240">SUM(X166:Y166)</f>
        <v>7713</v>
      </c>
      <c r="AA166" s="28"/>
      <c r="AB166" s="28">
        <f>SUM(Z166:AA166)</f>
        <v>7713</v>
      </c>
      <c r="AC166" s="28"/>
      <c r="AD166" s="28">
        <f>SUM(AB166:AC166)</f>
        <v>7713</v>
      </c>
      <c r="AE166" s="28"/>
      <c r="AF166" s="28">
        <f>SUM(AD166:AE166)</f>
        <v>7713</v>
      </c>
      <c r="AG166" s="28"/>
      <c r="AH166" s="28">
        <f>SUM(AF166:AG166)</f>
        <v>7713</v>
      </c>
      <c r="AI166" s="28"/>
      <c r="AJ166" s="28">
        <f>SUM(AH166:AI166)</f>
        <v>7713</v>
      </c>
      <c r="AK166" s="28"/>
      <c r="AL166" s="28">
        <f>SUM(AJ166:AK166)</f>
        <v>7713</v>
      </c>
      <c r="AM166" s="28"/>
      <c r="AN166" s="28">
        <f>SUM(AL166:AM166)</f>
        <v>7713</v>
      </c>
      <c r="AO166" s="28"/>
      <c r="AP166" s="28">
        <f>SUM(AN166:AO166)</f>
        <v>7713</v>
      </c>
      <c r="AQ166" s="14" t="s">
        <v>16</v>
      </c>
      <c r="AR166" s="17">
        <v>2281</v>
      </c>
      <c r="AS166" s="17">
        <f t="shared" si="239"/>
        <v>2281</v>
      </c>
      <c r="AT166" s="17"/>
      <c r="AU166" s="17">
        <f t="shared" ref="AU166:AU172" si="241">SUM(AS166:AT166)</f>
        <v>2281</v>
      </c>
      <c r="AV166" s="17">
        <v>1412</v>
      </c>
      <c r="AW166" s="17">
        <f t="shared" ref="AW166:AW172" si="242">SUM(AU166:AV166)</f>
        <v>3693</v>
      </c>
      <c r="AX166" s="17">
        <v>809</v>
      </c>
      <c r="AY166" s="17">
        <f t="shared" ref="AY166:AY172" si="243">SUM(AW166:AX166)</f>
        <v>4502</v>
      </c>
      <c r="AZ166" s="17">
        <v>878</v>
      </c>
      <c r="BA166" s="17">
        <f t="shared" ref="BA166:BC172" si="244">SUM(AY166:AZ166)</f>
        <v>5380</v>
      </c>
      <c r="BB166" s="17">
        <v>931</v>
      </c>
      <c r="BC166" s="17">
        <f t="shared" si="244"/>
        <v>6311</v>
      </c>
      <c r="BD166" s="17">
        <v>1676</v>
      </c>
      <c r="BE166" s="17">
        <f t="shared" ref="BE166:BG172" si="245">SUM(BC166:BD166)</f>
        <v>7987</v>
      </c>
      <c r="BF166" s="17">
        <v>885</v>
      </c>
      <c r="BG166" s="17">
        <f t="shared" si="245"/>
        <v>8872</v>
      </c>
      <c r="BH166" s="17">
        <v>884</v>
      </c>
      <c r="BI166" s="17">
        <f t="shared" ref="BI166:BK172" si="246">SUM(BG166:BH166)</f>
        <v>9756</v>
      </c>
      <c r="BJ166" s="17"/>
      <c r="BK166" s="17">
        <f t="shared" si="246"/>
        <v>9756</v>
      </c>
      <c r="BL166" s="764">
        <v>49671</v>
      </c>
      <c r="BM166" s="764">
        <v>1667</v>
      </c>
      <c r="BN166" s="764">
        <f t="shared" ref="BN166:BN172" si="247">SUM(BL166:BM166)</f>
        <v>51338</v>
      </c>
      <c r="BO166" s="764">
        <v>845</v>
      </c>
      <c r="BP166" s="764">
        <f t="shared" ref="BP166:BP172" si="248">SUM(BN166:BO166)</f>
        <v>52183</v>
      </c>
      <c r="BQ166" s="764">
        <v>1000</v>
      </c>
      <c r="BR166" s="764">
        <f t="shared" ref="BR166:BR172" si="249">SUM(BP166:BQ166)</f>
        <v>53183</v>
      </c>
      <c r="BS166" s="762">
        <v>507</v>
      </c>
      <c r="BT166" s="762">
        <f t="shared" ref="BT166:BT172" si="250">SUM(BR166:BS166)</f>
        <v>53690</v>
      </c>
      <c r="BU166" s="762">
        <v>1337</v>
      </c>
      <c r="BV166" s="762">
        <f t="shared" ref="BV166:BV172" si="251">SUM(BT166:BU166)</f>
        <v>55027</v>
      </c>
      <c r="BW166" s="762">
        <v>499</v>
      </c>
      <c r="BX166" s="762">
        <f t="shared" ref="BX166:BX172" si="252">SUM(BV166:BW166)</f>
        <v>55526</v>
      </c>
      <c r="BY166" s="762">
        <v>508</v>
      </c>
      <c r="BZ166" s="762">
        <f t="shared" ref="BZ166:BZ172" si="253">SUM(BX166:BY166)</f>
        <v>56034</v>
      </c>
      <c r="CA166" s="762">
        <v>519</v>
      </c>
      <c r="CB166" s="762">
        <f t="shared" ref="CB166:CB172" si="254">SUM(BZ166:CA166)</f>
        <v>56553</v>
      </c>
      <c r="CC166" s="762"/>
      <c r="CD166" s="762">
        <f t="shared" ref="CD166:CD175" si="255">SUM(CB166:CC166)</f>
        <v>56553</v>
      </c>
      <c r="CE166" s="762">
        <v>648</v>
      </c>
      <c r="CF166" s="762">
        <f t="shared" ref="CF166:CF172" si="256">SUM(CD166:CE166)</f>
        <v>57201</v>
      </c>
      <c r="CG166" s="698"/>
      <c r="CH166" s="31"/>
      <c r="CI166" s="31"/>
    </row>
    <row r="167" spans="1:87" ht="15.75" x14ac:dyDescent="0.2">
      <c r="A167" s="14" t="s">
        <v>86</v>
      </c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>
        <f t="shared" ref="X167:X172" si="257">SUM(V167:W167)</f>
        <v>0</v>
      </c>
      <c r="Y167" s="28"/>
      <c r="Z167" s="28"/>
      <c r="AA167" s="28"/>
      <c r="AB167" s="28"/>
      <c r="AC167" s="28"/>
      <c r="AD167" s="28"/>
      <c r="AE167" s="28"/>
      <c r="AF167" s="28"/>
      <c r="AG167" s="28"/>
      <c r="AH167" s="28">
        <f t="shared" ref="AH167:AH169" si="258">SUM(AF167:AG167)</f>
        <v>0</v>
      </c>
      <c r="AI167" s="28"/>
      <c r="AJ167" s="28"/>
      <c r="AK167" s="28"/>
      <c r="AL167" s="28"/>
      <c r="AM167" s="28"/>
      <c r="AN167" s="28"/>
      <c r="AO167" s="28"/>
      <c r="AP167" s="28">
        <f t="shared" ref="AP167:AP172" si="259">SUM(AN167:AO167)</f>
        <v>0</v>
      </c>
      <c r="AQ167" s="20" t="s">
        <v>18</v>
      </c>
      <c r="AR167" s="17"/>
      <c r="AS167" s="17">
        <f t="shared" si="239"/>
        <v>0</v>
      </c>
      <c r="AT167" s="17"/>
      <c r="AU167" s="17">
        <f t="shared" si="241"/>
        <v>0</v>
      </c>
      <c r="AV167" s="17">
        <v>17551</v>
      </c>
      <c r="AW167" s="17">
        <f t="shared" si="242"/>
        <v>17551</v>
      </c>
      <c r="AX167" s="17"/>
      <c r="AY167" s="17">
        <f t="shared" si="243"/>
        <v>17551</v>
      </c>
      <c r="AZ167" s="17">
        <v>1000</v>
      </c>
      <c r="BA167" s="17">
        <f t="shared" si="244"/>
        <v>18551</v>
      </c>
      <c r="BB167" s="17"/>
      <c r="BC167" s="17">
        <f t="shared" si="244"/>
        <v>18551</v>
      </c>
      <c r="BD167" s="17"/>
      <c r="BE167" s="17">
        <f t="shared" si="245"/>
        <v>18551</v>
      </c>
      <c r="BF167" s="17"/>
      <c r="BG167" s="17">
        <f t="shared" si="245"/>
        <v>18551</v>
      </c>
      <c r="BH167" s="17">
        <v>20</v>
      </c>
      <c r="BI167" s="17">
        <f t="shared" si="246"/>
        <v>18571</v>
      </c>
      <c r="BJ167" s="17"/>
      <c r="BK167" s="17">
        <f t="shared" si="246"/>
        <v>18571</v>
      </c>
      <c r="BL167" s="764">
        <v>36423</v>
      </c>
      <c r="BM167" s="764"/>
      <c r="BN167" s="764">
        <f t="shared" si="247"/>
        <v>36423</v>
      </c>
      <c r="BO167" s="764">
        <v>13478</v>
      </c>
      <c r="BP167" s="764">
        <f t="shared" si="248"/>
        <v>49901</v>
      </c>
      <c r="BQ167" s="764"/>
      <c r="BR167" s="764">
        <f t="shared" si="249"/>
        <v>49901</v>
      </c>
      <c r="BS167" s="762"/>
      <c r="BT167" s="762">
        <f t="shared" si="250"/>
        <v>49901</v>
      </c>
      <c r="BU167" s="762">
        <v>90</v>
      </c>
      <c r="BV167" s="762">
        <f t="shared" si="251"/>
        <v>49991</v>
      </c>
      <c r="BW167" s="762">
        <v>-1</v>
      </c>
      <c r="BX167" s="762">
        <f t="shared" si="252"/>
        <v>49990</v>
      </c>
      <c r="BY167" s="762">
        <v>2499</v>
      </c>
      <c r="BZ167" s="762">
        <f t="shared" si="253"/>
        <v>52489</v>
      </c>
      <c r="CA167" s="762"/>
      <c r="CB167" s="762">
        <f t="shared" si="254"/>
        <v>52489</v>
      </c>
      <c r="CC167" s="762"/>
      <c r="CD167" s="762">
        <f t="shared" si="255"/>
        <v>52489</v>
      </c>
      <c r="CE167" s="762"/>
      <c r="CF167" s="762">
        <f t="shared" si="256"/>
        <v>52489</v>
      </c>
      <c r="CG167" s="698"/>
      <c r="CH167" s="31"/>
      <c r="CI167" s="31"/>
    </row>
    <row r="168" spans="1:87" ht="15.75" x14ac:dyDescent="0.2">
      <c r="A168" s="14" t="s">
        <v>92</v>
      </c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>
        <f t="shared" si="257"/>
        <v>0</v>
      </c>
      <c r="Y168" s="28"/>
      <c r="Z168" s="28"/>
      <c r="AA168" s="28"/>
      <c r="AB168" s="28"/>
      <c r="AC168" s="28"/>
      <c r="AD168" s="28"/>
      <c r="AE168" s="28"/>
      <c r="AF168" s="28"/>
      <c r="AG168" s="28"/>
      <c r="AH168" s="28">
        <f t="shared" si="258"/>
        <v>0</v>
      </c>
      <c r="AI168" s="28"/>
      <c r="AJ168" s="28"/>
      <c r="AK168" s="28"/>
      <c r="AL168" s="28"/>
      <c r="AM168" s="28"/>
      <c r="AN168" s="28"/>
      <c r="AO168" s="28"/>
      <c r="AP168" s="28">
        <f t="shared" si="259"/>
        <v>0</v>
      </c>
      <c r="AQ168" s="21" t="s">
        <v>20</v>
      </c>
      <c r="AR168" s="17"/>
      <c r="AS168" s="17">
        <f t="shared" si="239"/>
        <v>0</v>
      </c>
      <c r="AT168" s="17"/>
      <c r="AU168" s="17">
        <f t="shared" si="241"/>
        <v>0</v>
      </c>
      <c r="AV168" s="17"/>
      <c r="AW168" s="17">
        <f t="shared" si="242"/>
        <v>0</v>
      </c>
      <c r="AX168" s="17"/>
      <c r="AY168" s="17">
        <f t="shared" si="243"/>
        <v>0</v>
      </c>
      <c r="AZ168" s="17"/>
      <c r="BA168" s="17">
        <f t="shared" si="244"/>
        <v>0</v>
      </c>
      <c r="BB168" s="17"/>
      <c r="BC168" s="17">
        <f t="shared" si="244"/>
        <v>0</v>
      </c>
      <c r="BD168" s="17"/>
      <c r="BE168" s="17">
        <f t="shared" si="245"/>
        <v>0</v>
      </c>
      <c r="BF168" s="17"/>
      <c r="BG168" s="17">
        <f t="shared" si="245"/>
        <v>0</v>
      </c>
      <c r="BH168" s="17"/>
      <c r="BI168" s="17">
        <f t="shared" si="246"/>
        <v>0</v>
      </c>
      <c r="BJ168" s="17"/>
      <c r="BK168" s="17">
        <f t="shared" si="246"/>
        <v>0</v>
      </c>
      <c r="BL168" s="764">
        <v>15</v>
      </c>
      <c r="BM168" s="764"/>
      <c r="BN168" s="764">
        <f t="shared" si="247"/>
        <v>15</v>
      </c>
      <c r="BO168" s="764">
        <v>185</v>
      </c>
      <c r="BP168" s="764">
        <f t="shared" si="248"/>
        <v>200</v>
      </c>
      <c r="BQ168" s="764"/>
      <c r="BR168" s="764">
        <f t="shared" si="249"/>
        <v>200</v>
      </c>
      <c r="BS168" s="762"/>
      <c r="BT168" s="762">
        <f t="shared" si="250"/>
        <v>200</v>
      </c>
      <c r="BU168" s="762"/>
      <c r="BV168" s="762">
        <f t="shared" si="251"/>
        <v>200</v>
      </c>
      <c r="BW168" s="762"/>
      <c r="BX168" s="762">
        <f t="shared" si="252"/>
        <v>200</v>
      </c>
      <c r="BY168" s="762"/>
      <c r="BZ168" s="762">
        <f t="shared" si="253"/>
        <v>200</v>
      </c>
      <c r="CA168" s="762"/>
      <c r="CB168" s="762">
        <f t="shared" si="254"/>
        <v>200</v>
      </c>
      <c r="CC168" s="762"/>
      <c r="CD168" s="762">
        <f t="shared" si="255"/>
        <v>200</v>
      </c>
      <c r="CE168" s="762"/>
      <c r="CF168" s="762">
        <f t="shared" si="256"/>
        <v>200</v>
      </c>
      <c r="CG168" s="698"/>
      <c r="CH168" s="31"/>
      <c r="CI168" s="31"/>
    </row>
    <row r="169" spans="1:87" ht="15.75" x14ac:dyDescent="0.2">
      <c r="A169" s="14" t="s">
        <v>96</v>
      </c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>
        <f t="shared" si="257"/>
        <v>0</v>
      </c>
      <c r="Y169" s="28"/>
      <c r="Z169" s="28"/>
      <c r="AA169" s="28"/>
      <c r="AB169" s="28"/>
      <c r="AC169" s="28"/>
      <c r="AD169" s="28"/>
      <c r="AE169" s="28"/>
      <c r="AF169" s="28"/>
      <c r="AG169" s="28">
        <v>308</v>
      </c>
      <c r="AH169" s="28">
        <f t="shared" si="258"/>
        <v>308</v>
      </c>
      <c r="AI169" s="28"/>
      <c r="AJ169" s="28">
        <f>SUM(AH169:AI169)</f>
        <v>308</v>
      </c>
      <c r="AK169" s="28"/>
      <c r="AL169" s="28">
        <f>SUM(AJ169:AK169)</f>
        <v>308</v>
      </c>
      <c r="AM169" s="28"/>
      <c r="AN169" s="28">
        <f>SUM(AL169:AM169)</f>
        <v>308</v>
      </c>
      <c r="AO169" s="28">
        <v>3804</v>
      </c>
      <c r="AP169" s="28">
        <f t="shared" si="259"/>
        <v>4112</v>
      </c>
      <c r="AQ169" s="20" t="s">
        <v>22</v>
      </c>
      <c r="AR169" s="17"/>
      <c r="AS169" s="17">
        <f t="shared" si="239"/>
        <v>0</v>
      </c>
      <c r="AT169" s="17"/>
      <c r="AU169" s="17">
        <f t="shared" si="241"/>
        <v>0</v>
      </c>
      <c r="AV169" s="17">
        <v>28171</v>
      </c>
      <c r="AW169" s="17">
        <f t="shared" si="242"/>
        <v>28171</v>
      </c>
      <c r="AX169" s="17"/>
      <c r="AY169" s="17">
        <f t="shared" si="243"/>
        <v>28171</v>
      </c>
      <c r="AZ169" s="17"/>
      <c r="BA169" s="17">
        <f t="shared" si="244"/>
        <v>28171</v>
      </c>
      <c r="BB169" s="17"/>
      <c r="BC169" s="17">
        <f t="shared" si="244"/>
        <v>28171</v>
      </c>
      <c r="BD169" s="17"/>
      <c r="BE169" s="17">
        <f t="shared" si="245"/>
        <v>28171</v>
      </c>
      <c r="BF169" s="17"/>
      <c r="BG169" s="17">
        <f t="shared" si="245"/>
        <v>28171</v>
      </c>
      <c r="BH169" s="17"/>
      <c r="BI169" s="17">
        <f t="shared" si="246"/>
        <v>28171</v>
      </c>
      <c r="BJ169" s="17"/>
      <c r="BK169" s="17">
        <f t="shared" si="246"/>
        <v>28171</v>
      </c>
      <c r="BL169" s="764"/>
      <c r="BM169" s="764"/>
      <c r="BN169" s="764">
        <f t="shared" si="247"/>
        <v>0</v>
      </c>
      <c r="BO169" s="764"/>
      <c r="BP169" s="764">
        <f t="shared" si="248"/>
        <v>0</v>
      </c>
      <c r="BQ169" s="764"/>
      <c r="BR169" s="764">
        <f t="shared" si="249"/>
        <v>0</v>
      </c>
      <c r="BS169" s="762"/>
      <c r="BT169" s="762">
        <f t="shared" si="250"/>
        <v>0</v>
      </c>
      <c r="BU169" s="762"/>
      <c r="BV169" s="762">
        <f t="shared" si="251"/>
        <v>0</v>
      </c>
      <c r="BW169" s="762">
        <v>1</v>
      </c>
      <c r="BX169" s="762">
        <f t="shared" si="252"/>
        <v>1</v>
      </c>
      <c r="BY169" s="762"/>
      <c r="BZ169" s="762">
        <f t="shared" si="253"/>
        <v>1</v>
      </c>
      <c r="CA169" s="762"/>
      <c r="CB169" s="762">
        <f t="shared" si="254"/>
        <v>1</v>
      </c>
      <c r="CC169" s="762"/>
      <c r="CD169" s="762">
        <f t="shared" si="255"/>
        <v>1</v>
      </c>
      <c r="CE169" s="762"/>
      <c r="CF169" s="762">
        <f t="shared" si="256"/>
        <v>1</v>
      </c>
      <c r="CG169" s="698"/>
      <c r="CH169" s="31"/>
      <c r="CI169" s="31"/>
    </row>
    <row r="170" spans="1:87" ht="15.75" x14ac:dyDescent="0.2">
      <c r="A170" s="14" t="s">
        <v>104</v>
      </c>
      <c r="B170" s="19">
        <f t="shared" ref="B170:T170" si="260">B171+B172</f>
        <v>12327</v>
      </c>
      <c r="C170" s="19">
        <f t="shared" si="260"/>
        <v>12327</v>
      </c>
      <c r="D170" s="19">
        <f t="shared" si="260"/>
        <v>0</v>
      </c>
      <c r="E170" s="19">
        <f t="shared" si="260"/>
        <v>12327</v>
      </c>
      <c r="F170" s="19">
        <f t="shared" si="260"/>
        <v>63538</v>
      </c>
      <c r="G170" s="19">
        <f t="shared" si="260"/>
        <v>75865</v>
      </c>
      <c r="H170" s="19">
        <f t="shared" si="260"/>
        <v>4487</v>
      </c>
      <c r="I170" s="19">
        <f t="shared" si="260"/>
        <v>80352</v>
      </c>
      <c r="J170" s="19">
        <f t="shared" si="260"/>
        <v>5868</v>
      </c>
      <c r="K170" s="19">
        <f t="shared" si="260"/>
        <v>86220</v>
      </c>
      <c r="L170" s="19">
        <f t="shared" si="260"/>
        <v>5157</v>
      </c>
      <c r="M170" s="19">
        <f t="shared" si="260"/>
        <v>91377</v>
      </c>
      <c r="N170" s="19">
        <f t="shared" si="260"/>
        <v>9238</v>
      </c>
      <c r="O170" s="19">
        <f t="shared" si="260"/>
        <v>100615</v>
      </c>
      <c r="P170" s="19">
        <f t="shared" si="260"/>
        <v>4851</v>
      </c>
      <c r="Q170" s="19">
        <f t="shared" si="260"/>
        <v>105466</v>
      </c>
      <c r="R170" s="19">
        <f t="shared" si="260"/>
        <v>4860</v>
      </c>
      <c r="S170" s="19">
        <f t="shared" si="260"/>
        <v>110326</v>
      </c>
      <c r="T170" s="19">
        <f t="shared" si="260"/>
        <v>0</v>
      </c>
      <c r="U170" s="19">
        <f>U171+U172</f>
        <v>110326</v>
      </c>
      <c r="V170" s="19">
        <f>V171+V172</f>
        <v>317073</v>
      </c>
      <c r="W170" s="19">
        <f t="shared" ref="W170:AP170" si="261">W171+W172</f>
        <v>10174</v>
      </c>
      <c r="X170" s="19">
        <f t="shared" si="261"/>
        <v>327247</v>
      </c>
      <c r="Y170" s="19">
        <f t="shared" si="261"/>
        <v>23335</v>
      </c>
      <c r="Z170" s="19">
        <f t="shared" si="261"/>
        <v>350582</v>
      </c>
      <c r="AA170" s="19">
        <f t="shared" si="261"/>
        <v>5985</v>
      </c>
      <c r="AB170" s="19">
        <f t="shared" si="261"/>
        <v>356567</v>
      </c>
      <c r="AC170" s="19">
        <f t="shared" si="261"/>
        <v>3109</v>
      </c>
      <c r="AD170" s="19">
        <f t="shared" si="261"/>
        <v>359676</v>
      </c>
      <c r="AE170" s="19">
        <f t="shared" si="261"/>
        <v>12370</v>
      </c>
      <c r="AF170" s="19">
        <f t="shared" si="261"/>
        <v>372046</v>
      </c>
      <c r="AG170" s="19">
        <f t="shared" si="261"/>
        <v>3060</v>
      </c>
      <c r="AH170" s="19">
        <f t="shared" si="261"/>
        <v>375106</v>
      </c>
      <c r="AI170" s="19">
        <f t="shared" si="261"/>
        <v>5612</v>
      </c>
      <c r="AJ170" s="19">
        <f t="shared" si="261"/>
        <v>380718</v>
      </c>
      <c r="AK170" s="19">
        <f t="shared" si="261"/>
        <v>3176</v>
      </c>
      <c r="AL170" s="19">
        <f t="shared" si="261"/>
        <v>383894</v>
      </c>
      <c r="AM170" s="19">
        <f t="shared" si="261"/>
        <v>0</v>
      </c>
      <c r="AN170" s="19">
        <f t="shared" si="261"/>
        <v>383894</v>
      </c>
      <c r="AO170" s="19">
        <f t="shared" si="261"/>
        <v>3835</v>
      </c>
      <c r="AP170" s="19">
        <f t="shared" si="261"/>
        <v>387729</v>
      </c>
      <c r="AQ170" s="14" t="s">
        <v>46</v>
      </c>
      <c r="AR170" s="17"/>
      <c r="AS170" s="17">
        <f t="shared" si="239"/>
        <v>0</v>
      </c>
      <c r="AT170" s="17"/>
      <c r="AU170" s="17">
        <f t="shared" si="241"/>
        <v>0</v>
      </c>
      <c r="AV170" s="17">
        <v>4341</v>
      </c>
      <c r="AW170" s="17">
        <f t="shared" si="242"/>
        <v>4341</v>
      </c>
      <c r="AX170" s="17"/>
      <c r="AY170" s="17">
        <f t="shared" si="243"/>
        <v>4341</v>
      </c>
      <c r="AZ170" s="17"/>
      <c r="BA170" s="17">
        <f t="shared" si="244"/>
        <v>4341</v>
      </c>
      <c r="BB170" s="17"/>
      <c r="BC170" s="17">
        <f t="shared" si="244"/>
        <v>4341</v>
      </c>
      <c r="BD170" s="17"/>
      <c r="BE170" s="17">
        <f t="shared" si="245"/>
        <v>4341</v>
      </c>
      <c r="BF170" s="17"/>
      <c r="BG170" s="17">
        <f t="shared" si="245"/>
        <v>4341</v>
      </c>
      <c r="BH170" s="17"/>
      <c r="BI170" s="17">
        <f t="shared" si="246"/>
        <v>4341</v>
      </c>
      <c r="BJ170" s="17"/>
      <c r="BK170" s="17">
        <f t="shared" si="246"/>
        <v>4341</v>
      </c>
      <c r="BL170" s="764"/>
      <c r="BM170" s="764"/>
      <c r="BN170" s="764">
        <f t="shared" si="247"/>
        <v>0</v>
      </c>
      <c r="BO170" s="764">
        <v>4987</v>
      </c>
      <c r="BP170" s="764">
        <f t="shared" si="248"/>
        <v>4987</v>
      </c>
      <c r="BQ170" s="764"/>
      <c r="BR170" s="764">
        <f t="shared" si="249"/>
        <v>4987</v>
      </c>
      <c r="BS170" s="762"/>
      <c r="BT170" s="762">
        <f t="shared" si="250"/>
        <v>4987</v>
      </c>
      <c r="BU170" s="762">
        <v>4057</v>
      </c>
      <c r="BV170" s="762">
        <f t="shared" si="251"/>
        <v>9044</v>
      </c>
      <c r="BW170" s="762">
        <v>308</v>
      </c>
      <c r="BX170" s="762">
        <f t="shared" si="252"/>
        <v>9352</v>
      </c>
      <c r="BY170" s="762"/>
      <c r="BZ170" s="762">
        <f t="shared" si="253"/>
        <v>9352</v>
      </c>
      <c r="CA170" s="762"/>
      <c r="CB170" s="762">
        <f t="shared" si="254"/>
        <v>9352</v>
      </c>
      <c r="CC170" s="762"/>
      <c r="CD170" s="762">
        <f t="shared" si="255"/>
        <v>9352</v>
      </c>
      <c r="CE170" s="762"/>
      <c r="CF170" s="762">
        <f t="shared" si="256"/>
        <v>9352</v>
      </c>
      <c r="CG170" s="698"/>
      <c r="CH170" s="31"/>
      <c r="CI170" s="31"/>
    </row>
    <row r="171" spans="1:87" ht="15.75" x14ac:dyDescent="0.2">
      <c r="A171" s="18" t="s">
        <v>123</v>
      </c>
      <c r="B171" s="28"/>
      <c r="C171" s="28"/>
      <c r="D171" s="28"/>
      <c r="E171" s="28">
        <f>SUM(C171:D171)</f>
        <v>0</v>
      </c>
      <c r="F171" s="28">
        <v>58669</v>
      </c>
      <c r="G171" s="28">
        <f>SUM(E171:F171)</f>
        <v>58669</v>
      </c>
      <c r="H171" s="28"/>
      <c r="I171" s="28">
        <f>SUM(G171:H171)</f>
        <v>58669</v>
      </c>
      <c r="J171" s="28"/>
      <c r="K171" s="28">
        <f>SUM(I171:J171)</f>
        <v>58669</v>
      </c>
      <c r="L171" s="28"/>
      <c r="M171" s="28">
        <f>SUM(K171:L171)</f>
        <v>58669</v>
      </c>
      <c r="N171" s="28"/>
      <c r="O171" s="28">
        <f>SUM(M171:N171)</f>
        <v>58669</v>
      </c>
      <c r="P171" s="28"/>
      <c r="Q171" s="28">
        <f>SUM(O171:P171)</f>
        <v>58669</v>
      </c>
      <c r="R171" s="28"/>
      <c r="S171" s="28">
        <f>SUM(Q171:R171)</f>
        <v>58669</v>
      </c>
      <c r="T171" s="28"/>
      <c r="U171" s="28">
        <f>SUM(S171:T171)</f>
        <v>58669</v>
      </c>
      <c r="V171" s="28"/>
      <c r="W171" s="28"/>
      <c r="X171" s="28">
        <f t="shared" si="257"/>
        <v>0</v>
      </c>
      <c r="Y171" s="28">
        <v>23335</v>
      </c>
      <c r="Z171" s="28">
        <f t="shared" si="240"/>
        <v>23335</v>
      </c>
      <c r="AA171" s="28"/>
      <c r="AB171" s="28">
        <f>SUM(Z171:AA171)</f>
        <v>23335</v>
      </c>
      <c r="AC171" s="28"/>
      <c r="AD171" s="28">
        <f>SUM(AB171:AC171)</f>
        <v>23335</v>
      </c>
      <c r="AE171" s="28"/>
      <c r="AF171" s="28">
        <f>SUM(AD171:AE171)</f>
        <v>23335</v>
      </c>
      <c r="AG171" s="28"/>
      <c r="AH171" s="28">
        <f>SUM(AF171:AG171)</f>
        <v>23335</v>
      </c>
      <c r="AI171" s="28"/>
      <c r="AJ171" s="28">
        <f t="shared" ref="AJ171:AJ172" si="262">SUM(AH171:AI171)</f>
        <v>23335</v>
      </c>
      <c r="AK171" s="28"/>
      <c r="AL171" s="28">
        <f>SUM(AJ171:AK171)</f>
        <v>23335</v>
      </c>
      <c r="AM171" s="28"/>
      <c r="AN171" s="28">
        <f>SUM(AL171:AM171)</f>
        <v>23335</v>
      </c>
      <c r="AO171" s="28"/>
      <c r="AP171" s="28">
        <f t="shared" si="259"/>
        <v>23335</v>
      </c>
      <c r="AQ171" s="14" t="s">
        <v>48</v>
      </c>
      <c r="AR171" s="17"/>
      <c r="AS171" s="17">
        <f t="shared" si="239"/>
        <v>0</v>
      </c>
      <c r="AT171" s="17"/>
      <c r="AU171" s="17">
        <f t="shared" si="241"/>
        <v>0</v>
      </c>
      <c r="AV171" s="17">
        <v>7013</v>
      </c>
      <c r="AW171" s="17">
        <f t="shared" si="242"/>
        <v>7013</v>
      </c>
      <c r="AX171" s="17"/>
      <c r="AY171" s="17">
        <f t="shared" si="243"/>
        <v>7013</v>
      </c>
      <c r="AZ171" s="17"/>
      <c r="BA171" s="17">
        <f t="shared" si="244"/>
        <v>7013</v>
      </c>
      <c r="BB171" s="17"/>
      <c r="BC171" s="17">
        <f t="shared" si="244"/>
        <v>7013</v>
      </c>
      <c r="BD171" s="17"/>
      <c r="BE171" s="17">
        <f t="shared" si="245"/>
        <v>7013</v>
      </c>
      <c r="BF171" s="17"/>
      <c r="BG171" s="17">
        <f t="shared" si="245"/>
        <v>7013</v>
      </c>
      <c r="BH171" s="17"/>
      <c r="BI171" s="17">
        <f t="shared" si="246"/>
        <v>7013</v>
      </c>
      <c r="BJ171" s="17"/>
      <c r="BK171" s="17">
        <f t="shared" si="246"/>
        <v>7013</v>
      </c>
      <c r="BL171" s="764"/>
      <c r="BM171" s="764"/>
      <c r="BN171" s="764">
        <f t="shared" si="247"/>
        <v>0</v>
      </c>
      <c r="BO171" s="764"/>
      <c r="BP171" s="764">
        <f t="shared" si="248"/>
        <v>0</v>
      </c>
      <c r="BQ171" s="764"/>
      <c r="BR171" s="764">
        <f t="shared" si="249"/>
        <v>0</v>
      </c>
      <c r="BS171" s="762"/>
      <c r="BT171" s="762">
        <f t="shared" si="250"/>
        <v>0</v>
      </c>
      <c r="BU171" s="762"/>
      <c r="BV171" s="762">
        <f t="shared" si="251"/>
        <v>0</v>
      </c>
      <c r="BW171" s="762"/>
      <c r="BX171" s="762">
        <f t="shared" si="252"/>
        <v>0</v>
      </c>
      <c r="BY171" s="762"/>
      <c r="BZ171" s="762">
        <f t="shared" si="253"/>
        <v>0</v>
      </c>
      <c r="CA171" s="762"/>
      <c r="CB171" s="762">
        <f t="shared" si="254"/>
        <v>0</v>
      </c>
      <c r="CC171" s="762"/>
      <c r="CD171" s="762">
        <f t="shared" si="255"/>
        <v>0</v>
      </c>
      <c r="CE171" s="762">
        <v>3804</v>
      </c>
      <c r="CF171" s="762">
        <f t="shared" si="256"/>
        <v>3804</v>
      </c>
      <c r="CG171" s="698"/>
      <c r="CH171" s="31"/>
      <c r="CI171" s="31"/>
    </row>
    <row r="172" spans="1:87" ht="15.75" x14ac:dyDescent="0.2">
      <c r="A172" s="36" t="s">
        <v>125</v>
      </c>
      <c r="B172" s="28">
        <v>12327</v>
      </c>
      <c r="C172" s="28">
        <f>SUM(B172:B172)</f>
        <v>12327</v>
      </c>
      <c r="D172" s="28"/>
      <c r="E172" s="28">
        <f>SUM(C172:D172)</f>
        <v>12327</v>
      </c>
      <c r="F172" s="28">
        <v>4869</v>
      </c>
      <c r="G172" s="28">
        <f>SUM(E172:F172)</f>
        <v>17196</v>
      </c>
      <c r="H172" s="28">
        <v>4487</v>
      </c>
      <c r="I172" s="28">
        <f>SUM(G172:H172)</f>
        <v>21683</v>
      </c>
      <c r="J172" s="28">
        <v>5868</v>
      </c>
      <c r="K172" s="28">
        <f>SUM(I172:J172)</f>
        <v>27551</v>
      </c>
      <c r="L172" s="28">
        <v>5157</v>
      </c>
      <c r="M172" s="28">
        <f>SUM(K172:L172)</f>
        <v>32708</v>
      </c>
      <c r="N172" s="28">
        <v>9238</v>
      </c>
      <c r="O172" s="28">
        <f>SUM(M172:N172)</f>
        <v>41946</v>
      </c>
      <c r="P172" s="28">
        <v>4851</v>
      </c>
      <c r="Q172" s="28">
        <f>SUM(O172:P172)</f>
        <v>46797</v>
      </c>
      <c r="R172" s="28">
        <v>4860</v>
      </c>
      <c r="S172" s="28">
        <f>SUM(Q172:R172)</f>
        <v>51657</v>
      </c>
      <c r="T172" s="28"/>
      <c r="U172" s="28">
        <f>SUM(S172:T172)</f>
        <v>51657</v>
      </c>
      <c r="V172" s="28">
        <f>396738-79665</f>
        <v>317073</v>
      </c>
      <c r="W172" s="28">
        <v>10174</v>
      </c>
      <c r="X172" s="28">
        <f t="shared" si="257"/>
        <v>327247</v>
      </c>
      <c r="Y172" s="28"/>
      <c r="Z172" s="28">
        <f t="shared" si="240"/>
        <v>327247</v>
      </c>
      <c r="AA172" s="28">
        <v>5985</v>
      </c>
      <c r="AB172" s="28">
        <f>SUM(Z172:AA172)</f>
        <v>333232</v>
      </c>
      <c r="AC172" s="28">
        <v>3109</v>
      </c>
      <c r="AD172" s="28">
        <f>SUM(AB172:AC172)</f>
        <v>336341</v>
      </c>
      <c r="AE172" s="28">
        <v>12370</v>
      </c>
      <c r="AF172" s="28">
        <f>SUM(AD172:AE172)</f>
        <v>348711</v>
      </c>
      <c r="AG172" s="28">
        <v>3060</v>
      </c>
      <c r="AH172" s="28">
        <f>SUM(AF172:AG172)</f>
        <v>351771</v>
      </c>
      <c r="AI172" s="28">
        <v>5612</v>
      </c>
      <c r="AJ172" s="28">
        <f t="shared" si="262"/>
        <v>357383</v>
      </c>
      <c r="AK172" s="28">
        <v>3176</v>
      </c>
      <c r="AL172" s="28">
        <f>SUM(AJ172:AK172)</f>
        <v>360559</v>
      </c>
      <c r="AM172" s="28"/>
      <c r="AN172" s="28">
        <f>SUM(AL172:AM172)</f>
        <v>360559</v>
      </c>
      <c r="AO172" s="28">
        <v>3835</v>
      </c>
      <c r="AP172" s="28">
        <f t="shared" si="259"/>
        <v>364394</v>
      </c>
      <c r="AQ172" s="14" t="s">
        <v>49</v>
      </c>
      <c r="AR172" s="17"/>
      <c r="AS172" s="17">
        <f t="shared" si="239"/>
        <v>0</v>
      </c>
      <c r="AT172" s="17"/>
      <c r="AU172" s="17">
        <f t="shared" si="241"/>
        <v>0</v>
      </c>
      <c r="AV172" s="17"/>
      <c r="AW172" s="17">
        <f t="shared" si="242"/>
        <v>0</v>
      </c>
      <c r="AX172" s="17"/>
      <c r="AY172" s="17">
        <f t="shared" si="243"/>
        <v>0</v>
      </c>
      <c r="AZ172" s="17"/>
      <c r="BA172" s="17">
        <f t="shared" si="244"/>
        <v>0</v>
      </c>
      <c r="BB172" s="17"/>
      <c r="BC172" s="17">
        <f t="shared" si="244"/>
        <v>0</v>
      </c>
      <c r="BD172" s="17"/>
      <c r="BE172" s="17">
        <f t="shared" si="245"/>
        <v>0</v>
      </c>
      <c r="BF172" s="17"/>
      <c r="BG172" s="17">
        <f t="shared" si="245"/>
        <v>0</v>
      </c>
      <c r="BH172" s="17"/>
      <c r="BI172" s="17">
        <f t="shared" si="246"/>
        <v>0</v>
      </c>
      <c r="BJ172" s="17"/>
      <c r="BK172" s="17">
        <f t="shared" si="246"/>
        <v>0</v>
      </c>
      <c r="BL172" s="764"/>
      <c r="BM172" s="764"/>
      <c r="BN172" s="764">
        <f t="shared" si="247"/>
        <v>0</v>
      </c>
      <c r="BO172" s="764"/>
      <c r="BP172" s="764">
        <f t="shared" si="248"/>
        <v>0</v>
      </c>
      <c r="BQ172" s="764"/>
      <c r="BR172" s="764">
        <f t="shared" si="249"/>
        <v>0</v>
      </c>
      <c r="BS172" s="762"/>
      <c r="BT172" s="762">
        <f t="shared" si="250"/>
        <v>0</v>
      </c>
      <c r="BU172" s="762"/>
      <c r="BV172" s="762">
        <f t="shared" si="251"/>
        <v>0</v>
      </c>
      <c r="BW172" s="762"/>
      <c r="BX172" s="762">
        <f t="shared" si="252"/>
        <v>0</v>
      </c>
      <c r="BY172" s="762"/>
      <c r="BZ172" s="762">
        <f t="shared" si="253"/>
        <v>0</v>
      </c>
      <c r="CA172" s="762"/>
      <c r="CB172" s="762">
        <f t="shared" si="254"/>
        <v>0</v>
      </c>
      <c r="CC172" s="762"/>
      <c r="CD172" s="762">
        <f t="shared" si="255"/>
        <v>0</v>
      </c>
      <c r="CE172" s="762"/>
      <c r="CF172" s="762">
        <f t="shared" si="256"/>
        <v>0</v>
      </c>
      <c r="CG172" s="698"/>
      <c r="CH172" s="31"/>
      <c r="CI172" s="31"/>
    </row>
    <row r="173" spans="1:87" ht="15.75" x14ac:dyDescent="0.2">
      <c r="A173" s="44" t="s">
        <v>126</v>
      </c>
      <c r="B173" s="45">
        <f t="shared" ref="B173:S173" si="263">B166+B167+B168+B169+B170+B165</f>
        <v>12327</v>
      </c>
      <c r="C173" s="45">
        <f t="shared" si="263"/>
        <v>12327</v>
      </c>
      <c r="D173" s="45">
        <f t="shared" si="263"/>
        <v>0</v>
      </c>
      <c r="E173" s="45">
        <f t="shared" si="263"/>
        <v>12327</v>
      </c>
      <c r="F173" s="45">
        <f t="shared" si="263"/>
        <v>63538</v>
      </c>
      <c r="G173" s="45">
        <f t="shared" si="263"/>
        <v>75865</v>
      </c>
      <c r="H173" s="45">
        <f t="shared" si="263"/>
        <v>4487</v>
      </c>
      <c r="I173" s="45">
        <f t="shared" si="263"/>
        <v>80352</v>
      </c>
      <c r="J173" s="45">
        <f t="shared" si="263"/>
        <v>5868</v>
      </c>
      <c r="K173" s="45">
        <f t="shared" si="263"/>
        <v>86220</v>
      </c>
      <c r="L173" s="45">
        <f t="shared" si="263"/>
        <v>5157</v>
      </c>
      <c r="M173" s="45">
        <f t="shared" si="263"/>
        <v>91377</v>
      </c>
      <c r="N173" s="45">
        <f t="shared" si="263"/>
        <v>9238</v>
      </c>
      <c r="O173" s="45">
        <f t="shared" si="263"/>
        <v>100615</v>
      </c>
      <c r="P173" s="45">
        <f t="shared" si="263"/>
        <v>4851</v>
      </c>
      <c r="Q173" s="45">
        <f t="shared" si="263"/>
        <v>105466</v>
      </c>
      <c r="R173" s="45">
        <f t="shared" si="263"/>
        <v>4860</v>
      </c>
      <c r="S173" s="45">
        <f t="shared" si="263"/>
        <v>110326</v>
      </c>
      <c r="T173" s="45">
        <f>T166+T167+T168+T169+T170+T165</f>
        <v>0</v>
      </c>
      <c r="U173" s="45">
        <f>U166+U167+U168+U169+U170+U165</f>
        <v>110326</v>
      </c>
      <c r="V173" s="45">
        <f>V166+V167+V168+V169+V170+V165</f>
        <v>324786</v>
      </c>
      <c r="W173" s="45">
        <f t="shared" ref="W173:AF173" si="264">W166+W167+W168+W169+W170+W165</f>
        <v>10174</v>
      </c>
      <c r="X173" s="45">
        <f t="shared" si="264"/>
        <v>334960</v>
      </c>
      <c r="Y173" s="45">
        <f t="shared" si="264"/>
        <v>23335</v>
      </c>
      <c r="Z173" s="45">
        <f t="shared" si="264"/>
        <v>358295</v>
      </c>
      <c r="AA173" s="45">
        <f t="shared" si="264"/>
        <v>5985</v>
      </c>
      <c r="AB173" s="45">
        <f t="shared" si="264"/>
        <v>364280</v>
      </c>
      <c r="AC173" s="45">
        <f t="shared" si="264"/>
        <v>3109</v>
      </c>
      <c r="AD173" s="45">
        <f t="shared" si="264"/>
        <v>367389</v>
      </c>
      <c r="AE173" s="45">
        <f t="shared" si="264"/>
        <v>12370</v>
      </c>
      <c r="AF173" s="45">
        <f t="shared" si="264"/>
        <v>379759</v>
      </c>
      <c r="AG173" s="45">
        <f t="shared" ref="AG173:AH173" si="265">AG166+AG167+AG168+AG169+AG170+AG165</f>
        <v>3368</v>
      </c>
      <c r="AH173" s="45">
        <f t="shared" si="265"/>
        <v>383127</v>
      </c>
      <c r="AI173" s="45">
        <f t="shared" ref="AI173:AL173" si="266">AI166+AI167+AI168+AI169+AI170+AI165</f>
        <v>5612</v>
      </c>
      <c r="AJ173" s="45">
        <f t="shared" si="266"/>
        <v>388739</v>
      </c>
      <c r="AK173" s="45">
        <f t="shared" si="266"/>
        <v>3176</v>
      </c>
      <c r="AL173" s="45">
        <f t="shared" si="266"/>
        <v>391915</v>
      </c>
      <c r="AM173" s="45">
        <f t="shared" ref="AM173:AP173" si="267">AM166+AM167+AM168+AM169+AM170+AM165</f>
        <v>0</v>
      </c>
      <c r="AN173" s="45">
        <f t="shared" si="267"/>
        <v>391915</v>
      </c>
      <c r="AO173" s="45">
        <f t="shared" si="267"/>
        <v>7639</v>
      </c>
      <c r="AP173" s="45">
        <f t="shared" si="267"/>
        <v>399554</v>
      </c>
      <c r="AQ173" s="44" t="s">
        <v>127</v>
      </c>
      <c r="AR173" s="46">
        <f t="shared" ref="AR173:AW173" si="268">SUM(AR165:AR172)</f>
        <v>12327</v>
      </c>
      <c r="AS173" s="46">
        <f t="shared" si="268"/>
        <v>12327</v>
      </c>
      <c r="AT173" s="46">
        <f t="shared" si="268"/>
        <v>0</v>
      </c>
      <c r="AU173" s="46">
        <f t="shared" si="268"/>
        <v>12327</v>
      </c>
      <c r="AV173" s="46">
        <f t="shared" si="268"/>
        <v>63538</v>
      </c>
      <c r="AW173" s="46">
        <f t="shared" si="268"/>
        <v>75865</v>
      </c>
      <c r="AX173" s="46">
        <f t="shared" ref="AX173:BK173" si="269">SUM(AX165:AX172)</f>
        <v>4487</v>
      </c>
      <c r="AY173" s="46">
        <f t="shared" si="269"/>
        <v>80352</v>
      </c>
      <c r="AZ173" s="46">
        <f t="shared" si="269"/>
        <v>5868</v>
      </c>
      <c r="BA173" s="46">
        <f t="shared" si="269"/>
        <v>86220</v>
      </c>
      <c r="BB173" s="46">
        <f t="shared" si="269"/>
        <v>5157</v>
      </c>
      <c r="BC173" s="46">
        <f t="shared" si="269"/>
        <v>91377</v>
      </c>
      <c r="BD173" s="46">
        <f t="shared" si="269"/>
        <v>9238</v>
      </c>
      <c r="BE173" s="46">
        <f t="shared" si="269"/>
        <v>100615</v>
      </c>
      <c r="BF173" s="46">
        <f t="shared" si="269"/>
        <v>4851</v>
      </c>
      <c r="BG173" s="46">
        <f t="shared" si="269"/>
        <v>105466</v>
      </c>
      <c r="BH173" s="46">
        <f t="shared" si="269"/>
        <v>4860</v>
      </c>
      <c r="BI173" s="46">
        <f t="shared" si="269"/>
        <v>110326</v>
      </c>
      <c r="BJ173" s="46">
        <f t="shared" si="269"/>
        <v>0</v>
      </c>
      <c r="BK173" s="46">
        <f t="shared" si="269"/>
        <v>110326</v>
      </c>
      <c r="BL173" s="46">
        <f>SUM(BL165:BL172)</f>
        <v>324786</v>
      </c>
      <c r="BM173" s="46">
        <f t="shared" ref="BM173:BW173" si="270">SUM(BM165:BM172)</f>
        <v>10174</v>
      </c>
      <c r="BN173" s="46">
        <f t="shared" si="270"/>
        <v>334960</v>
      </c>
      <c r="BO173" s="46">
        <f t="shared" si="270"/>
        <v>23335</v>
      </c>
      <c r="BP173" s="46">
        <f>SUM(BP165:BP172)</f>
        <v>358295</v>
      </c>
      <c r="BQ173" s="46">
        <f t="shared" si="270"/>
        <v>5985</v>
      </c>
      <c r="BR173" s="46">
        <f t="shared" si="270"/>
        <v>364280</v>
      </c>
      <c r="BS173" s="46">
        <f t="shared" si="270"/>
        <v>3109</v>
      </c>
      <c r="BT173" s="46">
        <f t="shared" si="270"/>
        <v>367389</v>
      </c>
      <c r="BU173" s="46">
        <f t="shared" si="270"/>
        <v>12370</v>
      </c>
      <c r="BV173" s="46">
        <f>SUM(BV165:BV172)</f>
        <v>379759</v>
      </c>
      <c r="BW173" s="46">
        <f t="shared" si="270"/>
        <v>3368</v>
      </c>
      <c r="BX173" s="46">
        <f>SUM(BX165:BX172)</f>
        <v>383127</v>
      </c>
      <c r="BY173" s="46">
        <f t="shared" ref="BY173:CB173" si="271">SUM(BY165:BY172)</f>
        <v>5612</v>
      </c>
      <c r="BZ173" s="46">
        <f t="shared" si="271"/>
        <v>388739</v>
      </c>
      <c r="CA173" s="46">
        <f t="shared" si="271"/>
        <v>3176</v>
      </c>
      <c r="CB173" s="46">
        <f t="shared" si="271"/>
        <v>391915</v>
      </c>
      <c r="CC173" s="46">
        <f t="shared" ref="CC173" si="272">SUM(CC165:CC172)</f>
        <v>0</v>
      </c>
      <c r="CD173" s="57">
        <f t="shared" si="255"/>
        <v>391915</v>
      </c>
      <c r="CE173" s="57">
        <f>SUM(CE165:CE172)</f>
        <v>7639</v>
      </c>
      <c r="CF173" s="57">
        <f>SUM(CD173:CE173)</f>
        <v>399554</v>
      </c>
      <c r="CG173" s="698"/>
      <c r="CH173" s="706"/>
      <c r="CI173" s="706"/>
    </row>
    <row r="174" spans="1:87" ht="15.75" x14ac:dyDescent="0.2">
      <c r="A174" s="48" t="s">
        <v>118</v>
      </c>
      <c r="B174" s="49">
        <f t="shared" ref="B174:S174" si="273">B166+B170</f>
        <v>12327</v>
      </c>
      <c r="C174" s="49">
        <f t="shared" si="273"/>
        <v>12327</v>
      </c>
      <c r="D174" s="49">
        <f t="shared" si="273"/>
        <v>0</v>
      </c>
      <c r="E174" s="49">
        <f t="shared" si="273"/>
        <v>12327</v>
      </c>
      <c r="F174" s="49">
        <f t="shared" si="273"/>
        <v>63538</v>
      </c>
      <c r="G174" s="49">
        <f t="shared" si="273"/>
        <v>75865</v>
      </c>
      <c r="H174" s="49">
        <f t="shared" si="273"/>
        <v>4487</v>
      </c>
      <c r="I174" s="49">
        <f t="shared" si="273"/>
        <v>80352</v>
      </c>
      <c r="J174" s="49">
        <f t="shared" si="273"/>
        <v>5868</v>
      </c>
      <c r="K174" s="49">
        <f t="shared" si="273"/>
        <v>86220</v>
      </c>
      <c r="L174" s="49">
        <f t="shared" si="273"/>
        <v>5157</v>
      </c>
      <c r="M174" s="49">
        <f t="shared" si="273"/>
        <v>91377</v>
      </c>
      <c r="N174" s="49">
        <f t="shared" si="273"/>
        <v>9238</v>
      </c>
      <c r="O174" s="49">
        <f t="shared" si="273"/>
        <v>100615</v>
      </c>
      <c r="P174" s="49">
        <f t="shared" si="273"/>
        <v>4851</v>
      </c>
      <c r="Q174" s="49">
        <f t="shared" si="273"/>
        <v>105466</v>
      </c>
      <c r="R174" s="49">
        <f t="shared" si="273"/>
        <v>4860</v>
      </c>
      <c r="S174" s="49">
        <f t="shared" si="273"/>
        <v>110326</v>
      </c>
      <c r="T174" s="49">
        <f>T166+T170</f>
        <v>0</v>
      </c>
      <c r="U174" s="49">
        <f>U166+U170</f>
        <v>110326</v>
      </c>
      <c r="V174" s="49">
        <f>V166+V170</f>
        <v>324786</v>
      </c>
      <c r="W174" s="49">
        <f t="shared" ref="W174:AF174" si="274">W166+W170</f>
        <v>10174</v>
      </c>
      <c r="X174" s="49">
        <f t="shared" si="274"/>
        <v>334960</v>
      </c>
      <c r="Y174" s="49">
        <f t="shared" si="274"/>
        <v>23335</v>
      </c>
      <c r="Z174" s="49">
        <f t="shared" si="274"/>
        <v>358295</v>
      </c>
      <c r="AA174" s="49">
        <f t="shared" si="274"/>
        <v>5985</v>
      </c>
      <c r="AB174" s="49">
        <f t="shared" si="274"/>
        <v>364280</v>
      </c>
      <c r="AC174" s="49">
        <f t="shared" si="274"/>
        <v>3109</v>
      </c>
      <c r="AD174" s="49">
        <f t="shared" si="274"/>
        <v>367389</v>
      </c>
      <c r="AE174" s="49">
        <f t="shared" si="274"/>
        <v>12370</v>
      </c>
      <c r="AF174" s="49">
        <f t="shared" si="274"/>
        <v>379759</v>
      </c>
      <c r="AG174" s="49">
        <f t="shared" ref="AG174:AH174" si="275">AG166+AG170</f>
        <v>3060</v>
      </c>
      <c r="AH174" s="49">
        <f t="shared" si="275"/>
        <v>382819</v>
      </c>
      <c r="AI174" s="49">
        <f t="shared" ref="AI174:AL174" si="276">AI166+AI170</f>
        <v>5612</v>
      </c>
      <c r="AJ174" s="49">
        <f t="shared" si="276"/>
        <v>388431</v>
      </c>
      <c r="AK174" s="49">
        <f t="shared" si="276"/>
        <v>3176</v>
      </c>
      <c r="AL174" s="49">
        <f t="shared" si="276"/>
        <v>391607</v>
      </c>
      <c r="AM174" s="49">
        <f t="shared" ref="AM174:AP174" si="277">AM166+AM170</f>
        <v>0</v>
      </c>
      <c r="AN174" s="49">
        <f t="shared" si="277"/>
        <v>391607</v>
      </c>
      <c r="AO174" s="49">
        <f t="shared" si="277"/>
        <v>3835</v>
      </c>
      <c r="AP174" s="49">
        <f t="shared" si="277"/>
        <v>395442</v>
      </c>
      <c r="AQ174" s="48" t="s">
        <v>119</v>
      </c>
      <c r="AR174" s="50">
        <f t="shared" ref="AR174:BK174" si="278">AR165+AR166+AR167+AR168</f>
        <v>12327</v>
      </c>
      <c r="AS174" s="50">
        <f t="shared" si="278"/>
        <v>12327</v>
      </c>
      <c r="AT174" s="50">
        <f t="shared" si="278"/>
        <v>0</v>
      </c>
      <c r="AU174" s="50">
        <f t="shared" si="278"/>
        <v>12327</v>
      </c>
      <c r="AV174" s="50">
        <f t="shared" si="278"/>
        <v>24013</v>
      </c>
      <c r="AW174" s="50">
        <f t="shared" si="278"/>
        <v>36340</v>
      </c>
      <c r="AX174" s="50">
        <f t="shared" si="278"/>
        <v>4487</v>
      </c>
      <c r="AY174" s="50">
        <f t="shared" si="278"/>
        <v>40827</v>
      </c>
      <c r="AZ174" s="50">
        <f t="shared" si="278"/>
        <v>5868</v>
      </c>
      <c r="BA174" s="50">
        <f t="shared" si="278"/>
        <v>46695</v>
      </c>
      <c r="BB174" s="50">
        <f t="shared" si="278"/>
        <v>5157</v>
      </c>
      <c r="BC174" s="50">
        <f t="shared" si="278"/>
        <v>51852</v>
      </c>
      <c r="BD174" s="50">
        <f t="shared" si="278"/>
        <v>9238</v>
      </c>
      <c r="BE174" s="50">
        <f t="shared" si="278"/>
        <v>61090</v>
      </c>
      <c r="BF174" s="50">
        <f t="shared" si="278"/>
        <v>4851</v>
      </c>
      <c r="BG174" s="50">
        <f t="shared" si="278"/>
        <v>65941</v>
      </c>
      <c r="BH174" s="50">
        <f t="shared" si="278"/>
        <v>4860</v>
      </c>
      <c r="BI174" s="50">
        <f t="shared" si="278"/>
        <v>70801</v>
      </c>
      <c r="BJ174" s="50">
        <f t="shared" si="278"/>
        <v>0</v>
      </c>
      <c r="BK174" s="50">
        <f t="shared" si="278"/>
        <v>70801</v>
      </c>
      <c r="BL174" s="50">
        <f>BL165+BL166+BL167+BL168</f>
        <v>324786</v>
      </c>
      <c r="BM174" s="50">
        <f t="shared" ref="BM174:BU174" si="279">BM165+BM166+BM167+BM168</f>
        <v>10174</v>
      </c>
      <c r="BN174" s="50">
        <f t="shared" si="279"/>
        <v>334960</v>
      </c>
      <c r="BO174" s="50">
        <f t="shared" si="279"/>
        <v>18348</v>
      </c>
      <c r="BP174" s="50">
        <f t="shared" si="279"/>
        <v>353308</v>
      </c>
      <c r="BQ174" s="50">
        <f t="shared" si="279"/>
        <v>5985</v>
      </c>
      <c r="BR174" s="50">
        <f t="shared" si="279"/>
        <v>359293</v>
      </c>
      <c r="BS174" s="50">
        <f t="shared" si="279"/>
        <v>3109</v>
      </c>
      <c r="BT174" s="50">
        <f t="shared" si="279"/>
        <v>362402</v>
      </c>
      <c r="BU174" s="50">
        <f t="shared" si="279"/>
        <v>8313</v>
      </c>
      <c r="BV174" s="50">
        <f>BV165+BV166+BV167+BV168+BV169</f>
        <v>370715</v>
      </c>
      <c r="BW174" s="50">
        <f t="shared" ref="BW174:CB174" si="280">BW165+BW166+BW167+BW168+BW169</f>
        <v>3060</v>
      </c>
      <c r="BX174" s="50">
        <f t="shared" si="280"/>
        <v>373775</v>
      </c>
      <c r="BY174" s="50">
        <f t="shared" si="280"/>
        <v>5612</v>
      </c>
      <c r="BZ174" s="50">
        <f t="shared" si="280"/>
        <v>379387</v>
      </c>
      <c r="CA174" s="50">
        <f t="shared" si="280"/>
        <v>3176</v>
      </c>
      <c r="CB174" s="50">
        <f t="shared" si="280"/>
        <v>382563</v>
      </c>
      <c r="CC174" s="50">
        <f t="shared" ref="CC174" si="281">CC165+CC166+CC167+CC168+CC169</f>
        <v>0</v>
      </c>
      <c r="CD174" s="763">
        <f t="shared" si="255"/>
        <v>382563</v>
      </c>
      <c r="CE174" s="763">
        <f>CE165+CE166</f>
        <v>3835</v>
      </c>
      <c r="CF174" s="763">
        <f>SUM(CD174:CE174)</f>
        <v>386398</v>
      </c>
      <c r="CG174" s="698"/>
      <c r="CH174" s="707"/>
      <c r="CI174" s="707"/>
    </row>
    <row r="175" spans="1:87" ht="15.75" x14ac:dyDescent="0.2">
      <c r="A175" s="48" t="s">
        <v>120</v>
      </c>
      <c r="B175" s="49">
        <f t="shared" ref="B175:S175" si="282">B167+B169</f>
        <v>0</v>
      </c>
      <c r="C175" s="49">
        <f t="shared" si="282"/>
        <v>0</v>
      </c>
      <c r="D175" s="49">
        <f t="shared" si="282"/>
        <v>0</v>
      </c>
      <c r="E175" s="49">
        <f t="shared" si="282"/>
        <v>0</v>
      </c>
      <c r="F175" s="49">
        <f t="shared" si="282"/>
        <v>0</v>
      </c>
      <c r="G175" s="49">
        <f t="shared" si="282"/>
        <v>0</v>
      </c>
      <c r="H175" s="49">
        <f t="shared" si="282"/>
        <v>0</v>
      </c>
      <c r="I175" s="49">
        <f t="shared" si="282"/>
        <v>0</v>
      </c>
      <c r="J175" s="49">
        <f t="shared" si="282"/>
        <v>0</v>
      </c>
      <c r="K175" s="49">
        <f t="shared" si="282"/>
        <v>0</v>
      </c>
      <c r="L175" s="49">
        <f t="shared" si="282"/>
        <v>0</v>
      </c>
      <c r="M175" s="49">
        <f t="shared" si="282"/>
        <v>0</v>
      </c>
      <c r="N175" s="49">
        <f t="shared" si="282"/>
        <v>0</v>
      </c>
      <c r="O175" s="49">
        <f t="shared" si="282"/>
        <v>0</v>
      </c>
      <c r="P175" s="49">
        <f t="shared" si="282"/>
        <v>0</v>
      </c>
      <c r="Q175" s="49">
        <f t="shared" si="282"/>
        <v>0</v>
      </c>
      <c r="R175" s="49">
        <f t="shared" si="282"/>
        <v>0</v>
      </c>
      <c r="S175" s="49">
        <f t="shared" si="282"/>
        <v>0</v>
      </c>
      <c r="T175" s="49">
        <f>T167+T169</f>
        <v>0</v>
      </c>
      <c r="U175" s="49">
        <f>U167+U169</f>
        <v>0</v>
      </c>
      <c r="V175" s="49">
        <f>V167+V169</f>
        <v>0</v>
      </c>
      <c r="W175" s="49">
        <f t="shared" ref="W175:AF175" si="283">W167+W169</f>
        <v>0</v>
      </c>
      <c r="X175" s="49">
        <f t="shared" si="283"/>
        <v>0</v>
      </c>
      <c r="Y175" s="49">
        <f t="shared" si="283"/>
        <v>0</v>
      </c>
      <c r="Z175" s="49">
        <f t="shared" si="283"/>
        <v>0</v>
      </c>
      <c r="AA175" s="49">
        <f t="shared" si="283"/>
        <v>0</v>
      </c>
      <c r="AB175" s="49">
        <f t="shared" si="283"/>
        <v>0</v>
      </c>
      <c r="AC175" s="49">
        <f t="shared" si="283"/>
        <v>0</v>
      </c>
      <c r="AD175" s="49">
        <f t="shared" si="283"/>
        <v>0</v>
      </c>
      <c r="AE175" s="49">
        <f t="shared" si="283"/>
        <v>0</v>
      </c>
      <c r="AF175" s="49">
        <f t="shared" si="283"/>
        <v>0</v>
      </c>
      <c r="AG175" s="49">
        <f t="shared" ref="AG175:AH175" si="284">AG167+AG169</f>
        <v>308</v>
      </c>
      <c r="AH175" s="49">
        <f t="shared" si="284"/>
        <v>308</v>
      </c>
      <c r="AI175" s="49">
        <f t="shared" ref="AI175:AL175" si="285">AI167+AI169</f>
        <v>0</v>
      </c>
      <c r="AJ175" s="49">
        <f t="shared" si="285"/>
        <v>308</v>
      </c>
      <c r="AK175" s="49">
        <f t="shared" si="285"/>
        <v>0</v>
      </c>
      <c r="AL175" s="49">
        <f t="shared" si="285"/>
        <v>308</v>
      </c>
      <c r="AM175" s="49">
        <f t="shared" ref="AM175:AP175" si="286">AM167+AM169</f>
        <v>0</v>
      </c>
      <c r="AN175" s="49">
        <f t="shared" si="286"/>
        <v>308</v>
      </c>
      <c r="AO175" s="49">
        <f t="shared" si="286"/>
        <v>3804</v>
      </c>
      <c r="AP175" s="49">
        <f t="shared" si="286"/>
        <v>4112</v>
      </c>
      <c r="AQ175" s="48" t="s">
        <v>121</v>
      </c>
      <c r="AR175" s="50">
        <f t="shared" ref="AR175:CB175" si="287">AR170+AR171+AR172</f>
        <v>0</v>
      </c>
      <c r="AS175" s="50">
        <f t="shared" si="287"/>
        <v>0</v>
      </c>
      <c r="AT175" s="50">
        <f t="shared" si="287"/>
        <v>0</v>
      </c>
      <c r="AU175" s="50">
        <f t="shared" si="287"/>
        <v>0</v>
      </c>
      <c r="AV175" s="50">
        <f t="shared" si="287"/>
        <v>11354</v>
      </c>
      <c r="AW175" s="50">
        <f t="shared" si="287"/>
        <v>11354</v>
      </c>
      <c r="AX175" s="50">
        <f t="shared" si="287"/>
        <v>0</v>
      </c>
      <c r="AY175" s="50">
        <f t="shared" si="287"/>
        <v>11354</v>
      </c>
      <c r="AZ175" s="50">
        <f t="shared" si="287"/>
        <v>0</v>
      </c>
      <c r="BA175" s="50">
        <f t="shared" si="287"/>
        <v>11354</v>
      </c>
      <c r="BB175" s="50">
        <f t="shared" si="287"/>
        <v>0</v>
      </c>
      <c r="BC175" s="50">
        <f t="shared" si="287"/>
        <v>11354</v>
      </c>
      <c r="BD175" s="50">
        <f t="shared" si="287"/>
        <v>0</v>
      </c>
      <c r="BE175" s="50">
        <f t="shared" si="287"/>
        <v>11354</v>
      </c>
      <c r="BF175" s="50">
        <f t="shared" si="287"/>
        <v>0</v>
      </c>
      <c r="BG175" s="50">
        <f t="shared" si="287"/>
        <v>11354</v>
      </c>
      <c r="BH175" s="50">
        <f t="shared" si="287"/>
        <v>0</v>
      </c>
      <c r="BI175" s="50">
        <f t="shared" si="287"/>
        <v>11354</v>
      </c>
      <c r="BJ175" s="50">
        <f t="shared" si="287"/>
        <v>0</v>
      </c>
      <c r="BK175" s="50">
        <f t="shared" si="287"/>
        <v>11354</v>
      </c>
      <c r="BL175" s="50">
        <f>BL170+BL171+BL172</f>
        <v>0</v>
      </c>
      <c r="BM175" s="50">
        <f t="shared" si="287"/>
        <v>0</v>
      </c>
      <c r="BN175" s="50">
        <f t="shared" si="287"/>
        <v>0</v>
      </c>
      <c r="BO175" s="50">
        <f t="shared" si="287"/>
        <v>4987</v>
      </c>
      <c r="BP175" s="50">
        <f t="shared" si="287"/>
        <v>4987</v>
      </c>
      <c r="BQ175" s="50">
        <f t="shared" si="287"/>
        <v>0</v>
      </c>
      <c r="BR175" s="50">
        <f t="shared" si="287"/>
        <v>4987</v>
      </c>
      <c r="BS175" s="50">
        <f t="shared" si="287"/>
        <v>0</v>
      </c>
      <c r="BT175" s="50">
        <f t="shared" si="287"/>
        <v>4987</v>
      </c>
      <c r="BU175" s="50">
        <f t="shared" si="287"/>
        <v>4057</v>
      </c>
      <c r="BV175" s="50">
        <f t="shared" si="287"/>
        <v>9044</v>
      </c>
      <c r="BW175" s="50">
        <f t="shared" si="287"/>
        <v>308</v>
      </c>
      <c r="BX175" s="50">
        <f t="shared" si="287"/>
        <v>9352</v>
      </c>
      <c r="BY175" s="50">
        <f t="shared" si="287"/>
        <v>0</v>
      </c>
      <c r="BZ175" s="50">
        <f t="shared" si="287"/>
        <v>9352</v>
      </c>
      <c r="CA175" s="50">
        <f t="shared" si="287"/>
        <v>0</v>
      </c>
      <c r="CB175" s="50">
        <f t="shared" si="287"/>
        <v>9352</v>
      </c>
      <c r="CC175" s="50">
        <f t="shared" ref="CC175" si="288">CC170+CC171+CC172</f>
        <v>0</v>
      </c>
      <c r="CD175" s="763">
        <f t="shared" si="255"/>
        <v>9352</v>
      </c>
      <c r="CE175" s="763">
        <f>CE171</f>
        <v>3804</v>
      </c>
      <c r="CF175" s="763">
        <f>SUM(CD175:CE175)</f>
        <v>13156</v>
      </c>
      <c r="CG175" s="698"/>
      <c r="CH175" s="707"/>
      <c r="CI175" s="707"/>
    </row>
    <row r="176" spans="1:87" ht="25.5" customHeight="1" x14ac:dyDescent="0.2">
      <c r="A176" s="827" t="s">
        <v>130</v>
      </c>
      <c r="B176" s="828"/>
      <c r="C176" s="828"/>
      <c r="D176" s="828"/>
      <c r="E176" s="828"/>
      <c r="F176" s="828"/>
      <c r="G176" s="828"/>
      <c r="H176" s="828"/>
      <c r="I176" s="828"/>
      <c r="J176" s="828"/>
      <c r="K176" s="828"/>
      <c r="L176" s="828"/>
      <c r="M176" s="828"/>
      <c r="N176" s="828"/>
      <c r="O176" s="828"/>
      <c r="P176" s="828"/>
      <c r="Q176" s="828"/>
      <c r="R176" s="828"/>
      <c r="S176" s="828"/>
      <c r="T176" s="828"/>
      <c r="U176" s="828"/>
      <c r="V176" s="828"/>
      <c r="W176" s="828"/>
      <c r="X176" s="828"/>
      <c r="Y176" s="828"/>
      <c r="Z176" s="828"/>
      <c r="AA176" s="828"/>
      <c r="AB176" s="828"/>
      <c r="AC176" s="828"/>
      <c r="AD176" s="828"/>
      <c r="AE176" s="828"/>
      <c r="AF176" s="828"/>
      <c r="AG176" s="828"/>
      <c r="AH176" s="828"/>
      <c r="AI176" s="828"/>
      <c r="AJ176" s="828"/>
      <c r="AK176" s="828"/>
      <c r="AL176" s="828"/>
      <c r="AM176" s="828"/>
      <c r="AN176" s="828"/>
      <c r="AO176" s="828"/>
      <c r="AP176" s="828"/>
      <c r="AQ176" s="828"/>
      <c r="AR176" s="828"/>
      <c r="AS176" s="828"/>
      <c r="AT176" s="828"/>
      <c r="AU176" s="828"/>
      <c r="AV176" s="828"/>
      <c r="AW176" s="828"/>
      <c r="AX176" s="828"/>
      <c r="AY176" s="828"/>
      <c r="AZ176" s="828"/>
      <c r="BA176" s="828"/>
      <c r="BB176" s="828"/>
      <c r="BC176" s="828"/>
      <c r="BD176" s="828"/>
      <c r="BE176" s="828"/>
      <c r="BF176" s="828"/>
      <c r="BG176" s="828"/>
      <c r="BH176" s="828"/>
      <c r="BI176" s="828"/>
      <c r="BJ176" s="828"/>
      <c r="BK176" s="828"/>
      <c r="BL176" s="828"/>
      <c r="BM176" s="828"/>
      <c r="BN176" s="828"/>
      <c r="BO176" s="828"/>
      <c r="BP176" s="828"/>
      <c r="BQ176" s="828"/>
      <c r="BR176" s="828"/>
      <c r="BS176" s="828"/>
      <c r="BT176" s="828"/>
      <c r="BU176" s="828"/>
      <c r="BV176" s="828"/>
      <c r="BW176" s="828"/>
      <c r="BX176" s="828"/>
      <c r="BY176" s="828"/>
      <c r="BZ176" s="828"/>
      <c r="CA176" s="828"/>
      <c r="CB176" s="828"/>
      <c r="CC176" s="828"/>
      <c r="CD176" s="828"/>
      <c r="CE176" s="828"/>
      <c r="CF176" s="829"/>
      <c r="CG176" s="709"/>
      <c r="CH176" s="709"/>
      <c r="CI176" s="709"/>
    </row>
    <row r="177" spans="1:87" ht="15.75" customHeight="1" x14ac:dyDescent="0.2">
      <c r="A177" s="14" t="s">
        <v>13</v>
      </c>
      <c r="B177" s="28"/>
      <c r="C177" s="28"/>
      <c r="D177" s="28"/>
      <c r="E177" s="28"/>
      <c r="F177" s="28"/>
      <c r="G177" s="28"/>
      <c r="H177" s="28">
        <v>250</v>
      </c>
      <c r="I177" s="28">
        <f>SUM(G177:H177)</f>
        <v>250</v>
      </c>
      <c r="J177" s="28"/>
      <c r="K177" s="28">
        <f>SUM(I177:J177)</f>
        <v>250</v>
      </c>
      <c r="L177" s="28"/>
      <c r="M177" s="28">
        <f>SUM(K177:L177)</f>
        <v>250</v>
      </c>
      <c r="N177" s="28"/>
      <c r="O177" s="28">
        <f>SUM(M177:N177)</f>
        <v>250</v>
      </c>
      <c r="P177" s="28"/>
      <c r="Q177" s="28">
        <f>SUM(O177:P177)</f>
        <v>250</v>
      </c>
      <c r="R177" s="28"/>
      <c r="S177" s="28">
        <f>SUM(Q177:R177)</f>
        <v>250</v>
      </c>
      <c r="T177" s="28"/>
      <c r="U177" s="28">
        <f>SUM(S177:T177)</f>
        <v>250</v>
      </c>
      <c r="V177" s="28"/>
      <c r="W177" s="28"/>
      <c r="X177" s="28"/>
      <c r="Y177" s="28">
        <v>5902</v>
      </c>
      <c r="Z177" s="28">
        <f>SUM(X177:Y177)</f>
        <v>5902</v>
      </c>
      <c r="AA177" s="28"/>
      <c r="AB177" s="28">
        <f>SUM(Z177:AA177)</f>
        <v>5902</v>
      </c>
      <c r="AC177" s="28"/>
      <c r="AD177" s="28">
        <f>SUM(AB177:AC177)</f>
        <v>5902</v>
      </c>
      <c r="AE177" s="28"/>
      <c r="AF177" s="28">
        <f>SUM(AD177:AE177)</f>
        <v>5902</v>
      </c>
      <c r="AG177" s="28"/>
      <c r="AH177" s="28">
        <f>SUM(AF177:AG177)</f>
        <v>5902</v>
      </c>
      <c r="AI177" s="28"/>
      <c r="AJ177" s="28">
        <f>SUM(AH177:AI177)</f>
        <v>5902</v>
      </c>
      <c r="AK177" s="28">
        <v>156</v>
      </c>
      <c r="AL177" s="28">
        <f>SUM(AJ177:AK177)</f>
        <v>6058</v>
      </c>
      <c r="AM177" s="28"/>
      <c r="AN177" s="28">
        <f>SUM(AL177:AM177)</f>
        <v>6058</v>
      </c>
      <c r="AO177" s="28">
        <v>102</v>
      </c>
      <c r="AP177" s="28">
        <f>SUM(AN177:AO177)</f>
        <v>6160</v>
      </c>
      <c r="AQ177" s="53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764"/>
      <c r="BM177" s="764"/>
      <c r="BN177" s="764"/>
      <c r="BO177" s="764"/>
      <c r="BP177" s="764"/>
      <c r="BQ177" s="764"/>
      <c r="BR177" s="764"/>
      <c r="BS177" s="762"/>
      <c r="BT177" s="762"/>
      <c r="BU177" s="762"/>
      <c r="BV177" s="762"/>
      <c r="BW177" s="762"/>
      <c r="BX177" s="762"/>
      <c r="BY177" s="762"/>
      <c r="BZ177" s="762"/>
      <c r="CA177" s="762"/>
      <c r="CB177" s="762"/>
      <c r="CC177" s="762"/>
      <c r="CD177" s="762"/>
      <c r="CE177" s="762"/>
      <c r="CF177" s="762"/>
      <c r="CG177" s="31"/>
      <c r="CH177" s="31"/>
      <c r="CI177" s="31"/>
    </row>
    <row r="178" spans="1:87" ht="15.75" x14ac:dyDescent="0.2">
      <c r="A178" s="14" t="s">
        <v>77</v>
      </c>
      <c r="B178" s="28"/>
      <c r="C178" s="28">
        <f>SUM(B178:B178)</f>
        <v>0</v>
      </c>
      <c r="D178" s="28"/>
      <c r="E178" s="28">
        <f>SUM(C178:D178)</f>
        <v>0</v>
      </c>
      <c r="F178" s="28"/>
      <c r="G178" s="28">
        <f>SUM(E178:F178)</f>
        <v>0</v>
      </c>
      <c r="H178" s="28"/>
      <c r="I178" s="28">
        <f>SUM(G178:H178)</f>
        <v>0</v>
      </c>
      <c r="J178" s="28"/>
      <c r="K178" s="28">
        <f>SUM(I178:J178)</f>
        <v>0</v>
      </c>
      <c r="L178" s="28"/>
      <c r="M178" s="28">
        <f>SUM(K178:L178)</f>
        <v>0</v>
      </c>
      <c r="N178" s="28"/>
      <c r="O178" s="28">
        <f>SUM(M178:N178)</f>
        <v>0</v>
      </c>
      <c r="P178" s="28"/>
      <c r="Q178" s="28">
        <f>SUM(O178:P178)</f>
        <v>0</v>
      </c>
      <c r="R178" s="28"/>
      <c r="S178" s="28">
        <f>SUM(Q178:R178)</f>
        <v>0</v>
      </c>
      <c r="T178" s="28"/>
      <c r="U178" s="28">
        <f>SUM(S178:T178)</f>
        <v>0</v>
      </c>
      <c r="V178" s="28">
        <v>2000</v>
      </c>
      <c r="W178" s="28"/>
      <c r="X178" s="28">
        <f>SUM(V178:W178)</f>
        <v>2000</v>
      </c>
      <c r="Y178" s="28"/>
      <c r="Z178" s="28">
        <f>SUM(X178:Y178)</f>
        <v>2000</v>
      </c>
      <c r="AA178" s="28"/>
      <c r="AB178" s="28">
        <f>SUM(Z178:AA178)</f>
        <v>2000</v>
      </c>
      <c r="AC178" s="28"/>
      <c r="AD178" s="28">
        <f>SUM(AB178:AC178)</f>
        <v>2000</v>
      </c>
      <c r="AE178" s="28"/>
      <c r="AF178" s="28">
        <f>SUM(AD178:AE178)</f>
        <v>2000</v>
      </c>
      <c r="AG178" s="28"/>
      <c r="AH178" s="28">
        <f>SUM(AF178:AG178)</f>
        <v>2000</v>
      </c>
      <c r="AI178" s="28"/>
      <c r="AJ178" s="28">
        <f>SUM(AH178:AI178)</f>
        <v>2000</v>
      </c>
      <c r="AK178" s="28"/>
      <c r="AL178" s="28">
        <f>SUM(AJ178:AK178)</f>
        <v>2000</v>
      </c>
      <c r="AM178" s="28"/>
      <c r="AN178" s="28">
        <f t="shared" ref="AN178:AN180" si="289">SUM(AL178:AM178)</f>
        <v>2000</v>
      </c>
      <c r="AO178" s="28">
        <v>142</v>
      </c>
      <c r="AP178" s="28">
        <f t="shared" ref="AP178:AP184" si="290">SUM(AN178:AO178)</f>
        <v>2142</v>
      </c>
      <c r="AQ178" s="16" t="s">
        <v>14</v>
      </c>
      <c r="AR178" s="17">
        <v>899</v>
      </c>
      <c r="AS178" s="17">
        <f t="shared" ref="AS178:AS184" si="291">SUM(AR178:AR178)</f>
        <v>899</v>
      </c>
      <c r="AT178" s="17"/>
      <c r="AU178" s="17">
        <f>SUM(AS178:AT178)</f>
        <v>899</v>
      </c>
      <c r="AV178" s="17">
        <v>893</v>
      </c>
      <c r="AW178" s="17">
        <f>SUM(AU178:AV178)</f>
        <v>1792</v>
      </c>
      <c r="AX178" s="17">
        <v>600</v>
      </c>
      <c r="AY178" s="17">
        <f>SUM(AW178:AX178)</f>
        <v>2392</v>
      </c>
      <c r="AZ178" s="17">
        <v>404</v>
      </c>
      <c r="BA178" s="17">
        <f>SUM(AY178:AZ178)</f>
        <v>2796</v>
      </c>
      <c r="BB178" s="17">
        <v>482</v>
      </c>
      <c r="BC178" s="17">
        <f>SUM(BA178:BB178)</f>
        <v>3278</v>
      </c>
      <c r="BD178" s="17">
        <v>-212</v>
      </c>
      <c r="BE178" s="17">
        <f>SUM(BC178:BD178)</f>
        <v>3066</v>
      </c>
      <c r="BF178" s="17">
        <v>-207</v>
      </c>
      <c r="BG178" s="17">
        <f>SUM(BE178:BF178)</f>
        <v>2859</v>
      </c>
      <c r="BH178" s="17">
        <v>-67</v>
      </c>
      <c r="BI178" s="17">
        <f>SUM(BG178:BH178)</f>
        <v>2792</v>
      </c>
      <c r="BJ178" s="17"/>
      <c r="BK178" s="17">
        <f>SUM(BI178:BJ178)</f>
        <v>2792</v>
      </c>
      <c r="BL178" s="764">
        <v>39428</v>
      </c>
      <c r="BM178" s="764">
        <v>1195</v>
      </c>
      <c r="BN178" s="764">
        <f>SUM(BL178:BM178)</f>
        <v>40623</v>
      </c>
      <c r="BO178" s="764"/>
      <c r="BP178" s="764">
        <f>SUM(BN178:BO178)</f>
        <v>40623</v>
      </c>
      <c r="BQ178" s="764">
        <v>686</v>
      </c>
      <c r="BR178" s="764">
        <f>SUM(BP178:BQ178)</f>
        <v>41309</v>
      </c>
      <c r="BS178" s="762">
        <v>354</v>
      </c>
      <c r="BT178" s="762">
        <f>SUM(BR178:BS178)</f>
        <v>41663</v>
      </c>
      <c r="BU178" s="762">
        <v>708</v>
      </c>
      <c r="BV178" s="762">
        <f>SUM(BT178:BU178)</f>
        <v>42371</v>
      </c>
      <c r="BW178" s="762">
        <v>354</v>
      </c>
      <c r="BX178" s="762">
        <f>SUM(BV178:BW178)</f>
        <v>42725</v>
      </c>
      <c r="BY178" s="762">
        <v>351</v>
      </c>
      <c r="BZ178" s="762">
        <f>SUM(BX178:BY178)</f>
        <v>43076</v>
      </c>
      <c r="CA178" s="762">
        <v>531</v>
      </c>
      <c r="CB178" s="762">
        <f>SUM(BZ178:CA178)</f>
        <v>43607</v>
      </c>
      <c r="CC178" s="762"/>
      <c r="CD178" s="762">
        <f>SUM(CB178:CC178)</f>
        <v>43607</v>
      </c>
      <c r="CE178" s="762">
        <v>327</v>
      </c>
      <c r="CF178" s="762">
        <f>SUM(CD178:CE178)</f>
        <v>43934</v>
      </c>
      <c r="CG178" s="698"/>
      <c r="CH178" s="31"/>
      <c r="CI178" s="31"/>
    </row>
    <row r="179" spans="1:87" ht="15.75" x14ac:dyDescent="0.2">
      <c r="A179" s="14" t="s">
        <v>86</v>
      </c>
      <c r="B179" s="28"/>
      <c r="C179" s="28">
        <f>SUM(B179:B179)</f>
        <v>0</v>
      </c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>
        <f t="shared" ref="X179:X185" si="292">SUM(V179:W179)</f>
        <v>0</v>
      </c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>
        <f t="shared" si="290"/>
        <v>0</v>
      </c>
      <c r="AQ179" s="14" t="s">
        <v>16</v>
      </c>
      <c r="AR179" s="17">
        <v>189</v>
      </c>
      <c r="AS179" s="17">
        <f t="shared" si="291"/>
        <v>189</v>
      </c>
      <c r="AT179" s="17"/>
      <c r="AU179" s="17">
        <f t="shared" ref="AU179:AU184" si="293">SUM(AS179:AT179)</f>
        <v>189</v>
      </c>
      <c r="AV179" s="17">
        <v>166</v>
      </c>
      <c r="AW179" s="17">
        <f t="shared" ref="AW179:AW184" si="294">SUM(AU179:AV179)</f>
        <v>355</v>
      </c>
      <c r="AX179" s="17">
        <v>131</v>
      </c>
      <c r="AY179" s="17">
        <f t="shared" ref="AY179:AY185" si="295">SUM(AW179:AX179)</f>
        <v>486</v>
      </c>
      <c r="AZ179" s="17">
        <v>88</v>
      </c>
      <c r="BA179" s="17">
        <f t="shared" ref="BA179:BC185" si="296">SUM(AY179:AZ179)</f>
        <v>574</v>
      </c>
      <c r="BB179" s="17">
        <v>106</v>
      </c>
      <c r="BC179" s="17">
        <f t="shared" si="296"/>
        <v>680</v>
      </c>
      <c r="BD179" s="17">
        <v>-42</v>
      </c>
      <c r="BE179" s="17">
        <f t="shared" ref="BE179:BG185" si="297">SUM(BC179:BD179)</f>
        <v>638</v>
      </c>
      <c r="BF179" s="17">
        <v>37</v>
      </c>
      <c r="BG179" s="17">
        <f t="shared" si="297"/>
        <v>675</v>
      </c>
      <c r="BH179" s="17">
        <v>75</v>
      </c>
      <c r="BI179" s="17">
        <f t="shared" ref="BI179:BK185" si="298">SUM(BG179:BH179)</f>
        <v>750</v>
      </c>
      <c r="BJ179" s="17"/>
      <c r="BK179" s="17">
        <f t="shared" si="298"/>
        <v>750</v>
      </c>
      <c r="BL179" s="764">
        <v>7626</v>
      </c>
      <c r="BM179" s="764">
        <v>232</v>
      </c>
      <c r="BN179" s="764">
        <f t="shared" ref="BN179:BN185" si="299">SUM(BL179:BM179)</f>
        <v>7858</v>
      </c>
      <c r="BO179" s="764"/>
      <c r="BP179" s="764">
        <f t="shared" ref="BP179:BP185" si="300">SUM(BN179:BO179)</f>
        <v>7858</v>
      </c>
      <c r="BQ179" s="764">
        <v>140</v>
      </c>
      <c r="BR179" s="764">
        <f t="shared" ref="BR179:BR185" si="301">SUM(BP179:BQ179)</f>
        <v>7998</v>
      </c>
      <c r="BS179" s="762">
        <v>70</v>
      </c>
      <c r="BT179" s="762">
        <f t="shared" ref="BT179:BT185" si="302">SUM(BR179:BS179)</f>
        <v>8068</v>
      </c>
      <c r="BU179" s="762">
        <v>140</v>
      </c>
      <c r="BV179" s="762">
        <f t="shared" ref="BV179:BV185" si="303">SUM(BT179:BU179)</f>
        <v>8208</v>
      </c>
      <c r="BW179" s="762">
        <v>70</v>
      </c>
      <c r="BX179" s="762">
        <f t="shared" ref="BX179:BX185" si="304">SUM(BV179:BW179)</f>
        <v>8278</v>
      </c>
      <c r="BY179" s="762">
        <v>69</v>
      </c>
      <c r="BZ179" s="762">
        <f t="shared" ref="BZ179:BZ185" si="305">SUM(BX179:BY179)</f>
        <v>8347</v>
      </c>
      <c r="CA179" s="762">
        <v>141</v>
      </c>
      <c r="CB179" s="762">
        <f t="shared" ref="CB179:CB185" si="306">SUM(BZ179:CA179)</f>
        <v>8488</v>
      </c>
      <c r="CC179" s="762"/>
      <c r="CD179" s="762">
        <f t="shared" ref="CD179:CD188" si="307">SUM(CB179:CC179)</f>
        <v>8488</v>
      </c>
      <c r="CE179" s="762">
        <v>132</v>
      </c>
      <c r="CF179" s="762">
        <f t="shared" ref="CF179:CF185" si="308">SUM(CD179:CE179)</f>
        <v>8620</v>
      </c>
      <c r="CG179" s="698"/>
      <c r="CH179" s="31"/>
      <c r="CI179" s="31"/>
    </row>
    <row r="180" spans="1:87" ht="15.75" x14ac:dyDescent="0.2">
      <c r="A180" s="14" t="s">
        <v>92</v>
      </c>
      <c r="B180" s="28"/>
      <c r="C180" s="28">
        <f>SUM(B180:B180)</f>
        <v>0</v>
      </c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>
        <v>98</v>
      </c>
      <c r="S180" s="28">
        <f>SUM(Q180:R180)</f>
        <v>98</v>
      </c>
      <c r="T180" s="28"/>
      <c r="U180" s="28">
        <f>SUM(S180:T180)</f>
        <v>98</v>
      </c>
      <c r="V180" s="28"/>
      <c r="W180" s="28"/>
      <c r="X180" s="28">
        <f t="shared" si="292"/>
        <v>0</v>
      </c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>
        <v>102</v>
      </c>
      <c r="AL180" s="28">
        <f>SUM(AJ180:AK180)</f>
        <v>102</v>
      </c>
      <c r="AM180" s="28"/>
      <c r="AN180" s="28">
        <f t="shared" si="289"/>
        <v>102</v>
      </c>
      <c r="AO180" s="28">
        <v>-102</v>
      </c>
      <c r="AP180" s="28">
        <f t="shared" si="290"/>
        <v>0</v>
      </c>
      <c r="AQ180" s="20" t="s">
        <v>18</v>
      </c>
      <c r="AR180" s="17"/>
      <c r="AS180" s="17">
        <f t="shared" si="291"/>
        <v>0</v>
      </c>
      <c r="AT180" s="17"/>
      <c r="AU180" s="17">
        <f t="shared" si="293"/>
        <v>0</v>
      </c>
      <c r="AV180" s="17">
        <v>2113</v>
      </c>
      <c r="AW180" s="17">
        <f t="shared" si="294"/>
        <v>2113</v>
      </c>
      <c r="AX180" s="17"/>
      <c r="AY180" s="17">
        <f t="shared" si="295"/>
        <v>2113</v>
      </c>
      <c r="AZ180" s="17"/>
      <c r="BA180" s="17">
        <f t="shared" si="296"/>
        <v>2113</v>
      </c>
      <c r="BB180" s="17">
        <v>410</v>
      </c>
      <c r="BC180" s="17">
        <f t="shared" si="296"/>
        <v>2523</v>
      </c>
      <c r="BD180" s="17"/>
      <c r="BE180" s="17">
        <f t="shared" si="297"/>
        <v>2523</v>
      </c>
      <c r="BF180" s="17"/>
      <c r="BG180" s="17">
        <f t="shared" si="297"/>
        <v>2523</v>
      </c>
      <c r="BH180" s="17">
        <v>98</v>
      </c>
      <c r="BI180" s="17">
        <f t="shared" si="298"/>
        <v>2621</v>
      </c>
      <c r="BJ180" s="17"/>
      <c r="BK180" s="17">
        <f t="shared" si="298"/>
        <v>2621</v>
      </c>
      <c r="BL180" s="764">
        <v>9383</v>
      </c>
      <c r="BM180" s="764">
        <v>200</v>
      </c>
      <c r="BN180" s="764">
        <f t="shared" si="299"/>
        <v>9583</v>
      </c>
      <c r="BO180" s="764">
        <v>6313</v>
      </c>
      <c r="BP180" s="764">
        <f t="shared" si="300"/>
        <v>15896</v>
      </c>
      <c r="BQ180" s="764">
        <v>410</v>
      </c>
      <c r="BR180" s="764">
        <f t="shared" si="301"/>
        <v>16306</v>
      </c>
      <c r="BS180" s="762">
        <v>125</v>
      </c>
      <c r="BT180" s="762">
        <f t="shared" si="302"/>
        <v>16431</v>
      </c>
      <c r="BU180" s="762"/>
      <c r="BV180" s="762">
        <f t="shared" si="303"/>
        <v>16431</v>
      </c>
      <c r="BW180" s="762"/>
      <c r="BX180" s="762">
        <f t="shared" si="304"/>
        <v>16431</v>
      </c>
      <c r="BY180" s="762">
        <v>-100</v>
      </c>
      <c r="BZ180" s="762">
        <f t="shared" si="305"/>
        <v>16331</v>
      </c>
      <c r="CA180" s="762">
        <v>-312</v>
      </c>
      <c r="CB180" s="762">
        <f t="shared" si="306"/>
        <v>16019</v>
      </c>
      <c r="CC180" s="762"/>
      <c r="CD180" s="762">
        <f t="shared" si="307"/>
        <v>16019</v>
      </c>
      <c r="CE180" s="762">
        <v>-934</v>
      </c>
      <c r="CF180" s="762">
        <f t="shared" si="308"/>
        <v>15085</v>
      </c>
      <c r="CG180" s="698"/>
      <c r="CH180" s="31"/>
      <c r="CI180" s="31"/>
    </row>
    <row r="181" spans="1:87" ht="15.75" x14ac:dyDescent="0.2">
      <c r="A181" s="14" t="s">
        <v>96</v>
      </c>
      <c r="B181" s="28"/>
      <c r="C181" s="28">
        <f>SUM(B181:B181)</f>
        <v>0</v>
      </c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>
        <f t="shared" si="292"/>
        <v>0</v>
      </c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>
        <f t="shared" si="290"/>
        <v>0</v>
      </c>
      <c r="AQ181" s="21" t="s">
        <v>20</v>
      </c>
      <c r="AR181" s="17"/>
      <c r="AS181" s="17">
        <f t="shared" si="291"/>
        <v>0</v>
      </c>
      <c r="AT181" s="17"/>
      <c r="AU181" s="17">
        <f t="shared" si="293"/>
        <v>0</v>
      </c>
      <c r="AV181" s="17"/>
      <c r="AW181" s="17">
        <f t="shared" si="294"/>
        <v>0</v>
      </c>
      <c r="AX181" s="17"/>
      <c r="AY181" s="17">
        <f t="shared" si="295"/>
        <v>0</v>
      </c>
      <c r="AZ181" s="17"/>
      <c r="BA181" s="17">
        <f t="shared" si="296"/>
        <v>0</v>
      </c>
      <c r="BB181" s="17"/>
      <c r="BC181" s="17">
        <f t="shared" si="296"/>
        <v>0</v>
      </c>
      <c r="BD181" s="17"/>
      <c r="BE181" s="17">
        <f t="shared" si="297"/>
        <v>0</v>
      </c>
      <c r="BF181" s="17"/>
      <c r="BG181" s="17">
        <f t="shared" si="297"/>
        <v>0</v>
      </c>
      <c r="BH181" s="17"/>
      <c r="BI181" s="17">
        <f t="shared" si="298"/>
        <v>0</v>
      </c>
      <c r="BJ181" s="17"/>
      <c r="BK181" s="17">
        <f t="shared" si="298"/>
        <v>0</v>
      </c>
      <c r="BL181" s="764"/>
      <c r="BM181" s="764"/>
      <c r="BN181" s="764">
        <f t="shared" si="299"/>
        <v>0</v>
      </c>
      <c r="BO181" s="764"/>
      <c r="BP181" s="764">
        <f t="shared" si="300"/>
        <v>0</v>
      </c>
      <c r="BQ181" s="764"/>
      <c r="BR181" s="764">
        <f t="shared" si="301"/>
        <v>0</v>
      </c>
      <c r="BS181" s="762"/>
      <c r="BT181" s="762">
        <f t="shared" si="302"/>
        <v>0</v>
      </c>
      <c r="BU181" s="762"/>
      <c r="BV181" s="762">
        <f t="shared" si="303"/>
        <v>0</v>
      </c>
      <c r="BW181" s="762"/>
      <c r="BX181" s="762">
        <f t="shared" si="304"/>
        <v>0</v>
      </c>
      <c r="BY181" s="762"/>
      <c r="BZ181" s="762">
        <f t="shared" si="305"/>
        <v>0</v>
      </c>
      <c r="CA181" s="762"/>
      <c r="CB181" s="762">
        <f t="shared" si="306"/>
        <v>0</v>
      </c>
      <c r="CC181" s="762"/>
      <c r="CD181" s="762">
        <f t="shared" si="307"/>
        <v>0</v>
      </c>
      <c r="CE181" s="762"/>
      <c r="CF181" s="762">
        <f t="shared" si="308"/>
        <v>0</v>
      </c>
      <c r="CG181" s="698"/>
      <c r="CH181" s="31"/>
      <c r="CI181" s="31"/>
    </row>
    <row r="182" spans="1:87" ht="15.75" x14ac:dyDescent="0.2">
      <c r="A182" s="14" t="s">
        <v>104</v>
      </c>
      <c r="B182" s="19">
        <f t="shared" ref="B182:T182" si="309">B183+B184</f>
        <v>1088</v>
      </c>
      <c r="C182" s="19">
        <f t="shared" si="309"/>
        <v>1088</v>
      </c>
      <c r="D182" s="19">
        <f t="shared" si="309"/>
        <v>0</v>
      </c>
      <c r="E182" s="19">
        <f t="shared" si="309"/>
        <v>1088</v>
      </c>
      <c r="F182" s="19">
        <f t="shared" si="309"/>
        <v>3272</v>
      </c>
      <c r="G182" s="19">
        <f t="shared" si="309"/>
        <v>4360</v>
      </c>
      <c r="H182" s="19">
        <f t="shared" si="309"/>
        <v>481</v>
      </c>
      <c r="I182" s="19">
        <f t="shared" si="309"/>
        <v>4841</v>
      </c>
      <c r="J182" s="19">
        <f t="shared" si="309"/>
        <v>492</v>
      </c>
      <c r="K182" s="19">
        <f t="shared" si="309"/>
        <v>5333</v>
      </c>
      <c r="L182" s="19">
        <f t="shared" si="309"/>
        <v>998</v>
      </c>
      <c r="M182" s="19">
        <f t="shared" si="309"/>
        <v>6331</v>
      </c>
      <c r="N182" s="19">
        <f t="shared" si="309"/>
        <v>886</v>
      </c>
      <c r="O182" s="19">
        <f t="shared" si="309"/>
        <v>7217</v>
      </c>
      <c r="P182" s="19">
        <f t="shared" si="309"/>
        <v>480</v>
      </c>
      <c r="Q182" s="19">
        <f t="shared" si="309"/>
        <v>7697</v>
      </c>
      <c r="R182" s="19">
        <f t="shared" si="309"/>
        <v>408</v>
      </c>
      <c r="S182" s="19">
        <f t="shared" si="309"/>
        <v>8105</v>
      </c>
      <c r="T182" s="19">
        <f t="shared" si="309"/>
        <v>0</v>
      </c>
      <c r="U182" s="19">
        <f>U183+U184</f>
        <v>8105</v>
      </c>
      <c r="V182" s="19">
        <f>V183+V184</f>
        <v>55380</v>
      </c>
      <c r="W182" s="19">
        <f t="shared" ref="W182:AM182" si="310">W183+W184</f>
        <v>1627</v>
      </c>
      <c r="X182" s="19">
        <f t="shared" si="310"/>
        <v>57007</v>
      </c>
      <c r="Y182" s="19">
        <f t="shared" si="310"/>
        <v>1829</v>
      </c>
      <c r="Z182" s="19">
        <f t="shared" si="310"/>
        <v>58836</v>
      </c>
      <c r="AA182" s="19">
        <f t="shared" si="310"/>
        <v>1286</v>
      </c>
      <c r="AB182" s="19">
        <f t="shared" si="310"/>
        <v>60122</v>
      </c>
      <c r="AC182" s="19">
        <f t="shared" si="310"/>
        <v>709</v>
      </c>
      <c r="AD182" s="19">
        <f t="shared" si="310"/>
        <v>60831</v>
      </c>
      <c r="AE182" s="19">
        <f t="shared" si="310"/>
        <v>848</v>
      </c>
      <c r="AF182" s="19">
        <f t="shared" si="310"/>
        <v>61679</v>
      </c>
      <c r="AG182" s="19">
        <f t="shared" si="310"/>
        <v>424</v>
      </c>
      <c r="AH182" s="19">
        <f t="shared" si="310"/>
        <v>62103</v>
      </c>
      <c r="AI182" s="19">
        <f t="shared" si="310"/>
        <v>420</v>
      </c>
      <c r="AJ182" s="19">
        <f t="shared" si="310"/>
        <v>62523</v>
      </c>
      <c r="AK182" s="19">
        <f t="shared" si="310"/>
        <v>420</v>
      </c>
      <c r="AL182" s="19">
        <f t="shared" si="310"/>
        <v>62943</v>
      </c>
      <c r="AM182" s="19">
        <f t="shared" si="310"/>
        <v>0</v>
      </c>
      <c r="AN182" s="19">
        <f>AN183+AN184</f>
        <v>62943</v>
      </c>
      <c r="AO182" s="19">
        <f t="shared" ref="AO182:AP182" si="311">AO183+AO184</f>
        <v>397</v>
      </c>
      <c r="AP182" s="19">
        <f t="shared" si="311"/>
        <v>63340</v>
      </c>
      <c r="AQ182" s="20" t="s">
        <v>22</v>
      </c>
      <c r="AR182" s="17"/>
      <c r="AS182" s="17">
        <f t="shared" si="291"/>
        <v>0</v>
      </c>
      <c r="AT182" s="17"/>
      <c r="AU182" s="17">
        <f t="shared" si="293"/>
        <v>0</v>
      </c>
      <c r="AV182" s="17"/>
      <c r="AW182" s="17">
        <f t="shared" si="294"/>
        <v>0</v>
      </c>
      <c r="AX182" s="17"/>
      <c r="AY182" s="17">
        <f t="shared" si="295"/>
        <v>0</v>
      </c>
      <c r="AZ182" s="17"/>
      <c r="BA182" s="17">
        <f t="shared" si="296"/>
        <v>0</v>
      </c>
      <c r="BB182" s="17"/>
      <c r="BC182" s="17">
        <f t="shared" si="296"/>
        <v>0</v>
      </c>
      <c r="BD182" s="17"/>
      <c r="BE182" s="17">
        <f t="shared" si="297"/>
        <v>0</v>
      </c>
      <c r="BF182" s="17"/>
      <c r="BG182" s="17">
        <f t="shared" si="297"/>
        <v>0</v>
      </c>
      <c r="BH182" s="17"/>
      <c r="BI182" s="17">
        <f t="shared" si="298"/>
        <v>0</v>
      </c>
      <c r="BJ182" s="17"/>
      <c r="BK182" s="17">
        <f t="shared" si="298"/>
        <v>0</v>
      </c>
      <c r="BL182" s="764"/>
      <c r="BM182" s="764"/>
      <c r="BN182" s="764">
        <f t="shared" si="299"/>
        <v>0</v>
      </c>
      <c r="BO182" s="764">
        <v>1363</v>
      </c>
      <c r="BP182" s="764">
        <f t="shared" si="300"/>
        <v>1363</v>
      </c>
      <c r="BQ182" s="764">
        <v>50</v>
      </c>
      <c r="BR182" s="764">
        <f t="shared" si="301"/>
        <v>1413</v>
      </c>
      <c r="BS182" s="762"/>
      <c r="BT182" s="762">
        <f t="shared" si="302"/>
        <v>1413</v>
      </c>
      <c r="BU182" s="762"/>
      <c r="BV182" s="762">
        <f t="shared" si="303"/>
        <v>1413</v>
      </c>
      <c r="BW182" s="762"/>
      <c r="BX182" s="762">
        <f t="shared" si="304"/>
        <v>1413</v>
      </c>
      <c r="BY182" s="762"/>
      <c r="BZ182" s="762">
        <f t="shared" si="305"/>
        <v>1413</v>
      </c>
      <c r="CA182" s="762"/>
      <c r="CB182" s="762">
        <f t="shared" si="306"/>
        <v>1413</v>
      </c>
      <c r="CC182" s="762"/>
      <c r="CD182" s="762">
        <f t="shared" si="307"/>
        <v>1413</v>
      </c>
      <c r="CE182" s="762"/>
      <c r="CF182" s="762">
        <f t="shared" si="308"/>
        <v>1413</v>
      </c>
      <c r="CG182" s="698"/>
      <c r="CH182" s="31"/>
      <c r="CI182" s="31"/>
    </row>
    <row r="183" spans="1:87" ht="15.75" x14ac:dyDescent="0.2">
      <c r="A183" s="18" t="s">
        <v>123</v>
      </c>
      <c r="B183" s="28"/>
      <c r="C183" s="28">
        <f>SUM(B183:B183)</f>
        <v>0</v>
      </c>
      <c r="D183" s="28"/>
      <c r="E183" s="28">
        <f>SUM(C183:D183)</f>
        <v>0</v>
      </c>
      <c r="F183" s="28">
        <v>2781</v>
      </c>
      <c r="G183" s="28">
        <f>SUM(E183:F183)</f>
        <v>2781</v>
      </c>
      <c r="H183" s="28"/>
      <c r="I183" s="28">
        <f>SUM(G183:H183)</f>
        <v>2781</v>
      </c>
      <c r="J183" s="28"/>
      <c r="K183" s="28">
        <f>SUM(I183:J183)</f>
        <v>2781</v>
      </c>
      <c r="L183" s="28"/>
      <c r="M183" s="28">
        <f>SUM(K183:L183)</f>
        <v>2781</v>
      </c>
      <c r="N183" s="28"/>
      <c r="O183" s="28">
        <f>SUM(M183:N183)</f>
        <v>2781</v>
      </c>
      <c r="P183" s="28"/>
      <c r="Q183" s="28">
        <f>SUM(O183:P183)</f>
        <v>2781</v>
      </c>
      <c r="R183" s="28"/>
      <c r="S183" s="28">
        <f>SUM(Q183:R183)</f>
        <v>2781</v>
      </c>
      <c r="T183" s="28"/>
      <c r="U183" s="28">
        <f>SUM(S183:T183)</f>
        <v>2781</v>
      </c>
      <c r="V183" s="28"/>
      <c r="W183" s="28"/>
      <c r="X183" s="28">
        <f t="shared" si="292"/>
        <v>0</v>
      </c>
      <c r="Y183" s="28">
        <v>1829</v>
      </c>
      <c r="Z183" s="28">
        <f>SUM(X183:Y183)</f>
        <v>1829</v>
      </c>
      <c r="AA183" s="28"/>
      <c r="AB183" s="28">
        <f>SUM(Z183:AA183)</f>
        <v>1829</v>
      </c>
      <c r="AC183" s="28"/>
      <c r="AD183" s="28">
        <f>SUM(AB183:AC183)</f>
        <v>1829</v>
      </c>
      <c r="AE183" s="28"/>
      <c r="AF183" s="28">
        <f>SUM(AD183:AE183)</f>
        <v>1829</v>
      </c>
      <c r="AG183" s="28"/>
      <c r="AH183" s="28">
        <f>SUM(AF183:AG183)</f>
        <v>1829</v>
      </c>
      <c r="AI183" s="28"/>
      <c r="AJ183" s="28">
        <f>SUM(AH183:AI183)</f>
        <v>1829</v>
      </c>
      <c r="AK183" s="28"/>
      <c r="AL183" s="28">
        <f>SUM(AJ183:AK183)</f>
        <v>1829</v>
      </c>
      <c r="AM183" s="28"/>
      <c r="AN183" s="28">
        <f>SUM(AL183:AM183)</f>
        <v>1829</v>
      </c>
      <c r="AO183" s="28"/>
      <c r="AP183" s="28">
        <f t="shared" si="290"/>
        <v>1829</v>
      </c>
      <c r="AQ183" s="14" t="s">
        <v>46</v>
      </c>
      <c r="AR183" s="17"/>
      <c r="AS183" s="17">
        <f t="shared" si="291"/>
        <v>0</v>
      </c>
      <c r="AT183" s="17"/>
      <c r="AU183" s="17">
        <f t="shared" si="293"/>
        <v>0</v>
      </c>
      <c r="AV183" s="17">
        <v>100</v>
      </c>
      <c r="AW183" s="17">
        <f t="shared" si="294"/>
        <v>100</v>
      </c>
      <c r="AX183" s="17"/>
      <c r="AY183" s="17">
        <f t="shared" si="295"/>
        <v>100</v>
      </c>
      <c r="AZ183" s="17"/>
      <c r="BA183" s="17">
        <f t="shared" si="296"/>
        <v>100</v>
      </c>
      <c r="BB183" s="17"/>
      <c r="BC183" s="17">
        <f t="shared" si="296"/>
        <v>100</v>
      </c>
      <c r="BD183" s="17">
        <v>1140</v>
      </c>
      <c r="BE183" s="17">
        <f t="shared" si="297"/>
        <v>1240</v>
      </c>
      <c r="BF183" s="17">
        <v>650</v>
      </c>
      <c r="BG183" s="17">
        <f t="shared" si="297"/>
        <v>1890</v>
      </c>
      <c r="BH183" s="17">
        <v>400</v>
      </c>
      <c r="BI183" s="17">
        <f t="shared" si="298"/>
        <v>2290</v>
      </c>
      <c r="BJ183" s="17"/>
      <c r="BK183" s="17">
        <f t="shared" si="298"/>
        <v>2290</v>
      </c>
      <c r="BL183" s="764">
        <v>943</v>
      </c>
      <c r="BM183" s="764"/>
      <c r="BN183" s="764">
        <f t="shared" si="299"/>
        <v>943</v>
      </c>
      <c r="BO183" s="764">
        <v>55</v>
      </c>
      <c r="BP183" s="764">
        <f t="shared" si="300"/>
        <v>998</v>
      </c>
      <c r="BQ183" s="764"/>
      <c r="BR183" s="764">
        <f t="shared" si="301"/>
        <v>998</v>
      </c>
      <c r="BS183" s="762">
        <v>160</v>
      </c>
      <c r="BT183" s="762">
        <f t="shared" si="302"/>
        <v>1158</v>
      </c>
      <c r="BU183" s="762"/>
      <c r="BV183" s="762">
        <f t="shared" si="303"/>
        <v>1158</v>
      </c>
      <c r="BW183" s="762"/>
      <c r="BX183" s="762">
        <f t="shared" si="304"/>
        <v>1158</v>
      </c>
      <c r="BY183" s="762">
        <v>100</v>
      </c>
      <c r="BZ183" s="762">
        <f t="shared" si="305"/>
        <v>1258</v>
      </c>
      <c r="CA183" s="762">
        <v>318</v>
      </c>
      <c r="CB183" s="762">
        <f t="shared" si="306"/>
        <v>1576</v>
      </c>
      <c r="CC183" s="762"/>
      <c r="CD183" s="762">
        <f t="shared" si="307"/>
        <v>1576</v>
      </c>
      <c r="CE183" s="762">
        <v>1014</v>
      </c>
      <c r="CF183" s="762">
        <f t="shared" si="308"/>
        <v>2590</v>
      </c>
      <c r="CG183" s="698"/>
      <c r="CH183" s="31"/>
      <c r="CI183" s="31"/>
    </row>
    <row r="184" spans="1:87" ht="15.75" x14ac:dyDescent="0.2">
      <c r="A184" s="36" t="s">
        <v>125</v>
      </c>
      <c r="B184" s="28">
        <v>1088</v>
      </c>
      <c r="C184" s="28">
        <f>SUM(B184:B184)</f>
        <v>1088</v>
      </c>
      <c r="D184" s="28"/>
      <c r="E184" s="28">
        <f>SUM(C184:D184)</f>
        <v>1088</v>
      </c>
      <c r="F184" s="28">
        <v>491</v>
      </c>
      <c r="G184" s="28">
        <f>SUM(E184:F184)</f>
        <v>1579</v>
      </c>
      <c r="H184" s="28">
        <v>481</v>
      </c>
      <c r="I184" s="28">
        <f>SUM(G184:H184)</f>
        <v>2060</v>
      </c>
      <c r="J184" s="28">
        <v>492</v>
      </c>
      <c r="K184" s="28">
        <f>SUM(I184:J184)</f>
        <v>2552</v>
      </c>
      <c r="L184" s="28">
        <v>998</v>
      </c>
      <c r="M184" s="28">
        <f>SUM(K184:L184)</f>
        <v>3550</v>
      </c>
      <c r="N184" s="28">
        <v>886</v>
      </c>
      <c r="O184" s="28">
        <f>SUM(M184:N184)</f>
        <v>4436</v>
      </c>
      <c r="P184" s="28">
        <v>480</v>
      </c>
      <c r="Q184" s="28">
        <f>SUM(O184:P184)</f>
        <v>4916</v>
      </c>
      <c r="R184" s="28">
        <v>408</v>
      </c>
      <c r="S184" s="28">
        <f>SUM(Q184:R184)</f>
        <v>5324</v>
      </c>
      <c r="T184" s="28"/>
      <c r="U184" s="28">
        <f>SUM(S184:T184)</f>
        <v>5324</v>
      </c>
      <c r="V184" s="28">
        <f>59725-4345</f>
        <v>55380</v>
      </c>
      <c r="W184" s="28">
        <v>1627</v>
      </c>
      <c r="X184" s="28">
        <f t="shared" si="292"/>
        <v>57007</v>
      </c>
      <c r="Y184" s="28"/>
      <c r="Z184" s="28">
        <f>SUM(X184:Y184)</f>
        <v>57007</v>
      </c>
      <c r="AA184" s="28">
        <v>1286</v>
      </c>
      <c r="AB184" s="28">
        <f>SUM(Z184:AA184)</f>
        <v>58293</v>
      </c>
      <c r="AC184" s="28">
        <v>709</v>
      </c>
      <c r="AD184" s="28">
        <f>SUM(AB184:AC184)</f>
        <v>59002</v>
      </c>
      <c r="AE184" s="28">
        <v>848</v>
      </c>
      <c r="AF184" s="28">
        <f>SUM(AD184:AE184)</f>
        <v>59850</v>
      </c>
      <c r="AG184" s="28">
        <v>424</v>
      </c>
      <c r="AH184" s="28">
        <f>SUM(AF184:AG184)</f>
        <v>60274</v>
      </c>
      <c r="AI184" s="28">
        <v>420</v>
      </c>
      <c r="AJ184" s="28">
        <f>SUM(AH184:AI184)</f>
        <v>60694</v>
      </c>
      <c r="AK184" s="28">
        <v>420</v>
      </c>
      <c r="AL184" s="28">
        <f>SUM(AJ184:AK184)</f>
        <v>61114</v>
      </c>
      <c r="AM184" s="28"/>
      <c r="AN184" s="28">
        <f>SUM(AL184:AM184)</f>
        <v>61114</v>
      </c>
      <c r="AO184" s="28">
        <v>397</v>
      </c>
      <c r="AP184" s="28">
        <f t="shared" si="290"/>
        <v>61511</v>
      </c>
      <c r="AQ184" s="14" t="s">
        <v>48</v>
      </c>
      <c r="AR184" s="17"/>
      <c r="AS184" s="17">
        <f t="shared" si="291"/>
        <v>0</v>
      </c>
      <c r="AT184" s="17"/>
      <c r="AU184" s="17">
        <f t="shared" si="293"/>
        <v>0</v>
      </c>
      <c r="AV184" s="17"/>
      <c r="AW184" s="17">
        <f t="shared" si="294"/>
        <v>0</v>
      </c>
      <c r="AX184" s="17"/>
      <c r="AY184" s="17">
        <f t="shared" si="295"/>
        <v>0</v>
      </c>
      <c r="AZ184" s="17"/>
      <c r="BA184" s="17">
        <f t="shared" si="296"/>
        <v>0</v>
      </c>
      <c r="BB184" s="17"/>
      <c r="BC184" s="17">
        <f t="shared" si="296"/>
        <v>0</v>
      </c>
      <c r="BD184" s="17"/>
      <c r="BE184" s="17">
        <f t="shared" si="297"/>
        <v>0</v>
      </c>
      <c r="BF184" s="17"/>
      <c r="BG184" s="17">
        <f t="shared" si="297"/>
        <v>0</v>
      </c>
      <c r="BH184" s="17"/>
      <c r="BI184" s="17">
        <f t="shared" si="298"/>
        <v>0</v>
      </c>
      <c r="BJ184" s="17"/>
      <c r="BK184" s="17">
        <f t="shared" si="298"/>
        <v>0</v>
      </c>
      <c r="BL184" s="764"/>
      <c r="BM184" s="764"/>
      <c r="BN184" s="764">
        <f t="shared" si="299"/>
        <v>0</v>
      </c>
      <c r="BO184" s="764"/>
      <c r="BP184" s="764">
        <f t="shared" si="300"/>
        <v>0</v>
      </c>
      <c r="BQ184" s="764"/>
      <c r="BR184" s="764">
        <f t="shared" si="301"/>
        <v>0</v>
      </c>
      <c r="BS184" s="762"/>
      <c r="BT184" s="762">
        <f t="shared" si="302"/>
        <v>0</v>
      </c>
      <c r="BU184" s="762"/>
      <c r="BV184" s="762">
        <f t="shared" si="303"/>
        <v>0</v>
      </c>
      <c r="BW184" s="762"/>
      <c r="BX184" s="762">
        <f t="shared" si="304"/>
        <v>0</v>
      </c>
      <c r="BY184" s="762"/>
      <c r="BZ184" s="762">
        <f t="shared" si="305"/>
        <v>0</v>
      </c>
      <c r="CA184" s="762"/>
      <c r="CB184" s="762">
        <f t="shared" si="306"/>
        <v>0</v>
      </c>
      <c r="CC184" s="762"/>
      <c r="CD184" s="762">
        <f t="shared" si="307"/>
        <v>0</v>
      </c>
      <c r="CE184" s="762"/>
      <c r="CF184" s="762">
        <f t="shared" si="308"/>
        <v>0</v>
      </c>
      <c r="CG184" s="698"/>
      <c r="CH184" s="31"/>
      <c r="CI184" s="31"/>
    </row>
    <row r="185" spans="1:87" ht="15.75" x14ac:dyDescent="0.2">
      <c r="A185" s="36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>
        <f t="shared" si="292"/>
        <v>0</v>
      </c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14" t="s">
        <v>49</v>
      </c>
      <c r="AR185" s="17"/>
      <c r="AS185" s="17"/>
      <c r="AT185" s="17"/>
      <c r="AU185" s="17"/>
      <c r="AV185" s="17"/>
      <c r="AW185" s="17"/>
      <c r="AX185" s="17"/>
      <c r="AY185" s="17">
        <f t="shared" si="295"/>
        <v>0</v>
      </c>
      <c r="AZ185" s="17"/>
      <c r="BA185" s="17">
        <f t="shared" si="296"/>
        <v>0</v>
      </c>
      <c r="BB185" s="17"/>
      <c r="BC185" s="17">
        <f t="shared" si="296"/>
        <v>0</v>
      </c>
      <c r="BD185" s="17"/>
      <c r="BE185" s="17">
        <f t="shared" si="297"/>
        <v>0</v>
      </c>
      <c r="BF185" s="17"/>
      <c r="BG185" s="17">
        <f t="shared" si="297"/>
        <v>0</v>
      </c>
      <c r="BH185" s="17"/>
      <c r="BI185" s="17">
        <f t="shared" si="298"/>
        <v>0</v>
      </c>
      <c r="BJ185" s="17"/>
      <c r="BK185" s="17">
        <f t="shared" si="298"/>
        <v>0</v>
      </c>
      <c r="BL185" s="764"/>
      <c r="BM185" s="764"/>
      <c r="BN185" s="764">
        <f t="shared" si="299"/>
        <v>0</v>
      </c>
      <c r="BO185" s="764"/>
      <c r="BP185" s="764">
        <f t="shared" si="300"/>
        <v>0</v>
      </c>
      <c r="BQ185" s="764"/>
      <c r="BR185" s="764">
        <f t="shared" si="301"/>
        <v>0</v>
      </c>
      <c r="BS185" s="762"/>
      <c r="BT185" s="762">
        <f t="shared" si="302"/>
        <v>0</v>
      </c>
      <c r="BU185" s="762"/>
      <c r="BV185" s="762">
        <f t="shared" si="303"/>
        <v>0</v>
      </c>
      <c r="BW185" s="762"/>
      <c r="BX185" s="762">
        <f t="shared" si="304"/>
        <v>0</v>
      </c>
      <c r="BY185" s="762"/>
      <c r="BZ185" s="762">
        <f t="shared" si="305"/>
        <v>0</v>
      </c>
      <c r="CA185" s="762"/>
      <c r="CB185" s="762">
        <f t="shared" si="306"/>
        <v>0</v>
      </c>
      <c r="CC185" s="762"/>
      <c r="CD185" s="762">
        <f t="shared" si="307"/>
        <v>0</v>
      </c>
      <c r="CE185" s="762"/>
      <c r="CF185" s="762">
        <f t="shared" si="308"/>
        <v>0</v>
      </c>
      <c r="CG185" s="698"/>
      <c r="CH185" s="31"/>
      <c r="CI185" s="31"/>
    </row>
    <row r="186" spans="1:87" ht="15.75" x14ac:dyDescent="0.2">
      <c r="A186" s="44" t="s">
        <v>126</v>
      </c>
      <c r="B186" s="45">
        <f t="shared" ref="B186:S186" si="312">B178+B179+B180+B181+B182+B177</f>
        <v>1088</v>
      </c>
      <c r="C186" s="45">
        <f t="shared" si="312"/>
        <v>1088</v>
      </c>
      <c r="D186" s="45">
        <f t="shared" si="312"/>
        <v>0</v>
      </c>
      <c r="E186" s="45">
        <f t="shared" si="312"/>
        <v>1088</v>
      </c>
      <c r="F186" s="45">
        <f t="shared" si="312"/>
        <v>3272</v>
      </c>
      <c r="G186" s="45">
        <f t="shared" si="312"/>
        <v>4360</v>
      </c>
      <c r="H186" s="45">
        <f t="shared" si="312"/>
        <v>731</v>
      </c>
      <c r="I186" s="45">
        <f t="shared" si="312"/>
        <v>5091</v>
      </c>
      <c r="J186" s="45">
        <f t="shared" si="312"/>
        <v>492</v>
      </c>
      <c r="K186" s="45">
        <f t="shared" si="312"/>
        <v>5583</v>
      </c>
      <c r="L186" s="45">
        <f t="shared" si="312"/>
        <v>998</v>
      </c>
      <c r="M186" s="45">
        <f t="shared" si="312"/>
        <v>6581</v>
      </c>
      <c r="N186" s="45">
        <f t="shared" si="312"/>
        <v>886</v>
      </c>
      <c r="O186" s="45">
        <f t="shared" si="312"/>
        <v>7467</v>
      </c>
      <c r="P186" s="45">
        <f t="shared" si="312"/>
        <v>480</v>
      </c>
      <c r="Q186" s="45">
        <f t="shared" si="312"/>
        <v>7947</v>
      </c>
      <c r="R186" s="45">
        <f>R178+R179+R180+R181+R182+R177</f>
        <v>506</v>
      </c>
      <c r="S186" s="45">
        <f t="shared" si="312"/>
        <v>8453</v>
      </c>
      <c r="T186" s="45">
        <f>T178+T179+T180+T181+T182+T177</f>
        <v>0</v>
      </c>
      <c r="U186" s="45">
        <f>U178+U179+U180+U181+U182+U177</f>
        <v>8453</v>
      </c>
      <c r="V186" s="45">
        <f>V178+V179+V180+V181+V182+V177</f>
        <v>57380</v>
      </c>
      <c r="W186" s="45">
        <f t="shared" ref="W186:AL186" si="313">W178+W179+W180+W181+W182+W177</f>
        <v>1627</v>
      </c>
      <c r="X186" s="45">
        <f t="shared" si="313"/>
        <v>59007</v>
      </c>
      <c r="Y186" s="45">
        <f t="shared" si="313"/>
        <v>7731</v>
      </c>
      <c r="Z186" s="45">
        <f t="shared" si="313"/>
        <v>66738</v>
      </c>
      <c r="AA186" s="45">
        <f t="shared" si="313"/>
        <v>1286</v>
      </c>
      <c r="AB186" s="45">
        <f t="shared" si="313"/>
        <v>68024</v>
      </c>
      <c r="AC186" s="45">
        <f t="shared" si="313"/>
        <v>709</v>
      </c>
      <c r="AD186" s="45">
        <f t="shared" si="313"/>
        <v>68733</v>
      </c>
      <c r="AE186" s="45">
        <f t="shared" si="313"/>
        <v>848</v>
      </c>
      <c r="AF186" s="45">
        <f t="shared" si="313"/>
        <v>69581</v>
      </c>
      <c r="AG186" s="45">
        <f t="shared" si="313"/>
        <v>424</v>
      </c>
      <c r="AH186" s="45">
        <f t="shared" si="313"/>
        <v>70005</v>
      </c>
      <c r="AI186" s="45">
        <f t="shared" si="313"/>
        <v>420</v>
      </c>
      <c r="AJ186" s="45">
        <f t="shared" si="313"/>
        <v>70425</v>
      </c>
      <c r="AK186" s="45">
        <f t="shared" si="313"/>
        <v>678</v>
      </c>
      <c r="AL186" s="45">
        <f t="shared" si="313"/>
        <v>71103</v>
      </c>
      <c r="AM186" s="45">
        <f t="shared" ref="AM186:AP186" si="314">AM178+AM179+AM180+AM181+AM182+AM177</f>
        <v>0</v>
      </c>
      <c r="AN186" s="45">
        <f t="shared" si="314"/>
        <v>71103</v>
      </c>
      <c r="AO186" s="45">
        <f t="shared" si="314"/>
        <v>539</v>
      </c>
      <c r="AP186" s="45">
        <f t="shared" si="314"/>
        <v>71642</v>
      </c>
      <c r="AQ186" s="44" t="s">
        <v>127</v>
      </c>
      <c r="AR186" s="46">
        <f t="shared" ref="AR186:AY186" si="315">SUM(AR178:AR184)</f>
        <v>1088</v>
      </c>
      <c r="AS186" s="46">
        <f t="shared" si="315"/>
        <v>1088</v>
      </c>
      <c r="AT186" s="46">
        <f t="shared" si="315"/>
        <v>0</v>
      </c>
      <c r="AU186" s="46">
        <f t="shared" si="315"/>
        <v>1088</v>
      </c>
      <c r="AV186" s="46">
        <f t="shared" si="315"/>
        <v>3272</v>
      </c>
      <c r="AW186" s="46">
        <f t="shared" si="315"/>
        <v>4360</v>
      </c>
      <c r="AX186" s="46">
        <f t="shared" si="315"/>
        <v>731</v>
      </c>
      <c r="AY186" s="46">
        <f t="shared" si="315"/>
        <v>5091</v>
      </c>
      <c r="AZ186" s="46">
        <f t="shared" ref="AZ186:CB186" si="316">SUM(AZ178:AZ185)</f>
        <v>492</v>
      </c>
      <c r="BA186" s="46">
        <f t="shared" si="316"/>
        <v>5583</v>
      </c>
      <c r="BB186" s="46">
        <f t="shared" si="316"/>
        <v>998</v>
      </c>
      <c r="BC186" s="46">
        <f t="shared" si="316"/>
        <v>6581</v>
      </c>
      <c r="BD186" s="46">
        <f t="shared" si="316"/>
        <v>886</v>
      </c>
      <c r="BE186" s="46">
        <f t="shared" si="316"/>
        <v>7467</v>
      </c>
      <c r="BF186" s="46">
        <f t="shared" si="316"/>
        <v>480</v>
      </c>
      <c r="BG186" s="46">
        <f t="shared" si="316"/>
        <v>7947</v>
      </c>
      <c r="BH186" s="46">
        <f t="shared" si="316"/>
        <v>506</v>
      </c>
      <c r="BI186" s="46">
        <f t="shared" si="316"/>
        <v>8453</v>
      </c>
      <c r="BJ186" s="46">
        <f t="shared" si="316"/>
        <v>0</v>
      </c>
      <c r="BK186" s="46">
        <f t="shared" si="316"/>
        <v>8453</v>
      </c>
      <c r="BL186" s="46">
        <f t="shared" si="316"/>
        <v>57380</v>
      </c>
      <c r="BM186" s="46">
        <f t="shared" si="316"/>
        <v>1627</v>
      </c>
      <c r="BN186" s="46">
        <f t="shared" si="316"/>
        <v>59007</v>
      </c>
      <c r="BO186" s="46">
        <f t="shared" si="316"/>
        <v>7731</v>
      </c>
      <c r="BP186" s="46">
        <f t="shared" si="316"/>
        <v>66738</v>
      </c>
      <c r="BQ186" s="46">
        <f t="shared" si="316"/>
        <v>1286</v>
      </c>
      <c r="BR186" s="46">
        <f t="shared" si="316"/>
        <v>68024</v>
      </c>
      <c r="BS186" s="46">
        <f t="shared" si="316"/>
        <v>709</v>
      </c>
      <c r="BT186" s="46">
        <f t="shared" si="316"/>
        <v>68733</v>
      </c>
      <c r="BU186" s="46">
        <f t="shared" si="316"/>
        <v>848</v>
      </c>
      <c r="BV186" s="46">
        <f t="shared" si="316"/>
        <v>69581</v>
      </c>
      <c r="BW186" s="46">
        <f t="shared" si="316"/>
        <v>424</v>
      </c>
      <c r="BX186" s="46">
        <f t="shared" si="316"/>
        <v>70005</v>
      </c>
      <c r="BY186" s="46">
        <f t="shared" si="316"/>
        <v>420</v>
      </c>
      <c r="BZ186" s="46">
        <f t="shared" si="316"/>
        <v>70425</v>
      </c>
      <c r="CA186" s="46">
        <f t="shared" si="316"/>
        <v>678</v>
      </c>
      <c r="CB186" s="46">
        <f t="shared" si="316"/>
        <v>71103</v>
      </c>
      <c r="CC186" s="46">
        <f t="shared" ref="CC186" si="317">SUM(CC178:CC185)</f>
        <v>0</v>
      </c>
      <c r="CD186" s="57">
        <f t="shared" si="307"/>
        <v>71103</v>
      </c>
      <c r="CE186" s="57">
        <f>SUM(CE178:CE185)</f>
        <v>539</v>
      </c>
      <c r="CF186" s="57">
        <f>SUM(CD186:CE186)</f>
        <v>71642</v>
      </c>
      <c r="CG186" s="698"/>
      <c r="CH186" s="706"/>
      <c r="CI186" s="706"/>
    </row>
    <row r="187" spans="1:87" ht="15.75" x14ac:dyDescent="0.2">
      <c r="A187" s="48" t="s">
        <v>118</v>
      </c>
      <c r="B187" s="49">
        <f t="shared" ref="B187:G187" si="318">B178+B182</f>
        <v>1088</v>
      </c>
      <c r="C187" s="49">
        <f t="shared" si="318"/>
        <v>1088</v>
      </c>
      <c r="D187" s="49">
        <f t="shared" si="318"/>
        <v>0</v>
      </c>
      <c r="E187" s="49">
        <f t="shared" si="318"/>
        <v>1088</v>
      </c>
      <c r="F187" s="49">
        <f t="shared" si="318"/>
        <v>3272</v>
      </c>
      <c r="G187" s="49">
        <f t="shared" si="318"/>
        <v>4360</v>
      </c>
      <c r="H187" s="49">
        <f t="shared" ref="H187:O187" si="319">H178+H182+H177</f>
        <v>731</v>
      </c>
      <c r="I187" s="49">
        <f t="shared" si="319"/>
        <v>5091</v>
      </c>
      <c r="J187" s="49">
        <f t="shared" si="319"/>
        <v>492</v>
      </c>
      <c r="K187" s="49">
        <f t="shared" si="319"/>
        <v>5583</v>
      </c>
      <c r="L187" s="49">
        <f t="shared" si="319"/>
        <v>998</v>
      </c>
      <c r="M187" s="49">
        <f t="shared" si="319"/>
        <v>6581</v>
      </c>
      <c r="N187" s="49">
        <f t="shared" si="319"/>
        <v>886</v>
      </c>
      <c r="O187" s="49">
        <f t="shared" si="319"/>
        <v>7467</v>
      </c>
      <c r="P187" s="49">
        <f>P178+P182+P177</f>
        <v>480</v>
      </c>
      <c r="Q187" s="49">
        <f>Q178+Q182+Q177</f>
        <v>7947</v>
      </c>
      <c r="R187" s="49">
        <f>R178+R182+R177+R180</f>
        <v>506</v>
      </c>
      <c r="S187" s="49">
        <f>S178+S182+S177</f>
        <v>8355</v>
      </c>
      <c r="T187" s="49">
        <f>T178+T182+T177</f>
        <v>0</v>
      </c>
      <c r="U187" s="49">
        <f>U178+U182+U177</f>
        <v>8355</v>
      </c>
      <c r="V187" s="49">
        <f>V178+V182</f>
        <v>57380</v>
      </c>
      <c r="W187" s="49">
        <f>W178+W182</f>
        <v>1627</v>
      </c>
      <c r="X187" s="49">
        <f>X178+X182</f>
        <v>59007</v>
      </c>
      <c r="Y187" s="49">
        <f>Y178+Y182+Y177</f>
        <v>7731</v>
      </c>
      <c r="Z187" s="49">
        <f>Z178+Z182+Z177</f>
        <v>66738</v>
      </c>
      <c r="AA187" s="49">
        <f t="shared" ref="AA187:AI187" si="320">AA178+AA182+AA177</f>
        <v>1286</v>
      </c>
      <c r="AB187" s="49">
        <f t="shared" si="320"/>
        <v>68024</v>
      </c>
      <c r="AC187" s="49">
        <f t="shared" si="320"/>
        <v>709</v>
      </c>
      <c r="AD187" s="49">
        <f t="shared" si="320"/>
        <v>68733</v>
      </c>
      <c r="AE187" s="49">
        <f t="shared" si="320"/>
        <v>848</v>
      </c>
      <c r="AF187" s="49">
        <f t="shared" si="320"/>
        <v>69581</v>
      </c>
      <c r="AG187" s="49">
        <f t="shared" si="320"/>
        <v>424</v>
      </c>
      <c r="AH187" s="49">
        <f t="shared" si="320"/>
        <v>70005</v>
      </c>
      <c r="AI187" s="49">
        <f t="shared" si="320"/>
        <v>420</v>
      </c>
      <c r="AJ187" s="49">
        <f>AJ178+AJ182+AJ177+AJ180</f>
        <v>70425</v>
      </c>
      <c r="AK187" s="49">
        <f t="shared" ref="AK187:AL187" si="321">AK178+AK182+AK177+AK180</f>
        <v>678</v>
      </c>
      <c r="AL187" s="49">
        <f t="shared" si="321"/>
        <v>71103</v>
      </c>
      <c r="AM187" s="49">
        <f t="shared" ref="AM187:AP187" si="322">AM178+AM182+AM177+AM180</f>
        <v>0</v>
      </c>
      <c r="AN187" s="49">
        <f t="shared" si="322"/>
        <v>71103</v>
      </c>
      <c r="AO187" s="49">
        <f t="shared" si="322"/>
        <v>539</v>
      </c>
      <c r="AP187" s="49">
        <f t="shared" si="322"/>
        <v>71642</v>
      </c>
      <c r="AQ187" s="48" t="s">
        <v>119</v>
      </c>
      <c r="AR187" s="50">
        <f t="shared" ref="AR187:BI187" si="323">AR178+AR179+AR180+AR182</f>
        <v>1088</v>
      </c>
      <c r="AS187" s="50">
        <f t="shared" si="323"/>
        <v>1088</v>
      </c>
      <c r="AT187" s="50">
        <f t="shared" si="323"/>
        <v>0</v>
      </c>
      <c r="AU187" s="50">
        <f t="shared" si="323"/>
        <v>1088</v>
      </c>
      <c r="AV187" s="50">
        <f t="shared" si="323"/>
        <v>3172</v>
      </c>
      <c r="AW187" s="50">
        <f t="shared" si="323"/>
        <v>4260</v>
      </c>
      <c r="AX187" s="50">
        <f t="shared" si="323"/>
        <v>731</v>
      </c>
      <c r="AY187" s="50">
        <f t="shared" si="323"/>
        <v>4991</v>
      </c>
      <c r="AZ187" s="50">
        <f t="shared" si="323"/>
        <v>492</v>
      </c>
      <c r="BA187" s="50">
        <f t="shared" si="323"/>
        <v>5483</v>
      </c>
      <c r="BB187" s="50">
        <f t="shared" si="323"/>
        <v>998</v>
      </c>
      <c r="BC187" s="50">
        <f t="shared" si="323"/>
        <v>6481</v>
      </c>
      <c r="BD187" s="50">
        <f t="shared" si="323"/>
        <v>-254</v>
      </c>
      <c r="BE187" s="50">
        <f t="shared" si="323"/>
        <v>6227</v>
      </c>
      <c r="BF187" s="50">
        <f t="shared" si="323"/>
        <v>-170</v>
      </c>
      <c r="BG187" s="50">
        <f t="shared" si="323"/>
        <v>6057</v>
      </c>
      <c r="BH187" s="50">
        <f t="shared" si="323"/>
        <v>106</v>
      </c>
      <c r="BI187" s="50">
        <f t="shared" si="323"/>
        <v>6163</v>
      </c>
      <c r="BJ187" s="50">
        <f>BJ178+BJ179+BJ180+BJ182</f>
        <v>0</v>
      </c>
      <c r="BK187" s="50">
        <f>BK178+BK179+BK180+BK182</f>
        <v>6163</v>
      </c>
      <c r="BL187" s="50">
        <f>BL178+BL179+BL180+BL182</f>
        <v>56437</v>
      </c>
      <c r="BM187" s="50">
        <f t="shared" ref="BM187:CB187" si="324">BM178+BM179+BM180+BM182</f>
        <v>1627</v>
      </c>
      <c r="BN187" s="50">
        <f t="shared" si="324"/>
        <v>58064</v>
      </c>
      <c r="BO187" s="50">
        <f t="shared" si="324"/>
        <v>7676</v>
      </c>
      <c r="BP187" s="50">
        <f t="shared" si="324"/>
        <v>65740</v>
      </c>
      <c r="BQ187" s="50">
        <f t="shared" si="324"/>
        <v>1286</v>
      </c>
      <c r="BR187" s="50">
        <f t="shared" si="324"/>
        <v>67026</v>
      </c>
      <c r="BS187" s="50">
        <f t="shared" si="324"/>
        <v>549</v>
      </c>
      <c r="BT187" s="50">
        <f t="shared" si="324"/>
        <v>67575</v>
      </c>
      <c r="BU187" s="50">
        <f t="shared" si="324"/>
        <v>848</v>
      </c>
      <c r="BV187" s="50">
        <f t="shared" si="324"/>
        <v>68423</v>
      </c>
      <c r="BW187" s="50">
        <f t="shared" si="324"/>
        <v>424</v>
      </c>
      <c r="BX187" s="50">
        <f t="shared" si="324"/>
        <v>68847</v>
      </c>
      <c r="BY187" s="50">
        <f t="shared" si="324"/>
        <v>320</v>
      </c>
      <c r="BZ187" s="50">
        <f t="shared" si="324"/>
        <v>69167</v>
      </c>
      <c r="CA187" s="50">
        <f t="shared" si="324"/>
        <v>360</v>
      </c>
      <c r="CB187" s="50">
        <f t="shared" si="324"/>
        <v>69527</v>
      </c>
      <c r="CC187" s="50">
        <f t="shared" ref="CC187" si="325">CC178+CC179+CC180+CC182</f>
        <v>0</v>
      </c>
      <c r="CD187" s="596">
        <f t="shared" si="307"/>
        <v>69527</v>
      </c>
      <c r="CE187" s="596">
        <f>CE178+CE179+CE180</f>
        <v>-475</v>
      </c>
      <c r="CF187" s="596">
        <f>SUM(CD187:CE187)</f>
        <v>69052</v>
      </c>
      <c r="CG187" s="698"/>
      <c r="CH187" s="707"/>
      <c r="CI187" s="707"/>
    </row>
    <row r="188" spans="1:87" ht="15.75" x14ac:dyDescent="0.2">
      <c r="A188" s="48" t="s">
        <v>120</v>
      </c>
      <c r="B188" s="49">
        <f t="shared" ref="B188:S188" si="326">B179+B181</f>
        <v>0</v>
      </c>
      <c r="C188" s="49">
        <f t="shared" si="326"/>
        <v>0</v>
      </c>
      <c r="D188" s="49">
        <f t="shared" si="326"/>
        <v>0</v>
      </c>
      <c r="E188" s="49">
        <f t="shared" si="326"/>
        <v>0</v>
      </c>
      <c r="F188" s="49">
        <f t="shared" si="326"/>
        <v>0</v>
      </c>
      <c r="G188" s="49">
        <f t="shared" si="326"/>
        <v>0</v>
      </c>
      <c r="H188" s="49">
        <f t="shared" si="326"/>
        <v>0</v>
      </c>
      <c r="I188" s="49">
        <f t="shared" si="326"/>
        <v>0</v>
      </c>
      <c r="J188" s="49">
        <f t="shared" si="326"/>
        <v>0</v>
      </c>
      <c r="K188" s="49">
        <f t="shared" si="326"/>
        <v>0</v>
      </c>
      <c r="L188" s="49">
        <f t="shared" si="326"/>
        <v>0</v>
      </c>
      <c r="M188" s="49">
        <f t="shared" si="326"/>
        <v>0</v>
      </c>
      <c r="N188" s="49">
        <f t="shared" si="326"/>
        <v>0</v>
      </c>
      <c r="O188" s="49">
        <f t="shared" si="326"/>
        <v>0</v>
      </c>
      <c r="P188" s="49">
        <f t="shared" si="326"/>
        <v>0</v>
      </c>
      <c r="Q188" s="49">
        <f t="shared" si="326"/>
        <v>0</v>
      </c>
      <c r="R188" s="49">
        <f t="shared" si="326"/>
        <v>0</v>
      </c>
      <c r="S188" s="49">
        <f t="shared" si="326"/>
        <v>0</v>
      </c>
      <c r="T188" s="49">
        <f>T179+T181</f>
        <v>0</v>
      </c>
      <c r="U188" s="49">
        <f>U179+U181</f>
        <v>0</v>
      </c>
      <c r="V188" s="49">
        <f>V179+V181</f>
        <v>0</v>
      </c>
      <c r="W188" s="49">
        <f t="shared" ref="W188:AL188" si="327">W179+W181</f>
        <v>0</v>
      </c>
      <c r="X188" s="49">
        <f t="shared" si="327"/>
        <v>0</v>
      </c>
      <c r="Y188" s="49">
        <f t="shared" si="327"/>
        <v>0</v>
      </c>
      <c r="Z188" s="49">
        <f t="shared" si="327"/>
        <v>0</v>
      </c>
      <c r="AA188" s="49">
        <f t="shared" si="327"/>
        <v>0</v>
      </c>
      <c r="AB188" s="49">
        <f t="shared" si="327"/>
        <v>0</v>
      </c>
      <c r="AC188" s="49">
        <f t="shared" si="327"/>
        <v>0</v>
      </c>
      <c r="AD188" s="49">
        <f t="shared" si="327"/>
        <v>0</v>
      </c>
      <c r="AE188" s="49">
        <f t="shared" si="327"/>
        <v>0</v>
      </c>
      <c r="AF188" s="49">
        <f t="shared" si="327"/>
        <v>0</v>
      </c>
      <c r="AG188" s="49">
        <f t="shared" si="327"/>
        <v>0</v>
      </c>
      <c r="AH188" s="49">
        <f t="shared" si="327"/>
        <v>0</v>
      </c>
      <c r="AI188" s="49">
        <f t="shared" si="327"/>
        <v>0</v>
      </c>
      <c r="AJ188" s="49">
        <f t="shared" si="327"/>
        <v>0</v>
      </c>
      <c r="AK188" s="49">
        <f t="shared" si="327"/>
        <v>0</v>
      </c>
      <c r="AL188" s="49">
        <f t="shared" si="327"/>
        <v>0</v>
      </c>
      <c r="AM188" s="49">
        <f t="shared" ref="AM188:AN188" si="328">AM179+AM181</f>
        <v>0</v>
      </c>
      <c r="AN188" s="49">
        <f t="shared" si="328"/>
        <v>0</v>
      </c>
      <c r="AO188" s="49"/>
      <c r="AP188" s="49"/>
      <c r="AQ188" s="48" t="s">
        <v>121</v>
      </c>
      <c r="AR188" s="50">
        <f t="shared" ref="AR188:AY188" si="329">AR183+AR184</f>
        <v>0</v>
      </c>
      <c r="AS188" s="50">
        <f t="shared" si="329"/>
        <v>0</v>
      </c>
      <c r="AT188" s="50">
        <f t="shared" si="329"/>
        <v>0</v>
      </c>
      <c r="AU188" s="50">
        <f t="shared" si="329"/>
        <v>0</v>
      </c>
      <c r="AV188" s="50">
        <f t="shared" si="329"/>
        <v>100</v>
      </c>
      <c r="AW188" s="50">
        <f t="shared" si="329"/>
        <v>100</v>
      </c>
      <c r="AX188" s="50">
        <f t="shared" si="329"/>
        <v>0</v>
      </c>
      <c r="AY188" s="50">
        <f t="shared" si="329"/>
        <v>100</v>
      </c>
      <c r="AZ188" s="50">
        <f t="shared" ref="AZ188:BK188" si="330">AZ183+AZ184+AZ185</f>
        <v>0</v>
      </c>
      <c r="BA188" s="50">
        <f t="shared" si="330"/>
        <v>100</v>
      </c>
      <c r="BB188" s="50">
        <f t="shared" si="330"/>
        <v>0</v>
      </c>
      <c r="BC188" s="50">
        <f t="shared" si="330"/>
        <v>100</v>
      </c>
      <c r="BD188" s="50">
        <f t="shared" si="330"/>
        <v>1140</v>
      </c>
      <c r="BE188" s="50">
        <f t="shared" si="330"/>
        <v>1240</v>
      </c>
      <c r="BF188" s="50">
        <f t="shared" si="330"/>
        <v>650</v>
      </c>
      <c r="BG188" s="50">
        <f t="shared" si="330"/>
        <v>1890</v>
      </c>
      <c r="BH188" s="50">
        <f t="shared" si="330"/>
        <v>400</v>
      </c>
      <c r="BI188" s="50">
        <f t="shared" si="330"/>
        <v>2290</v>
      </c>
      <c r="BJ188" s="50">
        <f t="shared" si="330"/>
        <v>0</v>
      </c>
      <c r="BK188" s="50">
        <f t="shared" si="330"/>
        <v>2290</v>
      </c>
      <c r="BL188" s="50">
        <f>BL183+BL184+BL185</f>
        <v>943</v>
      </c>
      <c r="BM188" s="50">
        <f t="shared" ref="BM188:CB188" si="331">BM183+BM184+BM185</f>
        <v>0</v>
      </c>
      <c r="BN188" s="50">
        <f t="shared" si="331"/>
        <v>943</v>
      </c>
      <c r="BO188" s="50">
        <f t="shared" si="331"/>
        <v>55</v>
      </c>
      <c r="BP188" s="50">
        <f t="shared" si="331"/>
        <v>998</v>
      </c>
      <c r="BQ188" s="50">
        <f t="shared" si="331"/>
        <v>0</v>
      </c>
      <c r="BR188" s="50">
        <f t="shared" si="331"/>
        <v>998</v>
      </c>
      <c r="BS188" s="50">
        <f t="shared" si="331"/>
        <v>160</v>
      </c>
      <c r="BT188" s="50">
        <f t="shared" si="331"/>
        <v>1158</v>
      </c>
      <c r="BU188" s="50">
        <f t="shared" si="331"/>
        <v>0</v>
      </c>
      <c r="BV188" s="50">
        <f t="shared" si="331"/>
        <v>1158</v>
      </c>
      <c r="BW188" s="50">
        <f t="shared" si="331"/>
        <v>0</v>
      </c>
      <c r="BX188" s="50">
        <f t="shared" si="331"/>
        <v>1158</v>
      </c>
      <c r="BY188" s="50">
        <f t="shared" si="331"/>
        <v>100</v>
      </c>
      <c r="BZ188" s="50">
        <f t="shared" si="331"/>
        <v>1258</v>
      </c>
      <c r="CA188" s="50">
        <f t="shared" si="331"/>
        <v>318</v>
      </c>
      <c r="CB188" s="50">
        <f t="shared" si="331"/>
        <v>1576</v>
      </c>
      <c r="CC188" s="50">
        <f t="shared" ref="CC188" si="332">CC183+CC184+CC185</f>
        <v>0</v>
      </c>
      <c r="CD188" s="596">
        <f t="shared" si="307"/>
        <v>1576</v>
      </c>
      <c r="CE188" s="596">
        <f>CE183</f>
        <v>1014</v>
      </c>
      <c r="CF188" s="596">
        <f>SUM(CD188:CE188)</f>
        <v>2590</v>
      </c>
      <c r="CG188" s="698"/>
      <c r="CH188" s="707"/>
      <c r="CI188" s="707"/>
    </row>
    <row r="189" spans="1:87" ht="24" customHeight="1" x14ac:dyDescent="0.2">
      <c r="A189" s="827" t="s">
        <v>131</v>
      </c>
      <c r="B189" s="828"/>
      <c r="C189" s="828"/>
      <c r="D189" s="828"/>
      <c r="E189" s="828"/>
      <c r="F189" s="828"/>
      <c r="G189" s="828"/>
      <c r="H189" s="828"/>
      <c r="I189" s="828"/>
      <c r="J189" s="828"/>
      <c r="K189" s="828"/>
      <c r="L189" s="828"/>
      <c r="M189" s="828"/>
      <c r="N189" s="828"/>
      <c r="O189" s="828"/>
      <c r="P189" s="828"/>
      <c r="Q189" s="828"/>
      <c r="R189" s="828"/>
      <c r="S189" s="828"/>
      <c r="T189" s="828"/>
      <c r="U189" s="828"/>
      <c r="V189" s="828"/>
      <c r="W189" s="828"/>
      <c r="X189" s="828"/>
      <c r="Y189" s="828"/>
      <c r="Z189" s="828"/>
      <c r="AA189" s="828"/>
      <c r="AB189" s="828"/>
      <c r="AC189" s="828"/>
      <c r="AD189" s="828"/>
      <c r="AE189" s="828"/>
      <c r="AF189" s="828"/>
      <c r="AG189" s="828"/>
      <c r="AH189" s="828"/>
      <c r="AI189" s="828"/>
      <c r="AJ189" s="828"/>
      <c r="AK189" s="828"/>
      <c r="AL189" s="828"/>
      <c r="AM189" s="828"/>
      <c r="AN189" s="828"/>
      <c r="AO189" s="828"/>
      <c r="AP189" s="828"/>
      <c r="AQ189" s="828"/>
      <c r="AR189" s="828"/>
      <c r="AS189" s="828"/>
      <c r="AT189" s="828"/>
      <c r="AU189" s="828"/>
      <c r="AV189" s="828"/>
      <c r="AW189" s="828"/>
      <c r="AX189" s="828"/>
      <c r="AY189" s="828"/>
      <c r="AZ189" s="828"/>
      <c r="BA189" s="828"/>
      <c r="BB189" s="828"/>
      <c r="BC189" s="828"/>
      <c r="BD189" s="828"/>
      <c r="BE189" s="828"/>
      <c r="BF189" s="828"/>
      <c r="BG189" s="828"/>
      <c r="BH189" s="828"/>
      <c r="BI189" s="828"/>
      <c r="BJ189" s="828"/>
      <c r="BK189" s="828"/>
      <c r="BL189" s="828"/>
      <c r="BM189" s="828"/>
      <c r="BN189" s="828"/>
      <c r="BO189" s="828"/>
      <c r="BP189" s="828"/>
      <c r="BQ189" s="828"/>
      <c r="BR189" s="828"/>
      <c r="BS189" s="828"/>
      <c r="BT189" s="828"/>
      <c r="BU189" s="828"/>
      <c r="BV189" s="828"/>
      <c r="BW189" s="828"/>
      <c r="BX189" s="828"/>
      <c r="BY189" s="828"/>
      <c r="BZ189" s="828"/>
      <c r="CA189" s="828"/>
      <c r="CB189" s="828"/>
      <c r="CC189" s="828"/>
      <c r="CD189" s="828"/>
      <c r="CE189" s="828"/>
      <c r="CF189" s="829"/>
      <c r="CG189" s="709"/>
      <c r="CH189" s="709"/>
      <c r="CI189" s="709"/>
    </row>
    <row r="190" spans="1:87" ht="15.75" customHeight="1" x14ac:dyDescent="0.2">
      <c r="A190" s="14" t="s">
        <v>13</v>
      </c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>
        <v>400</v>
      </c>
      <c r="X190" s="28">
        <f>SUM(V190:W190)</f>
        <v>400</v>
      </c>
      <c r="Y190" s="28"/>
      <c r="Z190" s="28">
        <f>SUM(X190:Y190)</f>
        <v>400</v>
      </c>
      <c r="AA190" s="28"/>
      <c r="AB190" s="28">
        <f>SUM(Z190:AA190)</f>
        <v>400</v>
      </c>
      <c r="AC190" s="28"/>
      <c r="AD190" s="28">
        <f>SUM(AB190:AC190)</f>
        <v>400</v>
      </c>
      <c r="AE190" s="28">
        <v>700</v>
      </c>
      <c r="AF190" s="28">
        <f>SUM(AD190:AE190)</f>
        <v>1100</v>
      </c>
      <c r="AG190" s="28"/>
      <c r="AH190" s="28">
        <f>SUM(AF190:AG190)</f>
        <v>1100</v>
      </c>
      <c r="AI190" s="28"/>
      <c r="AJ190" s="28">
        <f>SUM(AH190:AI190)</f>
        <v>1100</v>
      </c>
      <c r="AK190" s="28">
        <v>500</v>
      </c>
      <c r="AL190" s="28">
        <f>SUM(AJ190:AK190)</f>
        <v>1600</v>
      </c>
      <c r="AM190" s="28"/>
      <c r="AN190" s="28">
        <f>SUM(AL190:AM190)</f>
        <v>1600</v>
      </c>
      <c r="AO190" s="28"/>
      <c r="AP190" s="28">
        <f>SUM(AN190:AO190)</f>
        <v>1600</v>
      </c>
      <c r="AQ190" s="53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764"/>
      <c r="BM190" s="764"/>
      <c r="BN190" s="764"/>
      <c r="BO190" s="764"/>
      <c r="BP190" s="764"/>
      <c r="BQ190" s="764"/>
      <c r="BR190" s="764"/>
      <c r="BS190" s="762"/>
      <c r="BT190" s="762"/>
      <c r="BU190" s="762"/>
      <c r="BV190" s="762"/>
      <c r="BW190" s="762"/>
      <c r="BX190" s="762"/>
      <c r="BY190" s="762"/>
      <c r="BZ190" s="762"/>
      <c r="CA190" s="762"/>
      <c r="CB190" s="762"/>
      <c r="CC190" s="762"/>
      <c r="CD190" s="762"/>
      <c r="CE190" s="762"/>
      <c r="CF190" s="762"/>
      <c r="CG190" s="31"/>
      <c r="CH190" s="31"/>
      <c r="CI190" s="31"/>
    </row>
    <row r="191" spans="1:87" ht="15.75" x14ac:dyDescent="0.2">
      <c r="A191" s="14" t="s">
        <v>77</v>
      </c>
      <c r="B191" s="28"/>
      <c r="C191" s="28">
        <f>SUM(B191:B191)</f>
        <v>0</v>
      </c>
      <c r="D191" s="28"/>
      <c r="E191" s="28">
        <f>SUM(C191:D191)</f>
        <v>0</v>
      </c>
      <c r="F191" s="28"/>
      <c r="G191" s="28">
        <f>SUM(E191:F191)</f>
        <v>0</v>
      </c>
      <c r="H191" s="28"/>
      <c r="I191" s="28">
        <f>SUM(G191:H191)</f>
        <v>0</v>
      </c>
      <c r="J191" s="28"/>
      <c r="K191" s="28">
        <f>SUM(I191:J191)</f>
        <v>0</v>
      </c>
      <c r="L191" s="28"/>
      <c r="M191" s="28">
        <f>SUM(K191:L191)</f>
        <v>0</v>
      </c>
      <c r="N191" s="28"/>
      <c r="O191" s="28">
        <f>SUM(M191:N191)</f>
        <v>0</v>
      </c>
      <c r="P191" s="28"/>
      <c r="Q191" s="28">
        <f>SUM(O191:P191)</f>
        <v>0</v>
      </c>
      <c r="R191" s="28">
        <v>239</v>
      </c>
      <c r="S191" s="28">
        <f>SUM(Q191:R191)</f>
        <v>239</v>
      </c>
      <c r="T191" s="28"/>
      <c r="U191" s="28">
        <f>SUM(S191:T191)</f>
        <v>239</v>
      </c>
      <c r="V191" s="28">
        <v>8893</v>
      </c>
      <c r="W191" s="28"/>
      <c r="X191" s="28">
        <f>SUM(V191:W191)</f>
        <v>8893</v>
      </c>
      <c r="Y191" s="28"/>
      <c r="Z191" s="28">
        <f>SUM(X191:Y191)</f>
        <v>8893</v>
      </c>
      <c r="AA191" s="28"/>
      <c r="AB191" s="28">
        <f>SUM(Z191:AA191)</f>
        <v>8893</v>
      </c>
      <c r="AC191" s="28"/>
      <c r="AD191" s="28">
        <f>SUM(AB191:AC191)</f>
        <v>8893</v>
      </c>
      <c r="AE191" s="28"/>
      <c r="AF191" s="28">
        <f>SUM(AD191:AE191)</f>
        <v>8893</v>
      </c>
      <c r="AG191" s="28"/>
      <c r="AH191" s="28">
        <f>SUM(AF191:AG191)</f>
        <v>8893</v>
      </c>
      <c r="AI191" s="28"/>
      <c r="AJ191" s="28">
        <f>SUM(AH191:AI191)</f>
        <v>8893</v>
      </c>
      <c r="AK191" s="28"/>
      <c r="AL191" s="28">
        <f>SUM(AJ191:AK191)</f>
        <v>8893</v>
      </c>
      <c r="AM191" s="28"/>
      <c r="AN191" s="28">
        <f t="shared" ref="AN191" si="333">SUM(AL191:AM191)</f>
        <v>8893</v>
      </c>
      <c r="AO191" s="28">
        <v>1721</v>
      </c>
      <c r="AP191" s="28">
        <f t="shared" ref="AP191:AP197" si="334">SUM(AN191:AO191)</f>
        <v>10614</v>
      </c>
      <c r="AQ191" s="16" t="s">
        <v>14</v>
      </c>
      <c r="AR191" s="17">
        <v>594</v>
      </c>
      <c r="AS191" s="17">
        <f t="shared" ref="AS191:AS198" si="335">SUM(AR191:AR191)</f>
        <v>594</v>
      </c>
      <c r="AT191" s="17"/>
      <c r="AU191" s="17">
        <f>SUM(AS191:AT191)</f>
        <v>594</v>
      </c>
      <c r="AV191" s="17">
        <v>286</v>
      </c>
      <c r="AW191" s="17">
        <f>SUM(AU191:AV191)</f>
        <v>880</v>
      </c>
      <c r="AX191" s="17">
        <v>263</v>
      </c>
      <c r="AY191" s="17">
        <f>SUM(AW191:AX191)</f>
        <v>1143</v>
      </c>
      <c r="AZ191" s="17">
        <v>268</v>
      </c>
      <c r="BA191" s="17">
        <f>SUM(AY191:AZ191)</f>
        <v>1411</v>
      </c>
      <c r="BB191" s="17">
        <v>253</v>
      </c>
      <c r="BC191" s="17">
        <f>SUM(BA191:BB191)</f>
        <v>1664</v>
      </c>
      <c r="BD191" s="17">
        <v>434</v>
      </c>
      <c r="BE191" s="17">
        <f>SUM(BC191:BD191)</f>
        <v>2098</v>
      </c>
      <c r="BF191" s="17">
        <v>229</v>
      </c>
      <c r="BG191" s="17">
        <f>SUM(BE191:BF191)</f>
        <v>2327</v>
      </c>
      <c r="BH191" s="17">
        <v>69</v>
      </c>
      <c r="BI191" s="17">
        <f>SUM(BG191:BH191)</f>
        <v>2396</v>
      </c>
      <c r="BJ191" s="17"/>
      <c r="BK191" s="17">
        <f>SUM(BI191:BJ191)</f>
        <v>2396</v>
      </c>
      <c r="BL191" s="764">
        <v>31216</v>
      </c>
      <c r="BM191" s="764">
        <v>728</v>
      </c>
      <c r="BN191" s="764">
        <f>SUM(BL191:BM191)</f>
        <v>31944</v>
      </c>
      <c r="BO191" s="764">
        <v>400</v>
      </c>
      <c r="BP191" s="764">
        <f>SUM(BN191:BO191)</f>
        <v>32344</v>
      </c>
      <c r="BQ191" s="764">
        <v>449</v>
      </c>
      <c r="BR191" s="764">
        <f>SUM(BP191:BQ191)</f>
        <v>32793</v>
      </c>
      <c r="BS191" s="762">
        <v>228</v>
      </c>
      <c r="BT191" s="762">
        <f>SUM(BR191:BS191)</f>
        <v>33021</v>
      </c>
      <c r="BU191" s="762">
        <v>459</v>
      </c>
      <c r="BV191" s="762">
        <f>SUM(BT191:BU191)</f>
        <v>33480</v>
      </c>
      <c r="BW191" s="762">
        <v>231</v>
      </c>
      <c r="BX191" s="762">
        <f>SUM(BV191:BW191)</f>
        <v>33711</v>
      </c>
      <c r="BY191" s="762">
        <v>231</v>
      </c>
      <c r="BZ191" s="762">
        <f>SUM(BX191:BY191)</f>
        <v>33942</v>
      </c>
      <c r="CA191" s="762">
        <v>757</v>
      </c>
      <c r="CB191" s="762">
        <f>SUM(BZ191:CA191)</f>
        <v>34699</v>
      </c>
      <c r="CC191" s="762"/>
      <c r="CD191" s="762">
        <f>SUM(CB191:CC191)</f>
        <v>34699</v>
      </c>
      <c r="CE191" s="762">
        <v>214</v>
      </c>
      <c r="CF191" s="762">
        <f>SUM(CD191:CE191)</f>
        <v>34913</v>
      </c>
      <c r="CG191" s="698"/>
      <c r="CH191" s="31"/>
      <c r="CI191" s="31"/>
    </row>
    <row r="192" spans="1:87" ht="15.75" x14ac:dyDescent="0.2">
      <c r="A192" s="14" t="s">
        <v>86</v>
      </c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>
        <f t="shared" ref="X192:X198" si="336">SUM(V192:W192)</f>
        <v>0</v>
      </c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>
        <f t="shared" si="334"/>
        <v>0</v>
      </c>
      <c r="AQ192" s="14" t="s">
        <v>16</v>
      </c>
      <c r="AR192" s="17">
        <v>125</v>
      </c>
      <c r="AS192" s="17">
        <f t="shared" si="335"/>
        <v>125</v>
      </c>
      <c r="AT192" s="17"/>
      <c r="AU192" s="17">
        <f t="shared" ref="AU192:AU198" si="337">SUM(AS192:AT192)</f>
        <v>125</v>
      </c>
      <c r="AV192" s="17">
        <v>65</v>
      </c>
      <c r="AW192" s="17">
        <f t="shared" ref="AW192:AW198" si="338">SUM(AU192:AV192)</f>
        <v>190</v>
      </c>
      <c r="AX192" s="17">
        <v>57</v>
      </c>
      <c r="AY192" s="17">
        <f t="shared" ref="AY192:AY198" si="339">SUM(AW192:AX192)</f>
        <v>247</v>
      </c>
      <c r="AZ192" s="17">
        <v>59</v>
      </c>
      <c r="BA192" s="17">
        <f t="shared" ref="BA192:BC198" si="340">SUM(AY192:AZ192)</f>
        <v>306</v>
      </c>
      <c r="BB192" s="17">
        <v>58</v>
      </c>
      <c r="BC192" s="17">
        <f t="shared" si="340"/>
        <v>364</v>
      </c>
      <c r="BD192" s="17">
        <v>96</v>
      </c>
      <c r="BE192" s="17">
        <f t="shared" ref="BE192:BG198" si="341">SUM(BC192:BD192)</f>
        <v>460</v>
      </c>
      <c r="BF192" s="17">
        <v>51</v>
      </c>
      <c r="BG192" s="17">
        <f t="shared" si="341"/>
        <v>511</v>
      </c>
      <c r="BH192" s="17">
        <v>188</v>
      </c>
      <c r="BI192" s="17">
        <f t="shared" ref="BI192:BK198" si="342">SUM(BG192:BH192)</f>
        <v>699</v>
      </c>
      <c r="BJ192" s="17"/>
      <c r="BK192" s="17">
        <f t="shared" si="342"/>
        <v>699</v>
      </c>
      <c r="BL192" s="764">
        <v>6240</v>
      </c>
      <c r="BM192" s="764">
        <v>142</v>
      </c>
      <c r="BN192" s="764">
        <f t="shared" ref="BN192:BN198" si="343">SUM(BL192:BM192)</f>
        <v>6382</v>
      </c>
      <c r="BO192" s="764">
        <v>150</v>
      </c>
      <c r="BP192" s="764">
        <f t="shared" ref="BP192:BP198" si="344">SUM(BN192:BO192)</f>
        <v>6532</v>
      </c>
      <c r="BQ192" s="764">
        <v>90</v>
      </c>
      <c r="BR192" s="764">
        <f t="shared" ref="BR192:BR198" si="345">SUM(BP192:BQ192)</f>
        <v>6622</v>
      </c>
      <c r="BS192" s="762">
        <v>44</v>
      </c>
      <c r="BT192" s="762">
        <f t="shared" ref="BT192:BT198" si="346">SUM(BR192:BS192)</f>
        <v>6666</v>
      </c>
      <c r="BU192" s="762">
        <v>89</v>
      </c>
      <c r="BV192" s="762">
        <f t="shared" ref="BV192:BV198" si="347">SUM(BT192:BU192)</f>
        <v>6755</v>
      </c>
      <c r="BW192" s="762">
        <v>45</v>
      </c>
      <c r="BX192" s="762">
        <f t="shared" ref="BX192:BX198" si="348">SUM(BV192:BW192)</f>
        <v>6800</v>
      </c>
      <c r="BY192" s="762">
        <v>45</v>
      </c>
      <c r="BZ192" s="762">
        <f t="shared" ref="BZ192:BZ198" si="349">SUM(BX192:BY192)</f>
        <v>6845</v>
      </c>
      <c r="CA192" s="762">
        <v>199</v>
      </c>
      <c r="CB192" s="762">
        <f t="shared" ref="CB192:CB198" si="350">SUM(BZ192:CA192)</f>
        <v>7044</v>
      </c>
      <c r="CC192" s="762"/>
      <c r="CD192" s="762">
        <f t="shared" ref="CD192:CD201" si="351">SUM(CB192:CC192)</f>
        <v>7044</v>
      </c>
      <c r="CE192" s="762">
        <v>46</v>
      </c>
      <c r="CF192" s="762">
        <f t="shared" ref="CF192:CF198" si="352">SUM(CD192:CE192)</f>
        <v>7090</v>
      </c>
      <c r="CG192" s="698"/>
      <c r="CH192" s="31"/>
      <c r="CI192" s="31"/>
    </row>
    <row r="193" spans="1:87" ht="15.75" x14ac:dyDescent="0.2">
      <c r="A193" s="14" t="s">
        <v>92</v>
      </c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>
        <f t="shared" si="336"/>
        <v>0</v>
      </c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>
        <v>48</v>
      </c>
      <c r="AP193" s="28">
        <f t="shared" si="334"/>
        <v>48</v>
      </c>
      <c r="AQ193" s="20" t="s">
        <v>18</v>
      </c>
      <c r="AR193" s="17"/>
      <c r="AS193" s="17">
        <f t="shared" si="335"/>
        <v>0</v>
      </c>
      <c r="AT193" s="17"/>
      <c r="AU193" s="17">
        <f t="shared" si="337"/>
        <v>0</v>
      </c>
      <c r="AV193" s="17">
        <v>1229</v>
      </c>
      <c r="AW193" s="17">
        <f t="shared" si="338"/>
        <v>1229</v>
      </c>
      <c r="AX193" s="17"/>
      <c r="AY193" s="17">
        <f t="shared" si="339"/>
        <v>1229</v>
      </c>
      <c r="AZ193" s="17"/>
      <c r="BA193" s="17">
        <f t="shared" si="340"/>
        <v>1229</v>
      </c>
      <c r="BB193" s="17"/>
      <c r="BC193" s="17">
        <f t="shared" si="340"/>
        <v>1229</v>
      </c>
      <c r="BD193" s="17"/>
      <c r="BE193" s="17">
        <f t="shared" si="341"/>
        <v>1229</v>
      </c>
      <c r="BF193" s="17"/>
      <c r="BG193" s="17">
        <f t="shared" si="341"/>
        <v>1229</v>
      </c>
      <c r="BH193" s="17">
        <v>-450</v>
      </c>
      <c r="BI193" s="17">
        <f t="shared" si="342"/>
        <v>779</v>
      </c>
      <c r="BJ193" s="17"/>
      <c r="BK193" s="17">
        <f t="shared" si="342"/>
        <v>779</v>
      </c>
      <c r="BL193" s="764">
        <v>8494</v>
      </c>
      <c r="BM193" s="764">
        <v>400</v>
      </c>
      <c r="BN193" s="764">
        <f t="shared" si="343"/>
        <v>8894</v>
      </c>
      <c r="BO193" s="764">
        <v>766</v>
      </c>
      <c r="BP193" s="764">
        <f t="shared" si="344"/>
        <v>9660</v>
      </c>
      <c r="BQ193" s="764">
        <v>600</v>
      </c>
      <c r="BR193" s="764">
        <f t="shared" si="345"/>
        <v>10260</v>
      </c>
      <c r="BS193" s="762">
        <v>500</v>
      </c>
      <c r="BT193" s="762">
        <f t="shared" si="346"/>
        <v>10760</v>
      </c>
      <c r="BU193" s="762">
        <v>700</v>
      </c>
      <c r="BV193" s="762">
        <f t="shared" si="347"/>
        <v>11460</v>
      </c>
      <c r="BW193" s="762"/>
      <c r="BX193" s="762">
        <f t="shared" si="348"/>
        <v>11460</v>
      </c>
      <c r="BY193" s="762"/>
      <c r="BZ193" s="762">
        <f t="shared" si="349"/>
        <v>11460</v>
      </c>
      <c r="CA193" s="762">
        <v>-180</v>
      </c>
      <c r="CB193" s="762">
        <f t="shared" si="350"/>
        <v>11280</v>
      </c>
      <c r="CC193" s="762"/>
      <c r="CD193" s="762">
        <f t="shared" si="351"/>
        <v>11280</v>
      </c>
      <c r="CE193" s="762">
        <v>1769</v>
      </c>
      <c r="CF193" s="762">
        <f t="shared" si="352"/>
        <v>13049</v>
      </c>
      <c r="CG193" s="698"/>
      <c r="CH193" s="31"/>
      <c r="CI193" s="31"/>
    </row>
    <row r="194" spans="1:87" ht="15.75" x14ac:dyDescent="0.2">
      <c r="A194" s="14" t="s">
        <v>96</v>
      </c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>
        <f t="shared" si="336"/>
        <v>0</v>
      </c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>
        <f t="shared" si="334"/>
        <v>0</v>
      </c>
      <c r="AQ194" s="21" t="s">
        <v>20</v>
      </c>
      <c r="AR194" s="17"/>
      <c r="AS194" s="17">
        <f t="shared" si="335"/>
        <v>0</v>
      </c>
      <c r="AT194" s="17"/>
      <c r="AU194" s="17">
        <f t="shared" si="337"/>
        <v>0</v>
      </c>
      <c r="AV194" s="17"/>
      <c r="AW194" s="17">
        <f t="shared" si="338"/>
        <v>0</v>
      </c>
      <c r="AX194" s="17"/>
      <c r="AY194" s="17">
        <f t="shared" si="339"/>
        <v>0</v>
      </c>
      <c r="AZ194" s="17"/>
      <c r="BA194" s="17">
        <f t="shared" si="340"/>
        <v>0</v>
      </c>
      <c r="BB194" s="17"/>
      <c r="BC194" s="17">
        <f t="shared" si="340"/>
        <v>0</v>
      </c>
      <c r="BD194" s="17"/>
      <c r="BE194" s="17">
        <f t="shared" si="341"/>
        <v>0</v>
      </c>
      <c r="BF194" s="17"/>
      <c r="BG194" s="17">
        <f t="shared" si="341"/>
        <v>0</v>
      </c>
      <c r="BH194" s="17"/>
      <c r="BI194" s="17">
        <f t="shared" si="342"/>
        <v>0</v>
      </c>
      <c r="BJ194" s="17"/>
      <c r="BK194" s="17">
        <f t="shared" si="342"/>
        <v>0</v>
      </c>
      <c r="BL194" s="764"/>
      <c r="BM194" s="764"/>
      <c r="BN194" s="764">
        <f t="shared" si="343"/>
        <v>0</v>
      </c>
      <c r="BO194" s="764"/>
      <c r="BP194" s="764">
        <f t="shared" si="344"/>
        <v>0</v>
      </c>
      <c r="BQ194" s="764"/>
      <c r="BR194" s="764">
        <f t="shared" si="345"/>
        <v>0</v>
      </c>
      <c r="BS194" s="762"/>
      <c r="BT194" s="762">
        <f t="shared" si="346"/>
        <v>0</v>
      </c>
      <c r="BU194" s="762"/>
      <c r="BV194" s="762">
        <f t="shared" si="347"/>
        <v>0</v>
      </c>
      <c r="BW194" s="762"/>
      <c r="BX194" s="762">
        <f t="shared" si="348"/>
        <v>0</v>
      </c>
      <c r="BY194" s="762"/>
      <c r="BZ194" s="762">
        <f t="shared" si="349"/>
        <v>0</v>
      </c>
      <c r="CA194" s="762"/>
      <c r="CB194" s="762">
        <f t="shared" si="350"/>
        <v>0</v>
      </c>
      <c r="CC194" s="762"/>
      <c r="CD194" s="762">
        <f t="shared" si="351"/>
        <v>0</v>
      </c>
      <c r="CE194" s="762"/>
      <c r="CF194" s="762">
        <f t="shared" si="352"/>
        <v>0</v>
      </c>
      <c r="CG194" s="698"/>
      <c r="CH194" s="31"/>
      <c r="CI194" s="31"/>
    </row>
    <row r="195" spans="1:87" ht="15.75" x14ac:dyDescent="0.2">
      <c r="A195" s="14" t="s">
        <v>104</v>
      </c>
      <c r="B195" s="19">
        <f t="shared" ref="B195:T195" si="353">B196+B197</f>
        <v>719</v>
      </c>
      <c r="C195" s="19">
        <f t="shared" si="353"/>
        <v>719</v>
      </c>
      <c r="D195" s="19">
        <f t="shared" si="353"/>
        <v>0</v>
      </c>
      <c r="E195" s="19">
        <f t="shared" si="353"/>
        <v>719</v>
      </c>
      <c r="F195" s="19">
        <f t="shared" si="353"/>
        <v>2596</v>
      </c>
      <c r="G195" s="19">
        <f t="shared" si="353"/>
        <v>3315</v>
      </c>
      <c r="H195" s="19">
        <f t="shared" si="353"/>
        <v>320</v>
      </c>
      <c r="I195" s="19">
        <f t="shared" si="353"/>
        <v>3635</v>
      </c>
      <c r="J195" s="19">
        <f t="shared" si="353"/>
        <v>327</v>
      </c>
      <c r="K195" s="19">
        <f t="shared" si="353"/>
        <v>3962</v>
      </c>
      <c r="L195" s="19">
        <f t="shared" si="353"/>
        <v>1421</v>
      </c>
      <c r="M195" s="19">
        <f t="shared" si="353"/>
        <v>5383</v>
      </c>
      <c r="N195" s="19">
        <f t="shared" si="353"/>
        <v>530</v>
      </c>
      <c r="O195" s="19">
        <f t="shared" si="353"/>
        <v>5913</v>
      </c>
      <c r="P195" s="19">
        <f t="shared" si="353"/>
        <v>280</v>
      </c>
      <c r="Q195" s="19">
        <f t="shared" si="353"/>
        <v>6193</v>
      </c>
      <c r="R195" s="19">
        <f t="shared" si="353"/>
        <v>257</v>
      </c>
      <c r="S195" s="19">
        <f t="shared" si="353"/>
        <v>6450</v>
      </c>
      <c r="T195" s="19">
        <f t="shared" si="353"/>
        <v>0</v>
      </c>
      <c r="U195" s="19">
        <f>U196+U197</f>
        <v>6450</v>
      </c>
      <c r="V195" s="19">
        <f>V196+V197</f>
        <v>47576</v>
      </c>
      <c r="W195" s="19">
        <f t="shared" ref="W195:AM195" si="354">W196+W197</f>
        <v>870</v>
      </c>
      <c r="X195" s="19">
        <f t="shared" si="354"/>
        <v>48446</v>
      </c>
      <c r="Y195" s="19">
        <f t="shared" si="354"/>
        <v>3362</v>
      </c>
      <c r="Z195" s="19">
        <f t="shared" si="354"/>
        <v>51808</v>
      </c>
      <c r="AA195" s="19">
        <f t="shared" si="354"/>
        <v>539</v>
      </c>
      <c r="AB195" s="19">
        <f t="shared" si="354"/>
        <v>52347</v>
      </c>
      <c r="AC195" s="19">
        <f t="shared" si="354"/>
        <v>772</v>
      </c>
      <c r="AD195" s="19">
        <f t="shared" si="354"/>
        <v>53119</v>
      </c>
      <c r="AE195" s="19">
        <f t="shared" si="354"/>
        <v>1777</v>
      </c>
      <c r="AF195" s="19">
        <f t="shared" si="354"/>
        <v>54896</v>
      </c>
      <c r="AG195" s="19">
        <f t="shared" si="354"/>
        <v>276</v>
      </c>
      <c r="AH195" s="19">
        <f t="shared" si="354"/>
        <v>55172</v>
      </c>
      <c r="AI195" s="19">
        <f t="shared" si="354"/>
        <v>276</v>
      </c>
      <c r="AJ195" s="19">
        <f t="shared" si="354"/>
        <v>55448</v>
      </c>
      <c r="AK195" s="19">
        <f t="shared" si="354"/>
        <v>276</v>
      </c>
      <c r="AL195" s="19">
        <f t="shared" si="354"/>
        <v>55724</v>
      </c>
      <c r="AM195" s="19">
        <f t="shared" si="354"/>
        <v>0</v>
      </c>
      <c r="AN195" s="19">
        <f>AN196+AN197</f>
        <v>55724</v>
      </c>
      <c r="AO195" s="19">
        <f t="shared" ref="AO195:AP195" si="355">AO196+AO197</f>
        <v>260</v>
      </c>
      <c r="AP195" s="19">
        <f t="shared" si="355"/>
        <v>55984</v>
      </c>
      <c r="AQ195" s="20" t="s">
        <v>22</v>
      </c>
      <c r="AR195" s="17"/>
      <c r="AS195" s="17">
        <f t="shared" si="335"/>
        <v>0</v>
      </c>
      <c r="AT195" s="17"/>
      <c r="AU195" s="17">
        <f t="shared" si="337"/>
        <v>0</v>
      </c>
      <c r="AV195" s="17"/>
      <c r="AW195" s="17">
        <f t="shared" si="338"/>
        <v>0</v>
      </c>
      <c r="AX195" s="17"/>
      <c r="AY195" s="17">
        <f t="shared" si="339"/>
        <v>0</v>
      </c>
      <c r="AZ195" s="17"/>
      <c r="BA195" s="17">
        <f t="shared" si="340"/>
        <v>0</v>
      </c>
      <c r="BB195" s="17"/>
      <c r="BC195" s="17">
        <f t="shared" si="340"/>
        <v>0</v>
      </c>
      <c r="BD195" s="17"/>
      <c r="BE195" s="17">
        <f t="shared" si="341"/>
        <v>0</v>
      </c>
      <c r="BF195" s="17"/>
      <c r="BG195" s="17">
        <f t="shared" si="341"/>
        <v>0</v>
      </c>
      <c r="BH195" s="17"/>
      <c r="BI195" s="17">
        <f t="shared" si="342"/>
        <v>0</v>
      </c>
      <c r="BJ195" s="17"/>
      <c r="BK195" s="17">
        <f t="shared" si="342"/>
        <v>0</v>
      </c>
      <c r="BL195" s="764"/>
      <c r="BM195" s="764"/>
      <c r="BN195" s="764">
        <f t="shared" si="343"/>
        <v>0</v>
      </c>
      <c r="BO195" s="764"/>
      <c r="BP195" s="764">
        <f t="shared" si="344"/>
        <v>0</v>
      </c>
      <c r="BQ195" s="764"/>
      <c r="BR195" s="764">
        <f t="shared" si="345"/>
        <v>0</v>
      </c>
      <c r="BS195" s="762"/>
      <c r="BT195" s="762">
        <f t="shared" si="346"/>
        <v>0</v>
      </c>
      <c r="BU195" s="762"/>
      <c r="BV195" s="762">
        <f t="shared" si="347"/>
        <v>0</v>
      </c>
      <c r="BW195" s="762"/>
      <c r="BX195" s="762">
        <f t="shared" si="348"/>
        <v>0</v>
      </c>
      <c r="BY195" s="762"/>
      <c r="BZ195" s="762">
        <f t="shared" si="349"/>
        <v>0</v>
      </c>
      <c r="CA195" s="762"/>
      <c r="CB195" s="762">
        <f t="shared" si="350"/>
        <v>0</v>
      </c>
      <c r="CC195" s="762"/>
      <c r="CD195" s="762">
        <f t="shared" si="351"/>
        <v>0</v>
      </c>
      <c r="CE195" s="762"/>
      <c r="CF195" s="762">
        <f t="shared" si="352"/>
        <v>0</v>
      </c>
      <c r="CG195" s="698"/>
      <c r="CH195" s="31"/>
      <c r="CI195" s="31"/>
    </row>
    <row r="196" spans="1:87" ht="15.75" x14ac:dyDescent="0.2">
      <c r="A196" s="18" t="s">
        <v>123</v>
      </c>
      <c r="B196" s="28"/>
      <c r="C196" s="28">
        <f>SUM(B196:B196)</f>
        <v>0</v>
      </c>
      <c r="D196" s="28"/>
      <c r="E196" s="28">
        <f>SUM(C196:D196)</f>
        <v>0</v>
      </c>
      <c r="F196" s="28">
        <v>2245</v>
      </c>
      <c r="G196" s="28">
        <f>SUM(E196:F196)</f>
        <v>2245</v>
      </c>
      <c r="H196" s="28"/>
      <c r="I196" s="28">
        <f>SUM(G196:H196)</f>
        <v>2245</v>
      </c>
      <c r="J196" s="28"/>
      <c r="K196" s="28">
        <f>SUM(I196:J196)</f>
        <v>2245</v>
      </c>
      <c r="L196" s="28"/>
      <c r="M196" s="28">
        <f>SUM(K196:L196)</f>
        <v>2245</v>
      </c>
      <c r="N196" s="28"/>
      <c r="O196" s="28">
        <f>SUM(M196:N196)</f>
        <v>2245</v>
      </c>
      <c r="P196" s="28"/>
      <c r="Q196" s="28">
        <f>SUM(O196:P196)</f>
        <v>2245</v>
      </c>
      <c r="R196" s="28"/>
      <c r="S196" s="28">
        <f>SUM(Q196:R196)</f>
        <v>2245</v>
      </c>
      <c r="T196" s="28"/>
      <c r="U196" s="28">
        <f>SUM(S196:T196)</f>
        <v>2245</v>
      </c>
      <c r="V196" s="28"/>
      <c r="W196" s="28"/>
      <c r="X196" s="28">
        <f t="shared" si="336"/>
        <v>0</v>
      </c>
      <c r="Y196" s="28">
        <v>3362</v>
      </c>
      <c r="Z196" s="28">
        <f>SUM(X196:Y196)</f>
        <v>3362</v>
      </c>
      <c r="AA196" s="28"/>
      <c r="AB196" s="28">
        <f>SUM(Z196:AA196)</f>
        <v>3362</v>
      </c>
      <c r="AC196" s="28"/>
      <c r="AD196" s="28">
        <f>SUM(AB196:AC196)</f>
        <v>3362</v>
      </c>
      <c r="AE196" s="28"/>
      <c r="AF196" s="28">
        <f>SUM(AD196:AE196)</f>
        <v>3362</v>
      </c>
      <c r="AG196" s="28"/>
      <c r="AH196" s="28">
        <f>SUM(AF196:AG196)</f>
        <v>3362</v>
      </c>
      <c r="AI196" s="28"/>
      <c r="AJ196" s="28">
        <f>SUM(AH196:AI196)</f>
        <v>3362</v>
      </c>
      <c r="AK196" s="28"/>
      <c r="AL196" s="28">
        <f>SUM(AJ196:AK196)</f>
        <v>3362</v>
      </c>
      <c r="AM196" s="28"/>
      <c r="AN196" s="28">
        <f>SUM(AL196:AM196)</f>
        <v>3362</v>
      </c>
      <c r="AO196" s="28"/>
      <c r="AP196" s="28">
        <f t="shared" si="334"/>
        <v>3362</v>
      </c>
      <c r="AQ196" s="14" t="s">
        <v>46</v>
      </c>
      <c r="AR196" s="17"/>
      <c r="AS196" s="17">
        <f t="shared" si="335"/>
        <v>0</v>
      </c>
      <c r="AT196" s="17"/>
      <c r="AU196" s="17">
        <f t="shared" si="337"/>
        <v>0</v>
      </c>
      <c r="AV196" s="17">
        <v>1016</v>
      </c>
      <c r="AW196" s="17">
        <f t="shared" si="338"/>
        <v>1016</v>
      </c>
      <c r="AX196" s="17"/>
      <c r="AY196" s="17">
        <f t="shared" si="339"/>
        <v>1016</v>
      </c>
      <c r="AZ196" s="17"/>
      <c r="BA196" s="17">
        <f t="shared" si="340"/>
        <v>1016</v>
      </c>
      <c r="BB196" s="17">
        <v>1110</v>
      </c>
      <c r="BC196" s="17">
        <f t="shared" si="340"/>
        <v>2126</v>
      </c>
      <c r="BD196" s="17"/>
      <c r="BE196" s="17">
        <f t="shared" si="341"/>
        <v>2126</v>
      </c>
      <c r="BF196" s="17"/>
      <c r="BG196" s="17">
        <f t="shared" si="341"/>
        <v>2126</v>
      </c>
      <c r="BH196" s="17">
        <v>689</v>
      </c>
      <c r="BI196" s="17">
        <f t="shared" si="342"/>
        <v>2815</v>
      </c>
      <c r="BJ196" s="17"/>
      <c r="BK196" s="17">
        <f t="shared" si="342"/>
        <v>2815</v>
      </c>
      <c r="BL196" s="764">
        <v>10519</v>
      </c>
      <c r="BM196" s="764"/>
      <c r="BN196" s="764">
        <f t="shared" si="343"/>
        <v>10519</v>
      </c>
      <c r="BO196" s="764">
        <v>2046</v>
      </c>
      <c r="BP196" s="764">
        <f t="shared" si="344"/>
        <v>12565</v>
      </c>
      <c r="BQ196" s="764">
        <v>-600</v>
      </c>
      <c r="BR196" s="764">
        <f t="shared" si="345"/>
        <v>11965</v>
      </c>
      <c r="BS196" s="762"/>
      <c r="BT196" s="762">
        <f t="shared" si="346"/>
        <v>11965</v>
      </c>
      <c r="BU196" s="762">
        <v>1229</v>
      </c>
      <c r="BV196" s="762">
        <f t="shared" si="347"/>
        <v>13194</v>
      </c>
      <c r="BW196" s="762"/>
      <c r="BX196" s="762">
        <f t="shared" si="348"/>
        <v>13194</v>
      </c>
      <c r="BY196" s="762"/>
      <c r="BZ196" s="762">
        <f t="shared" si="349"/>
        <v>13194</v>
      </c>
      <c r="CA196" s="762"/>
      <c r="CB196" s="762">
        <f t="shared" si="350"/>
        <v>13194</v>
      </c>
      <c r="CC196" s="762"/>
      <c r="CD196" s="762">
        <f t="shared" si="351"/>
        <v>13194</v>
      </c>
      <c r="CE196" s="762"/>
      <c r="CF196" s="762">
        <f t="shared" si="352"/>
        <v>13194</v>
      </c>
      <c r="CG196" s="698"/>
      <c r="CH196" s="31"/>
      <c r="CI196" s="31"/>
    </row>
    <row r="197" spans="1:87" ht="15.75" x14ac:dyDescent="0.2">
      <c r="A197" s="36" t="s">
        <v>125</v>
      </c>
      <c r="B197" s="28">
        <v>719</v>
      </c>
      <c r="C197" s="28">
        <f>SUM(B197:B197)</f>
        <v>719</v>
      </c>
      <c r="D197" s="28"/>
      <c r="E197" s="28">
        <f>SUM(C197:D197)</f>
        <v>719</v>
      </c>
      <c r="F197" s="28">
        <v>351</v>
      </c>
      <c r="G197" s="28">
        <f>SUM(E197:F197)</f>
        <v>1070</v>
      </c>
      <c r="H197" s="28">
        <v>320</v>
      </c>
      <c r="I197" s="28">
        <f>SUM(G197:H197)</f>
        <v>1390</v>
      </c>
      <c r="J197" s="28">
        <v>327</v>
      </c>
      <c r="K197" s="28">
        <f>SUM(I197:J197)</f>
        <v>1717</v>
      </c>
      <c r="L197" s="28">
        <v>1421</v>
      </c>
      <c r="M197" s="28">
        <f>SUM(K197:L197)</f>
        <v>3138</v>
      </c>
      <c r="N197" s="28">
        <v>530</v>
      </c>
      <c r="O197" s="28">
        <f>SUM(M197:N197)</f>
        <v>3668</v>
      </c>
      <c r="P197" s="28">
        <v>280</v>
      </c>
      <c r="Q197" s="28">
        <f>SUM(O197:P197)</f>
        <v>3948</v>
      </c>
      <c r="R197" s="28">
        <v>257</v>
      </c>
      <c r="S197" s="28">
        <f>SUM(Q197:R197)</f>
        <v>4205</v>
      </c>
      <c r="T197" s="28"/>
      <c r="U197" s="28">
        <f>SUM(S197:T197)</f>
        <v>4205</v>
      </c>
      <c r="V197" s="28">
        <f>44604-7028+10000</f>
        <v>47576</v>
      </c>
      <c r="W197" s="28">
        <v>870</v>
      </c>
      <c r="X197" s="28">
        <f t="shared" si="336"/>
        <v>48446</v>
      </c>
      <c r="Y197" s="28"/>
      <c r="Z197" s="28">
        <f>SUM(X197:Y197)</f>
        <v>48446</v>
      </c>
      <c r="AA197" s="28">
        <v>539</v>
      </c>
      <c r="AB197" s="28">
        <f>SUM(Z197:AA197)</f>
        <v>48985</v>
      </c>
      <c r="AC197" s="28">
        <v>772</v>
      </c>
      <c r="AD197" s="28">
        <f>SUM(AB197:AC197)</f>
        <v>49757</v>
      </c>
      <c r="AE197" s="28">
        <v>1777</v>
      </c>
      <c r="AF197" s="28">
        <f>SUM(AD197:AE197)</f>
        <v>51534</v>
      </c>
      <c r="AG197" s="28">
        <v>276</v>
      </c>
      <c r="AH197" s="28">
        <f>SUM(AF197:AG197)</f>
        <v>51810</v>
      </c>
      <c r="AI197" s="28">
        <v>276</v>
      </c>
      <c r="AJ197" s="28">
        <f>SUM(AH197:AI197)</f>
        <v>52086</v>
      </c>
      <c r="AK197" s="28">
        <v>276</v>
      </c>
      <c r="AL197" s="28">
        <f>SUM(AJ197:AK197)</f>
        <v>52362</v>
      </c>
      <c r="AM197" s="28"/>
      <c r="AN197" s="28">
        <f>SUM(AL197:AM197)</f>
        <v>52362</v>
      </c>
      <c r="AO197" s="28">
        <v>260</v>
      </c>
      <c r="AP197" s="28">
        <f t="shared" si="334"/>
        <v>52622</v>
      </c>
      <c r="AQ197" s="14" t="s">
        <v>48</v>
      </c>
      <c r="AR197" s="17"/>
      <c r="AS197" s="17">
        <f t="shared" si="335"/>
        <v>0</v>
      </c>
      <c r="AT197" s="17"/>
      <c r="AU197" s="17">
        <f t="shared" si="337"/>
        <v>0</v>
      </c>
      <c r="AV197" s="17"/>
      <c r="AW197" s="17">
        <f t="shared" si="338"/>
        <v>0</v>
      </c>
      <c r="AX197" s="17"/>
      <c r="AY197" s="17">
        <f t="shared" si="339"/>
        <v>0</v>
      </c>
      <c r="AZ197" s="17"/>
      <c r="BA197" s="17">
        <f t="shared" si="340"/>
        <v>0</v>
      </c>
      <c r="BB197" s="17"/>
      <c r="BC197" s="17">
        <f t="shared" si="340"/>
        <v>0</v>
      </c>
      <c r="BD197" s="17"/>
      <c r="BE197" s="17">
        <f t="shared" si="341"/>
        <v>0</v>
      </c>
      <c r="BF197" s="17"/>
      <c r="BG197" s="17">
        <f t="shared" si="341"/>
        <v>0</v>
      </c>
      <c r="BH197" s="17"/>
      <c r="BI197" s="17">
        <f t="shared" si="342"/>
        <v>0</v>
      </c>
      <c r="BJ197" s="17"/>
      <c r="BK197" s="17">
        <f t="shared" si="342"/>
        <v>0</v>
      </c>
      <c r="BL197" s="764"/>
      <c r="BM197" s="764"/>
      <c r="BN197" s="764">
        <f t="shared" si="343"/>
        <v>0</v>
      </c>
      <c r="BO197" s="764"/>
      <c r="BP197" s="764">
        <f t="shared" si="344"/>
        <v>0</v>
      </c>
      <c r="BQ197" s="764"/>
      <c r="BR197" s="764">
        <f t="shared" si="345"/>
        <v>0</v>
      </c>
      <c r="BS197" s="762"/>
      <c r="BT197" s="762">
        <f t="shared" si="346"/>
        <v>0</v>
      </c>
      <c r="BU197" s="762"/>
      <c r="BV197" s="762">
        <f t="shared" si="347"/>
        <v>0</v>
      </c>
      <c r="BW197" s="762"/>
      <c r="BX197" s="762">
        <f t="shared" si="348"/>
        <v>0</v>
      </c>
      <c r="BY197" s="762"/>
      <c r="BZ197" s="762">
        <f t="shared" si="349"/>
        <v>0</v>
      </c>
      <c r="CA197" s="762"/>
      <c r="CB197" s="762">
        <f t="shared" si="350"/>
        <v>0</v>
      </c>
      <c r="CC197" s="762"/>
      <c r="CD197" s="762">
        <f t="shared" si="351"/>
        <v>0</v>
      </c>
      <c r="CE197" s="762"/>
      <c r="CF197" s="762">
        <f t="shared" si="352"/>
        <v>0</v>
      </c>
      <c r="CG197" s="698"/>
      <c r="CH197" s="31"/>
      <c r="CI197" s="31"/>
    </row>
    <row r="198" spans="1:87" ht="15.75" x14ac:dyDescent="0.2">
      <c r="A198" s="14"/>
      <c r="B198" s="28"/>
      <c r="C198" s="28">
        <f>SUM(B198:B198)</f>
        <v>0</v>
      </c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>
        <f t="shared" si="336"/>
        <v>0</v>
      </c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14" t="s">
        <v>49</v>
      </c>
      <c r="AR198" s="17"/>
      <c r="AS198" s="17">
        <f t="shared" si="335"/>
        <v>0</v>
      </c>
      <c r="AT198" s="17"/>
      <c r="AU198" s="17">
        <f t="shared" si="337"/>
        <v>0</v>
      </c>
      <c r="AV198" s="17"/>
      <c r="AW198" s="17">
        <f t="shared" si="338"/>
        <v>0</v>
      </c>
      <c r="AX198" s="17"/>
      <c r="AY198" s="17">
        <f t="shared" si="339"/>
        <v>0</v>
      </c>
      <c r="AZ198" s="17"/>
      <c r="BA198" s="17">
        <f t="shared" si="340"/>
        <v>0</v>
      </c>
      <c r="BB198" s="17"/>
      <c r="BC198" s="17">
        <f t="shared" si="340"/>
        <v>0</v>
      </c>
      <c r="BD198" s="17"/>
      <c r="BE198" s="17">
        <f t="shared" si="341"/>
        <v>0</v>
      </c>
      <c r="BF198" s="17"/>
      <c r="BG198" s="17">
        <f t="shared" si="341"/>
        <v>0</v>
      </c>
      <c r="BH198" s="17"/>
      <c r="BI198" s="17">
        <f t="shared" si="342"/>
        <v>0</v>
      </c>
      <c r="BJ198" s="17"/>
      <c r="BK198" s="17">
        <f t="shared" si="342"/>
        <v>0</v>
      </c>
      <c r="BL198" s="764"/>
      <c r="BM198" s="764"/>
      <c r="BN198" s="764">
        <f t="shared" si="343"/>
        <v>0</v>
      </c>
      <c r="BO198" s="764"/>
      <c r="BP198" s="764">
        <f t="shared" si="344"/>
        <v>0</v>
      </c>
      <c r="BQ198" s="764"/>
      <c r="BR198" s="764">
        <f t="shared" si="345"/>
        <v>0</v>
      </c>
      <c r="BS198" s="762"/>
      <c r="BT198" s="762">
        <f t="shared" si="346"/>
        <v>0</v>
      </c>
      <c r="BU198" s="762"/>
      <c r="BV198" s="762">
        <f t="shared" si="347"/>
        <v>0</v>
      </c>
      <c r="BW198" s="762"/>
      <c r="BX198" s="762">
        <f t="shared" si="348"/>
        <v>0</v>
      </c>
      <c r="BY198" s="762"/>
      <c r="BZ198" s="762">
        <f t="shared" si="349"/>
        <v>0</v>
      </c>
      <c r="CA198" s="762"/>
      <c r="CB198" s="762">
        <f t="shared" si="350"/>
        <v>0</v>
      </c>
      <c r="CC198" s="762"/>
      <c r="CD198" s="762">
        <f t="shared" si="351"/>
        <v>0</v>
      </c>
      <c r="CE198" s="762"/>
      <c r="CF198" s="762">
        <f t="shared" si="352"/>
        <v>0</v>
      </c>
      <c r="CG198" s="698"/>
      <c r="CH198" s="31"/>
      <c r="CI198" s="31"/>
    </row>
    <row r="199" spans="1:87" ht="15.75" x14ac:dyDescent="0.2">
      <c r="A199" s="44" t="s">
        <v>126</v>
      </c>
      <c r="B199" s="45">
        <f t="shared" ref="B199:S199" si="356">B191+B192+B193+B194+B195+B190</f>
        <v>719</v>
      </c>
      <c r="C199" s="45">
        <f t="shared" si="356"/>
        <v>719</v>
      </c>
      <c r="D199" s="45">
        <f t="shared" si="356"/>
        <v>0</v>
      </c>
      <c r="E199" s="45">
        <f t="shared" si="356"/>
        <v>719</v>
      </c>
      <c r="F199" s="45">
        <f t="shared" si="356"/>
        <v>2596</v>
      </c>
      <c r="G199" s="45">
        <f t="shared" si="356"/>
        <v>3315</v>
      </c>
      <c r="H199" s="45">
        <f t="shared" si="356"/>
        <v>320</v>
      </c>
      <c r="I199" s="45">
        <f t="shared" si="356"/>
        <v>3635</v>
      </c>
      <c r="J199" s="45">
        <f t="shared" si="356"/>
        <v>327</v>
      </c>
      <c r="K199" s="45">
        <f t="shared" si="356"/>
        <v>3962</v>
      </c>
      <c r="L199" s="45">
        <f t="shared" si="356"/>
        <v>1421</v>
      </c>
      <c r="M199" s="45">
        <f t="shared" si="356"/>
        <v>5383</v>
      </c>
      <c r="N199" s="45">
        <f t="shared" si="356"/>
        <v>530</v>
      </c>
      <c r="O199" s="45">
        <f t="shared" si="356"/>
        <v>5913</v>
      </c>
      <c r="P199" s="45">
        <f t="shared" si="356"/>
        <v>280</v>
      </c>
      <c r="Q199" s="45">
        <f t="shared" si="356"/>
        <v>6193</v>
      </c>
      <c r="R199" s="45">
        <f t="shared" si="356"/>
        <v>496</v>
      </c>
      <c r="S199" s="45">
        <f t="shared" si="356"/>
        <v>6689</v>
      </c>
      <c r="T199" s="45">
        <f>T191+T192+T193+T194+T195+T190</f>
        <v>0</v>
      </c>
      <c r="U199" s="45">
        <f>U191+U192+U193+U194+U195+U190</f>
        <v>6689</v>
      </c>
      <c r="V199" s="45">
        <f>V191+V192+V193+V194+V195+V190</f>
        <v>56469</v>
      </c>
      <c r="W199" s="45">
        <f t="shared" ref="W199:AL199" si="357">W191+W192+W193+W194+W195+W190</f>
        <v>1270</v>
      </c>
      <c r="X199" s="45">
        <f t="shared" si="357"/>
        <v>57739</v>
      </c>
      <c r="Y199" s="45">
        <f t="shared" si="357"/>
        <v>3362</v>
      </c>
      <c r="Z199" s="45">
        <f t="shared" si="357"/>
        <v>61101</v>
      </c>
      <c r="AA199" s="45">
        <f t="shared" si="357"/>
        <v>539</v>
      </c>
      <c r="AB199" s="45">
        <f t="shared" si="357"/>
        <v>61640</v>
      </c>
      <c r="AC199" s="45">
        <f t="shared" si="357"/>
        <v>772</v>
      </c>
      <c r="AD199" s="45">
        <f t="shared" si="357"/>
        <v>62412</v>
      </c>
      <c r="AE199" s="45">
        <f t="shared" si="357"/>
        <v>2477</v>
      </c>
      <c r="AF199" s="45">
        <f t="shared" si="357"/>
        <v>64889</v>
      </c>
      <c r="AG199" s="45">
        <f t="shared" si="357"/>
        <v>276</v>
      </c>
      <c r="AH199" s="45">
        <f t="shared" si="357"/>
        <v>65165</v>
      </c>
      <c r="AI199" s="45">
        <f t="shared" si="357"/>
        <v>276</v>
      </c>
      <c r="AJ199" s="45">
        <f t="shared" si="357"/>
        <v>65441</v>
      </c>
      <c r="AK199" s="45">
        <f t="shared" si="357"/>
        <v>776</v>
      </c>
      <c r="AL199" s="45">
        <f t="shared" si="357"/>
        <v>66217</v>
      </c>
      <c r="AM199" s="45">
        <f t="shared" ref="AM199:AP199" si="358">AM191+AM192+AM193+AM194+AM195+AM190</f>
        <v>0</v>
      </c>
      <c r="AN199" s="45">
        <f t="shared" si="358"/>
        <v>66217</v>
      </c>
      <c r="AO199" s="45">
        <f t="shared" si="358"/>
        <v>2029</v>
      </c>
      <c r="AP199" s="45">
        <f t="shared" si="358"/>
        <v>68246</v>
      </c>
      <c r="AQ199" s="44" t="s">
        <v>127</v>
      </c>
      <c r="AR199" s="46">
        <f t="shared" ref="AR199:BI199" si="359">SUM(AR191:AR198)</f>
        <v>719</v>
      </c>
      <c r="AS199" s="46">
        <f t="shared" si="359"/>
        <v>719</v>
      </c>
      <c r="AT199" s="46">
        <f t="shared" si="359"/>
        <v>0</v>
      </c>
      <c r="AU199" s="46">
        <f t="shared" si="359"/>
        <v>719</v>
      </c>
      <c r="AV199" s="46">
        <f t="shared" si="359"/>
        <v>2596</v>
      </c>
      <c r="AW199" s="46">
        <f t="shared" si="359"/>
        <v>3315</v>
      </c>
      <c r="AX199" s="46">
        <f t="shared" si="359"/>
        <v>320</v>
      </c>
      <c r="AY199" s="46">
        <f t="shared" si="359"/>
        <v>3635</v>
      </c>
      <c r="AZ199" s="46">
        <f t="shared" si="359"/>
        <v>327</v>
      </c>
      <c r="BA199" s="46">
        <f t="shared" si="359"/>
        <v>3962</v>
      </c>
      <c r="BB199" s="46">
        <f t="shared" si="359"/>
        <v>1421</v>
      </c>
      <c r="BC199" s="46">
        <f t="shared" si="359"/>
        <v>5383</v>
      </c>
      <c r="BD199" s="46">
        <f t="shared" si="359"/>
        <v>530</v>
      </c>
      <c r="BE199" s="46">
        <f t="shared" si="359"/>
        <v>5913</v>
      </c>
      <c r="BF199" s="46">
        <f t="shared" si="359"/>
        <v>280</v>
      </c>
      <c r="BG199" s="46">
        <f t="shared" si="359"/>
        <v>6193</v>
      </c>
      <c r="BH199" s="46">
        <f t="shared" si="359"/>
        <v>496</v>
      </c>
      <c r="BI199" s="46">
        <f t="shared" si="359"/>
        <v>6689</v>
      </c>
      <c r="BJ199" s="46">
        <f>SUM(BJ191:BJ198)</f>
        <v>0</v>
      </c>
      <c r="BK199" s="46">
        <f>SUM(BK191:BK198)</f>
        <v>6689</v>
      </c>
      <c r="BL199" s="46">
        <f>SUM(BL191:BL198)</f>
        <v>56469</v>
      </c>
      <c r="BM199" s="46">
        <f t="shared" ref="BM199:CB199" si="360">SUM(BM191:BM198)</f>
        <v>1270</v>
      </c>
      <c r="BN199" s="46">
        <f t="shared" si="360"/>
        <v>57739</v>
      </c>
      <c r="BO199" s="46">
        <f t="shared" si="360"/>
        <v>3362</v>
      </c>
      <c r="BP199" s="46">
        <f t="shared" si="360"/>
        <v>61101</v>
      </c>
      <c r="BQ199" s="46">
        <f t="shared" si="360"/>
        <v>539</v>
      </c>
      <c r="BR199" s="46">
        <f t="shared" si="360"/>
        <v>61640</v>
      </c>
      <c r="BS199" s="46">
        <f t="shared" si="360"/>
        <v>772</v>
      </c>
      <c r="BT199" s="46">
        <f t="shared" si="360"/>
        <v>62412</v>
      </c>
      <c r="BU199" s="46">
        <f t="shared" si="360"/>
        <v>2477</v>
      </c>
      <c r="BV199" s="46">
        <f t="shared" si="360"/>
        <v>64889</v>
      </c>
      <c r="BW199" s="46">
        <f t="shared" si="360"/>
        <v>276</v>
      </c>
      <c r="BX199" s="46">
        <f t="shared" si="360"/>
        <v>65165</v>
      </c>
      <c r="BY199" s="46">
        <f t="shared" si="360"/>
        <v>276</v>
      </c>
      <c r="BZ199" s="46">
        <f t="shared" si="360"/>
        <v>65441</v>
      </c>
      <c r="CA199" s="46">
        <f t="shared" si="360"/>
        <v>776</v>
      </c>
      <c r="CB199" s="46">
        <f t="shared" si="360"/>
        <v>66217</v>
      </c>
      <c r="CC199" s="46">
        <f t="shared" ref="CC199" si="361">SUM(CC191:CC198)</f>
        <v>0</v>
      </c>
      <c r="CD199" s="763">
        <f t="shared" si="351"/>
        <v>66217</v>
      </c>
      <c r="CE199" s="57">
        <f>SUM(CE191:CE198)</f>
        <v>2029</v>
      </c>
      <c r="CF199" s="57">
        <f>SUM(CD199:CE199)</f>
        <v>68246</v>
      </c>
      <c r="CG199" s="698"/>
      <c r="CH199" s="706"/>
      <c r="CI199" s="706"/>
    </row>
    <row r="200" spans="1:87" ht="15.75" x14ac:dyDescent="0.2">
      <c r="A200" s="48" t="s">
        <v>118</v>
      </c>
      <c r="B200" s="49">
        <f t="shared" ref="B200:S200" si="362">B191+B195</f>
        <v>719</v>
      </c>
      <c r="C200" s="49">
        <f t="shared" si="362"/>
        <v>719</v>
      </c>
      <c r="D200" s="49">
        <f t="shared" si="362"/>
        <v>0</v>
      </c>
      <c r="E200" s="49">
        <f t="shared" si="362"/>
        <v>719</v>
      </c>
      <c r="F200" s="49">
        <f t="shared" si="362"/>
        <v>2596</v>
      </c>
      <c r="G200" s="49">
        <f t="shared" si="362"/>
        <v>3315</v>
      </c>
      <c r="H200" s="49">
        <f t="shared" si="362"/>
        <v>320</v>
      </c>
      <c r="I200" s="49">
        <f t="shared" si="362"/>
        <v>3635</v>
      </c>
      <c r="J200" s="49">
        <f t="shared" si="362"/>
        <v>327</v>
      </c>
      <c r="K200" s="49">
        <f t="shared" si="362"/>
        <v>3962</v>
      </c>
      <c r="L200" s="49">
        <f t="shared" si="362"/>
        <v>1421</v>
      </c>
      <c r="M200" s="49">
        <f t="shared" si="362"/>
        <v>5383</v>
      </c>
      <c r="N200" s="49">
        <f t="shared" si="362"/>
        <v>530</v>
      </c>
      <c r="O200" s="49">
        <f t="shared" si="362"/>
        <v>5913</v>
      </c>
      <c r="P200" s="49">
        <f t="shared" si="362"/>
        <v>280</v>
      </c>
      <c r="Q200" s="49">
        <f t="shared" si="362"/>
        <v>6193</v>
      </c>
      <c r="R200" s="49">
        <f t="shared" si="362"/>
        <v>496</v>
      </c>
      <c r="S200" s="49">
        <f t="shared" si="362"/>
        <v>6689</v>
      </c>
      <c r="T200" s="49">
        <f>T191+T195</f>
        <v>0</v>
      </c>
      <c r="U200" s="49">
        <f>U191+U195</f>
        <v>6689</v>
      </c>
      <c r="V200" s="49">
        <f>V191+V195+V190</f>
        <v>56469</v>
      </c>
      <c r="W200" s="49">
        <f>W191+W195+W190</f>
        <v>1270</v>
      </c>
      <c r="X200" s="49">
        <f>X191+X195+X190</f>
        <v>57739</v>
      </c>
      <c r="Y200" s="49">
        <f t="shared" ref="Y200:AL200" si="363">Y191+Y195+Y190</f>
        <v>3362</v>
      </c>
      <c r="Z200" s="49">
        <f t="shared" si="363"/>
        <v>61101</v>
      </c>
      <c r="AA200" s="49">
        <f t="shared" si="363"/>
        <v>539</v>
      </c>
      <c r="AB200" s="49">
        <f t="shared" si="363"/>
        <v>61640</v>
      </c>
      <c r="AC200" s="49">
        <f t="shared" si="363"/>
        <v>772</v>
      </c>
      <c r="AD200" s="49">
        <f t="shared" si="363"/>
        <v>62412</v>
      </c>
      <c r="AE200" s="49">
        <f t="shared" si="363"/>
        <v>2477</v>
      </c>
      <c r="AF200" s="49">
        <f t="shared" si="363"/>
        <v>64889</v>
      </c>
      <c r="AG200" s="49">
        <f t="shared" si="363"/>
        <v>276</v>
      </c>
      <c r="AH200" s="49">
        <f t="shared" si="363"/>
        <v>65165</v>
      </c>
      <c r="AI200" s="49">
        <f t="shared" si="363"/>
        <v>276</v>
      </c>
      <c r="AJ200" s="49">
        <f t="shared" si="363"/>
        <v>65441</v>
      </c>
      <c r="AK200" s="49">
        <f t="shared" si="363"/>
        <v>776</v>
      </c>
      <c r="AL200" s="49">
        <f t="shared" si="363"/>
        <v>66217</v>
      </c>
      <c r="AM200" s="49">
        <f t="shared" ref="AM200:AN200" si="364">AM191+AM195+AM190</f>
        <v>0</v>
      </c>
      <c r="AN200" s="49">
        <f t="shared" si="364"/>
        <v>66217</v>
      </c>
      <c r="AO200" s="49">
        <f>AO191+AO195+AO190+AO193</f>
        <v>2029</v>
      </c>
      <c r="AP200" s="49">
        <f>AP191+AP195+AP190+AP193</f>
        <v>68246</v>
      </c>
      <c r="AQ200" s="48" t="s">
        <v>119</v>
      </c>
      <c r="AR200" s="50">
        <f t="shared" ref="AR200:BI200" si="365">AR191+AR192+AR193+AR195</f>
        <v>719</v>
      </c>
      <c r="AS200" s="50">
        <f t="shared" si="365"/>
        <v>719</v>
      </c>
      <c r="AT200" s="50">
        <f t="shared" si="365"/>
        <v>0</v>
      </c>
      <c r="AU200" s="50">
        <f t="shared" si="365"/>
        <v>719</v>
      </c>
      <c r="AV200" s="50">
        <f t="shared" si="365"/>
        <v>1580</v>
      </c>
      <c r="AW200" s="50">
        <f t="shared" si="365"/>
        <v>2299</v>
      </c>
      <c r="AX200" s="50">
        <f t="shared" si="365"/>
        <v>320</v>
      </c>
      <c r="AY200" s="50">
        <f t="shared" si="365"/>
        <v>2619</v>
      </c>
      <c r="AZ200" s="50">
        <f t="shared" si="365"/>
        <v>327</v>
      </c>
      <c r="BA200" s="50">
        <f t="shared" si="365"/>
        <v>2946</v>
      </c>
      <c r="BB200" s="50">
        <f t="shared" si="365"/>
        <v>311</v>
      </c>
      <c r="BC200" s="50">
        <f t="shared" si="365"/>
        <v>3257</v>
      </c>
      <c r="BD200" s="50">
        <f t="shared" si="365"/>
        <v>530</v>
      </c>
      <c r="BE200" s="50">
        <f t="shared" si="365"/>
        <v>3787</v>
      </c>
      <c r="BF200" s="50">
        <f t="shared" si="365"/>
        <v>280</v>
      </c>
      <c r="BG200" s="50">
        <f t="shared" si="365"/>
        <v>4067</v>
      </c>
      <c r="BH200" s="50">
        <f t="shared" si="365"/>
        <v>-193</v>
      </c>
      <c r="BI200" s="50">
        <f t="shared" si="365"/>
        <v>3874</v>
      </c>
      <c r="BJ200" s="50">
        <f>BJ191+BJ192+BJ193+BJ195</f>
        <v>0</v>
      </c>
      <c r="BK200" s="50">
        <f>BK191+BK192+BK193+BK195</f>
        <v>3874</v>
      </c>
      <c r="BL200" s="50">
        <f>BL191+BL192+BL193+BL195</f>
        <v>45950</v>
      </c>
      <c r="BM200" s="50">
        <f t="shared" ref="BM200:CB200" si="366">BM191+BM192+BM193+BM195</f>
        <v>1270</v>
      </c>
      <c r="BN200" s="50">
        <f t="shared" si="366"/>
        <v>47220</v>
      </c>
      <c r="BO200" s="50">
        <f t="shared" si="366"/>
        <v>1316</v>
      </c>
      <c r="BP200" s="50">
        <f t="shared" si="366"/>
        <v>48536</v>
      </c>
      <c r="BQ200" s="50">
        <f t="shared" si="366"/>
        <v>1139</v>
      </c>
      <c r="BR200" s="50">
        <f t="shared" si="366"/>
        <v>49675</v>
      </c>
      <c r="BS200" s="50">
        <f t="shared" si="366"/>
        <v>772</v>
      </c>
      <c r="BT200" s="50">
        <f t="shared" si="366"/>
        <v>50447</v>
      </c>
      <c r="BU200" s="50">
        <f t="shared" si="366"/>
        <v>1248</v>
      </c>
      <c r="BV200" s="50">
        <f t="shared" si="366"/>
        <v>51695</v>
      </c>
      <c r="BW200" s="50">
        <f t="shared" si="366"/>
        <v>276</v>
      </c>
      <c r="BX200" s="50">
        <f t="shared" si="366"/>
        <v>51971</v>
      </c>
      <c r="BY200" s="50">
        <f t="shared" si="366"/>
        <v>276</v>
      </c>
      <c r="BZ200" s="50">
        <f t="shared" si="366"/>
        <v>52247</v>
      </c>
      <c r="CA200" s="50">
        <f t="shared" si="366"/>
        <v>776</v>
      </c>
      <c r="CB200" s="50">
        <f t="shared" si="366"/>
        <v>53023</v>
      </c>
      <c r="CC200" s="50">
        <f t="shared" ref="CC200" si="367">CC191+CC192+CC193+CC195</f>
        <v>0</v>
      </c>
      <c r="CD200" s="763">
        <f t="shared" si="351"/>
        <v>53023</v>
      </c>
      <c r="CE200" s="763">
        <f>CE191+CE192+CE193</f>
        <v>2029</v>
      </c>
      <c r="CF200" s="763">
        <f>SUM(CD200:CE200)</f>
        <v>55052</v>
      </c>
      <c r="CG200" s="698"/>
      <c r="CH200" s="707"/>
      <c r="CI200" s="707"/>
    </row>
    <row r="201" spans="1:87" ht="15.75" x14ac:dyDescent="0.2">
      <c r="A201" s="48" t="s">
        <v>120</v>
      </c>
      <c r="B201" s="49">
        <f t="shared" ref="B201:S201" si="368">B192+B194</f>
        <v>0</v>
      </c>
      <c r="C201" s="49">
        <f t="shared" si="368"/>
        <v>0</v>
      </c>
      <c r="D201" s="49">
        <f t="shared" si="368"/>
        <v>0</v>
      </c>
      <c r="E201" s="49">
        <f t="shared" si="368"/>
        <v>0</v>
      </c>
      <c r="F201" s="49">
        <f t="shared" si="368"/>
        <v>0</v>
      </c>
      <c r="G201" s="49">
        <f t="shared" si="368"/>
        <v>0</v>
      </c>
      <c r="H201" s="49">
        <f t="shared" si="368"/>
        <v>0</v>
      </c>
      <c r="I201" s="49">
        <f t="shared" si="368"/>
        <v>0</v>
      </c>
      <c r="J201" s="49">
        <f t="shared" si="368"/>
        <v>0</v>
      </c>
      <c r="K201" s="49">
        <f t="shared" si="368"/>
        <v>0</v>
      </c>
      <c r="L201" s="49">
        <f t="shared" si="368"/>
        <v>0</v>
      </c>
      <c r="M201" s="49">
        <f t="shared" si="368"/>
        <v>0</v>
      </c>
      <c r="N201" s="49">
        <f t="shared" si="368"/>
        <v>0</v>
      </c>
      <c r="O201" s="49">
        <f t="shared" si="368"/>
        <v>0</v>
      </c>
      <c r="P201" s="49">
        <f t="shared" si="368"/>
        <v>0</v>
      </c>
      <c r="Q201" s="49">
        <f t="shared" si="368"/>
        <v>0</v>
      </c>
      <c r="R201" s="49">
        <f t="shared" si="368"/>
        <v>0</v>
      </c>
      <c r="S201" s="49">
        <f t="shared" si="368"/>
        <v>0</v>
      </c>
      <c r="T201" s="49">
        <f>T192+T194</f>
        <v>0</v>
      </c>
      <c r="U201" s="49">
        <f>U192+U194</f>
        <v>0</v>
      </c>
      <c r="V201" s="49">
        <f>V192+V194</f>
        <v>0</v>
      </c>
      <c r="W201" s="49">
        <f t="shared" ref="W201:AL201" si="369">W192+W194</f>
        <v>0</v>
      </c>
      <c r="X201" s="49">
        <f t="shared" si="369"/>
        <v>0</v>
      </c>
      <c r="Y201" s="49">
        <f t="shared" si="369"/>
        <v>0</v>
      </c>
      <c r="Z201" s="49">
        <f t="shared" si="369"/>
        <v>0</v>
      </c>
      <c r="AA201" s="49">
        <f t="shared" si="369"/>
        <v>0</v>
      </c>
      <c r="AB201" s="49">
        <f t="shared" si="369"/>
        <v>0</v>
      </c>
      <c r="AC201" s="49">
        <f t="shared" si="369"/>
        <v>0</v>
      </c>
      <c r="AD201" s="49">
        <f t="shared" si="369"/>
        <v>0</v>
      </c>
      <c r="AE201" s="49">
        <f t="shared" si="369"/>
        <v>0</v>
      </c>
      <c r="AF201" s="49">
        <f t="shared" si="369"/>
        <v>0</v>
      </c>
      <c r="AG201" s="49">
        <f t="shared" si="369"/>
        <v>0</v>
      </c>
      <c r="AH201" s="49">
        <f t="shared" si="369"/>
        <v>0</v>
      </c>
      <c r="AI201" s="49">
        <f t="shared" si="369"/>
        <v>0</v>
      </c>
      <c r="AJ201" s="49">
        <f t="shared" si="369"/>
        <v>0</v>
      </c>
      <c r="AK201" s="49">
        <f t="shared" si="369"/>
        <v>0</v>
      </c>
      <c r="AL201" s="49">
        <f t="shared" si="369"/>
        <v>0</v>
      </c>
      <c r="AM201" s="49">
        <f t="shared" ref="AM201:AP201" si="370">AM192+AM194</f>
        <v>0</v>
      </c>
      <c r="AN201" s="49">
        <f t="shared" si="370"/>
        <v>0</v>
      </c>
      <c r="AO201" s="49">
        <f t="shared" si="370"/>
        <v>0</v>
      </c>
      <c r="AP201" s="49">
        <f t="shared" si="370"/>
        <v>0</v>
      </c>
      <c r="AQ201" s="48" t="s">
        <v>121</v>
      </c>
      <c r="AR201" s="50">
        <f t="shared" ref="AR201:BI201" si="371">AR196+AR197+AR198</f>
        <v>0</v>
      </c>
      <c r="AS201" s="50">
        <f t="shared" si="371"/>
        <v>0</v>
      </c>
      <c r="AT201" s="50">
        <f t="shared" si="371"/>
        <v>0</v>
      </c>
      <c r="AU201" s="50">
        <f t="shared" si="371"/>
        <v>0</v>
      </c>
      <c r="AV201" s="50">
        <f t="shared" si="371"/>
        <v>1016</v>
      </c>
      <c r="AW201" s="50">
        <f t="shared" si="371"/>
        <v>1016</v>
      </c>
      <c r="AX201" s="50">
        <f t="shared" si="371"/>
        <v>0</v>
      </c>
      <c r="AY201" s="50">
        <f t="shared" si="371"/>
        <v>1016</v>
      </c>
      <c r="AZ201" s="50">
        <f t="shared" si="371"/>
        <v>0</v>
      </c>
      <c r="BA201" s="50">
        <f t="shared" si="371"/>
        <v>1016</v>
      </c>
      <c r="BB201" s="50">
        <f t="shared" si="371"/>
        <v>1110</v>
      </c>
      <c r="BC201" s="50">
        <f t="shared" si="371"/>
        <v>2126</v>
      </c>
      <c r="BD201" s="50">
        <f t="shared" si="371"/>
        <v>0</v>
      </c>
      <c r="BE201" s="50">
        <f t="shared" si="371"/>
        <v>2126</v>
      </c>
      <c r="BF201" s="50">
        <f t="shared" si="371"/>
        <v>0</v>
      </c>
      <c r="BG201" s="50">
        <f t="shared" si="371"/>
        <v>2126</v>
      </c>
      <c r="BH201" s="50">
        <f t="shared" si="371"/>
        <v>689</v>
      </c>
      <c r="BI201" s="50">
        <f t="shared" si="371"/>
        <v>2815</v>
      </c>
      <c r="BJ201" s="50">
        <f>BJ196+BJ197+BJ198</f>
        <v>0</v>
      </c>
      <c r="BK201" s="50">
        <f>BK196+BK197+BK198</f>
        <v>2815</v>
      </c>
      <c r="BL201" s="50">
        <f>BL196+BL197+BL198</f>
        <v>10519</v>
      </c>
      <c r="BM201" s="50">
        <f t="shared" ref="BM201:CB201" si="372">BM196+BM197+BM198</f>
        <v>0</v>
      </c>
      <c r="BN201" s="50">
        <f t="shared" si="372"/>
        <v>10519</v>
      </c>
      <c r="BO201" s="50">
        <f t="shared" si="372"/>
        <v>2046</v>
      </c>
      <c r="BP201" s="50">
        <f t="shared" si="372"/>
        <v>12565</v>
      </c>
      <c r="BQ201" s="50">
        <f t="shared" si="372"/>
        <v>-600</v>
      </c>
      <c r="BR201" s="50">
        <f t="shared" si="372"/>
        <v>11965</v>
      </c>
      <c r="BS201" s="50">
        <f t="shared" si="372"/>
        <v>0</v>
      </c>
      <c r="BT201" s="50">
        <f t="shared" si="372"/>
        <v>11965</v>
      </c>
      <c r="BU201" s="50">
        <f t="shared" si="372"/>
        <v>1229</v>
      </c>
      <c r="BV201" s="50">
        <f t="shared" si="372"/>
        <v>13194</v>
      </c>
      <c r="BW201" s="50">
        <f t="shared" si="372"/>
        <v>0</v>
      </c>
      <c r="BX201" s="50">
        <f t="shared" si="372"/>
        <v>13194</v>
      </c>
      <c r="BY201" s="50">
        <f t="shared" si="372"/>
        <v>0</v>
      </c>
      <c r="BZ201" s="50">
        <f t="shared" si="372"/>
        <v>13194</v>
      </c>
      <c r="CA201" s="50">
        <f t="shared" si="372"/>
        <v>0</v>
      </c>
      <c r="CB201" s="50">
        <f t="shared" si="372"/>
        <v>13194</v>
      </c>
      <c r="CC201" s="50">
        <f t="shared" ref="CC201" si="373">CC196+CC197+CC198</f>
        <v>0</v>
      </c>
      <c r="CD201" s="763">
        <f t="shared" si="351"/>
        <v>13194</v>
      </c>
      <c r="CE201" s="763"/>
      <c r="CF201" s="763">
        <f>SUM(CD201:CE201)</f>
        <v>13194</v>
      </c>
      <c r="CG201" s="698"/>
      <c r="CH201" s="707"/>
      <c r="CI201" s="707"/>
    </row>
    <row r="202" spans="1:87" ht="22.5" customHeight="1" x14ac:dyDescent="0.2">
      <c r="A202" s="818" t="s">
        <v>132</v>
      </c>
      <c r="B202" s="819"/>
      <c r="C202" s="819"/>
      <c r="D202" s="819"/>
      <c r="E202" s="819"/>
      <c r="F202" s="819"/>
      <c r="G202" s="819"/>
      <c r="H202" s="819"/>
      <c r="I202" s="819"/>
      <c r="J202" s="819"/>
      <c r="K202" s="819"/>
      <c r="L202" s="819"/>
      <c r="M202" s="819"/>
      <c r="N202" s="819"/>
      <c r="O202" s="819"/>
      <c r="P202" s="819"/>
      <c r="Q202" s="819"/>
      <c r="R202" s="819"/>
      <c r="S202" s="819"/>
      <c r="T202" s="819"/>
      <c r="U202" s="819"/>
      <c r="V202" s="819"/>
      <c r="W202" s="819"/>
      <c r="X202" s="819"/>
      <c r="Y202" s="819"/>
      <c r="Z202" s="819"/>
      <c r="AA202" s="819"/>
      <c r="AB202" s="819"/>
      <c r="AC202" s="819"/>
      <c r="AD202" s="819"/>
      <c r="AE202" s="819"/>
      <c r="AF202" s="819"/>
      <c r="AG202" s="819"/>
      <c r="AH202" s="819"/>
      <c r="AI202" s="819"/>
      <c r="AJ202" s="819"/>
      <c r="AK202" s="819"/>
      <c r="AL202" s="819"/>
      <c r="AM202" s="819"/>
      <c r="AN202" s="819"/>
      <c r="AO202" s="819"/>
      <c r="AP202" s="819"/>
      <c r="AQ202" s="819"/>
      <c r="AR202" s="819"/>
      <c r="AS202" s="819"/>
      <c r="AT202" s="819"/>
      <c r="AU202" s="819"/>
      <c r="AV202" s="819"/>
      <c r="AW202" s="819"/>
      <c r="AX202" s="819"/>
      <c r="AY202" s="819"/>
      <c r="AZ202" s="819"/>
      <c r="BA202" s="819"/>
      <c r="BB202" s="819"/>
      <c r="BC202" s="819"/>
      <c r="BD202" s="819"/>
      <c r="BE202" s="819"/>
      <c r="BF202" s="819"/>
      <c r="BG202" s="819"/>
      <c r="BH202" s="819"/>
      <c r="BI202" s="819"/>
      <c r="BJ202" s="819"/>
      <c r="BK202" s="819"/>
      <c r="BL202" s="819"/>
      <c r="BM202" s="819"/>
      <c r="BN202" s="819"/>
      <c r="BO202" s="819"/>
      <c r="BP202" s="819"/>
      <c r="BQ202" s="819"/>
      <c r="BR202" s="819"/>
      <c r="BS202" s="819"/>
      <c r="BT202" s="819"/>
      <c r="BU202" s="819"/>
      <c r="BV202" s="819"/>
      <c r="BW202" s="819"/>
      <c r="BX202" s="819"/>
      <c r="BY202" s="819"/>
      <c r="BZ202" s="819"/>
      <c r="CA202" s="819"/>
      <c r="CB202" s="819"/>
      <c r="CC202" s="819"/>
      <c r="CD202" s="819"/>
      <c r="CE202" s="819"/>
      <c r="CF202" s="820"/>
      <c r="CG202" s="708"/>
      <c r="CH202" s="708"/>
      <c r="CI202" s="708"/>
    </row>
    <row r="203" spans="1:87" ht="15.75" x14ac:dyDescent="0.2">
      <c r="A203" s="54" t="s">
        <v>13</v>
      </c>
      <c r="B203" s="28"/>
      <c r="C203" s="28">
        <f>SUM(B203:B203)</f>
        <v>0</v>
      </c>
      <c r="D203" s="28"/>
      <c r="E203" s="28">
        <f>SUM(C203:D203)</f>
        <v>0</v>
      </c>
      <c r="F203" s="28"/>
      <c r="G203" s="28">
        <f>SUM(E203:F203)</f>
        <v>0</v>
      </c>
      <c r="H203" s="28"/>
      <c r="I203" s="28">
        <f>SUM(G203:H203)</f>
        <v>0</v>
      </c>
      <c r="J203" s="28"/>
      <c r="K203" s="28">
        <f>SUM(I203:J203)</f>
        <v>0</v>
      </c>
      <c r="L203" s="28"/>
      <c r="M203" s="28">
        <f>SUM(K203:L203)</f>
        <v>0</v>
      </c>
      <c r="N203" s="28"/>
      <c r="O203" s="28">
        <f>SUM(M203:N203)</f>
        <v>0</v>
      </c>
      <c r="P203" s="28"/>
      <c r="Q203" s="28">
        <f>SUM(O203:P203)</f>
        <v>0</v>
      </c>
      <c r="R203" s="28"/>
      <c r="S203" s="28">
        <f>SUM(Q203:R203)</f>
        <v>0</v>
      </c>
      <c r="T203" s="28"/>
      <c r="U203" s="28">
        <f>SUM(S203:T203)</f>
        <v>0</v>
      </c>
      <c r="V203" s="28">
        <v>89800</v>
      </c>
      <c r="W203" s="28"/>
      <c r="X203" s="28">
        <f>SUM(V203:W203)</f>
        <v>89800</v>
      </c>
      <c r="Y203" s="28"/>
      <c r="Z203" s="28">
        <f>SUM(X203:Y203)</f>
        <v>89800</v>
      </c>
      <c r="AA203" s="28"/>
      <c r="AB203" s="28">
        <f>SUM(Z203:AA203)</f>
        <v>89800</v>
      </c>
      <c r="AC203" s="28"/>
      <c r="AD203" s="28">
        <f>SUM(AB203:AC203)</f>
        <v>89800</v>
      </c>
      <c r="AE203" s="28"/>
      <c r="AF203" s="28">
        <f>SUM(AD203:AE203)</f>
        <v>89800</v>
      </c>
      <c r="AG203" s="28"/>
      <c r="AH203" s="28">
        <f>SUM(AF203:AG203)</f>
        <v>89800</v>
      </c>
      <c r="AI203" s="28"/>
      <c r="AJ203" s="28">
        <f>SUM(AH203:AI203)</f>
        <v>89800</v>
      </c>
      <c r="AK203" s="28"/>
      <c r="AL203" s="28">
        <f>SUM(AJ203:AK203)</f>
        <v>89800</v>
      </c>
      <c r="AM203" s="28"/>
      <c r="AN203" s="28">
        <f>SUM(AL203:AM203)</f>
        <v>89800</v>
      </c>
      <c r="AO203" s="28"/>
      <c r="AP203" s="28">
        <f>SUM(AN203:AO203)</f>
        <v>89800</v>
      </c>
      <c r="AQ203" s="16" t="s">
        <v>14</v>
      </c>
      <c r="AR203" s="17">
        <v>335</v>
      </c>
      <c r="AS203" s="17">
        <f t="shared" ref="AS203:AS210" si="374">SUM(AR203:AR203)</f>
        <v>335</v>
      </c>
      <c r="AT203" s="17"/>
      <c r="AU203" s="17">
        <f>SUM(AS203:AT203)</f>
        <v>335</v>
      </c>
      <c r="AV203" s="17">
        <v>2689</v>
      </c>
      <c r="AW203" s="17">
        <f>SUM(AU203:AV203)</f>
        <v>3024</v>
      </c>
      <c r="AX203" s="17">
        <v>76</v>
      </c>
      <c r="AY203" s="17">
        <f>SUM(AW203:AX203)</f>
        <v>3100</v>
      </c>
      <c r="AZ203" s="17">
        <v>76</v>
      </c>
      <c r="BA203" s="17">
        <f>SUM(AY203:AZ203)</f>
        <v>3176</v>
      </c>
      <c r="BB203" s="17">
        <v>152</v>
      </c>
      <c r="BC203" s="17">
        <f>SUM(BA203:BB203)</f>
        <v>3328</v>
      </c>
      <c r="BD203" s="17">
        <v>76</v>
      </c>
      <c r="BE203" s="17">
        <f>SUM(BC203:BD203)</f>
        <v>3404</v>
      </c>
      <c r="BF203" s="17">
        <v>78</v>
      </c>
      <c r="BG203" s="17">
        <f>SUM(BE203:BF203)</f>
        <v>3482</v>
      </c>
      <c r="BH203" s="17">
        <v>76</v>
      </c>
      <c r="BI203" s="17">
        <f>SUM(BG203:BH203)</f>
        <v>3558</v>
      </c>
      <c r="BJ203" s="17"/>
      <c r="BK203" s="17">
        <f>SUM(BI203:BJ203)</f>
        <v>3558</v>
      </c>
      <c r="BL203" s="764">
        <v>67666</v>
      </c>
      <c r="BM203" s="764">
        <v>146</v>
      </c>
      <c r="BN203" s="764">
        <f>SUM(BL203:BM203)</f>
        <v>67812</v>
      </c>
      <c r="BO203" s="764">
        <v>3859</v>
      </c>
      <c r="BP203" s="764">
        <f>SUM(BN203:BO203)</f>
        <v>71671</v>
      </c>
      <c r="BQ203" s="764">
        <v>99</v>
      </c>
      <c r="BR203" s="764">
        <f>SUM(BP203:BQ203)</f>
        <v>71770</v>
      </c>
      <c r="BS203" s="762">
        <v>54</v>
      </c>
      <c r="BT203" s="762">
        <f>SUM(BR203:BS203)</f>
        <v>71824</v>
      </c>
      <c r="BU203" s="762">
        <v>96</v>
      </c>
      <c r="BV203" s="762">
        <f>SUM(BT203:BU203)</f>
        <v>71920</v>
      </c>
      <c r="BW203" s="762">
        <v>48</v>
      </c>
      <c r="BX203" s="762">
        <f>SUM(BV203:BW203)</f>
        <v>71968</v>
      </c>
      <c r="BY203" s="762">
        <v>48</v>
      </c>
      <c r="BZ203" s="762">
        <f>SUM(BX203:BY203)</f>
        <v>72016</v>
      </c>
      <c r="CA203" s="762">
        <v>48</v>
      </c>
      <c r="CB203" s="762">
        <f>SUM(BZ203:CA203)</f>
        <v>72064</v>
      </c>
      <c r="CC203" s="762"/>
      <c r="CD203" s="762">
        <f>SUM(CB203:CC203)</f>
        <v>72064</v>
      </c>
      <c r="CE203" s="762">
        <v>36</v>
      </c>
      <c r="CF203" s="762">
        <f>SUM(CD203:CE203)</f>
        <v>72100</v>
      </c>
      <c r="CG203" s="698"/>
      <c r="CH203" s="31"/>
      <c r="CI203" s="31"/>
    </row>
    <row r="204" spans="1:87" ht="15.75" x14ac:dyDescent="0.2">
      <c r="A204" s="14" t="s">
        <v>77</v>
      </c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>
        <f t="shared" ref="X204:X210" si="375">SUM(V204:W204)</f>
        <v>0</v>
      </c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14" t="s">
        <v>16</v>
      </c>
      <c r="AR204" s="17">
        <v>63</v>
      </c>
      <c r="AS204" s="17">
        <f t="shared" si="374"/>
        <v>63</v>
      </c>
      <c r="AT204" s="17"/>
      <c r="AU204" s="17">
        <f t="shared" ref="AU204:AU210" si="376">SUM(AS204:AT204)</f>
        <v>63</v>
      </c>
      <c r="AV204" s="17">
        <v>581</v>
      </c>
      <c r="AW204" s="17">
        <f t="shared" ref="AW204:AW210" si="377">SUM(AU204:AV204)</f>
        <v>644</v>
      </c>
      <c r="AX204" s="17">
        <v>17</v>
      </c>
      <c r="AY204" s="17">
        <f t="shared" ref="AY204:AY210" si="378">SUM(AW204:AX204)</f>
        <v>661</v>
      </c>
      <c r="AZ204" s="17">
        <v>17</v>
      </c>
      <c r="BA204" s="17">
        <f t="shared" ref="BA204:BC210" si="379">SUM(AY204:AZ204)</f>
        <v>678</v>
      </c>
      <c r="BB204" s="17">
        <v>34</v>
      </c>
      <c r="BC204" s="17">
        <f t="shared" si="379"/>
        <v>712</v>
      </c>
      <c r="BD204" s="17">
        <v>21</v>
      </c>
      <c r="BE204" s="17">
        <f t="shared" ref="BE204:BG210" si="380">SUM(BC204:BD204)</f>
        <v>733</v>
      </c>
      <c r="BF204" s="17">
        <v>22</v>
      </c>
      <c r="BG204" s="17">
        <f t="shared" si="380"/>
        <v>755</v>
      </c>
      <c r="BH204" s="17">
        <v>20</v>
      </c>
      <c r="BI204" s="17">
        <f t="shared" ref="BI204:BK210" si="381">SUM(BG204:BH204)</f>
        <v>775</v>
      </c>
      <c r="BJ204" s="17"/>
      <c r="BK204" s="17">
        <f t="shared" si="381"/>
        <v>775</v>
      </c>
      <c r="BL204" s="764">
        <v>13811</v>
      </c>
      <c r="BM204" s="764">
        <v>26</v>
      </c>
      <c r="BN204" s="764">
        <f t="shared" ref="BN204:BN210" si="382">SUM(BL204:BM204)</f>
        <v>13837</v>
      </c>
      <c r="BO204" s="764">
        <v>752</v>
      </c>
      <c r="BP204" s="764">
        <f t="shared" ref="BP204:BP210" si="383">SUM(BN204:BO204)</f>
        <v>14589</v>
      </c>
      <c r="BQ204" s="764">
        <v>22</v>
      </c>
      <c r="BR204" s="764">
        <f t="shared" ref="BR204:BR210" si="384">SUM(BP204:BQ204)</f>
        <v>14611</v>
      </c>
      <c r="BS204" s="762">
        <v>11</v>
      </c>
      <c r="BT204" s="762">
        <f t="shared" ref="BT204:BT210" si="385">SUM(BR204:BS204)</f>
        <v>14622</v>
      </c>
      <c r="BU204" s="762">
        <v>18</v>
      </c>
      <c r="BV204" s="762">
        <f t="shared" ref="BV204:BV210" si="386">SUM(BT204:BU204)</f>
        <v>14640</v>
      </c>
      <c r="BW204" s="762">
        <v>9</v>
      </c>
      <c r="BX204" s="762">
        <f t="shared" ref="BX204:BX210" si="387">SUM(BV204:BW204)</f>
        <v>14649</v>
      </c>
      <c r="BY204" s="762">
        <v>9</v>
      </c>
      <c r="BZ204" s="762">
        <f t="shared" ref="BZ204:BZ210" si="388">SUM(BX204:BY204)</f>
        <v>14658</v>
      </c>
      <c r="CA204" s="762">
        <v>9</v>
      </c>
      <c r="CB204" s="762">
        <f t="shared" ref="CB204:CB210" si="389">SUM(BZ204:CA204)</f>
        <v>14667</v>
      </c>
      <c r="CC204" s="762"/>
      <c r="CD204" s="762">
        <f t="shared" ref="CD204:CD213" si="390">SUM(CB204:CC204)</f>
        <v>14667</v>
      </c>
      <c r="CE204" s="762">
        <v>9</v>
      </c>
      <c r="CF204" s="762">
        <f t="shared" ref="CF204:CF210" si="391">SUM(CD204:CE204)</f>
        <v>14676</v>
      </c>
      <c r="CG204" s="698"/>
      <c r="CH204" s="31"/>
      <c r="CI204" s="31"/>
    </row>
    <row r="205" spans="1:87" ht="15.75" x14ac:dyDescent="0.2">
      <c r="A205" s="14" t="s">
        <v>86</v>
      </c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>
        <f t="shared" si="375"/>
        <v>0</v>
      </c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0" t="s">
        <v>18</v>
      </c>
      <c r="AR205" s="17"/>
      <c r="AS205" s="17">
        <f t="shared" si="374"/>
        <v>0</v>
      </c>
      <c r="AT205" s="17"/>
      <c r="AU205" s="17">
        <f t="shared" si="376"/>
        <v>0</v>
      </c>
      <c r="AV205" s="17">
        <v>664</v>
      </c>
      <c r="AW205" s="17">
        <f t="shared" si="377"/>
        <v>664</v>
      </c>
      <c r="AX205" s="17"/>
      <c r="AY205" s="17">
        <f t="shared" si="378"/>
        <v>664</v>
      </c>
      <c r="AZ205" s="17"/>
      <c r="BA205" s="17">
        <f t="shared" si="379"/>
        <v>664</v>
      </c>
      <c r="BB205" s="17"/>
      <c r="BC205" s="17">
        <f t="shared" si="379"/>
        <v>664</v>
      </c>
      <c r="BD205" s="17"/>
      <c r="BE205" s="17">
        <f t="shared" si="380"/>
        <v>664</v>
      </c>
      <c r="BF205" s="17"/>
      <c r="BG205" s="17">
        <f t="shared" si="380"/>
        <v>664</v>
      </c>
      <c r="BH205" s="17"/>
      <c r="BI205" s="17">
        <f t="shared" si="381"/>
        <v>664</v>
      </c>
      <c r="BJ205" s="17"/>
      <c r="BK205" s="17">
        <f t="shared" si="381"/>
        <v>664</v>
      </c>
      <c r="BL205" s="764">
        <v>6823</v>
      </c>
      <c r="BM205" s="764"/>
      <c r="BN205" s="764">
        <f t="shared" si="382"/>
        <v>6823</v>
      </c>
      <c r="BO205" s="764">
        <v>1235</v>
      </c>
      <c r="BP205" s="764">
        <f t="shared" si="383"/>
        <v>8058</v>
      </c>
      <c r="BQ205" s="764"/>
      <c r="BR205" s="764">
        <f t="shared" si="384"/>
        <v>8058</v>
      </c>
      <c r="BS205" s="762"/>
      <c r="BT205" s="762">
        <f t="shared" si="385"/>
        <v>8058</v>
      </c>
      <c r="BU205" s="762"/>
      <c r="BV205" s="762">
        <f t="shared" si="386"/>
        <v>8058</v>
      </c>
      <c r="BW205" s="762"/>
      <c r="BX205" s="762">
        <f t="shared" si="387"/>
        <v>8058</v>
      </c>
      <c r="BY205" s="762"/>
      <c r="BZ205" s="762">
        <f t="shared" si="388"/>
        <v>8058</v>
      </c>
      <c r="CA205" s="762"/>
      <c r="CB205" s="762">
        <f t="shared" si="389"/>
        <v>8058</v>
      </c>
      <c r="CC205" s="762"/>
      <c r="CD205" s="762">
        <f t="shared" si="390"/>
        <v>8058</v>
      </c>
      <c r="CE205" s="762"/>
      <c r="CF205" s="762">
        <f t="shared" si="391"/>
        <v>8058</v>
      </c>
      <c r="CG205" s="698"/>
      <c r="CH205" s="31"/>
      <c r="CI205" s="31"/>
    </row>
    <row r="206" spans="1:87" ht="15.75" x14ac:dyDescent="0.2">
      <c r="A206" s="14" t="s">
        <v>92</v>
      </c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>
        <f t="shared" si="375"/>
        <v>0</v>
      </c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1" t="s">
        <v>20</v>
      </c>
      <c r="AR206" s="17"/>
      <c r="AS206" s="17">
        <f t="shared" si="374"/>
        <v>0</v>
      </c>
      <c r="AT206" s="17"/>
      <c r="AU206" s="17">
        <f t="shared" si="376"/>
        <v>0</v>
      </c>
      <c r="AV206" s="17"/>
      <c r="AW206" s="17">
        <f t="shared" si="377"/>
        <v>0</v>
      </c>
      <c r="AX206" s="17"/>
      <c r="AY206" s="17">
        <f t="shared" si="378"/>
        <v>0</v>
      </c>
      <c r="AZ206" s="17"/>
      <c r="BA206" s="17">
        <f t="shared" si="379"/>
        <v>0</v>
      </c>
      <c r="BB206" s="17"/>
      <c r="BC206" s="17">
        <f t="shared" si="379"/>
        <v>0</v>
      </c>
      <c r="BD206" s="17"/>
      <c r="BE206" s="17">
        <f t="shared" si="380"/>
        <v>0</v>
      </c>
      <c r="BF206" s="17"/>
      <c r="BG206" s="17">
        <f t="shared" si="380"/>
        <v>0</v>
      </c>
      <c r="BH206" s="17"/>
      <c r="BI206" s="17">
        <f t="shared" si="381"/>
        <v>0</v>
      </c>
      <c r="BJ206" s="17"/>
      <c r="BK206" s="17">
        <f t="shared" si="381"/>
        <v>0</v>
      </c>
      <c r="BL206" s="764"/>
      <c r="BM206" s="764"/>
      <c r="BN206" s="764">
        <f t="shared" si="382"/>
        <v>0</v>
      </c>
      <c r="BO206" s="764"/>
      <c r="BP206" s="764">
        <f t="shared" si="383"/>
        <v>0</v>
      </c>
      <c r="BQ206" s="764"/>
      <c r="BR206" s="764">
        <f t="shared" si="384"/>
        <v>0</v>
      </c>
      <c r="BS206" s="762"/>
      <c r="BT206" s="762">
        <f t="shared" si="385"/>
        <v>0</v>
      </c>
      <c r="BU206" s="762"/>
      <c r="BV206" s="762">
        <f t="shared" si="386"/>
        <v>0</v>
      </c>
      <c r="BW206" s="762"/>
      <c r="BX206" s="762">
        <f t="shared" si="387"/>
        <v>0</v>
      </c>
      <c r="BY206" s="762"/>
      <c r="BZ206" s="762">
        <f t="shared" si="388"/>
        <v>0</v>
      </c>
      <c r="CA206" s="762"/>
      <c r="CB206" s="762">
        <f t="shared" si="389"/>
        <v>0</v>
      </c>
      <c r="CC206" s="762"/>
      <c r="CD206" s="762">
        <f t="shared" si="390"/>
        <v>0</v>
      </c>
      <c r="CE206" s="762"/>
      <c r="CF206" s="762">
        <f t="shared" si="391"/>
        <v>0</v>
      </c>
      <c r="CG206" s="698"/>
      <c r="CH206" s="31"/>
      <c r="CI206" s="31"/>
    </row>
    <row r="207" spans="1:87" ht="15.75" x14ac:dyDescent="0.2">
      <c r="A207" s="14" t="s">
        <v>96</v>
      </c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>
        <f t="shared" si="375"/>
        <v>0</v>
      </c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0" t="s">
        <v>22</v>
      </c>
      <c r="AR207" s="17"/>
      <c r="AS207" s="17">
        <f t="shared" si="374"/>
        <v>0</v>
      </c>
      <c r="AT207" s="17"/>
      <c r="AU207" s="17">
        <f t="shared" si="376"/>
        <v>0</v>
      </c>
      <c r="AV207" s="17"/>
      <c r="AW207" s="17">
        <f t="shared" si="377"/>
        <v>0</v>
      </c>
      <c r="AX207" s="17"/>
      <c r="AY207" s="17">
        <f t="shared" si="378"/>
        <v>0</v>
      </c>
      <c r="AZ207" s="17"/>
      <c r="BA207" s="17">
        <f t="shared" si="379"/>
        <v>0</v>
      </c>
      <c r="BB207" s="17"/>
      <c r="BC207" s="17">
        <f t="shared" si="379"/>
        <v>0</v>
      </c>
      <c r="BD207" s="17"/>
      <c r="BE207" s="17">
        <f t="shared" si="380"/>
        <v>0</v>
      </c>
      <c r="BF207" s="17"/>
      <c r="BG207" s="17">
        <f t="shared" si="380"/>
        <v>0</v>
      </c>
      <c r="BH207" s="17"/>
      <c r="BI207" s="17">
        <f t="shared" si="381"/>
        <v>0</v>
      </c>
      <c r="BJ207" s="17"/>
      <c r="BK207" s="17">
        <f t="shared" si="381"/>
        <v>0</v>
      </c>
      <c r="BL207" s="764"/>
      <c r="BM207" s="764"/>
      <c r="BN207" s="764">
        <f t="shared" si="382"/>
        <v>0</v>
      </c>
      <c r="BO207" s="764"/>
      <c r="BP207" s="764">
        <f t="shared" si="383"/>
        <v>0</v>
      </c>
      <c r="BQ207" s="764"/>
      <c r="BR207" s="764">
        <f t="shared" si="384"/>
        <v>0</v>
      </c>
      <c r="BS207" s="762"/>
      <c r="BT207" s="762">
        <f t="shared" si="385"/>
        <v>0</v>
      </c>
      <c r="BU207" s="762"/>
      <c r="BV207" s="762">
        <f t="shared" si="386"/>
        <v>0</v>
      </c>
      <c r="BW207" s="762"/>
      <c r="BX207" s="762">
        <f t="shared" si="387"/>
        <v>0</v>
      </c>
      <c r="BY207" s="762"/>
      <c r="BZ207" s="762">
        <f t="shared" si="388"/>
        <v>0</v>
      </c>
      <c r="CA207" s="762"/>
      <c r="CB207" s="762">
        <f t="shared" si="389"/>
        <v>0</v>
      </c>
      <c r="CC207" s="762"/>
      <c r="CD207" s="762">
        <f t="shared" si="390"/>
        <v>0</v>
      </c>
      <c r="CE207" s="762"/>
      <c r="CF207" s="762">
        <f t="shared" si="391"/>
        <v>0</v>
      </c>
      <c r="CG207" s="698"/>
      <c r="CH207" s="31"/>
      <c r="CI207" s="31"/>
    </row>
    <row r="208" spans="1:87" ht="15.75" x14ac:dyDescent="0.2">
      <c r="A208" s="14" t="s">
        <v>104</v>
      </c>
      <c r="B208" s="19">
        <f t="shared" ref="B208:T208" si="392">B209+B210</f>
        <v>398</v>
      </c>
      <c r="C208" s="19">
        <f t="shared" si="392"/>
        <v>398</v>
      </c>
      <c r="D208" s="19">
        <f t="shared" si="392"/>
        <v>0</v>
      </c>
      <c r="E208" s="19">
        <f t="shared" si="392"/>
        <v>398</v>
      </c>
      <c r="F208" s="19">
        <f t="shared" si="392"/>
        <v>6695</v>
      </c>
      <c r="G208" s="19">
        <f t="shared" si="392"/>
        <v>7093</v>
      </c>
      <c r="H208" s="19">
        <f t="shared" si="392"/>
        <v>93</v>
      </c>
      <c r="I208" s="19">
        <f t="shared" si="392"/>
        <v>7186</v>
      </c>
      <c r="J208" s="19">
        <f t="shared" si="392"/>
        <v>93</v>
      </c>
      <c r="K208" s="19">
        <f t="shared" si="392"/>
        <v>7279</v>
      </c>
      <c r="L208" s="19">
        <f t="shared" si="392"/>
        <v>186</v>
      </c>
      <c r="M208" s="19">
        <f t="shared" si="392"/>
        <v>7465</v>
      </c>
      <c r="N208" s="19">
        <f t="shared" si="392"/>
        <v>97</v>
      </c>
      <c r="O208" s="19">
        <f t="shared" si="392"/>
        <v>7562</v>
      </c>
      <c r="P208" s="19">
        <f t="shared" si="392"/>
        <v>100</v>
      </c>
      <c r="Q208" s="19">
        <f t="shared" si="392"/>
        <v>7662</v>
      </c>
      <c r="R208" s="19">
        <f t="shared" si="392"/>
        <v>96</v>
      </c>
      <c r="S208" s="19">
        <f t="shared" si="392"/>
        <v>7758</v>
      </c>
      <c r="T208" s="19">
        <f t="shared" si="392"/>
        <v>0</v>
      </c>
      <c r="U208" s="19">
        <f>U209+U210</f>
        <v>7758</v>
      </c>
      <c r="V208" s="19">
        <f>V209+V210</f>
        <v>0</v>
      </c>
      <c r="W208" s="19">
        <f t="shared" ref="W208:AP208" si="393">W209+W210</f>
        <v>172</v>
      </c>
      <c r="X208" s="19">
        <f t="shared" si="393"/>
        <v>172</v>
      </c>
      <c r="Y208" s="19">
        <f t="shared" si="393"/>
        <v>8046</v>
      </c>
      <c r="Z208" s="19">
        <f t="shared" si="393"/>
        <v>8218</v>
      </c>
      <c r="AA208" s="19">
        <f t="shared" si="393"/>
        <v>121</v>
      </c>
      <c r="AB208" s="19">
        <f t="shared" si="393"/>
        <v>8339</v>
      </c>
      <c r="AC208" s="19">
        <f t="shared" si="393"/>
        <v>65</v>
      </c>
      <c r="AD208" s="19">
        <f t="shared" si="393"/>
        <v>8404</v>
      </c>
      <c r="AE208" s="19">
        <f t="shared" si="393"/>
        <v>114</v>
      </c>
      <c r="AF208" s="19">
        <f t="shared" si="393"/>
        <v>8518</v>
      </c>
      <c r="AG208" s="19">
        <f t="shared" si="393"/>
        <v>57</v>
      </c>
      <c r="AH208" s="19">
        <f t="shared" si="393"/>
        <v>8575</v>
      </c>
      <c r="AI208" s="19">
        <f t="shared" si="393"/>
        <v>57</v>
      </c>
      <c r="AJ208" s="19">
        <f t="shared" si="393"/>
        <v>8632</v>
      </c>
      <c r="AK208" s="19">
        <f t="shared" si="393"/>
        <v>57</v>
      </c>
      <c r="AL208" s="19">
        <f t="shared" si="393"/>
        <v>8689</v>
      </c>
      <c r="AM208" s="19">
        <f t="shared" si="393"/>
        <v>0</v>
      </c>
      <c r="AN208" s="19">
        <f t="shared" si="393"/>
        <v>8689</v>
      </c>
      <c r="AO208" s="19">
        <f>AO209+AO210</f>
        <v>45</v>
      </c>
      <c r="AP208" s="19">
        <f t="shared" si="393"/>
        <v>8734</v>
      </c>
      <c r="AQ208" s="14" t="s">
        <v>46</v>
      </c>
      <c r="AR208" s="17"/>
      <c r="AS208" s="17">
        <f t="shared" si="374"/>
        <v>0</v>
      </c>
      <c r="AT208" s="17"/>
      <c r="AU208" s="17">
        <f t="shared" si="376"/>
        <v>0</v>
      </c>
      <c r="AV208" s="17">
        <v>1761</v>
      </c>
      <c r="AW208" s="17">
        <f t="shared" si="377"/>
        <v>1761</v>
      </c>
      <c r="AX208" s="17"/>
      <c r="AY208" s="17">
        <f t="shared" si="378"/>
        <v>1761</v>
      </c>
      <c r="AZ208" s="17"/>
      <c r="BA208" s="17">
        <f t="shared" si="379"/>
        <v>1761</v>
      </c>
      <c r="BB208" s="17"/>
      <c r="BC208" s="17">
        <f t="shared" si="379"/>
        <v>1761</v>
      </c>
      <c r="BD208" s="17"/>
      <c r="BE208" s="17">
        <f t="shared" si="380"/>
        <v>1761</v>
      </c>
      <c r="BF208" s="17"/>
      <c r="BG208" s="17">
        <f t="shared" si="380"/>
        <v>1761</v>
      </c>
      <c r="BH208" s="17"/>
      <c r="BI208" s="17">
        <f t="shared" si="381"/>
        <v>1761</v>
      </c>
      <c r="BJ208" s="17"/>
      <c r="BK208" s="17">
        <f t="shared" si="381"/>
        <v>1761</v>
      </c>
      <c r="BL208" s="764">
        <v>1500</v>
      </c>
      <c r="BM208" s="764"/>
      <c r="BN208" s="764">
        <f t="shared" si="382"/>
        <v>1500</v>
      </c>
      <c r="BO208" s="764">
        <v>2200</v>
      </c>
      <c r="BP208" s="764">
        <f t="shared" si="383"/>
        <v>3700</v>
      </c>
      <c r="BQ208" s="764"/>
      <c r="BR208" s="764">
        <f t="shared" si="384"/>
        <v>3700</v>
      </c>
      <c r="BS208" s="762"/>
      <c r="BT208" s="762">
        <f t="shared" si="385"/>
        <v>3700</v>
      </c>
      <c r="BU208" s="762"/>
      <c r="BV208" s="762">
        <f t="shared" si="386"/>
        <v>3700</v>
      </c>
      <c r="BW208" s="762"/>
      <c r="BX208" s="762">
        <f t="shared" si="387"/>
        <v>3700</v>
      </c>
      <c r="BY208" s="762"/>
      <c r="BZ208" s="762">
        <f t="shared" si="388"/>
        <v>3700</v>
      </c>
      <c r="CA208" s="762"/>
      <c r="CB208" s="762">
        <f t="shared" si="389"/>
        <v>3700</v>
      </c>
      <c r="CC208" s="762"/>
      <c r="CD208" s="762">
        <f t="shared" si="390"/>
        <v>3700</v>
      </c>
      <c r="CE208" s="762"/>
      <c r="CF208" s="762">
        <f t="shared" si="391"/>
        <v>3700</v>
      </c>
      <c r="CG208" s="698"/>
      <c r="CH208" s="31"/>
      <c r="CI208" s="31"/>
    </row>
    <row r="209" spans="1:87" ht="15.75" x14ac:dyDescent="0.2">
      <c r="A209" s="18" t="s">
        <v>123</v>
      </c>
      <c r="B209" s="28"/>
      <c r="C209" s="28"/>
      <c r="D209" s="28"/>
      <c r="E209" s="28"/>
      <c r="F209" s="28">
        <v>6602</v>
      </c>
      <c r="G209" s="28">
        <f>SUM(E209:F209)</f>
        <v>6602</v>
      </c>
      <c r="H209" s="28"/>
      <c r="I209" s="28">
        <f>SUM(G209:H209)</f>
        <v>6602</v>
      </c>
      <c r="J209" s="28"/>
      <c r="K209" s="28">
        <f>SUM(I209:J209)</f>
        <v>6602</v>
      </c>
      <c r="L209" s="28"/>
      <c r="M209" s="28">
        <f>SUM(K209:L209)</f>
        <v>6602</v>
      </c>
      <c r="N209" s="28"/>
      <c r="O209" s="28">
        <f>SUM(M209:N209)</f>
        <v>6602</v>
      </c>
      <c r="P209" s="28"/>
      <c r="Q209" s="28">
        <f>SUM(O209:P209)</f>
        <v>6602</v>
      </c>
      <c r="R209" s="28"/>
      <c r="S209" s="28">
        <f>SUM(Q209:R209)</f>
        <v>6602</v>
      </c>
      <c r="T209" s="28"/>
      <c r="U209" s="28">
        <f>SUM(S209:T209)</f>
        <v>6602</v>
      </c>
      <c r="V209" s="28"/>
      <c r="W209" s="28"/>
      <c r="X209" s="28">
        <f t="shared" si="375"/>
        <v>0</v>
      </c>
      <c r="Y209" s="28">
        <v>8046</v>
      </c>
      <c r="Z209" s="28">
        <f>SUM(X209:Y209)</f>
        <v>8046</v>
      </c>
      <c r="AA209" s="28"/>
      <c r="AB209" s="28">
        <f>SUM(Z209:AA209)</f>
        <v>8046</v>
      </c>
      <c r="AC209" s="28"/>
      <c r="AD209" s="28">
        <f>SUM(AB209:AC209)</f>
        <v>8046</v>
      </c>
      <c r="AE209" s="28"/>
      <c r="AF209" s="28">
        <f>SUM(AD209:AE209)</f>
        <v>8046</v>
      </c>
      <c r="AG209" s="28"/>
      <c r="AH209" s="28">
        <f>SUM(AF209:AG209)</f>
        <v>8046</v>
      </c>
      <c r="AI209" s="28"/>
      <c r="AJ209" s="28">
        <f>SUM(AH209:AI209)</f>
        <v>8046</v>
      </c>
      <c r="AK209" s="28"/>
      <c r="AL209" s="28">
        <f>SUM(AJ209:AK209)</f>
        <v>8046</v>
      </c>
      <c r="AM209" s="28"/>
      <c r="AN209" s="28">
        <f>SUM(AL209:AM209)</f>
        <v>8046</v>
      </c>
      <c r="AO209" s="28"/>
      <c r="AP209" s="28">
        <f t="shared" ref="AP209:AP210" si="394">SUM(AN209:AO209)</f>
        <v>8046</v>
      </c>
      <c r="AQ209" s="14" t="s">
        <v>48</v>
      </c>
      <c r="AR209" s="17"/>
      <c r="AS209" s="17">
        <f t="shared" si="374"/>
        <v>0</v>
      </c>
      <c r="AT209" s="17"/>
      <c r="AU209" s="17">
        <f t="shared" si="376"/>
        <v>0</v>
      </c>
      <c r="AV209" s="17">
        <v>1000</v>
      </c>
      <c r="AW209" s="17">
        <f t="shared" si="377"/>
        <v>1000</v>
      </c>
      <c r="AX209" s="17"/>
      <c r="AY209" s="17">
        <f t="shared" si="378"/>
        <v>1000</v>
      </c>
      <c r="AZ209" s="17"/>
      <c r="BA209" s="17">
        <f t="shared" si="379"/>
        <v>1000</v>
      </c>
      <c r="BB209" s="17"/>
      <c r="BC209" s="17">
        <f t="shared" si="379"/>
        <v>1000</v>
      </c>
      <c r="BD209" s="17"/>
      <c r="BE209" s="17">
        <f t="shared" si="380"/>
        <v>1000</v>
      </c>
      <c r="BF209" s="17"/>
      <c r="BG209" s="17">
        <f t="shared" si="380"/>
        <v>1000</v>
      </c>
      <c r="BH209" s="17"/>
      <c r="BI209" s="17">
        <f t="shared" si="381"/>
        <v>1000</v>
      </c>
      <c r="BJ209" s="17"/>
      <c r="BK209" s="17">
        <f t="shared" si="381"/>
        <v>1000</v>
      </c>
      <c r="BL209" s="764"/>
      <c r="BM209" s="764"/>
      <c r="BN209" s="764">
        <f t="shared" si="382"/>
        <v>0</v>
      </c>
      <c r="BO209" s="764"/>
      <c r="BP209" s="764">
        <f t="shared" si="383"/>
        <v>0</v>
      </c>
      <c r="BQ209" s="764"/>
      <c r="BR209" s="764">
        <f t="shared" si="384"/>
        <v>0</v>
      </c>
      <c r="BS209" s="762"/>
      <c r="BT209" s="762">
        <f t="shared" si="385"/>
        <v>0</v>
      </c>
      <c r="BU209" s="762"/>
      <c r="BV209" s="762">
        <f t="shared" si="386"/>
        <v>0</v>
      </c>
      <c r="BW209" s="762"/>
      <c r="BX209" s="762">
        <f t="shared" si="387"/>
        <v>0</v>
      </c>
      <c r="BY209" s="762"/>
      <c r="BZ209" s="762">
        <f t="shared" si="388"/>
        <v>0</v>
      </c>
      <c r="CA209" s="762"/>
      <c r="CB209" s="762">
        <f t="shared" si="389"/>
        <v>0</v>
      </c>
      <c r="CC209" s="762"/>
      <c r="CD209" s="762">
        <f t="shared" si="390"/>
        <v>0</v>
      </c>
      <c r="CE209" s="762"/>
      <c r="CF209" s="762">
        <f t="shared" si="391"/>
        <v>0</v>
      </c>
      <c r="CG209" s="698"/>
      <c r="CH209" s="31"/>
      <c r="CI209" s="31"/>
    </row>
    <row r="210" spans="1:87" ht="15.75" x14ac:dyDescent="0.2">
      <c r="A210" s="36" t="s">
        <v>125</v>
      </c>
      <c r="B210" s="28">
        <v>398</v>
      </c>
      <c r="C210" s="28">
        <f>SUM(B210:B210)</f>
        <v>398</v>
      </c>
      <c r="D210" s="28"/>
      <c r="E210" s="28">
        <f>SUM(C210:D210)</f>
        <v>398</v>
      </c>
      <c r="F210" s="28">
        <v>93</v>
      </c>
      <c r="G210" s="28">
        <f>SUM(E210:F210)</f>
        <v>491</v>
      </c>
      <c r="H210" s="28">
        <v>93</v>
      </c>
      <c r="I210" s="28">
        <f>SUM(G210:H210)</f>
        <v>584</v>
      </c>
      <c r="J210" s="28">
        <v>93</v>
      </c>
      <c r="K210" s="28">
        <f>SUM(I210:J210)</f>
        <v>677</v>
      </c>
      <c r="L210" s="28">
        <v>186</v>
      </c>
      <c r="M210" s="28">
        <f>SUM(K210:L210)</f>
        <v>863</v>
      </c>
      <c r="N210" s="28">
        <v>97</v>
      </c>
      <c r="O210" s="28">
        <f>SUM(M210:N210)</f>
        <v>960</v>
      </c>
      <c r="P210" s="28">
        <v>100</v>
      </c>
      <c r="Q210" s="28">
        <f>SUM(O210:P210)</f>
        <v>1060</v>
      </c>
      <c r="R210" s="28">
        <v>96</v>
      </c>
      <c r="S210" s="28">
        <f>SUM(Q210:R210)</f>
        <v>1156</v>
      </c>
      <c r="T210" s="28"/>
      <c r="U210" s="28">
        <f>SUM(S210:T210)</f>
        <v>1156</v>
      </c>
      <c r="V210" s="28"/>
      <c r="W210" s="28">
        <v>172</v>
      </c>
      <c r="X210" s="28">
        <f t="shared" si="375"/>
        <v>172</v>
      </c>
      <c r="Y210" s="28"/>
      <c r="Z210" s="28">
        <f>SUM(X210:Y210)</f>
        <v>172</v>
      </c>
      <c r="AA210" s="28">
        <v>121</v>
      </c>
      <c r="AB210" s="28">
        <f>SUM(Z210:AA210)</f>
        <v>293</v>
      </c>
      <c r="AC210" s="28">
        <v>65</v>
      </c>
      <c r="AD210" s="28">
        <f>SUM(AB210:AC210)</f>
        <v>358</v>
      </c>
      <c r="AE210" s="28">
        <v>114</v>
      </c>
      <c r="AF210" s="28">
        <f>SUM(AD210:AE210)</f>
        <v>472</v>
      </c>
      <c r="AG210" s="28">
        <v>57</v>
      </c>
      <c r="AH210" s="28">
        <f>SUM(AF210:AG210)</f>
        <v>529</v>
      </c>
      <c r="AI210" s="28">
        <v>57</v>
      </c>
      <c r="AJ210" s="28">
        <f>SUM(AH210:AI210)</f>
        <v>586</v>
      </c>
      <c r="AK210" s="28">
        <v>57</v>
      </c>
      <c r="AL210" s="28">
        <f t="shared" ref="AL210" si="395">SUM(AJ210:AK210)</f>
        <v>643</v>
      </c>
      <c r="AM210" s="28"/>
      <c r="AN210" s="28">
        <f>SUM(AL210:AM210)</f>
        <v>643</v>
      </c>
      <c r="AO210" s="28">
        <v>45</v>
      </c>
      <c r="AP210" s="28">
        <f t="shared" si="394"/>
        <v>688</v>
      </c>
      <c r="AQ210" s="14" t="s">
        <v>49</v>
      </c>
      <c r="AR210" s="17"/>
      <c r="AS210" s="17">
        <f t="shared" si="374"/>
        <v>0</v>
      </c>
      <c r="AT210" s="17"/>
      <c r="AU210" s="17">
        <f t="shared" si="376"/>
        <v>0</v>
      </c>
      <c r="AV210" s="17"/>
      <c r="AW210" s="17">
        <f t="shared" si="377"/>
        <v>0</v>
      </c>
      <c r="AX210" s="17"/>
      <c r="AY210" s="17">
        <f t="shared" si="378"/>
        <v>0</v>
      </c>
      <c r="AZ210" s="17"/>
      <c r="BA210" s="17">
        <f t="shared" si="379"/>
        <v>0</v>
      </c>
      <c r="BB210" s="17"/>
      <c r="BC210" s="17">
        <f t="shared" si="379"/>
        <v>0</v>
      </c>
      <c r="BD210" s="17"/>
      <c r="BE210" s="17">
        <f t="shared" si="380"/>
        <v>0</v>
      </c>
      <c r="BF210" s="17"/>
      <c r="BG210" s="17">
        <f t="shared" si="380"/>
        <v>0</v>
      </c>
      <c r="BH210" s="17"/>
      <c r="BI210" s="17">
        <f t="shared" si="381"/>
        <v>0</v>
      </c>
      <c r="BJ210" s="17"/>
      <c r="BK210" s="17">
        <f t="shared" si="381"/>
        <v>0</v>
      </c>
      <c r="BL210" s="764"/>
      <c r="BM210" s="764"/>
      <c r="BN210" s="764">
        <f t="shared" si="382"/>
        <v>0</v>
      </c>
      <c r="BO210" s="764"/>
      <c r="BP210" s="764">
        <f t="shared" si="383"/>
        <v>0</v>
      </c>
      <c r="BQ210" s="764"/>
      <c r="BR210" s="764">
        <f t="shared" si="384"/>
        <v>0</v>
      </c>
      <c r="BS210" s="762"/>
      <c r="BT210" s="762">
        <f t="shared" si="385"/>
        <v>0</v>
      </c>
      <c r="BU210" s="762"/>
      <c r="BV210" s="762">
        <f t="shared" si="386"/>
        <v>0</v>
      </c>
      <c r="BW210" s="762"/>
      <c r="BX210" s="762">
        <f t="shared" si="387"/>
        <v>0</v>
      </c>
      <c r="BY210" s="762"/>
      <c r="BZ210" s="762">
        <f t="shared" si="388"/>
        <v>0</v>
      </c>
      <c r="CA210" s="762"/>
      <c r="CB210" s="762">
        <f t="shared" si="389"/>
        <v>0</v>
      </c>
      <c r="CC210" s="762"/>
      <c r="CD210" s="762">
        <f t="shared" si="390"/>
        <v>0</v>
      </c>
      <c r="CE210" s="762"/>
      <c r="CF210" s="762">
        <f t="shared" si="391"/>
        <v>0</v>
      </c>
      <c r="CG210" s="698"/>
      <c r="CH210" s="31"/>
      <c r="CI210" s="31"/>
    </row>
    <row r="211" spans="1:87" ht="15.75" x14ac:dyDescent="0.2">
      <c r="A211" s="44" t="s">
        <v>126</v>
      </c>
      <c r="B211" s="45">
        <f t="shared" ref="B211:S211" si="396">B204+B205+B206+B207+B208+B203</f>
        <v>398</v>
      </c>
      <c r="C211" s="45">
        <f t="shared" si="396"/>
        <v>398</v>
      </c>
      <c r="D211" s="45">
        <f t="shared" si="396"/>
        <v>0</v>
      </c>
      <c r="E211" s="45">
        <f t="shared" si="396"/>
        <v>398</v>
      </c>
      <c r="F211" s="45">
        <f t="shared" si="396"/>
        <v>6695</v>
      </c>
      <c r="G211" s="45">
        <f t="shared" si="396"/>
        <v>7093</v>
      </c>
      <c r="H211" s="45">
        <f t="shared" si="396"/>
        <v>93</v>
      </c>
      <c r="I211" s="45">
        <f t="shared" si="396"/>
        <v>7186</v>
      </c>
      <c r="J211" s="45">
        <f t="shared" si="396"/>
        <v>93</v>
      </c>
      <c r="K211" s="45">
        <f t="shared" si="396"/>
        <v>7279</v>
      </c>
      <c r="L211" s="45">
        <f t="shared" si="396"/>
        <v>186</v>
      </c>
      <c r="M211" s="45">
        <f t="shared" si="396"/>
        <v>7465</v>
      </c>
      <c r="N211" s="45">
        <f t="shared" si="396"/>
        <v>97</v>
      </c>
      <c r="O211" s="45">
        <f t="shared" si="396"/>
        <v>7562</v>
      </c>
      <c r="P211" s="45">
        <f t="shared" si="396"/>
        <v>100</v>
      </c>
      <c r="Q211" s="45">
        <f t="shared" si="396"/>
        <v>7662</v>
      </c>
      <c r="R211" s="45">
        <f t="shared" si="396"/>
        <v>96</v>
      </c>
      <c r="S211" s="45">
        <f t="shared" si="396"/>
        <v>7758</v>
      </c>
      <c r="T211" s="45">
        <f>T204+T205+T206+T207+T208+T203</f>
        <v>0</v>
      </c>
      <c r="U211" s="45">
        <f>U204+U205+U206+U207+U208+U203</f>
        <v>7758</v>
      </c>
      <c r="V211" s="45">
        <f>V204+V205+V206+V207+V208+V203</f>
        <v>89800</v>
      </c>
      <c r="W211" s="45">
        <f t="shared" ref="W211:AL211" si="397">W204+W205+W206+W207+W208+W203</f>
        <v>172</v>
      </c>
      <c r="X211" s="45">
        <f t="shared" si="397"/>
        <v>89972</v>
      </c>
      <c r="Y211" s="45">
        <f t="shared" si="397"/>
        <v>8046</v>
      </c>
      <c r="Z211" s="45">
        <f t="shared" si="397"/>
        <v>98018</v>
      </c>
      <c r="AA211" s="45">
        <f t="shared" si="397"/>
        <v>121</v>
      </c>
      <c r="AB211" s="45">
        <f t="shared" si="397"/>
        <v>98139</v>
      </c>
      <c r="AC211" s="45">
        <f t="shared" si="397"/>
        <v>65</v>
      </c>
      <c r="AD211" s="45">
        <f t="shared" si="397"/>
        <v>98204</v>
      </c>
      <c r="AE211" s="45">
        <f t="shared" si="397"/>
        <v>114</v>
      </c>
      <c r="AF211" s="45">
        <f t="shared" si="397"/>
        <v>98318</v>
      </c>
      <c r="AG211" s="45">
        <f t="shared" si="397"/>
        <v>57</v>
      </c>
      <c r="AH211" s="45">
        <f t="shared" si="397"/>
        <v>98375</v>
      </c>
      <c r="AI211" s="45">
        <f t="shared" si="397"/>
        <v>57</v>
      </c>
      <c r="AJ211" s="45">
        <f t="shared" si="397"/>
        <v>98432</v>
      </c>
      <c r="AK211" s="45">
        <f t="shared" si="397"/>
        <v>57</v>
      </c>
      <c r="AL211" s="45">
        <f t="shared" si="397"/>
        <v>98489</v>
      </c>
      <c r="AM211" s="45">
        <f t="shared" ref="AM211:AP211" si="398">AM204+AM205+AM206+AM207+AM208+AM203</f>
        <v>0</v>
      </c>
      <c r="AN211" s="45">
        <f t="shared" si="398"/>
        <v>98489</v>
      </c>
      <c r="AO211" s="45">
        <f t="shared" si="398"/>
        <v>45</v>
      </c>
      <c r="AP211" s="45">
        <f t="shared" si="398"/>
        <v>98534</v>
      </c>
      <c r="AQ211" s="44" t="s">
        <v>127</v>
      </c>
      <c r="AR211" s="46">
        <f t="shared" ref="AR211:AW211" si="399">SUM(AR203:AR210)</f>
        <v>398</v>
      </c>
      <c r="AS211" s="46">
        <f t="shared" si="399"/>
        <v>398</v>
      </c>
      <c r="AT211" s="46">
        <f t="shared" si="399"/>
        <v>0</v>
      </c>
      <c r="AU211" s="46">
        <f t="shared" si="399"/>
        <v>398</v>
      </c>
      <c r="AV211" s="46">
        <f t="shared" si="399"/>
        <v>6695</v>
      </c>
      <c r="AW211" s="46">
        <f t="shared" si="399"/>
        <v>7093</v>
      </c>
      <c r="AX211" s="46">
        <f t="shared" ref="AX211:BK211" si="400">SUM(AX203:AX210)</f>
        <v>93</v>
      </c>
      <c r="AY211" s="46">
        <f t="shared" si="400"/>
        <v>7186</v>
      </c>
      <c r="AZ211" s="46">
        <f t="shared" si="400"/>
        <v>93</v>
      </c>
      <c r="BA211" s="46">
        <f t="shared" si="400"/>
        <v>7279</v>
      </c>
      <c r="BB211" s="46">
        <f t="shared" si="400"/>
        <v>186</v>
      </c>
      <c r="BC211" s="46">
        <f t="shared" si="400"/>
        <v>7465</v>
      </c>
      <c r="BD211" s="46">
        <f t="shared" si="400"/>
        <v>97</v>
      </c>
      <c r="BE211" s="46">
        <f t="shared" si="400"/>
        <v>7562</v>
      </c>
      <c r="BF211" s="46">
        <f t="shared" si="400"/>
        <v>100</v>
      </c>
      <c r="BG211" s="46">
        <f t="shared" si="400"/>
        <v>7662</v>
      </c>
      <c r="BH211" s="46">
        <f t="shared" si="400"/>
        <v>96</v>
      </c>
      <c r="BI211" s="46">
        <f t="shared" si="400"/>
        <v>7758</v>
      </c>
      <c r="BJ211" s="46">
        <f t="shared" si="400"/>
        <v>0</v>
      </c>
      <c r="BK211" s="46">
        <f t="shared" si="400"/>
        <v>7758</v>
      </c>
      <c r="BL211" s="46">
        <f>SUM(BL203:BL210)</f>
        <v>89800</v>
      </c>
      <c r="BM211" s="46">
        <f t="shared" ref="BM211:CB211" si="401">SUM(BM203:BM210)</f>
        <v>172</v>
      </c>
      <c r="BN211" s="46">
        <f t="shared" si="401"/>
        <v>89972</v>
      </c>
      <c r="BO211" s="46">
        <f t="shared" si="401"/>
        <v>8046</v>
      </c>
      <c r="BP211" s="46">
        <f t="shared" si="401"/>
        <v>98018</v>
      </c>
      <c r="BQ211" s="46">
        <f t="shared" si="401"/>
        <v>121</v>
      </c>
      <c r="BR211" s="46">
        <f t="shared" si="401"/>
        <v>98139</v>
      </c>
      <c r="BS211" s="46">
        <f t="shared" si="401"/>
        <v>65</v>
      </c>
      <c r="BT211" s="46">
        <f t="shared" si="401"/>
        <v>98204</v>
      </c>
      <c r="BU211" s="46">
        <f t="shared" si="401"/>
        <v>114</v>
      </c>
      <c r="BV211" s="46">
        <f t="shared" si="401"/>
        <v>98318</v>
      </c>
      <c r="BW211" s="46">
        <f t="shared" si="401"/>
        <v>57</v>
      </c>
      <c r="BX211" s="46">
        <f t="shared" si="401"/>
        <v>98375</v>
      </c>
      <c r="BY211" s="46">
        <f t="shared" si="401"/>
        <v>57</v>
      </c>
      <c r="BZ211" s="46">
        <f t="shared" si="401"/>
        <v>98432</v>
      </c>
      <c r="CA211" s="46">
        <f t="shared" si="401"/>
        <v>57</v>
      </c>
      <c r="CB211" s="46">
        <f t="shared" si="401"/>
        <v>98489</v>
      </c>
      <c r="CC211" s="46">
        <f t="shared" ref="CC211" si="402">SUM(CC203:CC210)</f>
        <v>0</v>
      </c>
      <c r="CD211" s="57">
        <f t="shared" si="390"/>
        <v>98489</v>
      </c>
      <c r="CE211" s="57">
        <f>SUM(CE203:CE210)</f>
        <v>45</v>
      </c>
      <c r="CF211" s="57">
        <f>SUM(CD211:CE211)</f>
        <v>98534</v>
      </c>
      <c r="CG211" s="698"/>
      <c r="CH211" s="706"/>
      <c r="CI211" s="706"/>
    </row>
    <row r="212" spans="1:87" ht="15.75" x14ac:dyDescent="0.2">
      <c r="A212" s="48" t="s">
        <v>118</v>
      </c>
      <c r="B212" s="49">
        <f t="shared" ref="B212:S212" si="403">B203+B208</f>
        <v>398</v>
      </c>
      <c r="C212" s="49">
        <f t="shared" si="403"/>
        <v>398</v>
      </c>
      <c r="D212" s="49">
        <f t="shared" si="403"/>
        <v>0</v>
      </c>
      <c r="E212" s="49">
        <f t="shared" si="403"/>
        <v>398</v>
      </c>
      <c r="F212" s="49">
        <f t="shared" si="403"/>
        <v>6695</v>
      </c>
      <c r="G212" s="49">
        <f t="shared" si="403"/>
        <v>7093</v>
      </c>
      <c r="H212" s="49">
        <f t="shared" si="403"/>
        <v>93</v>
      </c>
      <c r="I212" s="49">
        <f t="shared" si="403"/>
        <v>7186</v>
      </c>
      <c r="J212" s="49">
        <f t="shared" si="403"/>
        <v>93</v>
      </c>
      <c r="K212" s="49">
        <f t="shared" si="403"/>
        <v>7279</v>
      </c>
      <c r="L212" s="49">
        <f t="shared" si="403"/>
        <v>186</v>
      </c>
      <c r="M212" s="49">
        <f t="shared" si="403"/>
        <v>7465</v>
      </c>
      <c r="N212" s="49">
        <f t="shared" si="403"/>
        <v>97</v>
      </c>
      <c r="O212" s="49">
        <f t="shared" si="403"/>
        <v>7562</v>
      </c>
      <c r="P212" s="49">
        <f t="shared" si="403"/>
        <v>100</v>
      </c>
      <c r="Q212" s="49">
        <f t="shared" si="403"/>
        <v>7662</v>
      </c>
      <c r="R212" s="49">
        <f t="shared" si="403"/>
        <v>96</v>
      </c>
      <c r="S212" s="49">
        <f t="shared" si="403"/>
        <v>7758</v>
      </c>
      <c r="T212" s="49">
        <f>T203+T208</f>
        <v>0</v>
      </c>
      <c r="U212" s="49">
        <f>U203+U208</f>
        <v>7758</v>
      </c>
      <c r="V212" s="49">
        <f>V203+V208</f>
        <v>89800</v>
      </c>
      <c r="W212" s="49">
        <f t="shared" ref="W212:AL212" si="404">W203+W208</f>
        <v>172</v>
      </c>
      <c r="X212" s="49">
        <f t="shared" si="404"/>
        <v>89972</v>
      </c>
      <c r="Y212" s="49">
        <f t="shared" si="404"/>
        <v>8046</v>
      </c>
      <c r="Z212" s="49">
        <f t="shared" si="404"/>
        <v>98018</v>
      </c>
      <c r="AA212" s="49">
        <f t="shared" si="404"/>
        <v>121</v>
      </c>
      <c r="AB212" s="49">
        <f t="shared" si="404"/>
        <v>98139</v>
      </c>
      <c r="AC212" s="49">
        <f t="shared" si="404"/>
        <v>65</v>
      </c>
      <c r="AD212" s="49">
        <f t="shared" si="404"/>
        <v>98204</v>
      </c>
      <c r="AE212" s="49">
        <f t="shared" si="404"/>
        <v>114</v>
      </c>
      <c r="AF212" s="49">
        <f t="shared" si="404"/>
        <v>98318</v>
      </c>
      <c r="AG212" s="49">
        <f t="shared" si="404"/>
        <v>57</v>
      </c>
      <c r="AH212" s="49">
        <f t="shared" si="404"/>
        <v>98375</v>
      </c>
      <c r="AI212" s="49">
        <f t="shared" si="404"/>
        <v>57</v>
      </c>
      <c r="AJ212" s="49">
        <f t="shared" si="404"/>
        <v>98432</v>
      </c>
      <c r="AK212" s="49">
        <f t="shared" si="404"/>
        <v>57</v>
      </c>
      <c r="AL212" s="49">
        <f t="shared" si="404"/>
        <v>98489</v>
      </c>
      <c r="AM212" s="49">
        <f t="shared" ref="AM212:AP212" si="405">AM203+AM208</f>
        <v>0</v>
      </c>
      <c r="AN212" s="49">
        <f t="shared" si="405"/>
        <v>98489</v>
      </c>
      <c r="AO212" s="49">
        <f t="shared" si="405"/>
        <v>45</v>
      </c>
      <c r="AP212" s="49">
        <f t="shared" si="405"/>
        <v>98534</v>
      </c>
      <c r="AQ212" s="48" t="s">
        <v>119</v>
      </c>
      <c r="AR212" s="50">
        <f>AR203+AR204+AR205+AR206</f>
        <v>398</v>
      </c>
      <c r="AS212" s="50">
        <f>AS203+AS204+AS205+AS206</f>
        <v>398</v>
      </c>
      <c r="AT212" s="50">
        <f>AT203+AT204+AT205+AT206</f>
        <v>0</v>
      </c>
      <c r="AU212" s="50">
        <f>AU203+AU204+AU205+AU206</f>
        <v>398</v>
      </c>
      <c r="AV212" s="50">
        <f t="shared" ref="AV212:BI212" si="406">AV203+AV204+AV205+AV207</f>
        <v>3934</v>
      </c>
      <c r="AW212" s="50">
        <f t="shared" si="406"/>
        <v>4332</v>
      </c>
      <c r="AX212" s="50">
        <f t="shared" si="406"/>
        <v>93</v>
      </c>
      <c r="AY212" s="50">
        <f t="shared" si="406"/>
        <v>4425</v>
      </c>
      <c r="AZ212" s="50">
        <f t="shared" si="406"/>
        <v>93</v>
      </c>
      <c r="BA212" s="50">
        <f t="shared" si="406"/>
        <v>4518</v>
      </c>
      <c r="BB212" s="50">
        <f t="shared" si="406"/>
        <v>186</v>
      </c>
      <c r="BC212" s="50">
        <f t="shared" si="406"/>
        <v>4704</v>
      </c>
      <c r="BD212" s="50">
        <f t="shared" si="406"/>
        <v>97</v>
      </c>
      <c r="BE212" s="50">
        <f t="shared" si="406"/>
        <v>4801</v>
      </c>
      <c r="BF212" s="50">
        <f t="shared" si="406"/>
        <v>100</v>
      </c>
      <c r="BG212" s="50">
        <f t="shared" si="406"/>
        <v>4901</v>
      </c>
      <c r="BH212" s="50">
        <f t="shared" si="406"/>
        <v>96</v>
      </c>
      <c r="BI212" s="50">
        <f t="shared" si="406"/>
        <v>4997</v>
      </c>
      <c r="BJ212" s="50">
        <f>BJ203+BJ204+BJ205+BJ207</f>
        <v>0</v>
      </c>
      <c r="BK212" s="50">
        <f>BK203+BK204+BK205+BK207</f>
        <v>4997</v>
      </c>
      <c r="BL212" s="50">
        <f>BL203+BL204+BL205+BL207</f>
        <v>88300</v>
      </c>
      <c r="BM212" s="50">
        <f t="shared" ref="BM212:CB212" si="407">BM203+BM204+BM205+BM207</f>
        <v>172</v>
      </c>
      <c r="BN212" s="50">
        <f t="shared" si="407"/>
        <v>88472</v>
      </c>
      <c r="BO212" s="50">
        <f t="shared" si="407"/>
        <v>5846</v>
      </c>
      <c r="BP212" s="50">
        <f t="shared" si="407"/>
        <v>94318</v>
      </c>
      <c r="BQ212" s="50">
        <f t="shared" si="407"/>
        <v>121</v>
      </c>
      <c r="BR212" s="50">
        <f t="shared" si="407"/>
        <v>94439</v>
      </c>
      <c r="BS212" s="50">
        <f t="shared" si="407"/>
        <v>65</v>
      </c>
      <c r="BT212" s="50">
        <f t="shared" si="407"/>
        <v>94504</v>
      </c>
      <c r="BU212" s="50">
        <f t="shared" si="407"/>
        <v>114</v>
      </c>
      <c r="BV212" s="50">
        <f t="shared" si="407"/>
        <v>94618</v>
      </c>
      <c r="BW212" s="50">
        <f t="shared" si="407"/>
        <v>57</v>
      </c>
      <c r="BX212" s="50">
        <f t="shared" si="407"/>
        <v>94675</v>
      </c>
      <c r="BY212" s="50">
        <f t="shared" si="407"/>
        <v>57</v>
      </c>
      <c r="BZ212" s="50">
        <f t="shared" si="407"/>
        <v>94732</v>
      </c>
      <c r="CA212" s="50">
        <f t="shared" si="407"/>
        <v>57</v>
      </c>
      <c r="CB212" s="50">
        <f t="shared" si="407"/>
        <v>94789</v>
      </c>
      <c r="CC212" s="50">
        <f t="shared" ref="CC212" si="408">CC203+CC204+CC205+CC207</f>
        <v>0</v>
      </c>
      <c r="CD212" s="763">
        <f t="shared" si="390"/>
        <v>94789</v>
      </c>
      <c r="CE212" s="763">
        <f>CE203+CE204</f>
        <v>45</v>
      </c>
      <c r="CF212" s="763">
        <f>SUM(CD212:CE212)</f>
        <v>94834</v>
      </c>
      <c r="CG212" s="698"/>
      <c r="CH212" s="707"/>
      <c r="CI212" s="707"/>
    </row>
    <row r="213" spans="1:87" ht="15.75" x14ac:dyDescent="0.2">
      <c r="A213" s="48" t="s">
        <v>120</v>
      </c>
      <c r="B213" s="49">
        <f t="shared" ref="B213:S213" si="409">B205+B207</f>
        <v>0</v>
      </c>
      <c r="C213" s="49">
        <f t="shared" si="409"/>
        <v>0</v>
      </c>
      <c r="D213" s="49">
        <f t="shared" si="409"/>
        <v>0</v>
      </c>
      <c r="E213" s="49">
        <f t="shared" si="409"/>
        <v>0</v>
      </c>
      <c r="F213" s="49">
        <f t="shared" si="409"/>
        <v>0</v>
      </c>
      <c r="G213" s="49">
        <f t="shared" si="409"/>
        <v>0</v>
      </c>
      <c r="H213" s="49">
        <f t="shared" si="409"/>
        <v>0</v>
      </c>
      <c r="I213" s="49">
        <f t="shared" si="409"/>
        <v>0</v>
      </c>
      <c r="J213" s="49">
        <f t="shared" si="409"/>
        <v>0</v>
      </c>
      <c r="K213" s="49">
        <f t="shared" si="409"/>
        <v>0</v>
      </c>
      <c r="L213" s="49">
        <f t="shared" si="409"/>
        <v>0</v>
      </c>
      <c r="M213" s="49">
        <f t="shared" si="409"/>
        <v>0</v>
      </c>
      <c r="N213" s="49">
        <f t="shared" si="409"/>
        <v>0</v>
      </c>
      <c r="O213" s="49">
        <f t="shared" si="409"/>
        <v>0</v>
      </c>
      <c r="P213" s="49">
        <f t="shared" si="409"/>
        <v>0</v>
      </c>
      <c r="Q213" s="49">
        <f t="shared" si="409"/>
        <v>0</v>
      </c>
      <c r="R213" s="49">
        <f t="shared" si="409"/>
        <v>0</v>
      </c>
      <c r="S213" s="49">
        <f t="shared" si="409"/>
        <v>0</v>
      </c>
      <c r="T213" s="49">
        <f>T205+T207</f>
        <v>0</v>
      </c>
      <c r="U213" s="49">
        <f>U205+U207</f>
        <v>0</v>
      </c>
      <c r="V213" s="49">
        <f>V205+V207</f>
        <v>0</v>
      </c>
      <c r="W213" s="49">
        <f t="shared" ref="W213:AL213" si="410">W205+W207</f>
        <v>0</v>
      </c>
      <c r="X213" s="49">
        <f t="shared" si="410"/>
        <v>0</v>
      </c>
      <c r="Y213" s="49">
        <f t="shared" si="410"/>
        <v>0</v>
      </c>
      <c r="Z213" s="49">
        <f t="shared" si="410"/>
        <v>0</v>
      </c>
      <c r="AA213" s="49">
        <f t="shared" si="410"/>
        <v>0</v>
      </c>
      <c r="AB213" s="49">
        <f t="shared" si="410"/>
        <v>0</v>
      </c>
      <c r="AC213" s="49">
        <f t="shared" si="410"/>
        <v>0</v>
      </c>
      <c r="AD213" s="49">
        <f t="shared" si="410"/>
        <v>0</v>
      </c>
      <c r="AE213" s="49">
        <f t="shared" si="410"/>
        <v>0</v>
      </c>
      <c r="AF213" s="49">
        <f t="shared" si="410"/>
        <v>0</v>
      </c>
      <c r="AG213" s="49">
        <f t="shared" si="410"/>
        <v>0</v>
      </c>
      <c r="AH213" s="49">
        <f t="shared" si="410"/>
        <v>0</v>
      </c>
      <c r="AI213" s="49">
        <f t="shared" si="410"/>
        <v>0</v>
      </c>
      <c r="AJ213" s="49">
        <f t="shared" si="410"/>
        <v>0</v>
      </c>
      <c r="AK213" s="49">
        <f t="shared" si="410"/>
        <v>0</v>
      </c>
      <c r="AL213" s="49">
        <f t="shared" si="410"/>
        <v>0</v>
      </c>
      <c r="AM213" s="49">
        <f t="shared" ref="AM213:AP213" si="411">AM205+AM207</f>
        <v>0</v>
      </c>
      <c r="AN213" s="49">
        <f t="shared" si="411"/>
        <v>0</v>
      </c>
      <c r="AO213" s="49">
        <f t="shared" si="411"/>
        <v>0</v>
      </c>
      <c r="AP213" s="49">
        <f t="shared" si="411"/>
        <v>0</v>
      </c>
      <c r="AQ213" s="48" t="s">
        <v>121</v>
      </c>
      <c r="AR213" s="50">
        <f t="shared" ref="AR213:BI213" si="412">AR208+AR209+AR210</f>
        <v>0</v>
      </c>
      <c r="AS213" s="50">
        <f t="shared" si="412"/>
        <v>0</v>
      </c>
      <c r="AT213" s="50">
        <f t="shared" si="412"/>
        <v>0</v>
      </c>
      <c r="AU213" s="50">
        <f t="shared" si="412"/>
        <v>0</v>
      </c>
      <c r="AV213" s="50">
        <f t="shared" si="412"/>
        <v>2761</v>
      </c>
      <c r="AW213" s="50">
        <f t="shared" si="412"/>
        <v>2761</v>
      </c>
      <c r="AX213" s="50">
        <f t="shared" si="412"/>
        <v>0</v>
      </c>
      <c r="AY213" s="50">
        <f t="shared" si="412"/>
        <v>2761</v>
      </c>
      <c r="AZ213" s="50">
        <f t="shared" si="412"/>
        <v>0</v>
      </c>
      <c r="BA213" s="50">
        <f t="shared" si="412"/>
        <v>2761</v>
      </c>
      <c r="BB213" s="50">
        <f t="shared" si="412"/>
        <v>0</v>
      </c>
      <c r="BC213" s="50">
        <f t="shared" si="412"/>
        <v>2761</v>
      </c>
      <c r="BD213" s="50">
        <f t="shared" si="412"/>
        <v>0</v>
      </c>
      <c r="BE213" s="50">
        <f t="shared" si="412"/>
        <v>2761</v>
      </c>
      <c r="BF213" s="50">
        <f t="shared" si="412"/>
        <v>0</v>
      </c>
      <c r="BG213" s="50">
        <f t="shared" si="412"/>
        <v>2761</v>
      </c>
      <c r="BH213" s="50">
        <f t="shared" si="412"/>
        <v>0</v>
      </c>
      <c r="BI213" s="50">
        <f t="shared" si="412"/>
        <v>2761</v>
      </c>
      <c r="BJ213" s="50">
        <f>BJ208+BJ209+BJ210</f>
        <v>0</v>
      </c>
      <c r="BK213" s="50">
        <f>BK208+BK209+BK210</f>
        <v>2761</v>
      </c>
      <c r="BL213" s="50">
        <f>BL208+BL209+BL210</f>
        <v>1500</v>
      </c>
      <c r="BM213" s="50">
        <f t="shared" ref="BM213:CB213" si="413">BM208+BM209+BM210</f>
        <v>0</v>
      </c>
      <c r="BN213" s="50">
        <f t="shared" si="413"/>
        <v>1500</v>
      </c>
      <c r="BO213" s="50">
        <f t="shared" si="413"/>
        <v>2200</v>
      </c>
      <c r="BP213" s="50">
        <f t="shared" si="413"/>
        <v>3700</v>
      </c>
      <c r="BQ213" s="50">
        <f t="shared" si="413"/>
        <v>0</v>
      </c>
      <c r="BR213" s="50">
        <f t="shared" si="413"/>
        <v>3700</v>
      </c>
      <c r="BS213" s="50">
        <f t="shared" si="413"/>
        <v>0</v>
      </c>
      <c r="BT213" s="50">
        <f t="shared" si="413"/>
        <v>3700</v>
      </c>
      <c r="BU213" s="50">
        <f t="shared" si="413"/>
        <v>0</v>
      </c>
      <c r="BV213" s="50">
        <f t="shared" si="413"/>
        <v>3700</v>
      </c>
      <c r="BW213" s="50">
        <f t="shared" si="413"/>
        <v>0</v>
      </c>
      <c r="BX213" s="50">
        <f t="shared" si="413"/>
        <v>3700</v>
      </c>
      <c r="BY213" s="50">
        <f t="shared" si="413"/>
        <v>0</v>
      </c>
      <c r="BZ213" s="50">
        <f t="shared" si="413"/>
        <v>3700</v>
      </c>
      <c r="CA213" s="50">
        <f t="shared" si="413"/>
        <v>0</v>
      </c>
      <c r="CB213" s="50">
        <f t="shared" si="413"/>
        <v>3700</v>
      </c>
      <c r="CC213" s="50">
        <f t="shared" ref="CC213" si="414">CC208+CC209+CC210</f>
        <v>0</v>
      </c>
      <c r="CD213" s="763">
        <f t="shared" si="390"/>
        <v>3700</v>
      </c>
      <c r="CE213" s="763"/>
      <c r="CF213" s="763">
        <f>SUM(CD213:CE213)</f>
        <v>3700</v>
      </c>
      <c r="CG213" s="698"/>
      <c r="CH213" s="707"/>
      <c r="CI213" s="707"/>
    </row>
    <row r="214" spans="1:87" ht="22.5" customHeight="1" x14ac:dyDescent="0.2">
      <c r="A214" s="827" t="s">
        <v>133</v>
      </c>
      <c r="B214" s="828"/>
      <c r="C214" s="828"/>
      <c r="D214" s="828"/>
      <c r="E214" s="828"/>
      <c r="F214" s="828"/>
      <c r="G214" s="828"/>
      <c r="H214" s="828"/>
      <c r="I214" s="828"/>
      <c r="J214" s="828"/>
      <c r="K214" s="828"/>
      <c r="L214" s="828"/>
      <c r="M214" s="828"/>
      <c r="N214" s="828"/>
      <c r="O214" s="828"/>
      <c r="P214" s="828"/>
      <c r="Q214" s="828"/>
      <c r="R214" s="828"/>
      <c r="S214" s="828"/>
      <c r="T214" s="828"/>
      <c r="U214" s="828"/>
      <c r="V214" s="828"/>
      <c r="W214" s="828"/>
      <c r="X214" s="828"/>
      <c r="Y214" s="828"/>
      <c r="Z214" s="828"/>
      <c r="AA214" s="828"/>
      <c r="AB214" s="828"/>
      <c r="AC214" s="828"/>
      <c r="AD214" s="828"/>
      <c r="AE214" s="828"/>
      <c r="AF214" s="828"/>
      <c r="AG214" s="828"/>
      <c r="AH214" s="828"/>
      <c r="AI214" s="828"/>
      <c r="AJ214" s="828"/>
      <c r="AK214" s="828"/>
      <c r="AL214" s="828"/>
      <c r="AM214" s="828"/>
      <c r="AN214" s="828"/>
      <c r="AO214" s="828"/>
      <c r="AP214" s="828"/>
      <c r="AQ214" s="828"/>
      <c r="AR214" s="828"/>
      <c r="AS214" s="828"/>
      <c r="AT214" s="828"/>
      <c r="AU214" s="828"/>
      <c r="AV214" s="828"/>
      <c r="AW214" s="828"/>
      <c r="AX214" s="828"/>
      <c r="AY214" s="828"/>
      <c r="AZ214" s="828"/>
      <c r="BA214" s="828"/>
      <c r="BB214" s="828"/>
      <c r="BC214" s="828"/>
      <c r="BD214" s="828"/>
      <c r="BE214" s="828"/>
      <c r="BF214" s="828"/>
      <c r="BG214" s="828"/>
      <c r="BH214" s="828"/>
      <c r="BI214" s="828"/>
      <c r="BJ214" s="828"/>
      <c r="BK214" s="828"/>
      <c r="BL214" s="828"/>
      <c r="BM214" s="828"/>
      <c r="BN214" s="828"/>
      <c r="BO214" s="828"/>
      <c r="BP214" s="828"/>
      <c r="BQ214" s="828"/>
      <c r="BR214" s="828"/>
      <c r="BS214" s="828"/>
      <c r="BT214" s="828"/>
      <c r="BU214" s="828"/>
      <c r="BV214" s="828"/>
      <c r="BW214" s="828"/>
      <c r="BX214" s="828"/>
      <c r="BY214" s="828"/>
      <c r="BZ214" s="828"/>
      <c r="CA214" s="828"/>
      <c r="CB214" s="828"/>
      <c r="CC214" s="828"/>
      <c r="CD214" s="828"/>
      <c r="CE214" s="828"/>
      <c r="CF214" s="829"/>
      <c r="CG214" s="709"/>
      <c r="CH214" s="709"/>
      <c r="CI214" s="709"/>
    </row>
    <row r="215" spans="1:87" ht="15.75" x14ac:dyDescent="0.2">
      <c r="A215" s="54" t="s">
        <v>13</v>
      </c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>
        <f>SUM(AF215:AG215)</f>
        <v>0</v>
      </c>
      <c r="AI215" s="28"/>
      <c r="AJ215" s="28">
        <f>SUM(AH215:AI215)</f>
        <v>0</v>
      </c>
      <c r="AK215" s="28"/>
      <c r="AL215" s="28"/>
      <c r="AM215" s="28"/>
      <c r="AN215" s="28"/>
      <c r="AO215" s="28"/>
      <c r="AP215" s="28"/>
      <c r="AQ215" s="53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31"/>
      <c r="CH215" s="31"/>
      <c r="CI215" s="31"/>
    </row>
    <row r="216" spans="1:87" ht="15.75" x14ac:dyDescent="0.2">
      <c r="A216" s="14" t="s">
        <v>77</v>
      </c>
      <c r="B216" s="28"/>
      <c r="C216" s="28">
        <f>SUM(B216:B216)</f>
        <v>0</v>
      </c>
      <c r="D216" s="28"/>
      <c r="E216" s="28">
        <f>SUM(C216:D216)</f>
        <v>0</v>
      </c>
      <c r="F216" s="28"/>
      <c r="G216" s="28">
        <f>SUM(E216:F216)</f>
        <v>0</v>
      </c>
      <c r="H216" s="28"/>
      <c r="I216" s="28">
        <f>SUM(G216:H216)</f>
        <v>0</v>
      </c>
      <c r="J216" s="28"/>
      <c r="K216" s="28">
        <f>SUM(I216:J216)</f>
        <v>0</v>
      </c>
      <c r="L216" s="28"/>
      <c r="M216" s="28">
        <f>SUM(K216:L216)</f>
        <v>0</v>
      </c>
      <c r="N216" s="28"/>
      <c r="O216" s="28">
        <f>SUM(M216:N216)</f>
        <v>0</v>
      </c>
      <c r="P216" s="28"/>
      <c r="Q216" s="28">
        <f>SUM(O216:P216)</f>
        <v>0</v>
      </c>
      <c r="R216" s="28"/>
      <c r="S216" s="28">
        <f>SUM(Q216:R216)</f>
        <v>0</v>
      </c>
      <c r="T216" s="28"/>
      <c r="U216" s="28">
        <f>SUM(S216:T216)</f>
        <v>0</v>
      </c>
      <c r="V216" s="28">
        <v>239750</v>
      </c>
      <c r="W216" s="28"/>
      <c r="X216" s="28">
        <f>SUM(V216:W216)</f>
        <v>239750</v>
      </c>
      <c r="Y216" s="28"/>
      <c r="Z216" s="28">
        <f>SUM(X216:Y216)</f>
        <v>239750</v>
      </c>
      <c r="AA216" s="28"/>
      <c r="AB216" s="28">
        <f>SUM(Z216:AA216)</f>
        <v>239750</v>
      </c>
      <c r="AC216" s="28"/>
      <c r="AD216" s="28">
        <f>SUM(AB216:AC216)</f>
        <v>239750</v>
      </c>
      <c r="AE216" s="28"/>
      <c r="AF216" s="28">
        <f>SUM(AD216:AE216)</f>
        <v>239750</v>
      </c>
      <c r="AG216" s="28"/>
      <c r="AH216" s="28">
        <f>SUM(AF216:AG216)</f>
        <v>239750</v>
      </c>
      <c r="AI216" s="28"/>
      <c r="AJ216" s="28">
        <f>SUM(AH216:AI216)</f>
        <v>239750</v>
      </c>
      <c r="AK216" s="28"/>
      <c r="AL216" s="28">
        <f>SUM(AJ216:AK216)</f>
        <v>239750</v>
      </c>
      <c r="AM216" s="28"/>
      <c r="AN216" s="28">
        <f>SUM(AL216:AM216)</f>
        <v>239750</v>
      </c>
      <c r="AO216" s="28">
        <v>2850</v>
      </c>
      <c r="AP216" s="28">
        <f>SUM(AN216:AO216)</f>
        <v>242600</v>
      </c>
      <c r="AQ216" s="16" t="s">
        <v>14</v>
      </c>
      <c r="AR216" s="17">
        <v>11961</v>
      </c>
      <c r="AS216" s="17">
        <f t="shared" ref="AS216:AS223" si="415">SUM(AR216:AR216)</f>
        <v>11961</v>
      </c>
      <c r="AT216" s="17"/>
      <c r="AU216" s="17">
        <f>SUM(AS216:AT216)</f>
        <v>11961</v>
      </c>
      <c r="AV216" s="17">
        <v>7350</v>
      </c>
      <c r="AW216" s="17">
        <f>SUM(AU216:AV216)</f>
        <v>19311</v>
      </c>
      <c r="AX216" s="17">
        <v>3976</v>
      </c>
      <c r="AY216" s="17">
        <f>SUM(AW216:AX216)</f>
        <v>23287</v>
      </c>
      <c r="AZ216" s="17">
        <v>3333</v>
      </c>
      <c r="BA216" s="17">
        <f>SUM(AY216:AZ216)</f>
        <v>26620</v>
      </c>
      <c r="BB216" s="17">
        <v>3607</v>
      </c>
      <c r="BC216" s="17">
        <f>SUM(BA216:BB216)</f>
        <v>30227</v>
      </c>
      <c r="BD216" s="17">
        <v>6425</v>
      </c>
      <c r="BE216" s="17">
        <f>SUM(BC216:BD216)</f>
        <v>36652</v>
      </c>
      <c r="BF216" s="17">
        <v>3311</v>
      </c>
      <c r="BG216" s="17">
        <f>SUM(BE216:BF216)</f>
        <v>39963</v>
      </c>
      <c r="BH216" s="17">
        <v>3256</v>
      </c>
      <c r="BI216" s="17">
        <f>SUM(BG216:BH216)</f>
        <v>43219</v>
      </c>
      <c r="BJ216" s="17"/>
      <c r="BK216" s="17">
        <f>SUM(BI216:BJ216)</f>
        <v>43219</v>
      </c>
      <c r="BL216" s="764">
        <v>337628</v>
      </c>
      <c r="BM216" s="764">
        <v>10770</v>
      </c>
      <c r="BN216" s="764">
        <f>SUM(BL216:BM216)</f>
        <v>348398</v>
      </c>
      <c r="BO216" s="764">
        <v>4053</v>
      </c>
      <c r="BP216" s="764">
        <f>SUM(BN216:BO216)</f>
        <v>352451</v>
      </c>
      <c r="BQ216" s="764">
        <v>6843</v>
      </c>
      <c r="BR216" s="764">
        <f>SUM(BP216:BQ216)</f>
        <v>359294</v>
      </c>
      <c r="BS216" s="762">
        <v>3449</v>
      </c>
      <c r="BT216" s="762">
        <f>SUM(BR216:BS216)</f>
        <v>362743</v>
      </c>
      <c r="BU216" s="762">
        <v>8896</v>
      </c>
      <c r="BV216" s="762">
        <f>SUM(BT216:BU216)</f>
        <v>371639</v>
      </c>
      <c r="BW216" s="762">
        <v>3384</v>
      </c>
      <c r="BX216" s="762">
        <f>SUM(BV216:BW216)</f>
        <v>375023</v>
      </c>
      <c r="BY216" s="762">
        <v>4367</v>
      </c>
      <c r="BZ216" s="762">
        <f>SUM(BX216:BY216)</f>
        <v>379390</v>
      </c>
      <c r="CA216" s="762">
        <v>6025</v>
      </c>
      <c r="CB216" s="762">
        <f>SUM(BZ216:CA216)</f>
        <v>385415</v>
      </c>
      <c r="CC216" s="762"/>
      <c r="CD216" s="762">
        <f>SUM(CB216:CC216)</f>
        <v>385415</v>
      </c>
      <c r="CE216" s="762">
        <v>2560</v>
      </c>
      <c r="CF216" s="762">
        <f>SUM(CD216:CE216)</f>
        <v>387975</v>
      </c>
      <c r="CG216" s="698"/>
      <c r="CH216" s="31"/>
      <c r="CI216" s="31"/>
    </row>
    <row r="217" spans="1:87" ht="15.75" x14ac:dyDescent="0.2">
      <c r="A217" s="14" t="s">
        <v>86</v>
      </c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>
        <f>SUM(K217:L217)</f>
        <v>0</v>
      </c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>
        <f t="shared" ref="X217:X223" si="416">SUM(V217:W217)</f>
        <v>0</v>
      </c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>
        <f t="shared" ref="AP217:AP223" si="417">SUM(AN217:AO217)</f>
        <v>0</v>
      </c>
      <c r="AQ217" s="14" t="s">
        <v>16</v>
      </c>
      <c r="AR217" s="17">
        <v>2718</v>
      </c>
      <c r="AS217" s="17">
        <f t="shared" si="415"/>
        <v>2718</v>
      </c>
      <c r="AT217" s="17"/>
      <c r="AU217" s="17">
        <f t="shared" ref="AU217:AU223" si="418">SUM(AS217:AT217)</f>
        <v>2718</v>
      </c>
      <c r="AV217" s="17">
        <v>1932</v>
      </c>
      <c r="AW217" s="17">
        <f t="shared" ref="AW217:AW223" si="419">SUM(AU217:AV217)</f>
        <v>4650</v>
      </c>
      <c r="AX217" s="17">
        <v>867</v>
      </c>
      <c r="AY217" s="17">
        <f t="shared" ref="AY217:AY223" si="420">SUM(AW217:AX217)</f>
        <v>5517</v>
      </c>
      <c r="AZ217" s="17">
        <v>725</v>
      </c>
      <c r="BA217" s="17">
        <f t="shared" ref="BA217:BC223" si="421">SUM(AY217:AZ217)</f>
        <v>6242</v>
      </c>
      <c r="BB217" s="17">
        <v>785</v>
      </c>
      <c r="BC217" s="17">
        <f t="shared" si="421"/>
        <v>7027</v>
      </c>
      <c r="BD217" s="17">
        <v>1409</v>
      </c>
      <c r="BE217" s="17">
        <f t="shared" ref="BE217:BG223" si="422">SUM(BC217:BD217)</f>
        <v>8436</v>
      </c>
      <c r="BF217" s="17">
        <v>731</v>
      </c>
      <c r="BG217" s="17">
        <f t="shared" si="422"/>
        <v>9167</v>
      </c>
      <c r="BH217" s="17">
        <v>717</v>
      </c>
      <c r="BI217" s="17">
        <f t="shared" ref="BI217:BK223" si="423">SUM(BG217:BH217)</f>
        <v>9884</v>
      </c>
      <c r="BJ217" s="17"/>
      <c r="BK217" s="17">
        <f t="shared" si="423"/>
        <v>9884</v>
      </c>
      <c r="BL217" s="764">
        <v>67720</v>
      </c>
      <c r="BM217" s="764">
        <v>2102</v>
      </c>
      <c r="BN217" s="764">
        <f t="shared" ref="BN217:BN223" si="424">SUM(BL217:BM217)</f>
        <v>69822</v>
      </c>
      <c r="BO217" s="764">
        <v>992</v>
      </c>
      <c r="BP217" s="764">
        <f t="shared" ref="BP217:BP223" si="425">SUM(BN217:BO217)</f>
        <v>70814</v>
      </c>
      <c r="BQ217" s="764">
        <v>1341</v>
      </c>
      <c r="BR217" s="764">
        <f t="shared" ref="BR217:BR223" si="426">SUM(BP217:BQ217)</f>
        <v>72155</v>
      </c>
      <c r="BS217" s="762">
        <v>664</v>
      </c>
      <c r="BT217" s="762">
        <f t="shared" ref="BT217:BT223" si="427">SUM(BR217:BS217)</f>
        <v>72819</v>
      </c>
      <c r="BU217" s="762">
        <v>1717</v>
      </c>
      <c r="BV217" s="762">
        <f t="shared" ref="BV217:BV223" si="428">SUM(BT217:BU217)</f>
        <v>74536</v>
      </c>
      <c r="BW217" s="762">
        <v>652</v>
      </c>
      <c r="BX217" s="762">
        <f t="shared" ref="BX217:BX223" si="429">SUM(BV217:BW217)</f>
        <v>75188</v>
      </c>
      <c r="BY217" s="762">
        <v>1448</v>
      </c>
      <c r="BZ217" s="762">
        <f t="shared" ref="BZ217:BZ223" si="430">SUM(BX217:BY217)</f>
        <v>76636</v>
      </c>
      <c r="CA217" s="762">
        <v>1641</v>
      </c>
      <c r="CB217" s="762">
        <f t="shared" ref="CB217:CB223" si="431">SUM(BZ217:CA217)</f>
        <v>78277</v>
      </c>
      <c r="CC217" s="762"/>
      <c r="CD217" s="762">
        <f t="shared" ref="CD217:CD226" si="432">SUM(CB217:CC217)</f>
        <v>78277</v>
      </c>
      <c r="CE217" s="762">
        <v>530</v>
      </c>
      <c r="CF217" s="762">
        <f t="shared" ref="CF217:CF224" si="433">SUM(CD217:CE217)</f>
        <v>78807</v>
      </c>
      <c r="CG217" s="698"/>
      <c r="CH217" s="31"/>
      <c r="CI217" s="31"/>
    </row>
    <row r="218" spans="1:87" ht="15.75" x14ac:dyDescent="0.2">
      <c r="A218" s="14" t="s">
        <v>92</v>
      </c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>
        <f t="shared" si="416"/>
        <v>0</v>
      </c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>
        <f t="shared" si="417"/>
        <v>0</v>
      </c>
      <c r="AQ218" s="20" t="s">
        <v>18</v>
      </c>
      <c r="AR218" s="17">
        <v>1940</v>
      </c>
      <c r="AS218" s="17">
        <f t="shared" si="415"/>
        <v>1940</v>
      </c>
      <c r="AT218" s="17"/>
      <c r="AU218" s="17">
        <f t="shared" si="418"/>
        <v>1940</v>
      </c>
      <c r="AV218" s="17">
        <v>13996</v>
      </c>
      <c r="AW218" s="17">
        <f t="shared" si="419"/>
        <v>15936</v>
      </c>
      <c r="AX218" s="17"/>
      <c r="AY218" s="17">
        <f t="shared" si="420"/>
        <v>15936</v>
      </c>
      <c r="AZ218" s="17"/>
      <c r="BA218" s="17">
        <f t="shared" si="421"/>
        <v>15936</v>
      </c>
      <c r="BB218" s="17"/>
      <c r="BC218" s="17">
        <f t="shared" si="421"/>
        <v>15936</v>
      </c>
      <c r="BD218" s="17">
        <v>2345</v>
      </c>
      <c r="BE218" s="17">
        <f t="shared" si="422"/>
        <v>18281</v>
      </c>
      <c r="BF218" s="17">
        <v>-345</v>
      </c>
      <c r="BG218" s="17">
        <f t="shared" si="422"/>
        <v>17936</v>
      </c>
      <c r="BH218" s="17"/>
      <c r="BI218" s="17">
        <f t="shared" si="423"/>
        <v>17936</v>
      </c>
      <c r="BJ218" s="17"/>
      <c r="BK218" s="17">
        <f t="shared" si="423"/>
        <v>17936</v>
      </c>
      <c r="BL218" s="764">
        <v>170473</v>
      </c>
      <c r="BM218" s="764"/>
      <c r="BN218" s="764">
        <f t="shared" si="424"/>
        <v>170473</v>
      </c>
      <c r="BO218" s="764">
        <v>11553</v>
      </c>
      <c r="BP218" s="764">
        <f t="shared" si="425"/>
        <v>182026</v>
      </c>
      <c r="BQ218" s="764"/>
      <c r="BR218" s="764">
        <f t="shared" si="426"/>
        <v>182026</v>
      </c>
      <c r="BS218" s="762"/>
      <c r="BT218" s="762">
        <f t="shared" si="427"/>
        <v>182026</v>
      </c>
      <c r="BU218" s="762">
        <v>-49</v>
      </c>
      <c r="BV218" s="762">
        <f t="shared" si="428"/>
        <v>181977</v>
      </c>
      <c r="BW218" s="762"/>
      <c r="BX218" s="762">
        <f t="shared" si="429"/>
        <v>181977</v>
      </c>
      <c r="BY218" s="762">
        <v>7257</v>
      </c>
      <c r="BZ218" s="762">
        <f t="shared" si="430"/>
        <v>189234</v>
      </c>
      <c r="CA218" s="762"/>
      <c r="CB218" s="762">
        <f t="shared" si="431"/>
        <v>189234</v>
      </c>
      <c r="CC218" s="762"/>
      <c r="CD218" s="762">
        <f t="shared" si="432"/>
        <v>189234</v>
      </c>
      <c r="CE218" s="762">
        <v>2850</v>
      </c>
      <c r="CF218" s="762">
        <f t="shared" si="433"/>
        <v>192084</v>
      </c>
      <c r="CG218" s="698"/>
      <c r="CH218" s="31"/>
      <c r="CI218" s="31"/>
    </row>
    <row r="219" spans="1:87" ht="15.75" x14ac:dyDescent="0.2">
      <c r="A219" s="14" t="s">
        <v>96</v>
      </c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>
        <f t="shared" si="416"/>
        <v>0</v>
      </c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>
        <f t="shared" si="417"/>
        <v>0</v>
      </c>
      <c r="AQ219" s="21" t="s">
        <v>20</v>
      </c>
      <c r="AR219" s="17"/>
      <c r="AS219" s="17">
        <f t="shared" si="415"/>
        <v>0</v>
      </c>
      <c r="AT219" s="17"/>
      <c r="AU219" s="17">
        <f t="shared" si="418"/>
        <v>0</v>
      </c>
      <c r="AV219" s="17"/>
      <c r="AW219" s="17">
        <f t="shared" si="419"/>
        <v>0</v>
      </c>
      <c r="AX219" s="17"/>
      <c r="AY219" s="17">
        <f t="shared" si="420"/>
        <v>0</v>
      </c>
      <c r="AZ219" s="17"/>
      <c r="BA219" s="17">
        <f t="shared" si="421"/>
        <v>0</v>
      </c>
      <c r="BB219" s="17"/>
      <c r="BC219" s="17">
        <f t="shared" si="421"/>
        <v>0</v>
      </c>
      <c r="BD219" s="17"/>
      <c r="BE219" s="17">
        <f t="shared" si="422"/>
        <v>0</v>
      </c>
      <c r="BF219" s="17"/>
      <c r="BG219" s="17">
        <f t="shared" si="422"/>
        <v>0</v>
      </c>
      <c r="BH219" s="17"/>
      <c r="BI219" s="17">
        <f t="shared" si="423"/>
        <v>0</v>
      </c>
      <c r="BJ219" s="17"/>
      <c r="BK219" s="17">
        <f t="shared" si="423"/>
        <v>0</v>
      </c>
      <c r="BL219" s="764"/>
      <c r="BM219" s="764"/>
      <c r="BN219" s="764">
        <f t="shared" si="424"/>
        <v>0</v>
      </c>
      <c r="BO219" s="764"/>
      <c r="BP219" s="764">
        <f t="shared" si="425"/>
        <v>0</v>
      </c>
      <c r="BQ219" s="764"/>
      <c r="BR219" s="764">
        <f t="shared" si="426"/>
        <v>0</v>
      </c>
      <c r="BS219" s="762"/>
      <c r="BT219" s="762">
        <f t="shared" si="427"/>
        <v>0</v>
      </c>
      <c r="BU219" s="762"/>
      <c r="BV219" s="762">
        <f t="shared" si="428"/>
        <v>0</v>
      </c>
      <c r="BW219" s="762"/>
      <c r="BX219" s="762">
        <f t="shared" si="429"/>
        <v>0</v>
      </c>
      <c r="BY219" s="762"/>
      <c r="BZ219" s="762">
        <f t="shared" si="430"/>
        <v>0</v>
      </c>
      <c r="CA219" s="762"/>
      <c r="CB219" s="762">
        <f t="shared" si="431"/>
        <v>0</v>
      </c>
      <c r="CC219" s="762"/>
      <c r="CD219" s="762">
        <f t="shared" si="432"/>
        <v>0</v>
      </c>
      <c r="CE219" s="762"/>
      <c r="CF219" s="762">
        <f t="shared" si="433"/>
        <v>0</v>
      </c>
      <c r="CG219" s="698"/>
      <c r="CH219" s="31"/>
      <c r="CI219" s="31"/>
    </row>
    <row r="220" spans="1:87" ht="15.75" x14ac:dyDescent="0.2">
      <c r="A220" s="14" t="s">
        <v>104</v>
      </c>
      <c r="B220" s="19">
        <f t="shared" ref="B220:T220" si="434">B221+B222</f>
        <v>16619</v>
      </c>
      <c r="C220" s="19">
        <f t="shared" si="434"/>
        <v>16619</v>
      </c>
      <c r="D220" s="19">
        <f t="shared" si="434"/>
        <v>0</v>
      </c>
      <c r="E220" s="19">
        <f t="shared" si="434"/>
        <v>16619</v>
      </c>
      <c r="F220" s="19">
        <f t="shared" si="434"/>
        <v>31543</v>
      </c>
      <c r="G220" s="19">
        <f t="shared" si="434"/>
        <v>48162</v>
      </c>
      <c r="H220" s="19">
        <f t="shared" si="434"/>
        <v>4843</v>
      </c>
      <c r="I220" s="19">
        <f t="shared" si="434"/>
        <v>53005</v>
      </c>
      <c r="J220" s="19">
        <f t="shared" si="434"/>
        <v>4058</v>
      </c>
      <c r="K220" s="19">
        <f t="shared" si="434"/>
        <v>57063</v>
      </c>
      <c r="L220" s="19">
        <f t="shared" si="434"/>
        <v>4392</v>
      </c>
      <c r="M220" s="19">
        <f t="shared" si="434"/>
        <v>61455</v>
      </c>
      <c r="N220" s="19">
        <f t="shared" si="434"/>
        <v>10179</v>
      </c>
      <c r="O220" s="19">
        <f t="shared" si="434"/>
        <v>71634</v>
      </c>
      <c r="P220" s="19">
        <f t="shared" si="434"/>
        <v>4042</v>
      </c>
      <c r="Q220" s="19">
        <f t="shared" si="434"/>
        <v>75676</v>
      </c>
      <c r="R220" s="19">
        <f t="shared" si="434"/>
        <v>3973</v>
      </c>
      <c r="S220" s="19">
        <f t="shared" si="434"/>
        <v>79649</v>
      </c>
      <c r="T220" s="19">
        <f t="shared" si="434"/>
        <v>0</v>
      </c>
      <c r="U220" s="19">
        <f>U221+U222</f>
        <v>79649</v>
      </c>
      <c r="V220" s="19">
        <f>V221+V222</f>
        <v>336485</v>
      </c>
      <c r="W220" s="19">
        <f t="shared" ref="W220:AP220" si="435">W221+W222</f>
        <v>12872</v>
      </c>
      <c r="X220" s="19">
        <f t="shared" si="435"/>
        <v>349357</v>
      </c>
      <c r="Y220" s="19">
        <f t="shared" si="435"/>
        <v>18447</v>
      </c>
      <c r="Z220" s="19">
        <f t="shared" si="435"/>
        <v>367804</v>
      </c>
      <c r="AA220" s="19">
        <f t="shared" si="435"/>
        <v>8184</v>
      </c>
      <c r="AB220" s="19">
        <f t="shared" si="435"/>
        <v>375988</v>
      </c>
      <c r="AC220" s="19">
        <f t="shared" si="435"/>
        <v>4113</v>
      </c>
      <c r="AD220" s="19">
        <f t="shared" si="435"/>
        <v>380101</v>
      </c>
      <c r="AE220" s="19">
        <f t="shared" si="435"/>
        <v>10564</v>
      </c>
      <c r="AF220" s="19">
        <f t="shared" si="435"/>
        <v>390665</v>
      </c>
      <c r="AG220" s="19">
        <f t="shared" si="435"/>
        <v>4036</v>
      </c>
      <c r="AH220" s="19">
        <f t="shared" si="435"/>
        <v>394701</v>
      </c>
      <c r="AI220" s="19">
        <f t="shared" si="435"/>
        <v>15950</v>
      </c>
      <c r="AJ220" s="19">
        <f t="shared" si="435"/>
        <v>410651</v>
      </c>
      <c r="AK220" s="19">
        <f t="shared" si="435"/>
        <v>7666</v>
      </c>
      <c r="AL220" s="19">
        <f t="shared" si="435"/>
        <v>418317</v>
      </c>
      <c r="AM220" s="19">
        <f t="shared" si="435"/>
        <v>0</v>
      </c>
      <c r="AN220" s="19">
        <f t="shared" si="435"/>
        <v>418317</v>
      </c>
      <c r="AO220" s="19">
        <f t="shared" si="435"/>
        <v>3090</v>
      </c>
      <c r="AP220" s="19">
        <f t="shared" si="435"/>
        <v>421407</v>
      </c>
      <c r="AQ220" s="20" t="s">
        <v>22</v>
      </c>
      <c r="AR220" s="17"/>
      <c r="AS220" s="17">
        <f t="shared" si="415"/>
        <v>0</v>
      </c>
      <c r="AT220" s="17"/>
      <c r="AU220" s="17">
        <f t="shared" si="418"/>
        <v>0</v>
      </c>
      <c r="AV220" s="17">
        <v>5221</v>
      </c>
      <c r="AW220" s="17">
        <f t="shared" si="419"/>
        <v>5221</v>
      </c>
      <c r="AX220" s="17"/>
      <c r="AY220" s="17">
        <f t="shared" si="420"/>
        <v>5221</v>
      </c>
      <c r="AZ220" s="17"/>
      <c r="BA220" s="17">
        <f t="shared" si="421"/>
        <v>5221</v>
      </c>
      <c r="BB220" s="17"/>
      <c r="BC220" s="17">
        <f t="shared" si="421"/>
        <v>5221</v>
      </c>
      <c r="BD220" s="17"/>
      <c r="BE220" s="17">
        <f t="shared" si="422"/>
        <v>5221</v>
      </c>
      <c r="BF220" s="17"/>
      <c r="BG220" s="17">
        <f t="shared" si="422"/>
        <v>5221</v>
      </c>
      <c r="BH220" s="17"/>
      <c r="BI220" s="17">
        <f t="shared" si="423"/>
        <v>5221</v>
      </c>
      <c r="BJ220" s="17"/>
      <c r="BK220" s="17">
        <f t="shared" si="423"/>
        <v>5221</v>
      </c>
      <c r="BL220" s="764"/>
      <c r="BM220" s="764"/>
      <c r="BN220" s="764">
        <f t="shared" si="424"/>
        <v>0</v>
      </c>
      <c r="BO220" s="764"/>
      <c r="BP220" s="764">
        <f t="shared" si="425"/>
        <v>0</v>
      </c>
      <c r="BQ220" s="764"/>
      <c r="BR220" s="764">
        <f t="shared" si="426"/>
        <v>0</v>
      </c>
      <c r="BS220" s="762"/>
      <c r="BT220" s="762">
        <f t="shared" si="427"/>
        <v>0</v>
      </c>
      <c r="BU220" s="762"/>
      <c r="BV220" s="762">
        <f t="shared" si="428"/>
        <v>0</v>
      </c>
      <c r="BW220" s="762"/>
      <c r="BX220" s="762">
        <f t="shared" si="429"/>
        <v>0</v>
      </c>
      <c r="BY220" s="762"/>
      <c r="BZ220" s="762">
        <f t="shared" si="430"/>
        <v>0</v>
      </c>
      <c r="CA220" s="762"/>
      <c r="CB220" s="762">
        <f t="shared" si="431"/>
        <v>0</v>
      </c>
      <c r="CC220" s="762"/>
      <c r="CD220" s="762">
        <f t="shared" si="432"/>
        <v>0</v>
      </c>
      <c r="CE220" s="762"/>
      <c r="CF220" s="762">
        <f t="shared" si="433"/>
        <v>0</v>
      </c>
      <c r="CG220" s="698"/>
      <c r="CH220" s="31"/>
      <c r="CI220" s="31"/>
    </row>
    <row r="221" spans="1:87" ht="15.75" x14ac:dyDescent="0.2">
      <c r="A221" s="18" t="s">
        <v>123</v>
      </c>
      <c r="B221" s="28"/>
      <c r="C221" s="28">
        <f>SUM(B221:B221)</f>
        <v>0</v>
      </c>
      <c r="D221" s="28"/>
      <c r="E221" s="28">
        <f>SUM(C221:D221)</f>
        <v>0</v>
      </c>
      <c r="F221" s="28">
        <v>27261</v>
      </c>
      <c r="G221" s="28">
        <f>SUM(E221:F221)</f>
        <v>27261</v>
      </c>
      <c r="H221" s="28"/>
      <c r="I221" s="28">
        <f>SUM(G221:H221)</f>
        <v>27261</v>
      </c>
      <c r="J221" s="28"/>
      <c r="K221" s="28">
        <f>SUM(I221:J221)</f>
        <v>27261</v>
      </c>
      <c r="L221" s="28"/>
      <c r="M221" s="28">
        <f>SUM(K221:L221)</f>
        <v>27261</v>
      </c>
      <c r="N221" s="28"/>
      <c r="O221" s="28">
        <f>SUM(M221:N221)</f>
        <v>27261</v>
      </c>
      <c r="P221" s="28"/>
      <c r="Q221" s="28">
        <f>SUM(O221:P221)</f>
        <v>27261</v>
      </c>
      <c r="R221" s="28"/>
      <c r="S221" s="28">
        <f>SUM(Q221:R221)</f>
        <v>27261</v>
      </c>
      <c r="T221" s="28"/>
      <c r="U221" s="28">
        <f>SUM(S221:T221)</f>
        <v>27261</v>
      </c>
      <c r="V221" s="28"/>
      <c r="W221" s="28"/>
      <c r="X221" s="28">
        <f t="shared" si="416"/>
        <v>0</v>
      </c>
      <c r="Y221" s="28">
        <v>18447</v>
      </c>
      <c r="Z221" s="28">
        <f>SUM(X221:Y221)</f>
        <v>18447</v>
      </c>
      <c r="AA221" s="28"/>
      <c r="AB221" s="28">
        <f>SUM(Z221:AA221)</f>
        <v>18447</v>
      </c>
      <c r="AC221" s="28"/>
      <c r="AD221" s="28">
        <f>SUM(AB221:AC221)</f>
        <v>18447</v>
      </c>
      <c r="AE221" s="28"/>
      <c r="AF221" s="28">
        <f>SUM(AD221:AE221)</f>
        <v>18447</v>
      </c>
      <c r="AG221" s="28"/>
      <c r="AH221" s="28">
        <f>SUM(AF221:AG221)</f>
        <v>18447</v>
      </c>
      <c r="AI221" s="28"/>
      <c r="AJ221" s="28">
        <f>SUM(AH221:AI221)</f>
        <v>18447</v>
      </c>
      <c r="AK221" s="28"/>
      <c r="AL221" s="28">
        <f>SUM(AJ221:AK221)</f>
        <v>18447</v>
      </c>
      <c r="AM221" s="28"/>
      <c r="AN221" s="28">
        <f>SUM(AL221:AM221)</f>
        <v>18447</v>
      </c>
      <c r="AO221" s="28"/>
      <c r="AP221" s="28">
        <f t="shared" si="417"/>
        <v>18447</v>
      </c>
      <c r="AQ221" s="14" t="s">
        <v>46</v>
      </c>
      <c r="AR221" s="17"/>
      <c r="AS221" s="17">
        <f t="shared" si="415"/>
        <v>0</v>
      </c>
      <c r="AT221" s="17"/>
      <c r="AU221" s="17">
        <f t="shared" si="418"/>
        <v>0</v>
      </c>
      <c r="AV221" s="17">
        <v>3044</v>
      </c>
      <c r="AW221" s="17">
        <f t="shared" si="419"/>
        <v>3044</v>
      </c>
      <c r="AX221" s="17"/>
      <c r="AY221" s="17">
        <f t="shared" si="420"/>
        <v>3044</v>
      </c>
      <c r="AZ221" s="17"/>
      <c r="BA221" s="17">
        <f t="shared" si="421"/>
        <v>3044</v>
      </c>
      <c r="BB221" s="17"/>
      <c r="BC221" s="17">
        <f t="shared" si="421"/>
        <v>3044</v>
      </c>
      <c r="BD221" s="17"/>
      <c r="BE221" s="17">
        <f t="shared" si="422"/>
        <v>3044</v>
      </c>
      <c r="BF221" s="17">
        <v>345</v>
      </c>
      <c r="BG221" s="17">
        <f t="shared" si="422"/>
        <v>3389</v>
      </c>
      <c r="BH221" s="17"/>
      <c r="BI221" s="17">
        <f t="shared" si="423"/>
        <v>3389</v>
      </c>
      <c r="BJ221" s="17"/>
      <c r="BK221" s="17">
        <f t="shared" si="423"/>
        <v>3389</v>
      </c>
      <c r="BL221" s="764">
        <v>414</v>
      </c>
      <c r="BM221" s="764"/>
      <c r="BN221" s="764">
        <f t="shared" si="424"/>
        <v>414</v>
      </c>
      <c r="BO221" s="764">
        <v>1849</v>
      </c>
      <c r="BP221" s="764">
        <f t="shared" si="425"/>
        <v>2263</v>
      </c>
      <c r="BQ221" s="764"/>
      <c r="BR221" s="764">
        <f t="shared" si="426"/>
        <v>2263</v>
      </c>
      <c r="BS221" s="762"/>
      <c r="BT221" s="762">
        <f t="shared" si="427"/>
        <v>2263</v>
      </c>
      <c r="BU221" s="762"/>
      <c r="BV221" s="762">
        <f t="shared" si="428"/>
        <v>2263</v>
      </c>
      <c r="BW221" s="762"/>
      <c r="BX221" s="762">
        <f t="shared" si="429"/>
        <v>2263</v>
      </c>
      <c r="BY221" s="762">
        <v>2878</v>
      </c>
      <c r="BZ221" s="762">
        <f t="shared" si="430"/>
        <v>5141</v>
      </c>
      <c r="CA221" s="762"/>
      <c r="CB221" s="762">
        <f t="shared" si="431"/>
        <v>5141</v>
      </c>
      <c r="CC221" s="762"/>
      <c r="CD221" s="762">
        <f t="shared" si="432"/>
        <v>5141</v>
      </c>
      <c r="CE221" s="762"/>
      <c r="CF221" s="762">
        <f t="shared" si="433"/>
        <v>5141</v>
      </c>
      <c r="CG221" s="698"/>
      <c r="CH221" s="31"/>
      <c r="CI221" s="31"/>
    </row>
    <row r="222" spans="1:87" ht="15.75" x14ac:dyDescent="0.2">
      <c r="A222" s="36" t="s">
        <v>125</v>
      </c>
      <c r="B222" s="28">
        <v>16619</v>
      </c>
      <c r="C222" s="28">
        <f>SUM(B222:B222)</f>
        <v>16619</v>
      </c>
      <c r="D222" s="28"/>
      <c r="E222" s="28">
        <f>SUM(C222:D222)</f>
        <v>16619</v>
      </c>
      <c r="F222" s="28">
        <v>4282</v>
      </c>
      <c r="G222" s="28">
        <f>SUM(E222:F222)</f>
        <v>20901</v>
      </c>
      <c r="H222" s="28">
        <v>4843</v>
      </c>
      <c r="I222" s="28">
        <f>SUM(G222:H222)</f>
        <v>25744</v>
      </c>
      <c r="J222" s="28">
        <v>4058</v>
      </c>
      <c r="K222" s="28">
        <f>SUM(I222:J222)</f>
        <v>29802</v>
      </c>
      <c r="L222" s="28">
        <v>4392</v>
      </c>
      <c r="M222" s="28">
        <f>SUM(K222:L222)</f>
        <v>34194</v>
      </c>
      <c r="N222" s="28">
        <v>10179</v>
      </c>
      <c r="O222" s="28">
        <f>SUM(M222:N222)</f>
        <v>44373</v>
      </c>
      <c r="P222" s="28">
        <v>4042</v>
      </c>
      <c r="Q222" s="28">
        <f>SUM(O222:P222)</f>
        <v>48415</v>
      </c>
      <c r="R222" s="28">
        <v>3973</v>
      </c>
      <c r="S222" s="28">
        <f>SUM(Q222:R222)</f>
        <v>52388</v>
      </c>
      <c r="T222" s="28"/>
      <c r="U222" s="28">
        <f>SUM(S222:T222)</f>
        <v>52388</v>
      </c>
      <c r="V222" s="28">
        <f>384143-47658</f>
        <v>336485</v>
      </c>
      <c r="W222" s="28">
        <v>12872</v>
      </c>
      <c r="X222" s="28">
        <f t="shared" si="416"/>
        <v>349357</v>
      </c>
      <c r="Y222" s="28"/>
      <c r="Z222" s="28">
        <f>SUM(X222:Y222)</f>
        <v>349357</v>
      </c>
      <c r="AA222" s="28">
        <v>8184</v>
      </c>
      <c r="AB222" s="28">
        <f>SUM(Z222:AA222)</f>
        <v>357541</v>
      </c>
      <c r="AC222" s="28">
        <v>4113</v>
      </c>
      <c r="AD222" s="28">
        <f>SUM(AB222:AC222)</f>
        <v>361654</v>
      </c>
      <c r="AE222" s="28">
        <v>10564</v>
      </c>
      <c r="AF222" s="28">
        <f>SUM(AD222:AE222)</f>
        <v>372218</v>
      </c>
      <c r="AG222" s="28">
        <v>4036</v>
      </c>
      <c r="AH222" s="28">
        <f>SUM(AF222:AG222)</f>
        <v>376254</v>
      </c>
      <c r="AI222" s="28">
        <v>15950</v>
      </c>
      <c r="AJ222" s="28">
        <f>SUM(AH222:AI222)</f>
        <v>392204</v>
      </c>
      <c r="AK222" s="28">
        <v>7666</v>
      </c>
      <c r="AL222" s="28">
        <f>SUM(AJ222:AK222)</f>
        <v>399870</v>
      </c>
      <c r="AM222" s="28"/>
      <c r="AN222" s="28">
        <f>SUM(AL222:AM222)</f>
        <v>399870</v>
      </c>
      <c r="AO222" s="28">
        <v>3090</v>
      </c>
      <c r="AP222" s="28">
        <f t="shared" si="417"/>
        <v>402960</v>
      </c>
      <c r="AQ222" s="14" t="s">
        <v>48</v>
      </c>
      <c r="AR222" s="17"/>
      <c r="AS222" s="17">
        <f t="shared" si="415"/>
        <v>0</v>
      </c>
      <c r="AT222" s="17"/>
      <c r="AU222" s="17">
        <f t="shared" si="418"/>
        <v>0</v>
      </c>
      <c r="AV222" s="17"/>
      <c r="AW222" s="17">
        <f t="shared" si="419"/>
        <v>0</v>
      </c>
      <c r="AX222" s="17"/>
      <c r="AY222" s="17">
        <f t="shared" si="420"/>
        <v>0</v>
      </c>
      <c r="AZ222" s="17"/>
      <c r="BA222" s="17">
        <f t="shared" si="421"/>
        <v>0</v>
      </c>
      <c r="BB222" s="17"/>
      <c r="BC222" s="17">
        <f t="shared" si="421"/>
        <v>0</v>
      </c>
      <c r="BD222" s="17"/>
      <c r="BE222" s="17">
        <f t="shared" si="422"/>
        <v>0</v>
      </c>
      <c r="BF222" s="17"/>
      <c r="BG222" s="17">
        <f t="shared" si="422"/>
        <v>0</v>
      </c>
      <c r="BH222" s="17"/>
      <c r="BI222" s="17">
        <f t="shared" si="423"/>
        <v>0</v>
      </c>
      <c r="BJ222" s="17"/>
      <c r="BK222" s="17">
        <f t="shared" si="423"/>
        <v>0</v>
      </c>
      <c r="BL222" s="764"/>
      <c r="BM222" s="764"/>
      <c r="BN222" s="764">
        <f t="shared" si="424"/>
        <v>0</v>
      </c>
      <c r="BO222" s="764"/>
      <c r="BP222" s="764">
        <f t="shared" si="425"/>
        <v>0</v>
      </c>
      <c r="BQ222" s="764"/>
      <c r="BR222" s="764">
        <f t="shared" si="426"/>
        <v>0</v>
      </c>
      <c r="BS222" s="762"/>
      <c r="BT222" s="762">
        <f t="shared" si="427"/>
        <v>0</v>
      </c>
      <c r="BU222" s="762"/>
      <c r="BV222" s="762">
        <f t="shared" si="428"/>
        <v>0</v>
      </c>
      <c r="BW222" s="762"/>
      <c r="BX222" s="762">
        <f t="shared" si="429"/>
        <v>0</v>
      </c>
      <c r="BY222" s="762"/>
      <c r="BZ222" s="762">
        <f t="shared" si="430"/>
        <v>0</v>
      </c>
      <c r="CA222" s="762"/>
      <c r="CB222" s="762">
        <f t="shared" si="431"/>
        <v>0</v>
      </c>
      <c r="CC222" s="762"/>
      <c r="CD222" s="762">
        <f t="shared" si="432"/>
        <v>0</v>
      </c>
      <c r="CE222" s="762"/>
      <c r="CF222" s="762">
        <f t="shared" si="433"/>
        <v>0</v>
      </c>
      <c r="CG222" s="698"/>
      <c r="CH222" s="31"/>
      <c r="CI222" s="31"/>
    </row>
    <row r="223" spans="1:87" ht="15.75" x14ac:dyDescent="0.2">
      <c r="A223" s="14"/>
      <c r="B223" s="28"/>
      <c r="C223" s="28">
        <f>SUM(B223:B223)</f>
        <v>0</v>
      </c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>
        <f t="shared" si="416"/>
        <v>0</v>
      </c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>
        <f t="shared" si="417"/>
        <v>0</v>
      </c>
      <c r="AQ223" s="14" t="s">
        <v>49</v>
      </c>
      <c r="AR223" s="17"/>
      <c r="AS223" s="17">
        <f t="shared" si="415"/>
        <v>0</v>
      </c>
      <c r="AT223" s="17"/>
      <c r="AU223" s="17">
        <f t="shared" si="418"/>
        <v>0</v>
      </c>
      <c r="AV223" s="17"/>
      <c r="AW223" s="17">
        <f t="shared" si="419"/>
        <v>0</v>
      </c>
      <c r="AX223" s="17"/>
      <c r="AY223" s="17">
        <f t="shared" si="420"/>
        <v>0</v>
      </c>
      <c r="AZ223" s="17"/>
      <c r="BA223" s="17">
        <f t="shared" si="421"/>
        <v>0</v>
      </c>
      <c r="BB223" s="17"/>
      <c r="BC223" s="17">
        <f t="shared" si="421"/>
        <v>0</v>
      </c>
      <c r="BD223" s="17"/>
      <c r="BE223" s="17">
        <f t="shared" si="422"/>
        <v>0</v>
      </c>
      <c r="BF223" s="17"/>
      <c r="BG223" s="17">
        <f t="shared" si="422"/>
        <v>0</v>
      </c>
      <c r="BH223" s="17"/>
      <c r="BI223" s="17">
        <f t="shared" si="423"/>
        <v>0</v>
      </c>
      <c r="BJ223" s="17"/>
      <c r="BK223" s="17">
        <f t="shared" si="423"/>
        <v>0</v>
      </c>
      <c r="BL223" s="764"/>
      <c r="BM223" s="764"/>
      <c r="BN223" s="764">
        <f t="shared" si="424"/>
        <v>0</v>
      </c>
      <c r="BO223" s="764"/>
      <c r="BP223" s="764">
        <f t="shared" si="425"/>
        <v>0</v>
      </c>
      <c r="BQ223" s="764"/>
      <c r="BR223" s="764">
        <f t="shared" si="426"/>
        <v>0</v>
      </c>
      <c r="BS223" s="762"/>
      <c r="BT223" s="762">
        <f t="shared" si="427"/>
        <v>0</v>
      </c>
      <c r="BU223" s="762"/>
      <c r="BV223" s="762">
        <f t="shared" si="428"/>
        <v>0</v>
      </c>
      <c r="BW223" s="762"/>
      <c r="BX223" s="762">
        <f t="shared" si="429"/>
        <v>0</v>
      </c>
      <c r="BY223" s="762"/>
      <c r="BZ223" s="762">
        <f t="shared" si="430"/>
        <v>0</v>
      </c>
      <c r="CA223" s="762"/>
      <c r="CB223" s="762">
        <f t="shared" si="431"/>
        <v>0</v>
      </c>
      <c r="CC223" s="762"/>
      <c r="CD223" s="762">
        <f t="shared" si="432"/>
        <v>0</v>
      </c>
      <c r="CE223" s="762"/>
      <c r="CF223" s="762">
        <f t="shared" si="433"/>
        <v>0</v>
      </c>
      <c r="CG223" s="698"/>
      <c r="CH223" s="31"/>
      <c r="CI223" s="31"/>
    </row>
    <row r="224" spans="1:87" ht="15.75" x14ac:dyDescent="0.2">
      <c r="A224" s="44" t="s">
        <v>126</v>
      </c>
      <c r="B224" s="45">
        <f t="shared" ref="B224:S224" si="436">B216+B217+B218+B219+B220+B215</f>
        <v>16619</v>
      </c>
      <c r="C224" s="45">
        <f t="shared" si="436"/>
        <v>16619</v>
      </c>
      <c r="D224" s="45">
        <f t="shared" si="436"/>
        <v>0</v>
      </c>
      <c r="E224" s="45">
        <f t="shared" si="436"/>
        <v>16619</v>
      </c>
      <c r="F224" s="45">
        <f t="shared" si="436"/>
        <v>31543</v>
      </c>
      <c r="G224" s="45">
        <f t="shared" si="436"/>
        <v>48162</v>
      </c>
      <c r="H224" s="45">
        <f t="shared" si="436"/>
        <v>4843</v>
      </c>
      <c r="I224" s="45">
        <f t="shared" si="436"/>
        <v>53005</v>
      </c>
      <c r="J224" s="45">
        <f t="shared" si="436"/>
        <v>4058</v>
      </c>
      <c r="K224" s="45">
        <f t="shared" si="436"/>
        <v>57063</v>
      </c>
      <c r="L224" s="45">
        <f t="shared" si="436"/>
        <v>4392</v>
      </c>
      <c r="M224" s="45">
        <f t="shared" si="436"/>
        <v>61455</v>
      </c>
      <c r="N224" s="45">
        <f t="shared" si="436"/>
        <v>10179</v>
      </c>
      <c r="O224" s="45">
        <f t="shared" si="436"/>
        <v>71634</v>
      </c>
      <c r="P224" s="45">
        <f t="shared" si="436"/>
        <v>4042</v>
      </c>
      <c r="Q224" s="45">
        <f t="shared" si="436"/>
        <v>75676</v>
      </c>
      <c r="R224" s="45">
        <f t="shared" si="436"/>
        <v>3973</v>
      </c>
      <c r="S224" s="45">
        <f t="shared" si="436"/>
        <v>79649</v>
      </c>
      <c r="T224" s="45">
        <f>T216+T217+T218+T219+T220+T215</f>
        <v>0</v>
      </c>
      <c r="U224" s="45">
        <f>U216+U217+U218+U219+U220+U215</f>
        <v>79649</v>
      </c>
      <c r="V224" s="45">
        <f>V216+V217+V218+V219+V220+V215</f>
        <v>576235</v>
      </c>
      <c r="W224" s="45">
        <f t="shared" ref="W224:AL224" si="437">W216+W217+W218+W219+W220+W215</f>
        <v>12872</v>
      </c>
      <c r="X224" s="45">
        <f t="shared" si="437"/>
        <v>589107</v>
      </c>
      <c r="Y224" s="45">
        <f t="shared" si="437"/>
        <v>18447</v>
      </c>
      <c r="Z224" s="45">
        <f t="shared" si="437"/>
        <v>607554</v>
      </c>
      <c r="AA224" s="45">
        <f t="shared" si="437"/>
        <v>8184</v>
      </c>
      <c r="AB224" s="45">
        <f t="shared" si="437"/>
        <v>615738</v>
      </c>
      <c r="AC224" s="45">
        <f t="shared" si="437"/>
        <v>4113</v>
      </c>
      <c r="AD224" s="45">
        <f t="shared" si="437"/>
        <v>619851</v>
      </c>
      <c r="AE224" s="45">
        <f t="shared" si="437"/>
        <v>10564</v>
      </c>
      <c r="AF224" s="45">
        <f t="shared" si="437"/>
        <v>630415</v>
      </c>
      <c r="AG224" s="45">
        <f t="shared" si="437"/>
        <v>4036</v>
      </c>
      <c r="AH224" s="45">
        <f t="shared" si="437"/>
        <v>634451</v>
      </c>
      <c r="AI224" s="45">
        <f t="shared" si="437"/>
        <v>15950</v>
      </c>
      <c r="AJ224" s="45">
        <f t="shared" si="437"/>
        <v>650401</v>
      </c>
      <c r="AK224" s="45">
        <f t="shared" si="437"/>
        <v>7666</v>
      </c>
      <c r="AL224" s="45">
        <f t="shared" si="437"/>
        <v>658067</v>
      </c>
      <c r="AM224" s="45">
        <f t="shared" ref="AM224:AP224" si="438">AM216+AM217+AM218+AM219+AM220+AM215</f>
        <v>0</v>
      </c>
      <c r="AN224" s="45">
        <f t="shared" si="438"/>
        <v>658067</v>
      </c>
      <c r="AO224" s="45">
        <f t="shared" si="438"/>
        <v>5940</v>
      </c>
      <c r="AP224" s="45">
        <f t="shared" si="438"/>
        <v>664007</v>
      </c>
      <c r="AQ224" s="44" t="s">
        <v>127</v>
      </c>
      <c r="AR224" s="46">
        <f t="shared" ref="AR224:BI224" si="439">SUM(AR216:AR223)</f>
        <v>16619</v>
      </c>
      <c r="AS224" s="46">
        <f t="shared" si="439"/>
        <v>16619</v>
      </c>
      <c r="AT224" s="46">
        <f t="shared" si="439"/>
        <v>0</v>
      </c>
      <c r="AU224" s="46">
        <f t="shared" si="439"/>
        <v>16619</v>
      </c>
      <c r="AV224" s="46">
        <f t="shared" si="439"/>
        <v>31543</v>
      </c>
      <c r="AW224" s="46">
        <f t="shared" si="439"/>
        <v>48162</v>
      </c>
      <c r="AX224" s="46">
        <f t="shared" si="439"/>
        <v>4843</v>
      </c>
      <c r="AY224" s="46">
        <f t="shared" si="439"/>
        <v>53005</v>
      </c>
      <c r="AZ224" s="46">
        <f t="shared" si="439"/>
        <v>4058</v>
      </c>
      <c r="BA224" s="46">
        <f t="shared" si="439"/>
        <v>57063</v>
      </c>
      <c r="BB224" s="46">
        <f t="shared" si="439"/>
        <v>4392</v>
      </c>
      <c r="BC224" s="46">
        <f t="shared" si="439"/>
        <v>61455</v>
      </c>
      <c r="BD224" s="46">
        <f t="shared" si="439"/>
        <v>10179</v>
      </c>
      <c r="BE224" s="46">
        <f t="shared" si="439"/>
        <v>71634</v>
      </c>
      <c r="BF224" s="46">
        <f t="shared" si="439"/>
        <v>4042</v>
      </c>
      <c r="BG224" s="46">
        <f t="shared" si="439"/>
        <v>75676</v>
      </c>
      <c r="BH224" s="46">
        <f t="shared" si="439"/>
        <v>3973</v>
      </c>
      <c r="BI224" s="46">
        <f t="shared" si="439"/>
        <v>79649</v>
      </c>
      <c r="BJ224" s="46">
        <f>SUM(BJ216:BJ223)</f>
        <v>0</v>
      </c>
      <c r="BK224" s="46">
        <f>SUM(BK216:BK223)</f>
        <v>79649</v>
      </c>
      <c r="BL224" s="46">
        <f>SUM(BL216:BL223)</f>
        <v>576235</v>
      </c>
      <c r="BM224" s="46">
        <f t="shared" ref="BM224:CB224" si="440">SUM(BM216:BM223)</f>
        <v>12872</v>
      </c>
      <c r="BN224" s="46">
        <f t="shared" si="440"/>
        <v>589107</v>
      </c>
      <c r="BO224" s="46">
        <f t="shared" si="440"/>
        <v>18447</v>
      </c>
      <c r="BP224" s="46">
        <f t="shared" si="440"/>
        <v>607554</v>
      </c>
      <c r="BQ224" s="46">
        <f t="shared" si="440"/>
        <v>8184</v>
      </c>
      <c r="BR224" s="46">
        <f t="shared" si="440"/>
        <v>615738</v>
      </c>
      <c r="BS224" s="46">
        <f t="shared" si="440"/>
        <v>4113</v>
      </c>
      <c r="BT224" s="46">
        <f t="shared" si="440"/>
        <v>619851</v>
      </c>
      <c r="BU224" s="46">
        <f t="shared" si="440"/>
        <v>10564</v>
      </c>
      <c r="BV224" s="46">
        <f t="shared" si="440"/>
        <v>630415</v>
      </c>
      <c r="BW224" s="46">
        <f t="shared" si="440"/>
        <v>4036</v>
      </c>
      <c r="BX224" s="46">
        <f t="shared" si="440"/>
        <v>634451</v>
      </c>
      <c r="BY224" s="46">
        <f t="shared" si="440"/>
        <v>15950</v>
      </c>
      <c r="BZ224" s="46">
        <f t="shared" si="440"/>
        <v>650401</v>
      </c>
      <c r="CA224" s="46">
        <f t="shared" si="440"/>
        <v>7666</v>
      </c>
      <c r="CB224" s="46">
        <f t="shared" si="440"/>
        <v>658067</v>
      </c>
      <c r="CC224" s="46">
        <f t="shared" ref="CC224" si="441">SUM(CC216:CC223)</f>
        <v>0</v>
      </c>
      <c r="CD224" s="57">
        <f t="shared" si="432"/>
        <v>658067</v>
      </c>
      <c r="CE224" s="57">
        <f>SUM(CE216:CE223)</f>
        <v>5940</v>
      </c>
      <c r="CF224" s="57">
        <f t="shared" si="433"/>
        <v>664007</v>
      </c>
      <c r="CG224" s="698"/>
      <c r="CH224" s="706"/>
      <c r="CI224" s="706"/>
    </row>
    <row r="225" spans="1:87" ht="15.75" x14ac:dyDescent="0.2">
      <c r="A225" s="48" t="s">
        <v>118</v>
      </c>
      <c r="B225" s="49">
        <f t="shared" ref="B225:S225" si="442">B216+B220</f>
        <v>16619</v>
      </c>
      <c r="C225" s="49">
        <f t="shared" si="442"/>
        <v>16619</v>
      </c>
      <c r="D225" s="49">
        <f t="shared" si="442"/>
        <v>0</v>
      </c>
      <c r="E225" s="49">
        <f t="shared" si="442"/>
        <v>16619</v>
      </c>
      <c r="F225" s="49">
        <f t="shared" si="442"/>
        <v>31543</v>
      </c>
      <c r="G225" s="49">
        <f t="shared" si="442"/>
        <v>48162</v>
      </c>
      <c r="H225" s="49">
        <f t="shared" si="442"/>
        <v>4843</v>
      </c>
      <c r="I225" s="49">
        <f t="shared" si="442"/>
        <v>53005</v>
      </c>
      <c r="J225" s="49">
        <f t="shared" si="442"/>
        <v>4058</v>
      </c>
      <c r="K225" s="49">
        <f t="shared" si="442"/>
        <v>57063</v>
      </c>
      <c r="L225" s="49">
        <f t="shared" si="442"/>
        <v>4392</v>
      </c>
      <c r="M225" s="49">
        <f t="shared" si="442"/>
        <v>61455</v>
      </c>
      <c r="N225" s="49">
        <f t="shared" si="442"/>
        <v>10179</v>
      </c>
      <c r="O225" s="49">
        <f t="shared" si="442"/>
        <v>71634</v>
      </c>
      <c r="P225" s="49">
        <f t="shared" si="442"/>
        <v>4042</v>
      </c>
      <c r="Q225" s="49">
        <f t="shared" si="442"/>
        <v>75676</v>
      </c>
      <c r="R225" s="49">
        <f t="shared" si="442"/>
        <v>3973</v>
      </c>
      <c r="S225" s="49">
        <f t="shared" si="442"/>
        <v>79649</v>
      </c>
      <c r="T225" s="49">
        <f>T216+T220</f>
        <v>0</v>
      </c>
      <c r="U225" s="49">
        <f>U216+U220</f>
        <v>79649</v>
      </c>
      <c r="V225" s="49">
        <f>V216+V220</f>
        <v>576235</v>
      </c>
      <c r="W225" s="49">
        <f t="shared" ref="W225:AB225" si="443">W216+W220</f>
        <v>12872</v>
      </c>
      <c r="X225" s="49">
        <f t="shared" si="443"/>
        <v>589107</v>
      </c>
      <c r="Y225" s="49">
        <f t="shared" si="443"/>
        <v>18447</v>
      </c>
      <c r="Z225" s="49">
        <f t="shared" si="443"/>
        <v>607554</v>
      </c>
      <c r="AA225" s="49">
        <f t="shared" si="443"/>
        <v>8184</v>
      </c>
      <c r="AB225" s="49">
        <f t="shared" si="443"/>
        <v>615738</v>
      </c>
      <c r="AC225" s="49">
        <f>AC216+AC220+AC215</f>
        <v>4113</v>
      </c>
      <c r="AD225" s="49">
        <f>AD216+AD220+AD215</f>
        <v>619851</v>
      </c>
      <c r="AE225" s="49">
        <f>AE216+AE220+AE215</f>
        <v>10564</v>
      </c>
      <c r="AF225" s="49">
        <f>AF216+AF220+AF215</f>
        <v>630415</v>
      </c>
      <c r="AG225" s="49">
        <f t="shared" ref="AG225:AL225" si="444">AG216+AG220+AG215</f>
        <v>4036</v>
      </c>
      <c r="AH225" s="49">
        <f t="shared" si="444"/>
        <v>634451</v>
      </c>
      <c r="AI225" s="49">
        <f t="shared" si="444"/>
        <v>15950</v>
      </c>
      <c r="AJ225" s="49">
        <f t="shared" si="444"/>
        <v>650401</v>
      </c>
      <c r="AK225" s="49">
        <f t="shared" si="444"/>
        <v>7666</v>
      </c>
      <c r="AL225" s="49">
        <f t="shared" si="444"/>
        <v>658067</v>
      </c>
      <c r="AM225" s="49">
        <f t="shared" ref="AM225:AP225" si="445">AM216+AM220+AM215</f>
        <v>0</v>
      </c>
      <c r="AN225" s="49">
        <f t="shared" si="445"/>
        <v>658067</v>
      </c>
      <c r="AO225" s="49">
        <f t="shared" si="445"/>
        <v>5940</v>
      </c>
      <c r="AP225" s="49">
        <f t="shared" si="445"/>
        <v>664007</v>
      </c>
      <c r="AQ225" s="48" t="s">
        <v>119</v>
      </c>
      <c r="AR225" s="50">
        <f t="shared" ref="AR225:BI225" si="446">AR216+AR217+AR218+AR220</f>
        <v>16619</v>
      </c>
      <c r="AS225" s="50">
        <f t="shared" si="446"/>
        <v>16619</v>
      </c>
      <c r="AT225" s="50">
        <f t="shared" si="446"/>
        <v>0</v>
      </c>
      <c r="AU225" s="50">
        <f t="shared" si="446"/>
        <v>16619</v>
      </c>
      <c r="AV225" s="50">
        <f t="shared" si="446"/>
        <v>28499</v>
      </c>
      <c r="AW225" s="50">
        <f t="shared" si="446"/>
        <v>45118</v>
      </c>
      <c r="AX225" s="50">
        <f t="shared" si="446"/>
        <v>4843</v>
      </c>
      <c r="AY225" s="50">
        <f t="shared" si="446"/>
        <v>49961</v>
      </c>
      <c r="AZ225" s="50">
        <f t="shared" si="446"/>
        <v>4058</v>
      </c>
      <c r="BA225" s="50">
        <f t="shared" si="446"/>
        <v>54019</v>
      </c>
      <c r="BB225" s="50">
        <f t="shared" si="446"/>
        <v>4392</v>
      </c>
      <c r="BC225" s="50">
        <f t="shared" si="446"/>
        <v>58411</v>
      </c>
      <c r="BD225" s="50">
        <f t="shared" si="446"/>
        <v>10179</v>
      </c>
      <c r="BE225" s="50">
        <f t="shared" si="446"/>
        <v>68590</v>
      </c>
      <c r="BF225" s="50">
        <f t="shared" si="446"/>
        <v>3697</v>
      </c>
      <c r="BG225" s="50">
        <f t="shared" si="446"/>
        <v>72287</v>
      </c>
      <c r="BH225" s="50">
        <f t="shared" si="446"/>
        <v>3973</v>
      </c>
      <c r="BI225" s="50">
        <f t="shared" si="446"/>
        <v>76260</v>
      </c>
      <c r="BJ225" s="50">
        <f>BJ216+BJ217+BJ218+BJ220</f>
        <v>0</v>
      </c>
      <c r="BK225" s="50">
        <f>BK216+BK217+BK218+BK220</f>
        <v>76260</v>
      </c>
      <c r="BL225" s="50">
        <f>BL216+BL217+BL218+BL220</f>
        <v>575821</v>
      </c>
      <c r="BM225" s="50">
        <f t="shared" ref="BM225:CB225" si="447">BM216+BM217+BM218+BM220</f>
        <v>12872</v>
      </c>
      <c r="BN225" s="50">
        <f t="shared" si="447"/>
        <v>588693</v>
      </c>
      <c r="BO225" s="50">
        <f t="shared" si="447"/>
        <v>16598</v>
      </c>
      <c r="BP225" s="50">
        <f t="shared" si="447"/>
        <v>605291</v>
      </c>
      <c r="BQ225" s="50">
        <f t="shared" si="447"/>
        <v>8184</v>
      </c>
      <c r="BR225" s="50">
        <f t="shared" si="447"/>
        <v>613475</v>
      </c>
      <c r="BS225" s="50">
        <f t="shared" si="447"/>
        <v>4113</v>
      </c>
      <c r="BT225" s="50">
        <f t="shared" si="447"/>
        <v>617588</v>
      </c>
      <c r="BU225" s="50">
        <f t="shared" si="447"/>
        <v>10564</v>
      </c>
      <c r="BV225" s="50">
        <f t="shared" si="447"/>
        <v>628152</v>
      </c>
      <c r="BW225" s="50">
        <f t="shared" si="447"/>
        <v>4036</v>
      </c>
      <c r="BX225" s="50">
        <f t="shared" si="447"/>
        <v>632188</v>
      </c>
      <c r="BY225" s="50">
        <f t="shared" si="447"/>
        <v>13072</v>
      </c>
      <c r="BZ225" s="50">
        <f t="shared" si="447"/>
        <v>645260</v>
      </c>
      <c r="CA225" s="50">
        <f t="shared" si="447"/>
        <v>7666</v>
      </c>
      <c r="CB225" s="50">
        <f t="shared" si="447"/>
        <v>652926</v>
      </c>
      <c r="CC225" s="50">
        <f t="shared" ref="CC225" si="448">CC216+CC217+CC218+CC220</f>
        <v>0</v>
      </c>
      <c r="CD225" s="763">
        <f t="shared" si="432"/>
        <v>652926</v>
      </c>
      <c r="CE225" s="763">
        <f>CE216+CE217+CE218</f>
        <v>5940</v>
      </c>
      <c r="CF225" s="763">
        <f>SUM(CD225:CE225)</f>
        <v>658866</v>
      </c>
      <c r="CG225" s="698"/>
      <c r="CH225" s="707"/>
      <c r="CI225" s="707"/>
    </row>
    <row r="226" spans="1:87" ht="15.75" x14ac:dyDescent="0.2">
      <c r="A226" s="48" t="s">
        <v>120</v>
      </c>
      <c r="B226" s="49">
        <f t="shared" ref="B226:S226" si="449">B217+B219</f>
        <v>0</v>
      </c>
      <c r="C226" s="49">
        <f t="shared" si="449"/>
        <v>0</v>
      </c>
      <c r="D226" s="49">
        <f t="shared" si="449"/>
        <v>0</v>
      </c>
      <c r="E226" s="49">
        <f t="shared" si="449"/>
        <v>0</v>
      </c>
      <c r="F226" s="49">
        <f t="shared" si="449"/>
        <v>0</v>
      </c>
      <c r="G226" s="49">
        <f t="shared" si="449"/>
        <v>0</v>
      </c>
      <c r="H226" s="49">
        <f t="shared" si="449"/>
        <v>0</v>
      </c>
      <c r="I226" s="49">
        <f t="shared" si="449"/>
        <v>0</v>
      </c>
      <c r="J226" s="49">
        <f t="shared" si="449"/>
        <v>0</v>
      </c>
      <c r="K226" s="49">
        <f t="shared" si="449"/>
        <v>0</v>
      </c>
      <c r="L226" s="49">
        <f t="shared" si="449"/>
        <v>0</v>
      </c>
      <c r="M226" s="49">
        <f t="shared" si="449"/>
        <v>0</v>
      </c>
      <c r="N226" s="49">
        <f t="shared" si="449"/>
        <v>0</v>
      </c>
      <c r="O226" s="49">
        <f t="shared" si="449"/>
        <v>0</v>
      </c>
      <c r="P226" s="49">
        <f t="shared" si="449"/>
        <v>0</v>
      </c>
      <c r="Q226" s="49">
        <f t="shared" si="449"/>
        <v>0</v>
      </c>
      <c r="R226" s="49">
        <f t="shared" si="449"/>
        <v>0</v>
      </c>
      <c r="S226" s="49">
        <f t="shared" si="449"/>
        <v>0</v>
      </c>
      <c r="T226" s="49">
        <f>T217+T219</f>
        <v>0</v>
      </c>
      <c r="U226" s="49">
        <f>U217+U219</f>
        <v>0</v>
      </c>
      <c r="V226" s="49">
        <f>V217+V219</f>
        <v>0</v>
      </c>
      <c r="W226" s="49">
        <f t="shared" ref="W226:AL226" si="450">W217+W219</f>
        <v>0</v>
      </c>
      <c r="X226" s="49">
        <f t="shared" si="450"/>
        <v>0</v>
      </c>
      <c r="Y226" s="49">
        <f t="shared" si="450"/>
        <v>0</v>
      </c>
      <c r="Z226" s="49">
        <f t="shared" si="450"/>
        <v>0</v>
      </c>
      <c r="AA226" s="49">
        <f t="shared" si="450"/>
        <v>0</v>
      </c>
      <c r="AB226" s="49">
        <f t="shared" si="450"/>
        <v>0</v>
      </c>
      <c r="AC226" s="49">
        <f t="shared" si="450"/>
        <v>0</v>
      </c>
      <c r="AD226" s="49">
        <f t="shared" si="450"/>
        <v>0</v>
      </c>
      <c r="AE226" s="49">
        <f t="shared" si="450"/>
        <v>0</v>
      </c>
      <c r="AF226" s="49">
        <f t="shared" si="450"/>
        <v>0</v>
      </c>
      <c r="AG226" s="49">
        <f t="shared" si="450"/>
        <v>0</v>
      </c>
      <c r="AH226" s="49">
        <f t="shared" si="450"/>
        <v>0</v>
      </c>
      <c r="AI226" s="49">
        <f t="shared" si="450"/>
        <v>0</v>
      </c>
      <c r="AJ226" s="49">
        <f t="shared" si="450"/>
        <v>0</v>
      </c>
      <c r="AK226" s="49">
        <f t="shared" si="450"/>
        <v>0</v>
      </c>
      <c r="AL226" s="49">
        <f t="shared" si="450"/>
        <v>0</v>
      </c>
      <c r="AM226" s="49">
        <f t="shared" ref="AM226:AP226" si="451">AM217+AM219</f>
        <v>0</v>
      </c>
      <c r="AN226" s="49">
        <f t="shared" si="451"/>
        <v>0</v>
      </c>
      <c r="AO226" s="49">
        <f t="shared" si="451"/>
        <v>0</v>
      </c>
      <c r="AP226" s="49">
        <f t="shared" si="451"/>
        <v>0</v>
      </c>
      <c r="AQ226" s="48" t="s">
        <v>121</v>
      </c>
      <c r="AR226" s="50">
        <f t="shared" ref="AR226:BI226" si="452">AR221+AR222+AR223</f>
        <v>0</v>
      </c>
      <c r="AS226" s="50">
        <f t="shared" si="452"/>
        <v>0</v>
      </c>
      <c r="AT226" s="50">
        <f t="shared" si="452"/>
        <v>0</v>
      </c>
      <c r="AU226" s="50">
        <f t="shared" si="452"/>
        <v>0</v>
      </c>
      <c r="AV226" s="50">
        <f t="shared" si="452"/>
        <v>3044</v>
      </c>
      <c r="AW226" s="50">
        <f t="shared" si="452"/>
        <v>3044</v>
      </c>
      <c r="AX226" s="50">
        <f t="shared" si="452"/>
        <v>0</v>
      </c>
      <c r="AY226" s="50">
        <f t="shared" si="452"/>
        <v>3044</v>
      </c>
      <c r="AZ226" s="50">
        <f t="shared" si="452"/>
        <v>0</v>
      </c>
      <c r="BA226" s="50">
        <f t="shared" si="452"/>
        <v>3044</v>
      </c>
      <c r="BB226" s="50">
        <f t="shared" si="452"/>
        <v>0</v>
      </c>
      <c r="BC226" s="50">
        <f t="shared" si="452"/>
        <v>3044</v>
      </c>
      <c r="BD226" s="50">
        <f t="shared" si="452"/>
        <v>0</v>
      </c>
      <c r="BE226" s="50">
        <f t="shared" si="452"/>
        <v>3044</v>
      </c>
      <c r="BF226" s="50">
        <f t="shared" si="452"/>
        <v>345</v>
      </c>
      <c r="BG226" s="50">
        <f t="shared" si="452"/>
        <v>3389</v>
      </c>
      <c r="BH226" s="50">
        <f t="shared" si="452"/>
        <v>0</v>
      </c>
      <c r="BI226" s="50">
        <f t="shared" si="452"/>
        <v>3389</v>
      </c>
      <c r="BJ226" s="50">
        <f>BJ221+BJ222+BJ223</f>
        <v>0</v>
      </c>
      <c r="BK226" s="50">
        <f>BK221+BK222+BK223</f>
        <v>3389</v>
      </c>
      <c r="BL226" s="50">
        <f>BL221+BL222+BL223</f>
        <v>414</v>
      </c>
      <c r="BM226" s="50">
        <f t="shared" ref="BM226:CB226" si="453">BM221+BM222+BM223</f>
        <v>0</v>
      </c>
      <c r="BN226" s="50">
        <f t="shared" si="453"/>
        <v>414</v>
      </c>
      <c r="BO226" s="50">
        <f t="shared" si="453"/>
        <v>1849</v>
      </c>
      <c r="BP226" s="50">
        <f t="shared" si="453"/>
        <v>2263</v>
      </c>
      <c r="BQ226" s="50">
        <f t="shared" si="453"/>
        <v>0</v>
      </c>
      <c r="BR226" s="50">
        <f t="shared" si="453"/>
        <v>2263</v>
      </c>
      <c r="BS226" s="50">
        <f t="shared" si="453"/>
        <v>0</v>
      </c>
      <c r="BT226" s="50">
        <f t="shared" si="453"/>
        <v>2263</v>
      </c>
      <c r="BU226" s="50">
        <f t="shared" si="453"/>
        <v>0</v>
      </c>
      <c r="BV226" s="50">
        <f t="shared" si="453"/>
        <v>2263</v>
      </c>
      <c r="BW226" s="50">
        <f t="shared" si="453"/>
        <v>0</v>
      </c>
      <c r="BX226" s="50">
        <f t="shared" si="453"/>
        <v>2263</v>
      </c>
      <c r="BY226" s="50">
        <f t="shared" si="453"/>
        <v>2878</v>
      </c>
      <c r="BZ226" s="50">
        <f t="shared" si="453"/>
        <v>5141</v>
      </c>
      <c r="CA226" s="50">
        <f t="shared" si="453"/>
        <v>0</v>
      </c>
      <c r="CB226" s="50">
        <f t="shared" si="453"/>
        <v>5141</v>
      </c>
      <c r="CC226" s="50">
        <f t="shared" ref="CC226" si="454">CC221+CC222+CC223</f>
        <v>0</v>
      </c>
      <c r="CD226" s="763">
        <f t="shared" si="432"/>
        <v>5141</v>
      </c>
      <c r="CE226" s="763">
        <f>0</f>
        <v>0</v>
      </c>
      <c r="CF226" s="763">
        <f>SUM(CD226:CE226)</f>
        <v>5141</v>
      </c>
      <c r="CG226" s="698"/>
      <c r="CH226" s="707"/>
      <c r="CI226" s="707"/>
    </row>
    <row r="227" spans="1:87" ht="22.5" customHeight="1" x14ac:dyDescent="0.2">
      <c r="A227" s="818" t="s">
        <v>134</v>
      </c>
      <c r="B227" s="819"/>
      <c r="C227" s="819"/>
      <c r="D227" s="819"/>
      <c r="E227" s="819"/>
      <c r="F227" s="819"/>
      <c r="G227" s="819"/>
      <c r="H227" s="819"/>
      <c r="I227" s="819"/>
      <c r="J227" s="819"/>
      <c r="K227" s="819"/>
      <c r="L227" s="819"/>
      <c r="M227" s="819"/>
      <c r="N227" s="819"/>
      <c r="O227" s="819"/>
      <c r="P227" s="819"/>
      <c r="Q227" s="819"/>
      <c r="R227" s="819"/>
      <c r="S227" s="819"/>
      <c r="T227" s="819"/>
      <c r="U227" s="819"/>
      <c r="V227" s="819"/>
      <c r="W227" s="819"/>
      <c r="X227" s="819"/>
      <c r="Y227" s="819"/>
      <c r="Z227" s="819"/>
      <c r="AA227" s="819"/>
      <c r="AB227" s="819"/>
      <c r="AC227" s="819"/>
      <c r="AD227" s="819"/>
      <c r="AE227" s="819"/>
      <c r="AF227" s="819"/>
      <c r="AG227" s="819"/>
      <c r="AH227" s="819"/>
      <c r="AI227" s="819"/>
      <c r="AJ227" s="819"/>
      <c r="AK227" s="819"/>
      <c r="AL227" s="819"/>
      <c r="AM227" s="819"/>
      <c r="AN227" s="819"/>
      <c r="AO227" s="819"/>
      <c r="AP227" s="819"/>
      <c r="AQ227" s="819"/>
      <c r="AR227" s="819"/>
      <c r="AS227" s="819"/>
      <c r="AT227" s="819"/>
      <c r="AU227" s="819"/>
      <c r="AV227" s="819"/>
      <c r="AW227" s="819"/>
      <c r="AX227" s="819"/>
      <c r="AY227" s="819"/>
      <c r="AZ227" s="819"/>
      <c r="BA227" s="819"/>
      <c r="BB227" s="819"/>
      <c r="BC227" s="819"/>
      <c r="BD227" s="819"/>
      <c r="BE227" s="819"/>
      <c r="BF227" s="819"/>
      <c r="BG227" s="819"/>
      <c r="BH227" s="819"/>
      <c r="BI227" s="819"/>
      <c r="BJ227" s="819"/>
      <c r="BK227" s="819"/>
      <c r="BL227" s="819"/>
      <c r="BM227" s="819"/>
      <c r="BN227" s="819"/>
      <c r="BO227" s="819"/>
      <c r="BP227" s="819"/>
      <c r="BQ227" s="819"/>
      <c r="BR227" s="819"/>
      <c r="BS227" s="819"/>
      <c r="BT227" s="819"/>
      <c r="BU227" s="819"/>
      <c r="BV227" s="819"/>
      <c r="BW227" s="819"/>
      <c r="BX227" s="819"/>
      <c r="BY227" s="819"/>
      <c r="BZ227" s="819"/>
      <c r="CA227" s="819"/>
      <c r="CB227" s="819"/>
      <c r="CC227" s="819"/>
      <c r="CD227" s="819"/>
      <c r="CE227" s="819"/>
      <c r="CF227" s="820"/>
      <c r="CG227" s="708"/>
      <c r="CH227" s="708"/>
      <c r="CI227" s="708"/>
    </row>
    <row r="228" spans="1:87" ht="15.75" x14ac:dyDescent="0.2">
      <c r="A228" s="54" t="s">
        <v>13</v>
      </c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>
        <v>600</v>
      </c>
      <c r="AH228" s="28">
        <f>SUM(AF228:AG228)</f>
        <v>600</v>
      </c>
      <c r="AI228" s="28"/>
      <c r="AJ228" s="28">
        <f>SUM(AH228:AI228)</f>
        <v>600</v>
      </c>
      <c r="AK228" s="28"/>
      <c r="AL228" s="28">
        <f>SUM(AJ228:AK228)</f>
        <v>600</v>
      </c>
      <c r="AM228" s="28"/>
      <c r="AN228" s="28">
        <f>SUM(AL228:AM228)</f>
        <v>600</v>
      </c>
      <c r="AO228" s="28"/>
      <c r="AP228" s="28">
        <f>SUM(AN228:AO228)</f>
        <v>600</v>
      </c>
      <c r="AQ228" s="589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31"/>
      <c r="CH228" s="31"/>
      <c r="CI228" s="31"/>
    </row>
    <row r="229" spans="1:87" ht="15.75" x14ac:dyDescent="0.2">
      <c r="A229" s="54" t="s">
        <v>45</v>
      </c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>
        <v>58704</v>
      </c>
      <c r="X229" s="28">
        <f>SUM(V229:W229)</f>
        <v>58704</v>
      </c>
      <c r="Y229" s="28"/>
      <c r="Z229" s="28">
        <f>SUM(X229:Y229)</f>
        <v>58704</v>
      </c>
      <c r="AA229" s="28"/>
      <c r="AB229" s="28">
        <f>SUM(Z229:AA229)</f>
        <v>58704</v>
      </c>
      <c r="AC229" s="28">
        <v>489</v>
      </c>
      <c r="AD229" s="28">
        <f>SUM(AB229:AC229)</f>
        <v>59193</v>
      </c>
      <c r="AE229" s="28"/>
      <c r="AF229" s="28">
        <f>SUM(AD229:AE229)</f>
        <v>59193</v>
      </c>
      <c r="AG229" s="28"/>
      <c r="AH229" s="28">
        <f>SUM(AF229:AG229)</f>
        <v>59193</v>
      </c>
      <c r="AI229" s="28">
        <v>45879</v>
      </c>
      <c r="AJ229" s="28">
        <f t="shared" ref="AJ229:AJ230" si="455">SUM(AH229:AI229)</f>
        <v>105072</v>
      </c>
      <c r="AK229" s="28"/>
      <c r="AL229" s="28">
        <f>SUM(AJ229:AK229)</f>
        <v>105072</v>
      </c>
      <c r="AM229" s="28"/>
      <c r="AN229" s="28">
        <f t="shared" ref="AN229:AN230" si="456">SUM(AL229:AM229)</f>
        <v>105072</v>
      </c>
      <c r="AO229" s="28">
        <v>489</v>
      </c>
      <c r="AP229" s="28">
        <f t="shared" ref="AP229:AP236" si="457">SUM(AN229:AO229)</f>
        <v>105561</v>
      </c>
      <c r="AQ229" s="589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31"/>
      <c r="CH229" s="31"/>
      <c r="CI229" s="31"/>
    </row>
    <row r="230" spans="1:87" x14ac:dyDescent="0.2">
      <c r="A230" s="14" t="s">
        <v>77</v>
      </c>
      <c r="B230" s="28"/>
      <c r="C230" s="28">
        <f>SUM(B230:B230)</f>
        <v>0</v>
      </c>
      <c r="D230" s="28"/>
      <c r="E230" s="28">
        <f>SUM(C230:D230)</f>
        <v>0</v>
      </c>
      <c r="F230" s="28"/>
      <c r="G230" s="28">
        <f>SUM(E230:F230)</f>
        <v>0</v>
      </c>
      <c r="H230" s="28"/>
      <c r="I230" s="28">
        <f>SUM(G230:H230)</f>
        <v>0</v>
      </c>
      <c r="J230" s="28"/>
      <c r="K230" s="28">
        <f>SUM(I230:J230)</f>
        <v>0</v>
      </c>
      <c r="L230" s="28"/>
      <c r="M230" s="28">
        <f>SUM(K230:L230)</f>
        <v>0</v>
      </c>
      <c r="N230" s="28"/>
      <c r="O230" s="28">
        <f>SUM(M230:N230)</f>
        <v>0</v>
      </c>
      <c r="P230" s="28"/>
      <c r="Q230" s="28">
        <f>SUM(O230:P230)</f>
        <v>0</v>
      </c>
      <c r="R230" s="28"/>
      <c r="S230" s="28">
        <f>SUM(Q230:R230)</f>
        <v>0</v>
      </c>
      <c r="T230" s="28"/>
      <c r="U230" s="28">
        <f>SUM(S230:T230)</f>
        <v>0</v>
      </c>
      <c r="V230" s="28">
        <v>777</v>
      </c>
      <c r="W230" s="28"/>
      <c r="X230" s="28">
        <f>SUM(V230:W230)</f>
        <v>777</v>
      </c>
      <c r="Y230" s="28"/>
      <c r="Z230" s="28">
        <f>SUM(X230:Y230)</f>
        <v>777</v>
      </c>
      <c r="AA230" s="28"/>
      <c r="AB230" s="28">
        <f t="shared" ref="AB230:AB236" si="458">SUM(Z230:AA230)</f>
        <v>777</v>
      </c>
      <c r="AC230" s="28"/>
      <c r="AD230" s="28">
        <f>SUM(AB230:AC230)</f>
        <v>777</v>
      </c>
      <c r="AE230" s="28"/>
      <c r="AF230" s="28">
        <f>SUM(AD230:AE230)</f>
        <v>777</v>
      </c>
      <c r="AG230" s="28"/>
      <c r="AH230" s="28">
        <f>SUM(AF230:AG230)</f>
        <v>777</v>
      </c>
      <c r="AI230" s="28"/>
      <c r="AJ230" s="28">
        <f t="shared" si="455"/>
        <v>777</v>
      </c>
      <c r="AK230" s="28">
        <v>164</v>
      </c>
      <c r="AL230" s="28">
        <f>SUM(AJ230:AK230)</f>
        <v>941</v>
      </c>
      <c r="AM230" s="28">
        <v>576</v>
      </c>
      <c r="AN230" s="28">
        <f t="shared" si="456"/>
        <v>1517</v>
      </c>
      <c r="AO230" s="28">
        <v>127</v>
      </c>
      <c r="AP230" s="28">
        <f t="shared" si="457"/>
        <v>1644</v>
      </c>
      <c r="AQ230" s="16" t="s">
        <v>14</v>
      </c>
      <c r="AR230" s="17">
        <v>522</v>
      </c>
      <c r="AS230" s="17">
        <f t="shared" ref="AS230:AS237" si="459">SUM(AR230:AR230)</f>
        <v>522</v>
      </c>
      <c r="AT230" s="17"/>
      <c r="AU230" s="17">
        <f>SUM(AS230:AT230)</f>
        <v>522</v>
      </c>
      <c r="AV230" s="17">
        <v>820</v>
      </c>
      <c r="AW230" s="17">
        <f>SUM(AU230:AV230)</f>
        <v>1342</v>
      </c>
      <c r="AX230" s="17">
        <v>218</v>
      </c>
      <c r="AY230" s="17">
        <f>SUM(AW230:AX230)</f>
        <v>1560</v>
      </c>
      <c r="AZ230" s="17">
        <v>224</v>
      </c>
      <c r="BA230" s="17">
        <f>SUM(AY230:AZ230)</f>
        <v>1784</v>
      </c>
      <c r="BB230" s="17">
        <v>230</v>
      </c>
      <c r="BC230" s="17">
        <f>SUM(BA230:BB230)</f>
        <v>2014</v>
      </c>
      <c r="BD230" s="17">
        <v>450</v>
      </c>
      <c r="BE230" s="17">
        <f>SUM(BC230:BD230)</f>
        <v>2464</v>
      </c>
      <c r="BF230" s="17">
        <v>238</v>
      </c>
      <c r="BG230" s="17">
        <f>SUM(BE230:BF230)</f>
        <v>2702</v>
      </c>
      <c r="BH230" s="17">
        <v>247</v>
      </c>
      <c r="BI230" s="17">
        <f>SUM(BG230:BH230)</f>
        <v>2949</v>
      </c>
      <c r="BJ230" s="17"/>
      <c r="BK230" s="17">
        <f>SUM(BI230:BJ230)</f>
        <v>2949</v>
      </c>
      <c r="BL230" s="25">
        <v>26860</v>
      </c>
      <c r="BM230" s="25">
        <v>3628</v>
      </c>
      <c r="BN230" s="25">
        <f>SUM(BL230:BM230)</f>
        <v>30488</v>
      </c>
      <c r="BO230" s="25"/>
      <c r="BP230" s="25">
        <f>SUM(BN230:BO230)</f>
        <v>30488</v>
      </c>
      <c r="BQ230" s="25">
        <v>368</v>
      </c>
      <c r="BR230" s="25">
        <f>SUM(BP230:BQ230)</f>
        <v>30856</v>
      </c>
      <c r="BS230" s="27">
        <v>-661</v>
      </c>
      <c r="BT230" s="27">
        <f>SUM(BR230:BS230)</f>
        <v>30195</v>
      </c>
      <c r="BU230" s="27">
        <v>360</v>
      </c>
      <c r="BV230" s="27">
        <f>SUM(BT230:BU230)</f>
        <v>30555</v>
      </c>
      <c r="BW230" s="27">
        <v>186</v>
      </c>
      <c r="BX230" s="27">
        <f>SUM(BV230:BW230)</f>
        <v>30741</v>
      </c>
      <c r="BY230" s="27">
        <v>7624</v>
      </c>
      <c r="BZ230" s="27">
        <f>SUM(BX230:BY230)</f>
        <v>38365</v>
      </c>
      <c r="CA230" s="27">
        <v>487</v>
      </c>
      <c r="CB230" s="27">
        <f>SUM(BZ230:CA230)</f>
        <v>38852</v>
      </c>
      <c r="CC230" s="27"/>
      <c r="CD230" s="27">
        <f>SUM(CB230:CC230)</f>
        <v>38852</v>
      </c>
      <c r="CE230" s="27">
        <v>191</v>
      </c>
      <c r="CF230" s="27">
        <f>SUM(CD230:CE230)</f>
        <v>39043</v>
      </c>
      <c r="CG230" s="698"/>
      <c r="CH230" s="31"/>
      <c r="CI230" s="31"/>
    </row>
    <row r="231" spans="1:87" x14ac:dyDescent="0.2">
      <c r="A231" s="14" t="s">
        <v>86</v>
      </c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>
        <f t="shared" ref="X231:X236" si="460">SUM(V231:W231)</f>
        <v>0</v>
      </c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>
        <f t="shared" si="457"/>
        <v>0</v>
      </c>
      <c r="AQ231" s="14" t="s">
        <v>16</v>
      </c>
      <c r="AR231" s="17">
        <v>112</v>
      </c>
      <c r="AS231" s="17">
        <f t="shared" si="459"/>
        <v>112</v>
      </c>
      <c r="AT231" s="17"/>
      <c r="AU231" s="17">
        <f t="shared" ref="AU231:AU237" si="461">SUM(AS231:AT231)</f>
        <v>112</v>
      </c>
      <c r="AV231" s="17">
        <v>181</v>
      </c>
      <c r="AW231" s="17">
        <f t="shared" ref="AW231:AW237" si="462">SUM(AU231:AV231)</f>
        <v>293</v>
      </c>
      <c r="AX231" s="17">
        <v>48</v>
      </c>
      <c r="AY231" s="17">
        <f t="shared" ref="AY231:AY237" si="463">SUM(AW231:AX231)</f>
        <v>341</v>
      </c>
      <c r="AZ231" s="17">
        <v>50</v>
      </c>
      <c r="BA231" s="17">
        <f t="shared" ref="BA231:BC237" si="464">SUM(AY231:AZ231)</f>
        <v>391</v>
      </c>
      <c r="BB231" s="17">
        <v>51</v>
      </c>
      <c r="BC231" s="17">
        <f t="shared" si="464"/>
        <v>442</v>
      </c>
      <c r="BD231" s="17">
        <v>99</v>
      </c>
      <c r="BE231" s="17">
        <f t="shared" ref="BE231:BG237" si="465">SUM(BC231:BD231)</f>
        <v>541</v>
      </c>
      <c r="BF231" s="17">
        <v>52</v>
      </c>
      <c r="BG231" s="17">
        <f t="shared" si="465"/>
        <v>593</v>
      </c>
      <c r="BH231" s="17">
        <v>54</v>
      </c>
      <c r="BI231" s="17">
        <f t="shared" ref="BI231:BK237" si="466">SUM(BG231:BH231)</f>
        <v>647</v>
      </c>
      <c r="BJ231" s="17"/>
      <c r="BK231" s="17">
        <f t="shared" si="466"/>
        <v>647</v>
      </c>
      <c r="BL231" s="25">
        <v>5333</v>
      </c>
      <c r="BM231" s="25">
        <v>722</v>
      </c>
      <c r="BN231" s="25">
        <f t="shared" ref="BN231:BN237" si="467">SUM(BL231:BM231)</f>
        <v>6055</v>
      </c>
      <c r="BO231" s="25"/>
      <c r="BP231" s="25">
        <f t="shared" ref="BP231:BP237" si="468">SUM(BN231:BO231)</f>
        <v>6055</v>
      </c>
      <c r="BQ231" s="25">
        <v>72</v>
      </c>
      <c r="BR231" s="25">
        <f t="shared" ref="BR231:BR237" si="469">SUM(BP231:BQ231)</f>
        <v>6127</v>
      </c>
      <c r="BS231" s="27">
        <v>-132</v>
      </c>
      <c r="BT231" s="27">
        <f t="shared" ref="BT231:BT237" si="470">SUM(BR231:BS231)</f>
        <v>5995</v>
      </c>
      <c r="BU231" s="27">
        <v>70</v>
      </c>
      <c r="BV231" s="27">
        <f t="shared" ref="BV231:BV237" si="471">SUM(BT231:BU231)</f>
        <v>6065</v>
      </c>
      <c r="BW231" s="27">
        <v>36</v>
      </c>
      <c r="BX231" s="27">
        <f t="shared" ref="BX231:BX237" si="472">SUM(BV231:BW231)</f>
        <v>6101</v>
      </c>
      <c r="BY231" s="27">
        <v>1487</v>
      </c>
      <c r="BZ231" s="27">
        <f t="shared" ref="BZ231:BZ237" si="473">SUM(BX231:BY231)</f>
        <v>7588</v>
      </c>
      <c r="CA231" s="27">
        <v>96</v>
      </c>
      <c r="CB231" s="27">
        <f t="shared" ref="CB231:CB237" si="474">SUM(BZ231:CA231)</f>
        <v>7684</v>
      </c>
      <c r="CC231" s="27"/>
      <c r="CD231" s="27">
        <f t="shared" ref="CD231:CD240" si="475">SUM(CB231:CC231)</f>
        <v>7684</v>
      </c>
      <c r="CE231" s="27">
        <v>36</v>
      </c>
      <c r="CF231" s="27">
        <f t="shared" ref="CF231:CF237" si="476">SUM(CD231:CE231)</f>
        <v>7720</v>
      </c>
      <c r="CG231" s="698"/>
      <c r="CH231" s="31"/>
      <c r="CI231" s="31"/>
    </row>
    <row r="232" spans="1:87" x14ac:dyDescent="0.2">
      <c r="A232" s="14" t="s">
        <v>92</v>
      </c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>
        <v>50</v>
      </c>
      <c r="M232" s="28">
        <f>SUM(K232:L232)</f>
        <v>50</v>
      </c>
      <c r="N232" s="28"/>
      <c r="O232" s="28">
        <f>SUM(M232:N232)</f>
        <v>50</v>
      </c>
      <c r="P232" s="28"/>
      <c r="Q232" s="28">
        <f>SUM(O232:P232)</f>
        <v>50</v>
      </c>
      <c r="R232" s="28"/>
      <c r="S232" s="28">
        <f>SUM(Q232:R232)</f>
        <v>50</v>
      </c>
      <c r="T232" s="28"/>
      <c r="U232" s="28">
        <f>SUM(S232:T232)</f>
        <v>50</v>
      </c>
      <c r="V232" s="28"/>
      <c r="W232" s="28"/>
      <c r="X232" s="28">
        <f t="shared" si="460"/>
        <v>0</v>
      </c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>
        <f t="shared" si="457"/>
        <v>0</v>
      </c>
      <c r="AQ232" s="20" t="s">
        <v>18</v>
      </c>
      <c r="AR232" s="17"/>
      <c r="AS232" s="17">
        <f t="shared" si="459"/>
        <v>0</v>
      </c>
      <c r="AT232" s="17"/>
      <c r="AU232" s="17">
        <f t="shared" si="461"/>
        <v>0</v>
      </c>
      <c r="AV232" s="17">
        <v>4265</v>
      </c>
      <c r="AW232" s="17">
        <f t="shared" si="462"/>
        <v>4265</v>
      </c>
      <c r="AX232" s="17">
        <v>-74</v>
      </c>
      <c r="AY232" s="17">
        <f t="shared" si="463"/>
        <v>4191</v>
      </c>
      <c r="AZ232" s="17"/>
      <c r="BA232" s="17">
        <f t="shared" si="464"/>
        <v>4191</v>
      </c>
      <c r="BB232" s="17">
        <v>-200</v>
      </c>
      <c r="BC232" s="17">
        <f t="shared" si="464"/>
        <v>3991</v>
      </c>
      <c r="BD232" s="17">
        <v>1318</v>
      </c>
      <c r="BE232" s="17">
        <f t="shared" si="465"/>
        <v>5309</v>
      </c>
      <c r="BF232" s="17"/>
      <c r="BG232" s="17">
        <f t="shared" si="465"/>
        <v>5309</v>
      </c>
      <c r="BH232" s="17">
        <v>-380</v>
      </c>
      <c r="BI232" s="17">
        <f t="shared" si="466"/>
        <v>4929</v>
      </c>
      <c r="BJ232" s="17"/>
      <c r="BK232" s="17">
        <f t="shared" si="466"/>
        <v>4929</v>
      </c>
      <c r="BL232" s="25">
        <v>2202</v>
      </c>
      <c r="BM232" s="25">
        <v>3007</v>
      </c>
      <c r="BN232" s="25">
        <f t="shared" si="467"/>
        <v>5209</v>
      </c>
      <c r="BO232" s="25">
        <v>1543</v>
      </c>
      <c r="BP232" s="25">
        <f t="shared" si="468"/>
        <v>6752</v>
      </c>
      <c r="BQ232" s="25"/>
      <c r="BR232" s="25">
        <f t="shared" si="469"/>
        <v>6752</v>
      </c>
      <c r="BS232" s="27">
        <v>61</v>
      </c>
      <c r="BT232" s="27">
        <f t="shared" si="470"/>
        <v>6813</v>
      </c>
      <c r="BU232" s="27"/>
      <c r="BV232" s="27">
        <f t="shared" si="471"/>
        <v>6813</v>
      </c>
      <c r="BW232" s="27">
        <v>1387</v>
      </c>
      <c r="BX232" s="27">
        <f t="shared" si="472"/>
        <v>8200</v>
      </c>
      <c r="BY232" s="27">
        <v>17679</v>
      </c>
      <c r="BZ232" s="27">
        <f t="shared" si="473"/>
        <v>25879</v>
      </c>
      <c r="CA232" s="27">
        <v>-1331</v>
      </c>
      <c r="CB232" s="27">
        <f t="shared" si="474"/>
        <v>24548</v>
      </c>
      <c r="CC232" s="27"/>
      <c r="CD232" s="27">
        <f t="shared" si="475"/>
        <v>24548</v>
      </c>
      <c r="CE232" s="27">
        <v>317</v>
      </c>
      <c r="CF232" s="27">
        <f t="shared" si="476"/>
        <v>24865</v>
      </c>
      <c r="CG232" s="698"/>
      <c r="CH232" s="31"/>
      <c r="CI232" s="31"/>
    </row>
    <row r="233" spans="1:87" x14ac:dyDescent="0.2">
      <c r="A233" s="14" t="s">
        <v>96</v>
      </c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>
        <f t="shared" si="460"/>
        <v>0</v>
      </c>
      <c r="Y233" s="19"/>
      <c r="Z233" s="19"/>
      <c r="AA233" s="19"/>
      <c r="AB233" s="28"/>
      <c r="AC233" s="19"/>
      <c r="AD233" s="19"/>
      <c r="AE233" s="19"/>
      <c r="AF233" s="19"/>
      <c r="AG233" s="28"/>
      <c r="AH233" s="28"/>
      <c r="AI233" s="28"/>
      <c r="AJ233" s="28"/>
      <c r="AK233" s="19"/>
      <c r="AL233" s="19"/>
      <c r="AM233" s="19"/>
      <c r="AN233" s="19"/>
      <c r="AO233" s="19"/>
      <c r="AP233" s="28">
        <f t="shared" si="457"/>
        <v>0</v>
      </c>
      <c r="AQ233" s="21" t="s">
        <v>20</v>
      </c>
      <c r="AR233" s="17"/>
      <c r="AS233" s="17">
        <f t="shared" si="459"/>
        <v>0</v>
      </c>
      <c r="AT233" s="17"/>
      <c r="AU233" s="17">
        <f t="shared" si="461"/>
        <v>0</v>
      </c>
      <c r="AV233" s="17"/>
      <c r="AW233" s="17">
        <f t="shared" si="462"/>
        <v>0</v>
      </c>
      <c r="AX233" s="17"/>
      <c r="AY233" s="17">
        <f t="shared" si="463"/>
        <v>0</v>
      </c>
      <c r="AZ233" s="17"/>
      <c r="BA233" s="17">
        <f t="shared" si="464"/>
        <v>0</v>
      </c>
      <c r="BB233" s="17"/>
      <c r="BC233" s="17">
        <f t="shared" si="464"/>
        <v>0</v>
      </c>
      <c r="BD233" s="17"/>
      <c r="BE233" s="17">
        <f t="shared" si="465"/>
        <v>0</v>
      </c>
      <c r="BF233" s="17"/>
      <c r="BG233" s="17">
        <f t="shared" si="465"/>
        <v>0</v>
      </c>
      <c r="BH233" s="17"/>
      <c r="BI233" s="17">
        <f t="shared" si="466"/>
        <v>0</v>
      </c>
      <c r="BJ233" s="17"/>
      <c r="BK233" s="17">
        <f t="shared" si="466"/>
        <v>0</v>
      </c>
      <c r="BL233" s="25"/>
      <c r="BM233" s="25"/>
      <c r="BN233" s="25">
        <f t="shared" si="467"/>
        <v>0</v>
      </c>
      <c r="BO233" s="25"/>
      <c r="BP233" s="25">
        <f t="shared" si="468"/>
        <v>0</v>
      </c>
      <c r="BQ233" s="25"/>
      <c r="BR233" s="25">
        <f t="shared" si="469"/>
        <v>0</v>
      </c>
      <c r="BS233" s="27"/>
      <c r="BT233" s="27">
        <f t="shared" si="470"/>
        <v>0</v>
      </c>
      <c r="BU233" s="27"/>
      <c r="BV233" s="27">
        <f t="shared" si="471"/>
        <v>0</v>
      </c>
      <c r="BW233" s="27"/>
      <c r="BX233" s="27">
        <f t="shared" si="472"/>
        <v>0</v>
      </c>
      <c r="BY233" s="27"/>
      <c r="BZ233" s="27">
        <f t="shared" si="473"/>
        <v>0</v>
      </c>
      <c r="CA233" s="27"/>
      <c r="CB233" s="27">
        <f t="shared" si="474"/>
        <v>0</v>
      </c>
      <c r="CC233" s="27"/>
      <c r="CD233" s="27">
        <f t="shared" si="475"/>
        <v>0</v>
      </c>
      <c r="CE233" s="27"/>
      <c r="CF233" s="27">
        <f t="shared" si="476"/>
        <v>0</v>
      </c>
      <c r="CG233" s="698"/>
      <c r="CH233" s="31"/>
      <c r="CI233" s="31"/>
    </row>
    <row r="234" spans="1:87" x14ac:dyDescent="0.2">
      <c r="A234" s="14" t="s">
        <v>104</v>
      </c>
      <c r="B234" s="19">
        <f t="shared" ref="B234:T234" si="477">B235+B236</f>
        <v>634</v>
      </c>
      <c r="C234" s="19">
        <f t="shared" si="477"/>
        <v>634</v>
      </c>
      <c r="D234" s="19">
        <f t="shared" si="477"/>
        <v>0</v>
      </c>
      <c r="E234" s="19">
        <f t="shared" si="477"/>
        <v>634</v>
      </c>
      <c r="F234" s="19">
        <f t="shared" si="477"/>
        <v>5526</v>
      </c>
      <c r="G234" s="19">
        <f t="shared" si="477"/>
        <v>6160</v>
      </c>
      <c r="H234" s="19">
        <f t="shared" si="477"/>
        <v>266</v>
      </c>
      <c r="I234" s="19">
        <f t="shared" si="477"/>
        <v>6426</v>
      </c>
      <c r="J234" s="19">
        <f t="shared" si="477"/>
        <v>274</v>
      </c>
      <c r="K234" s="19">
        <f t="shared" si="477"/>
        <v>6700</v>
      </c>
      <c r="L234" s="19">
        <f t="shared" si="477"/>
        <v>281</v>
      </c>
      <c r="M234" s="19">
        <f t="shared" si="477"/>
        <v>6981</v>
      </c>
      <c r="N234" s="19">
        <f t="shared" si="477"/>
        <v>2049</v>
      </c>
      <c r="O234" s="19">
        <f t="shared" si="477"/>
        <v>9030</v>
      </c>
      <c r="P234" s="19">
        <f t="shared" si="477"/>
        <v>290</v>
      </c>
      <c r="Q234" s="19">
        <f t="shared" si="477"/>
        <v>9320</v>
      </c>
      <c r="R234" s="19">
        <f t="shared" si="477"/>
        <v>301</v>
      </c>
      <c r="S234" s="19">
        <f t="shared" si="477"/>
        <v>9621</v>
      </c>
      <c r="T234" s="19">
        <f t="shared" si="477"/>
        <v>0</v>
      </c>
      <c r="U234" s="19">
        <f>U235+U236</f>
        <v>9621</v>
      </c>
      <c r="V234" s="19">
        <f>V235+V236</f>
        <v>33868</v>
      </c>
      <c r="W234" s="19">
        <f t="shared" ref="W234:AP234" si="478">W235+W236</f>
        <v>668</v>
      </c>
      <c r="X234" s="19">
        <f t="shared" si="478"/>
        <v>34536</v>
      </c>
      <c r="Y234" s="19">
        <f t="shared" si="478"/>
        <v>2349</v>
      </c>
      <c r="Z234" s="19">
        <f t="shared" si="478"/>
        <v>36885</v>
      </c>
      <c r="AA234" s="19">
        <f t="shared" si="478"/>
        <v>440</v>
      </c>
      <c r="AB234" s="19">
        <f t="shared" si="478"/>
        <v>37325</v>
      </c>
      <c r="AC234" s="19">
        <f t="shared" si="478"/>
        <v>22519</v>
      </c>
      <c r="AD234" s="19">
        <f t="shared" si="478"/>
        <v>59844</v>
      </c>
      <c r="AE234" s="19">
        <f t="shared" si="478"/>
        <v>430</v>
      </c>
      <c r="AF234" s="19">
        <f t="shared" si="478"/>
        <v>60274</v>
      </c>
      <c r="AG234" s="19">
        <f t="shared" si="478"/>
        <v>4309</v>
      </c>
      <c r="AH234" s="19">
        <f t="shared" si="478"/>
        <v>64583</v>
      </c>
      <c r="AI234" s="19">
        <f t="shared" si="478"/>
        <v>303</v>
      </c>
      <c r="AJ234" s="19">
        <f t="shared" si="478"/>
        <v>64886</v>
      </c>
      <c r="AK234" s="19">
        <f t="shared" si="478"/>
        <v>-1108</v>
      </c>
      <c r="AL234" s="19">
        <f t="shared" si="478"/>
        <v>63778</v>
      </c>
      <c r="AM234" s="19">
        <f t="shared" si="478"/>
        <v>0</v>
      </c>
      <c r="AN234" s="19">
        <f t="shared" si="478"/>
        <v>63778</v>
      </c>
      <c r="AO234" s="19">
        <f t="shared" si="478"/>
        <v>227</v>
      </c>
      <c r="AP234" s="19">
        <f t="shared" si="478"/>
        <v>64005</v>
      </c>
      <c r="AQ234" s="20" t="s">
        <v>22</v>
      </c>
      <c r="AR234" s="17"/>
      <c r="AS234" s="17">
        <f t="shared" si="459"/>
        <v>0</v>
      </c>
      <c r="AT234" s="17"/>
      <c r="AU234" s="17">
        <f t="shared" si="461"/>
        <v>0</v>
      </c>
      <c r="AV234" s="17"/>
      <c r="AW234" s="17">
        <f t="shared" si="462"/>
        <v>0</v>
      </c>
      <c r="AX234" s="17"/>
      <c r="AY234" s="17">
        <f t="shared" si="463"/>
        <v>0</v>
      </c>
      <c r="AZ234" s="17"/>
      <c r="BA234" s="17">
        <f t="shared" si="464"/>
        <v>0</v>
      </c>
      <c r="BB234" s="17"/>
      <c r="BC234" s="17">
        <f t="shared" si="464"/>
        <v>0</v>
      </c>
      <c r="BD234" s="17"/>
      <c r="BE234" s="17">
        <f t="shared" si="465"/>
        <v>0</v>
      </c>
      <c r="BF234" s="17"/>
      <c r="BG234" s="17">
        <f t="shared" si="465"/>
        <v>0</v>
      </c>
      <c r="BH234" s="17"/>
      <c r="BI234" s="17">
        <f t="shared" si="466"/>
        <v>0</v>
      </c>
      <c r="BJ234" s="17"/>
      <c r="BK234" s="17">
        <f t="shared" si="466"/>
        <v>0</v>
      </c>
      <c r="BL234" s="25"/>
      <c r="BM234" s="25"/>
      <c r="BN234" s="25">
        <f t="shared" si="467"/>
        <v>0</v>
      </c>
      <c r="BO234" s="25">
        <v>669</v>
      </c>
      <c r="BP234" s="25">
        <f t="shared" si="468"/>
        <v>669</v>
      </c>
      <c r="BQ234" s="25"/>
      <c r="BR234" s="25">
        <f t="shared" si="469"/>
        <v>669</v>
      </c>
      <c r="BS234" s="27"/>
      <c r="BT234" s="27">
        <f t="shared" si="470"/>
        <v>669</v>
      </c>
      <c r="BU234" s="27"/>
      <c r="BV234" s="27">
        <f t="shared" si="471"/>
        <v>669</v>
      </c>
      <c r="BW234" s="27"/>
      <c r="BX234" s="27">
        <f t="shared" si="472"/>
        <v>669</v>
      </c>
      <c r="BY234" s="27"/>
      <c r="BZ234" s="27">
        <f t="shared" si="473"/>
        <v>669</v>
      </c>
      <c r="CA234" s="27"/>
      <c r="CB234" s="27">
        <f t="shared" si="474"/>
        <v>669</v>
      </c>
      <c r="CC234" s="27"/>
      <c r="CD234" s="27">
        <f t="shared" si="475"/>
        <v>669</v>
      </c>
      <c r="CE234" s="27"/>
      <c r="CF234" s="27">
        <f t="shared" si="476"/>
        <v>669</v>
      </c>
      <c r="CG234" s="698"/>
      <c r="CH234" s="31"/>
      <c r="CI234" s="31"/>
    </row>
    <row r="235" spans="1:87" x14ac:dyDescent="0.2">
      <c r="A235" s="18" t="s">
        <v>123</v>
      </c>
      <c r="B235" s="28"/>
      <c r="C235" s="28">
        <f>SUM(B235:B235)</f>
        <v>0</v>
      </c>
      <c r="D235" s="28"/>
      <c r="E235" s="28">
        <f>SUM(C235:D235)</f>
        <v>0</v>
      </c>
      <c r="F235" s="28">
        <v>4525</v>
      </c>
      <c r="G235" s="28">
        <f>SUM(E235:F235)</f>
        <v>4525</v>
      </c>
      <c r="H235" s="28"/>
      <c r="I235" s="28">
        <f>SUM(G235:H235)</f>
        <v>4525</v>
      </c>
      <c r="J235" s="28"/>
      <c r="K235" s="28">
        <f>SUM(I235:J235)</f>
        <v>4525</v>
      </c>
      <c r="L235" s="28"/>
      <c r="M235" s="28">
        <f>SUM(K235:L235)</f>
        <v>4525</v>
      </c>
      <c r="N235" s="28"/>
      <c r="O235" s="28">
        <f>SUM(M235:N235)</f>
        <v>4525</v>
      </c>
      <c r="P235" s="28"/>
      <c r="Q235" s="28">
        <f>SUM(O235:P235)</f>
        <v>4525</v>
      </c>
      <c r="R235" s="28"/>
      <c r="S235" s="28">
        <f>SUM(Q235:R235)</f>
        <v>4525</v>
      </c>
      <c r="T235" s="28"/>
      <c r="U235" s="28">
        <f>SUM(S235:T235)</f>
        <v>4525</v>
      </c>
      <c r="V235" s="28"/>
      <c r="W235" s="28"/>
      <c r="X235" s="28">
        <f t="shared" si="460"/>
        <v>0</v>
      </c>
      <c r="Y235" s="28">
        <v>2349</v>
      </c>
      <c r="Z235" s="28">
        <f>SUM(X235:Y235)</f>
        <v>2349</v>
      </c>
      <c r="AA235" s="28"/>
      <c r="AB235" s="28">
        <f t="shared" si="458"/>
        <v>2349</v>
      </c>
      <c r="AC235" s="28"/>
      <c r="AD235" s="28">
        <f>SUM(AB235:AC235)</f>
        <v>2349</v>
      </c>
      <c r="AE235" s="28"/>
      <c r="AF235" s="28">
        <f>SUM(AD235:AE235)</f>
        <v>2349</v>
      </c>
      <c r="AG235" s="28"/>
      <c r="AH235" s="28">
        <f>SUM(AF235:AG235)</f>
        <v>2349</v>
      </c>
      <c r="AI235" s="28"/>
      <c r="AJ235" s="28">
        <f>SUM(AH235:AI235)</f>
        <v>2349</v>
      </c>
      <c r="AK235" s="28"/>
      <c r="AL235" s="28">
        <f>SUM(AJ235:AK235)</f>
        <v>2349</v>
      </c>
      <c r="AM235" s="28"/>
      <c r="AN235" s="28">
        <f>SUM(AL235:AM235)</f>
        <v>2349</v>
      </c>
      <c r="AO235" s="28"/>
      <c r="AP235" s="28">
        <f t="shared" si="457"/>
        <v>2349</v>
      </c>
      <c r="AQ235" s="14" t="s">
        <v>46</v>
      </c>
      <c r="AR235" s="17"/>
      <c r="AS235" s="17">
        <f t="shared" si="459"/>
        <v>0</v>
      </c>
      <c r="AT235" s="17"/>
      <c r="AU235" s="17">
        <f t="shared" si="461"/>
        <v>0</v>
      </c>
      <c r="AV235" s="17">
        <v>260</v>
      </c>
      <c r="AW235" s="17">
        <f t="shared" si="462"/>
        <v>260</v>
      </c>
      <c r="AX235" s="17">
        <v>74</v>
      </c>
      <c r="AY235" s="17">
        <f t="shared" si="463"/>
        <v>334</v>
      </c>
      <c r="AZ235" s="17"/>
      <c r="BA235" s="17">
        <f t="shared" si="464"/>
        <v>334</v>
      </c>
      <c r="BB235" s="17">
        <v>250</v>
      </c>
      <c r="BC235" s="17">
        <f t="shared" si="464"/>
        <v>584</v>
      </c>
      <c r="BD235" s="17">
        <v>13</v>
      </c>
      <c r="BE235" s="17">
        <f t="shared" si="465"/>
        <v>597</v>
      </c>
      <c r="BF235" s="17"/>
      <c r="BG235" s="17">
        <f t="shared" si="465"/>
        <v>597</v>
      </c>
      <c r="BH235" s="17">
        <v>380</v>
      </c>
      <c r="BI235" s="17">
        <f t="shared" si="466"/>
        <v>977</v>
      </c>
      <c r="BJ235" s="17"/>
      <c r="BK235" s="17">
        <f t="shared" si="466"/>
        <v>977</v>
      </c>
      <c r="BL235" s="25">
        <v>250</v>
      </c>
      <c r="BM235" s="25">
        <v>29151</v>
      </c>
      <c r="BN235" s="25">
        <f t="shared" si="467"/>
        <v>29401</v>
      </c>
      <c r="BO235" s="25">
        <v>137</v>
      </c>
      <c r="BP235" s="25">
        <f t="shared" si="468"/>
        <v>29538</v>
      </c>
      <c r="BQ235" s="25"/>
      <c r="BR235" s="25">
        <f t="shared" si="469"/>
        <v>29538</v>
      </c>
      <c r="BS235" s="27">
        <v>1490</v>
      </c>
      <c r="BT235" s="27">
        <f t="shared" si="470"/>
        <v>31028</v>
      </c>
      <c r="BU235" s="27"/>
      <c r="BV235" s="27">
        <f t="shared" si="471"/>
        <v>31028</v>
      </c>
      <c r="BW235" s="27">
        <v>3300</v>
      </c>
      <c r="BX235" s="27">
        <f t="shared" si="472"/>
        <v>34328</v>
      </c>
      <c r="BY235" s="27">
        <v>3572</v>
      </c>
      <c r="BZ235" s="27">
        <f t="shared" si="473"/>
        <v>37900</v>
      </c>
      <c r="CA235" s="27">
        <v>-196</v>
      </c>
      <c r="CB235" s="27">
        <f t="shared" si="474"/>
        <v>37704</v>
      </c>
      <c r="CC235" s="27">
        <v>576</v>
      </c>
      <c r="CD235" s="27">
        <f t="shared" si="475"/>
        <v>38280</v>
      </c>
      <c r="CE235" s="27">
        <v>299</v>
      </c>
      <c r="CF235" s="27">
        <f t="shared" si="476"/>
        <v>38579</v>
      </c>
      <c r="CG235" s="698"/>
      <c r="CH235" s="31"/>
      <c r="CI235" s="31"/>
    </row>
    <row r="236" spans="1:87" x14ac:dyDescent="0.2">
      <c r="A236" s="36" t="s">
        <v>125</v>
      </c>
      <c r="B236" s="28">
        <v>634</v>
      </c>
      <c r="C236" s="28">
        <f>SUM(B236:B236)</f>
        <v>634</v>
      </c>
      <c r="D236" s="28"/>
      <c r="E236" s="28">
        <f>SUM(C236:D236)</f>
        <v>634</v>
      </c>
      <c r="F236" s="28">
        <v>1001</v>
      </c>
      <c r="G236" s="28">
        <f>SUM(E236:F236)</f>
        <v>1635</v>
      </c>
      <c r="H236" s="28">
        <v>266</v>
      </c>
      <c r="I236" s="28">
        <f>SUM(G236:H236)</f>
        <v>1901</v>
      </c>
      <c r="J236" s="28">
        <v>274</v>
      </c>
      <c r="K236" s="28">
        <f>SUM(I236:J236)</f>
        <v>2175</v>
      </c>
      <c r="L236" s="28">
        <v>281</v>
      </c>
      <c r="M236" s="28">
        <f>SUM(K236:L236)</f>
        <v>2456</v>
      </c>
      <c r="N236" s="28">
        <v>2049</v>
      </c>
      <c r="O236" s="28">
        <f>SUM(M236:N236)</f>
        <v>4505</v>
      </c>
      <c r="P236" s="28">
        <v>290</v>
      </c>
      <c r="Q236" s="28">
        <f>SUM(O236:P236)</f>
        <v>4795</v>
      </c>
      <c r="R236" s="28">
        <v>301</v>
      </c>
      <c r="S236" s="28">
        <f>SUM(Q236:R236)</f>
        <v>5096</v>
      </c>
      <c r="T236" s="28"/>
      <c r="U236" s="28">
        <f>SUM(S236:T236)</f>
        <v>5096</v>
      </c>
      <c r="V236" s="28">
        <f>35133-1265</f>
        <v>33868</v>
      </c>
      <c r="W236" s="28">
        <v>668</v>
      </c>
      <c r="X236" s="28">
        <f t="shared" si="460"/>
        <v>34536</v>
      </c>
      <c r="Y236" s="28"/>
      <c r="Z236" s="28">
        <f>SUM(X236:Y236)</f>
        <v>34536</v>
      </c>
      <c r="AA236" s="28">
        <v>440</v>
      </c>
      <c r="AB236" s="28">
        <f t="shared" si="458"/>
        <v>34976</v>
      </c>
      <c r="AC236" s="28">
        <v>22519</v>
      </c>
      <c r="AD236" s="28">
        <f>SUM(AB236:AC236)</f>
        <v>57495</v>
      </c>
      <c r="AE236" s="28">
        <v>430</v>
      </c>
      <c r="AF236" s="28">
        <f>SUM(AD236:AE236)</f>
        <v>57925</v>
      </c>
      <c r="AG236" s="28">
        <v>4309</v>
      </c>
      <c r="AH236" s="28">
        <f>SUM(AF236:AG236)</f>
        <v>62234</v>
      </c>
      <c r="AI236" s="28">
        <v>303</v>
      </c>
      <c r="AJ236" s="28">
        <f>SUM(AH236:AI236)</f>
        <v>62537</v>
      </c>
      <c r="AK236" s="28">
        <v>-1108</v>
      </c>
      <c r="AL236" s="28">
        <f>SUM(AJ236:AK236)</f>
        <v>61429</v>
      </c>
      <c r="AM236" s="28"/>
      <c r="AN236" s="28">
        <f>SUM(AL236:AM236)</f>
        <v>61429</v>
      </c>
      <c r="AO236" s="28">
        <v>227</v>
      </c>
      <c r="AP236" s="28">
        <f t="shared" si="457"/>
        <v>61656</v>
      </c>
      <c r="AQ236" s="14" t="s">
        <v>48</v>
      </c>
      <c r="AR236" s="17"/>
      <c r="AS236" s="17">
        <f t="shared" si="459"/>
        <v>0</v>
      </c>
      <c r="AT236" s="17"/>
      <c r="AU236" s="17">
        <f t="shared" si="461"/>
        <v>0</v>
      </c>
      <c r="AV236" s="17"/>
      <c r="AW236" s="17">
        <f t="shared" si="462"/>
        <v>0</v>
      </c>
      <c r="AX236" s="17"/>
      <c r="AY236" s="17">
        <f t="shared" si="463"/>
        <v>0</v>
      </c>
      <c r="AZ236" s="17"/>
      <c r="BA236" s="17">
        <f t="shared" si="464"/>
        <v>0</v>
      </c>
      <c r="BB236" s="17"/>
      <c r="BC236" s="17">
        <f t="shared" si="464"/>
        <v>0</v>
      </c>
      <c r="BD236" s="17">
        <v>169</v>
      </c>
      <c r="BE236" s="17">
        <f t="shared" si="465"/>
        <v>169</v>
      </c>
      <c r="BF236" s="17"/>
      <c r="BG236" s="17">
        <f t="shared" si="465"/>
        <v>169</v>
      </c>
      <c r="BH236" s="17"/>
      <c r="BI236" s="17">
        <f t="shared" si="466"/>
        <v>169</v>
      </c>
      <c r="BJ236" s="17"/>
      <c r="BK236" s="17">
        <f t="shared" si="466"/>
        <v>169</v>
      </c>
      <c r="BL236" s="25"/>
      <c r="BM236" s="25">
        <v>22864</v>
      </c>
      <c r="BN236" s="25">
        <f t="shared" si="467"/>
        <v>22864</v>
      </c>
      <c r="BO236" s="25"/>
      <c r="BP236" s="25">
        <f t="shared" si="468"/>
        <v>22864</v>
      </c>
      <c r="BQ236" s="25"/>
      <c r="BR236" s="25">
        <f t="shared" si="469"/>
        <v>22864</v>
      </c>
      <c r="BS236" s="27">
        <v>22250</v>
      </c>
      <c r="BT236" s="27">
        <f t="shared" si="470"/>
        <v>45114</v>
      </c>
      <c r="BU236" s="27"/>
      <c r="BV236" s="27">
        <f t="shared" si="471"/>
        <v>45114</v>
      </c>
      <c r="BW236" s="27"/>
      <c r="BX236" s="27">
        <f t="shared" si="472"/>
        <v>45114</v>
      </c>
      <c r="BY236" s="27">
        <v>15820</v>
      </c>
      <c r="BZ236" s="27">
        <f t="shared" si="473"/>
        <v>60934</v>
      </c>
      <c r="CA236" s="27"/>
      <c r="CB236" s="27">
        <f t="shared" si="474"/>
        <v>60934</v>
      </c>
      <c r="CC236" s="27"/>
      <c r="CD236" s="27">
        <f t="shared" si="475"/>
        <v>60934</v>
      </c>
      <c r="CE236" s="27"/>
      <c r="CF236" s="27">
        <f t="shared" si="476"/>
        <v>60934</v>
      </c>
      <c r="CG236" s="698"/>
      <c r="CH236" s="31"/>
      <c r="CI236" s="31"/>
    </row>
    <row r="237" spans="1:87" ht="15.75" x14ac:dyDescent="0.2">
      <c r="A237" s="14"/>
      <c r="B237" s="28"/>
      <c r="C237" s="28">
        <f>SUM(B237:B237)</f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45"/>
      <c r="Z237" s="45"/>
      <c r="AA237" s="45"/>
      <c r="AB237" s="28"/>
      <c r="AC237" s="45"/>
      <c r="AD237" s="28"/>
      <c r="AE237" s="28"/>
      <c r="AF237" s="28"/>
      <c r="AG237" s="28"/>
      <c r="AH237" s="28"/>
      <c r="AI237" s="28"/>
      <c r="AJ237" s="28"/>
      <c r="AK237" s="45"/>
      <c r="AL237" s="45"/>
      <c r="AM237" s="45"/>
      <c r="AN237" s="45"/>
      <c r="AO237" s="45"/>
      <c r="AP237" s="45"/>
      <c r="AQ237" s="14" t="s">
        <v>49</v>
      </c>
      <c r="AR237" s="17"/>
      <c r="AS237" s="17">
        <f t="shared" si="459"/>
        <v>0</v>
      </c>
      <c r="AT237" s="17"/>
      <c r="AU237" s="17">
        <f t="shared" si="461"/>
        <v>0</v>
      </c>
      <c r="AV237" s="17"/>
      <c r="AW237" s="17">
        <f t="shared" si="462"/>
        <v>0</v>
      </c>
      <c r="AX237" s="17"/>
      <c r="AY237" s="17">
        <f t="shared" si="463"/>
        <v>0</v>
      </c>
      <c r="AZ237" s="17"/>
      <c r="BA237" s="17">
        <f t="shared" si="464"/>
        <v>0</v>
      </c>
      <c r="BB237" s="17"/>
      <c r="BC237" s="17">
        <f t="shared" si="464"/>
        <v>0</v>
      </c>
      <c r="BD237" s="17"/>
      <c r="BE237" s="17">
        <f t="shared" si="465"/>
        <v>0</v>
      </c>
      <c r="BF237" s="17"/>
      <c r="BG237" s="17">
        <f t="shared" si="465"/>
        <v>0</v>
      </c>
      <c r="BH237" s="17"/>
      <c r="BI237" s="17">
        <f t="shared" si="466"/>
        <v>0</v>
      </c>
      <c r="BJ237" s="17"/>
      <c r="BK237" s="17">
        <f t="shared" si="466"/>
        <v>0</v>
      </c>
      <c r="BL237" s="25"/>
      <c r="BM237" s="25"/>
      <c r="BN237" s="25">
        <f t="shared" si="467"/>
        <v>0</v>
      </c>
      <c r="BO237" s="25"/>
      <c r="BP237" s="25">
        <f t="shared" si="468"/>
        <v>0</v>
      </c>
      <c r="BQ237" s="25"/>
      <c r="BR237" s="25">
        <f t="shared" si="469"/>
        <v>0</v>
      </c>
      <c r="BS237" s="27"/>
      <c r="BT237" s="27">
        <f t="shared" si="470"/>
        <v>0</v>
      </c>
      <c r="BU237" s="27"/>
      <c r="BV237" s="27">
        <f t="shared" si="471"/>
        <v>0</v>
      </c>
      <c r="BW237" s="27"/>
      <c r="BX237" s="27">
        <f t="shared" si="472"/>
        <v>0</v>
      </c>
      <c r="BY237" s="27"/>
      <c r="BZ237" s="27">
        <f t="shared" si="473"/>
        <v>0</v>
      </c>
      <c r="CA237" s="27"/>
      <c r="CB237" s="27">
        <f t="shared" si="474"/>
        <v>0</v>
      </c>
      <c r="CC237" s="27"/>
      <c r="CD237" s="27">
        <f t="shared" si="475"/>
        <v>0</v>
      </c>
      <c r="CE237" s="27"/>
      <c r="CF237" s="27">
        <f t="shared" si="476"/>
        <v>0</v>
      </c>
      <c r="CG237" s="698"/>
      <c r="CH237" s="31"/>
      <c r="CI237" s="31"/>
    </row>
    <row r="238" spans="1:87" ht="15.75" x14ac:dyDescent="0.2">
      <c r="A238" s="44" t="s">
        <v>126</v>
      </c>
      <c r="B238" s="45">
        <f t="shared" ref="B238:S238" si="479">B230+B231+B232+B233+B234+B228</f>
        <v>634</v>
      </c>
      <c r="C238" s="45">
        <f t="shared" si="479"/>
        <v>634</v>
      </c>
      <c r="D238" s="45">
        <f t="shared" si="479"/>
        <v>0</v>
      </c>
      <c r="E238" s="45">
        <f t="shared" si="479"/>
        <v>634</v>
      </c>
      <c r="F238" s="45">
        <f t="shared" si="479"/>
        <v>5526</v>
      </c>
      <c r="G238" s="45">
        <f t="shared" si="479"/>
        <v>6160</v>
      </c>
      <c r="H238" s="45">
        <f t="shared" si="479"/>
        <v>266</v>
      </c>
      <c r="I238" s="45">
        <f t="shared" si="479"/>
        <v>6426</v>
      </c>
      <c r="J238" s="45">
        <f t="shared" si="479"/>
        <v>274</v>
      </c>
      <c r="K238" s="45">
        <f t="shared" si="479"/>
        <v>6700</v>
      </c>
      <c r="L238" s="45">
        <f t="shared" si="479"/>
        <v>331</v>
      </c>
      <c r="M238" s="45">
        <f t="shared" si="479"/>
        <v>7031</v>
      </c>
      <c r="N238" s="45">
        <f t="shared" si="479"/>
        <v>2049</v>
      </c>
      <c r="O238" s="45">
        <f t="shared" si="479"/>
        <v>9080</v>
      </c>
      <c r="P238" s="45">
        <f t="shared" si="479"/>
        <v>290</v>
      </c>
      <c r="Q238" s="45">
        <f t="shared" si="479"/>
        <v>9370</v>
      </c>
      <c r="R238" s="45">
        <f t="shared" si="479"/>
        <v>301</v>
      </c>
      <c r="S238" s="45">
        <f t="shared" si="479"/>
        <v>9671</v>
      </c>
      <c r="T238" s="45">
        <f>T230+T231+T232+T233+T234+T228</f>
        <v>0</v>
      </c>
      <c r="U238" s="45">
        <f>U230+U231+U232+U233+U234+U228</f>
        <v>9671</v>
      </c>
      <c r="V238" s="45">
        <f>V230+V231+V232+V233+V234+V228+V229</f>
        <v>34645</v>
      </c>
      <c r="W238" s="45">
        <f>W230+W231+W232+W233+W234+W228+W229</f>
        <v>59372</v>
      </c>
      <c r="X238" s="45">
        <f>X230+X231+X232+X233+X234+X228+X229</f>
        <v>94017</v>
      </c>
      <c r="Y238" s="45">
        <f>Y230+Y231+Y232+Y233+Y234+Y228+Y229</f>
        <v>2349</v>
      </c>
      <c r="Z238" s="45">
        <f>Z230+Z231+Z232+Z233+Z234+Z228+Z229</f>
        <v>96366</v>
      </c>
      <c r="AA238" s="45">
        <f t="shared" ref="AA238:AF238" si="480">AA230+AA231+AA232+AA233+AA234+AA228+AA229</f>
        <v>440</v>
      </c>
      <c r="AB238" s="45">
        <f t="shared" si="480"/>
        <v>96806</v>
      </c>
      <c r="AC238" s="45">
        <f t="shared" si="480"/>
        <v>23008</v>
      </c>
      <c r="AD238" s="45">
        <f t="shared" si="480"/>
        <v>119814</v>
      </c>
      <c r="AE238" s="45">
        <f t="shared" si="480"/>
        <v>430</v>
      </c>
      <c r="AF238" s="45">
        <f t="shared" si="480"/>
        <v>120244</v>
      </c>
      <c r="AG238" s="45">
        <f>AG230+AG231+AG232+AG233+AG234+AG229+AG228</f>
        <v>4909</v>
      </c>
      <c r="AH238" s="45">
        <f>AH230+AH231+AH232+AH233+AH234+AH229+AH228</f>
        <v>125153</v>
      </c>
      <c r="AI238" s="45">
        <f t="shared" ref="AI238:AL238" si="481">AI230+AI231+AI232+AI233+AI234+AI229+AI228</f>
        <v>46182</v>
      </c>
      <c r="AJ238" s="45">
        <f t="shared" si="481"/>
        <v>171335</v>
      </c>
      <c r="AK238" s="45">
        <f t="shared" si="481"/>
        <v>-944</v>
      </c>
      <c r="AL238" s="45">
        <f t="shared" si="481"/>
        <v>170391</v>
      </c>
      <c r="AM238" s="45">
        <f t="shared" ref="AM238:AP238" si="482">AM230+AM231+AM232+AM233+AM234+AM229+AM228</f>
        <v>576</v>
      </c>
      <c r="AN238" s="45">
        <f t="shared" si="482"/>
        <v>170967</v>
      </c>
      <c r="AO238" s="45">
        <f t="shared" si="482"/>
        <v>843</v>
      </c>
      <c r="AP238" s="45">
        <f t="shared" si="482"/>
        <v>171810</v>
      </c>
      <c r="AQ238" s="44" t="s">
        <v>127</v>
      </c>
      <c r="AR238" s="46">
        <f t="shared" ref="AR238:BI238" si="483">SUM(AR230:AR237)</f>
        <v>634</v>
      </c>
      <c r="AS238" s="46">
        <f t="shared" si="483"/>
        <v>634</v>
      </c>
      <c r="AT238" s="46">
        <f t="shared" si="483"/>
        <v>0</v>
      </c>
      <c r="AU238" s="46">
        <f t="shared" si="483"/>
        <v>634</v>
      </c>
      <c r="AV238" s="46">
        <f t="shared" si="483"/>
        <v>5526</v>
      </c>
      <c r="AW238" s="46">
        <f t="shared" si="483"/>
        <v>6160</v>
      </c>
      <c r="AX238" s="46">
        <f t="shared" si="483"/>
        <v>266</v>
      </c>
      <c r="AY238" s="46">
        <f t="shared" si="483"/>
        <v>6426</v>
      </c>
      <c r="AZ238" s="46">
        <f t="shared" si="483"/>
        <v>274</v>
      </c>
      <c r="BA238" s="46">
        <f t="shared" si="483"/>
        <v>6700</v>
      </c>
      <c r="BB238" s="46">
        <f t="shared" si="483"/>
        <v>331</v>
      </c>
      <c r="BC238" s="46">
        <f t="shared" si="483"/>
        <v>7031</v>
      </c>
      <c r="BD238" s="46">
        <f t="shared" si="483"/>
        <v>2049</v>
      </c>
      <c r="BE238" s="46">
        <f t="shared" si="483"/>
        <v>9080</v>
      </c>
      <c r="BF238" s="46">
        <f t="shared" si="483"/>
        <v>290</v>
      </c>
      <c r="BG238" s="46">
        <f t="shared" si="483"/>
        <v>9370</v>
      </c>
      <c r="BH238" s="46">
        <f t="shared" si="483"/>
        <v>301</v>
      </c>
      <c r="BI238" s="46">
        <f t="shared" si="483"/>
        <v>9671</v>
      </c>
      <c r="BJ238" s="46">
        <f t="shared" ref="BJ238:BP238" si="484">SUM(BJ230:BJ237)</f>
        <v>0</v>
      </c>
      <c r="BK238" s="46">
        <f t="shared" si="484"/>
        <v>9671</v>
      </c>
      <c r="BL238" s="46">
        <f t="shared" si="484"/>
        <v>34645</v>
      </c>
      <c r="BM238" s="46">
        <f t="shared" si="484"/>
        <v>59372</v>
      </c>
      <c r="BN238" s="46">
        <f t="shared" si="484"/>
        <v>94017</v>
      </c>
      <c r="BO238" s="46">
        <f t="shared" si="484"/>
        <v>2349</v>
      </c>
      <c r="BP238" s="46">
        <f t="shared" si="484"/>
        <v>96366</v>
      </c>
      <c r="BQ238" s="46">
        <f t="shared" ref="BQ238:CB238" si="485">SUM(BQ230:BQ237)</f>
        <v>440</v>
      </c>
      <c r="BR238" s="46">
        <f t="shared" si="485"/>
        <v>96806</v>
      </c>
      <c r="BS238" s="46">
        <f t="shared" si="485"/>
        <v>23008</v>
      </c>
      <c r="BT238" s="46">
        <f t="shared" si="485"/>
        <v>119814</v>
      </c>
      <c r="BU238" s="46">
        <f t="shared" si="485"/>
        <v>430</v>
      </c>
      <c r="BV238" s="46">
        <f t="shared" si="485"/>
        <v>120244</v>
      </c>
      <c r="BW238" s="46">
        <f t="shared" si="485"/>
        <v>4909</v>
      </c>
      <c r="BX238" s="46">
        <f t="shared" si="485"/>
        <v>125153</v>
      </c>
      <c r="BY238" s="46">
        <f t="shared" si="485"/>
        <v>46182</v>
      </c>
      <c r="BZ238" s="46">
        <f t="shared" si="485"/>
        <v>171335</v>
      </c>
      <c r="CA238" s="46">
        <f t="shared" si="485"/>
        <v>-944</v>
      </c>
      <c r="CB238" s="46">
        <f t="shared" si="485"/>
        <v>170391</v>
      </c>
      <c r="CC238" s="46">
        <f t="shared" ref="CC238" si="486">SUM(CC230:CC237)</f>
        <v>576</v>
      </c>
      <c r="CD238" s="596">
        <f t="shared" si="475"/>
        <v>170967</v>
      </c>
      <c r="CE238" s="596">
        <f>SUM(CE230:CE237)</f>
        <v>843</v>
      </c>
      <c r="CF238" s="596">
        <f>SUM(CD238:CE238)</f>
        <v>171810</v>
      </c>
      <c r="CG238" s="698"/>
      <c r="CH238" s="706"/>
      <c r="CI238" s="706"/>
    </row>
    <row r="239" spans="1:87" ht="15.75" x14ac:dyDescent="0.2">
      <c r="A239" s="48" t="s">
        <v>118</v>
      </c>
      <c r="B239" s="49">
        <f t="shared" ref="B239:L239" si="487">B230+B234</f>
        <v>634</v>
      </c>
      <c r="C239" s="49">
        <f t="shared" si="487"/>
        <v>634</v>
      </c>
      <c r="D239" s="49">
        <f t="shared" si="487"/>
        <v>0</v>
      </c>
      <c r="E239" s="49">
        <f t="shared" si="487"/>
        <v>634</v>
      </c>
      <c r="F239" s="49">
        <f t="shared" si="487"/>
        <v>5526</v>
      </c>
      <c r="G239" s="49">
        <f t="shared" si="487"/>
        <v>6160</v>
      </c>
      <c r="H239" s="49">
        <f t="shared" si="487"/>
        <v>266</v>
      </c>
      <c r="I239" s="49">
        <f t="shared" si="487"/>
        <v>6426</v>
      </c>
      <c r="J239" s="49">
        <f t="shared" si="487"/>
        <v>274</v>
      </c>
      <c r="K239" s="49">
        <f t="shared" si="487"/>
        <v>6700</v>
      </c>
      <c r="L239" s="49">
        <f t="shared" si="487"/>
        <v>281</v>
      </c>
      <c r="M239" s="49">
        <f>M230+M234</f>
        <v>6981</v>
      </c>
      <c r="N239" s="49">
        <f>N230+N234</f>
        <v>2049</v>
      </c>
      <c r="O239" s="49">
        <f t="shared" ref="O239:U239" si="488">O230+O234+O232</f>
        <v>9080</v>
      </c>
      <c r="P239" s="49">
        <f t="shared" si="488"/>
        <v>290</v>
      </c>
      <c r="Q239" s="49">
        <f t="shared" si="488"/>
        <v>9370</v>
      </c>
      <c r="R239" s="49">
        <f t="shared" si="488"/>
        <v>301</v>
      </c>
      <c r="S239" s="49">
        <f t="shared" si="488"/>
        <v>9671</v>
      </c>
      <c r="T239" s="49">
        <f t="shared" si="488"/>
        <v>0</v>
      </c>
      <c r="U239" s="49">
        <f t="shared" si="488"/>
        <v>9671</v>
      </c>
      <c r="V239" s="49">
        <f>V230+V234</f>
        <v>34645</v>
      </c>
      <c r="W239" s="49">
        <f t="shared" ref="W239:AF239" si="489">W230+W234</f>
        <v>668</v>
      </c>
      <c r="X239" s="49">
        <f t="shared" si="489"/>
        <v>35313</v>
      </c>
      <c r="Y239" s="49">
        <f t="shared" si="489"/>
        <v>2349</v>
      </c>
      <c r="Z239" s="49">
        <f t="shared" si="489"/>
        <v>37662</v>
      </c>
      <c r="AA239" s="49">
        <f t="shared" si="489"/>
        <v>440</v>
      </c>
      <c r="AB239" s="49">
        <f t="shared" si="489"/>
        <v>38102</v>
      </c>
      <c r="AC239" s="49">
        <f t="shared" si="489"/>
        <v>22519</v>
      </c>
      <c r="AD239" s="49">
        <f t="shared" si="489"/>
        <v>60621</v>
      </c>
      <c r="AE239" s="49">
        <f t="shared" si="489"/>
        <v>430</v>
      </c>
      <c r="AF239" s="49">
        <f t="shared" si="489"/>
        <v>61051</v>
      </c>
      <c r="AG239" s="49">
        <f>AG230+AG234+AG228</f>
        <v>4909</v>
      </c>
      <c r="AH239" s="49">
        <f>AH230+AH234+AH228</f>
        <v>65960</v>
      </c>
      <c r="AI239" s="49">
        <f t="shared" ref="AI239:AL239" si="490">AI230+AI234+AI228</f>
        <v>303</v>
      </c>
      <c r="AJ239" s="49">
        <f t="shared" si="490"/>
        <v>66263</v>
      </c>
      <c r="AK239" s="49">
        <f t="shared" si="490"/>
        <v>-944</v>
      </c>
      <c r="AL239" s="49">
        <f t="shared" si="490"/>
        <v>65319</v>
      </c>
      <c r="AM239" s="49">
        <f t="shared" ref="AM239:AP239" si="491">AM230+AM234+AM228</f>
        <v>576</v>
      </c>
      <c r="AN239" s="49">
        <f t="shared" si="491"/>
        <v>65895</v>
      </c>
      <c r="AO239" s="49">
        <f t="shared" si="491"/>
        <v>354</v>
      </c>
      <c r="AP239" s="49">
        <f t="shared" si="491"/>
        <v>66249</v>
      </c>
      <c r="AQ239" s="48" t="s">
        <v>119</v>
      </c>
      <c r="AR239" s="50">
        <f t="shared" ref="AR239:BI239" si="492">AR230+AR231+AR232+AR234</f>
        <v>634</v>
      </c>
      <c r="AS239" s="50">
        <f t="shared" si="492"/>
        <v>634</v>
      </c>
      <c r="AT239" s="50">
        <f t="shared" si="492"/>
        <v>0</v>
      </c>
      <c r="AU239" s="50">
        <f t="shared" si="492"/>
        <v>634</v>
      </c>
      <c r="AV239" s="50">
        <f t="shared" si="492"/>
        <v>5266</v>
      </c>
      <c r="AW239" s="50">
        <f t="shared" si="492"/>
        <v>5900</v>
      </c>
      <c r="AX239" s="50">
        <f t="shared" si="492"/>
        <v>192</v>
      </c>
      <c r="AY239" s="50">
        <f t="shared" si="492"/>
        <v>6092</v>
      </c>
      <c r="AZ239" s="50">
        <f t="shared" si="492"/>
        <v>274</v>
      </c>
      <c r="BA239" s="50">
        <f t="shared" si="492"/>
        <v>6366</v>
      </c>
      <c r="BB239" s="50">
        <f t="shared" si="492"/>
        <v>81</v>
      </c>
      <c r="BC239" s="50">
        <f t="shared" si="492"/>
        <v>6447</v>
      </c>
      <c r="BD239" s="50">
        <f t="shared" si="492"/>
        <v>1867</v>
      </c>
      <c r="BE239" s="50">
        <f t="shared" si="492"/>
        <v>8314</v>
      </c>
      <c r="BF239" s="50">
        <f t="shared" si="492"/>
        <v>290</v>
      </c>
      <c r="BG239" s="50">
        <f t="shared" si="492"/>
        <v>8604</v>
      </c>
      <c r="BH239" s="50">
        <f t="shared" si="492"/>
        <v>-79</v>
      </c>
      <c r="BI239" s="50">
        <f t="shared" si="492"/>
        <v>8525</v>
      </c>
      <c r="BJ239" s="50">
        <f>BJ230+BJ231+BJ232+BJ234</f>
        <v>0</v>
      </c>
      <c r="BK239" s="50">
        <f>BK230+BK231+BK232+BK234</f>
        <v>8525</v>
      </c>
      <c r="BL239" s="50">
        <f>BL230+BL231+BL232+BL234</f>
        <v>34395</v>
      </c>
      <c r="BM239" s="50">
        <f>BM230+BM231+BM232+BM234</f>
        <v>7357</v>
      </c>
      <c r="BN239" s="50">
        <f>BN230+BN231+BN232+BN234</f>
        <v>41752</v>
      </c>
      <c r="BO239" s="50">
        <f t="shared" ref="BO239:CB239" si="493">BO230+BO231+BO232+BO234</f>
        <v>2212</v>
      </c>
      <c r="BP239" s="50">
        <f t="shared" si="493"/>
        <v>43964</v>
      </c>
      <c r="BQ239" s="50">
        <f t="shared" si="493"/>
        <v>440</v>
      </c>
      <c r="BR239" s="50">
        <f t="shared" si="493"/>
        <v>44404</v>
      </c>
      <c r="BS239" s="50">
        <f t="shared" si="493"/>
        <v>-732</v>
      </c>
      <c r="BT239" s="50">
        <f t="shared" si="493"/>
        <v>43672</v>
      </c>
      <c r="BU239" s="50">
        <f t="shared" si="493"/>
        <v>430</v>
      </c>
      <c r="BV239" s="50">
        <f t="shared" si="493"/>
        <v>44102</v>
      </c>
      <c r="BW239" s="50">
        <f t="shared" si="493"/>
        <v>1609</v>
      </c>
      <c r="BX239" s="50">
        <f t="shared" si="493"/>
        <v>45711</v>
      </c>
      <c r="BY239" s="50">
        <f t="shared" si="493"/>
        <v>26790</v>
      </c>
      <c r="BZ239" s="50">
        <f t="shared" si="493"/>
        <v>72501</v>
      </c>
      <c r="CA239" s="50">
        <f t="shared" si="493"/>
        <v>-748</v>
      </c>
      <c r="CB239" s="50">
        <f t="shared" si="493"/>
        <v>71753</v>
      </c>
      <c r="CC239" s="50">
        <f t="shared" ref="CC239" si="494">CC230+CC231+CC232+CC234</f>
        <v>0</v>
      </c>
      <c r="CD239" s="596">
        <f t="shared" si="475"/>
        <v>71753</v>
      </c>
      <c r="CE239" s="596">
        <f>CE230+CE231+CE232</f>
        <v>544</v>
      </c>
      <c r="CF239" s="596">
        <f>SUM(CD239:CE239)</f>
        <v>72297</v>
      </c>
      <c r="CG239" s="698"/>
      <c r="CH239" s="707"/>
      <c r="CI239" s="707"/>
    </row>
    <row r="240" spans="1:87" ht="15.75" x14ac:dyDescent="0.2">
      <c r="A240" s="48" t="s">
        <v>120</v>
      </c>
      <c r="B240" s="49">
        <f t="shared" ref="B240:S240" si="495">B231+B233</f>
        <v>0</v>
      </c>
      <c r="C240" s="49">
        <f t="shared" si="495"/>
        <v>0</v>
      </c>
      <c r="D240" s="49">
        <f t="shared" si="495"/>
        <v>0</v>
      </c>
      <c r="E240" s="49">
        <f t="shared" si="495"/>
        <v>0</v>
      </c>
      <c r="F240" s="49">
        <f t="shared" si="495"/>
        <v>0</v>
      </c>
      <c r="G240" s="49">
        <f t="shared" si="495"/>
        <v>0</v>
      </c>
      <c r="H240" s="49">
        <f t="shared" si="495"/>
        <v>0</v>
      </c>
      <c r="I240" s="49">
        <f t="shared" si="495"/>
        <v>0</v>
      </c>
      <c r="J240" s="49">
        <f t="shared" si="495"/>
        <v>0</v>
      </c>
      <c r="K240" s="49">
        <f t="shared" si="495"/>
        <v>0</v>
      </c>
      <c r="L240" s="49">
        <f t="shared" si="495"/>
        <v>0</v>
      </c>
      <c r="M240" s="49">
        <f t="shared" si="495"/>
        <v>0</v>
      </c>
      <c r="N240" s="49">
        <f t="shared" si="495"/>
        <v>0</v>
      </c>
      <c r="O240" s="49">
        <f t="shared" si="495"/>
        <v>0</v>
      </c>
      <c r="P240" s="49">
        <f t="shared" si="495"/>
        <v>0</v>
      </c>
      <c r="Q240" s="49">
        <f t="shared" si="495"/>
        <v>0</v>
      </c>
      <c r="R240" s="49">
        <f t="shared" si="495"/>
        <v>0</v>
      </c>
      <c r="S240" s="49">
        <f t="shared" si="495"/>
        <v>0</v>
      </c>
      <c r="T240" s="49">
        <f>T231+T233</f>
        <v>0</v>
      </c>
      <c r="U240" s="49">
        <f>U231+U233</f>
        <v>0</v>
      </c>
      <c r="V240" s="49">
        <f>V231+V233+V229</f>
        <v>0</v>
      </c>
      <c r="W240" s="49">
        <f t="shared" ref="W240:AL240" si="496">W231+W233+W229</f>
        <v>58704</v>
      </c>
      <c r="X240" s="49">
        <f t="shared" si="496"/>
        <v>58704</v>
      </c>
      <c r="Y240" s="49">
        <f t="shared" si="496"/>
        <v>0</v>
      </c>
      <c r="Z240" s="49">
        <f t="shared" si="496"/>
        <v>58704</v>
      </c>
      <c r="AA240" s="49">
        <f t="shared" si="496"/>
        <v>0</v>
      </c>
      <c r="AB240" s="49">
        <f t="shared" si="496"/>
        <v>58704</v>
      </c>
      <c r="AC240" s="49">
        <f t="shared" si="496"/>
        <v>489</v>
      </c>
      <c r="AD240" s="49">
        <f t="shared" si="496"/>
        <v>59193</v>
      </c>
      <c r="AE240" s="49">
        <f t="shared" si="496"/>
        <v>0</v>
      </c>
      <c r="AF240" s="49">
        <f>AF231+AF233+AF229</f>
        <v>59193</v>
      </c>
      <c r="AG240" s="49">
        <f t="shared" si="496"/>
        <v>0</v>
      </c>
      <c r="AH240" s="49">
        <f t="shared" si="496"/>
        <v>59193</v>
      </c>
      <c r="AI240" s="49">
        <f t="shared" si="496"/>
        <v>45879</v>
      </c>
      <c r="AJ240" s="49">
        <f t="shared" si="496"/>
        <v>105072</v>
      </c>
      <c r="AK240" s="49">
        <f t="shared" si="496"/>
        <v>0</v>
      </c>
      <c r="AL240" s="49">
        <f t="shared" si="496"/>
        <v>105072</v>
      </c>
      <c r="AM240" s="49">
        <f t="shared" ref="AM240:AP240" si="497">AM231+AM233+AM229</f>
        <v>0</v>
      </c>
      <c r="AN240" s="49">
        <f t="shared" si="497"/>
        <v>105072</v>
      </c>
      <c r="AO240" s="49">
        <f t="shared" si="497"/>
        <v>489</v>
      </c>
      <c r="AP240" s="49">
        <f t="shared" si="497"/>
        <v>105561</v>
      </c>
      <c r="AQ240" s="48" t="s">
        <v>121</v>
      </c>
      <c r="AR240" s="50">
        <f t="shared" ref="AR240:BI240" si="498">AR235+AR236+AR237</f>
        <v>0</v>
      </c>
      <c r="AS240" s="50">
        <f t="shared" si="498"/>
        <v>0</v>
      </c>
      <c r="AT240" s="50">
        <f t="shared" si="498"/>
        <v>0</v>
      </c>
      <c r="AU240" s="50">
        <f t="shared" si="498"/>
        <v>0</v>
      </c>
      <c r="AV240" s="50">
        <f t="shared" si="498"/>
        <v>260</v>
      </c>
      <c r="AW240" s="50">
        <f t="shared" si="498"/>
        <v>260</v>
      </c>
      <c r="AX240" s="50">
        <f t="shared" si="498"/>
        <v>74</v>
      </c>
      <c r="AY240" s="50">
        <f t="shared" si="498"/>
        <v>334</v>
      </c>
      <c r="AZ240" s="50">
        <f t="shared" si="498"/>
        <v>0</v>
      </c>
      <c r="BA240" s="50">
        <f t="shared" si="498"/>
        <v>334</v>
      </c>
      <c r="BB240" s="50">
        <f t="shared" si="498"/>
        <v>250</v>
      </c>
      <c r="BC240" s="50">
        <f t="shared" si="498"/>
        <v>584</v>
      </c>
      <c r="BD240" s="50">
        <f t="shared" si="498"/>
        <v>182</v>
      </c>
      <c r="BE240" s="50">
        <f t="shared" si="498"/>
        <v>766</v>
      </c>
      <c r="BF240" s="50">
        <f t="shared" si="498"/>
        <v>0</v>
      </c>
      <c r="BG240" s="50">
        <f t="shared" si="498"/>
        <v>766</v>
      </c>
      <c r="BH240" s="50">
        <f t="shared" si="498"/>
        <v>380</v>
      </c>
      <c r="BI240" s="50">
        <f t="shared" si="498"/>
        <v>1146</v>
      </c>
      <c r="BJ240" s="50">
        <f>BJ235+BJ236+BJ237</f>
        <v>0</v>
      </c>
      <c r="BK240" s="50">
        <f>BK235+BK236+BK237</f>
        <v>1146</v>
      </c>
      <c r="BL240" s="50">
        <f>BL235+BL236+BL237</f>
        <v>250</v>
      </c>
      <c r="BM240" s="50">
        <f t="shared" ref="BM240:CB240" si="499">BM235+BM236+BM237</f>
        <v>52015</v>
      </c>
      <c r="BN240" s="50">
        <f t="shared" si="499"/>
        <v>52265</v>
      </c>
      <c r="BO240" s="50">
        <f t="shared" si="499"/>
        <v>137</v>
      </c>
      <c r="BP240" s="50">
        <f t="shared" si="499"/>
        <v>52402</v>
      </c>
      <c r="BQ240" s="50">
        <f t="shared" si="499"/>
        <v>0</v>
      </c>
      <c r="BR240" s="50">
        <f t="shared" si="499"/>
        <v>52402</v>
      </c>
      <c r="BS240" s="50">
        <f t="shared" si="499"/>
        <v>23740</v>
      </c>
      <c r="BT240" s="50">
        <f t="shared" si="499"/>
        <v>76142</v>
      </c>
      <c r="BU240" s="50">
        <f t="shared" si="499"/>
        <v>0</v>
      </c>
      <c r="BV240" s="50">
        <f t="shared" si="499"/>
        <v>76142</v>
      </c>
      <c r="BW240" s="50">
        <f t="shared" si="499"/>
        <v>3300</v>
      </c>
      <c r="BX240" s="50">
        <f t="shared" si="499"/>
        <v>79442</v>
      </c>
      <c r="BY240" s="50">
        <f t="shared" si="499"/>
        <v>19392</v>
      </c>
      <c r="BZ240" s="50">
        <f t="shared" si="499"/>
        <v>98834</v>
      </c>
      <c r="CA240" s="50">
        <f t="shared" si="499"/>
        <v>-196</v>
      </c>
      <c r="CB240" s="50">
        <f t="shared" si="499"/>
        <v>98638</v>
      </c>
      <c r="CC240" s="50">
        <f t="shared" ref="CC240" si="500">CC235+CC236+CC237</f>
        <v>576</v>
      </c>
      <c r="CD240" s="596">
        <f t="shared" si="475"/>
        <v>99214</v>
      </c>
      <c r="CE240" s="596">
        <f>CE235</f>
        <v>299</v>
      </c>
      <c r="CF240" s="596">
        <f>SUM(CD240:CE240)</f>
        <v>99513</v>
      </c>
      <c r="CG240" s="698"/>
      <c r="CH240" s="707"/>
      <c r="CI240" s="707"/>
    </row>
    <row r="241" spans="1:87" ht="24" customHeight="1" x14ac:dyDescent="0.2">
      <c r="A241" s="818" t="s">
        <v>135</v>
      </c>
      <c r="B241" s="819"/>
      <c r="C241" s="819"/>
      <c r="D241" s="819"/>
      <c r="E241" s="819"/>
      <c r="F241" s="819"/>
      <c r="G241" s="819"/>
      <c r="H241" s="819"/>
      <c r="I241" s="819"/>
      <c r="J241" s="819"/>
      <c r="K241" s="819"/>
      <c r="L241" s="819"/>
      <c r="M241" s="819"/>
      <c r="N241" s="819"/>
      <c r="O241" s="819"/>
      <c r="P241" s="819"/>
      <c r="Q241" s="819"/>
      <c r="R241" s="819"/>
      <c r="S241" s="819"/>
      <c r="T241" s="819"/>
      <c r="U241" s="819"/>
      <c r="V241" s="819"/>
      <c r="W241" s="819"/>
      <c r="X241" s="819"/>
      <c r="Y241" s="819"/>
      <c r="Z241" s="819"/>
      <c r="AA241" s="819"/>
      <c r="AB241" s="819"/>
      <c r="AC241" s="819"/>
      <c r="AD241" s="819"/>
      <c r="AE241" s="819"/>
      <c r="AF241" s="819"/>
      <c r="AG241" s="819"/>
      <c r="AH241" s="819"/>
      <c r="AI241" s="819"/>
      <c r="AJ241" s="819"/>
      <c r="AK241" s="819"/>
      <c r="AL241" s="819"/>
      <c r="AM241" s="819"/>
      <c r="AN241" s="819"/>
      <c r="AO241" s="819"/>
      <c r="AP241" s="819"/>
      <c r="AQ241" s="819"/>
      <c r="AR241" s="819"/>
      <c r="AS241" s="819"/>
      <c r="AT241" s="819"/>
      <c r="AU241" s="819"/>
      <c r="AV241" s="819"/>
      <c r="AW241" s="819"/>
      <c r="AX241" s="819"/>
      <c r="AY241" s="819"/>
      <c r="AZ241" s="819"/>
      <c r="BA241" s="819"/>
      <c r="BB241" s="819"/>
      <c r="BC241" s="819"/>
      <c r="BD241" s="819"/>
      <c r="BE241" s="819"/>
      <c r="BF241" s="819"/>
      <c r="BG241" s="819"/>
      <c r="BH241" s="819"/>
      <c r="BI241" s="819"/>
      <c r="BJ241" s="819"/>
      <c r="BK241" s="819"/>
      <c r="BL241" s="819"/>
      <c r="BM241" s="819"/>
      <c r="BN241" s="819"/>
      <c r="BO241" s="819"/>
      <c r="BP241" s="819"/>
      <c r="BQ241" s="819"/>
      <c r="BR241" s="819"/>
      <c r="BS241" s="819"/>
      <c r="BT241" s="819"/>
      <c r="BU241" s="819"/>
      <c r="BV241" s="819"/>
      <c r="BW241" s="819"/>
      <c r="BX241" s="819"/>
      <c r="BY241" s="819"/>
      <c r="BZ241" s="819"/>
      <c r="CA241" s="819"/>
      <c r="CB241" s="819"/>
      <c r="CC241" s="819"/>
      <c r="CD241" s="819"/>
      <c r="CE241" s="819"/>
      <c r="CF241" s="820"/>
      <c r="CG241" s="708"/>
      <c r="CH241" s="708"/>
      <c r="CI241" s="708"/>
    </row>
    <row r="242" spans="1:87" ht="15.75" x14ac:dyDescent="0.2">
      <c r="A242" s="54" t="s">
        <v>13</v>
      </c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16" t="s">
        <v>14</v>
      </c>
      <c r="AR242" s="17">
        <v>1175</v>
      </c>
      <c r="AS242" s="17">
        <f t="shared" ref="AS242:AS250" si="501">SUM(AR242:AR242)</f>
        <v>1175</v>
      </c>
      <c r="AT242" s="17"/>
      <c r="AU242" s="17">
        <f>SUM(AS242:AT242)</f>
        <v>1175</v>
      </c>
      <c r="AV242" s="17">
        <v>345</v>
      </c>
      <c r="AW242" s="17">
        <f>SUM(AU242:AV242)</f>
        <v>1520</v>
      </c>
      <c r="AX242" s="17">
        <v>301</v>
      </c>
      <c r="AY242" s="17">
        <f>SUM(AW242:AX242)</f>
        <v>1821</v>
      </c>
      <c r="AZ242" s="17">
        <v>668</v>
      </c>
      <c r="BA242" s="17">
        <f>SUM(AY242:AZ242)</f>
        <v>2489</v>
      </c>
      <c r="BB242" s="17">
        <v>603</v>
      </c>
      <c r="BC242" s="17">
        <f>SUM(BA242:BB242)</f>
        <v>3092</v>
      </c>
      <c r="BD242" s="17">
        <v>276</v>
      </c>
      <c r="BE242" s="17">
        <f>SUM(BC242:BD242)</f>
        <v>3368</v>
      </c>
      <c r="BF242" s="17">
        <v>276</v>
      </c>
      <c r="BG242" s="17">
        <f>SUM(BE242:BF242)</f>
        <v>3644</v>
      </c>
      <c r="BH242" s="17">
        <v>272</v>
      </c>
      <c r="BI242" s="17">
        <f>SUM(BG242:BH242)</f>
        <v>3916</v>
      </c>
      <c r="BJ242" s="17"/>
      <c r="BK242" s="17">
        <f>SUM(BI242:BJ242)</f>
        <v>3916</v>
      </c>
      <c r="BL242" s="764">
        <v>224750</v>
      </c>
      <c r="BM242" s="764">
        <v>1168</v>
      </c>
      <c r="BN242" s="764">
        <f>SUM(BL242:BM242)</f>
        <v>225918</v>
      </c>
      <c r="BO242" s="764">
        <v>-122607</v>
      </c>
      <c r="BP242" s="764">
        <f>SUM(BN242:BO242)</f>
        <v>103311</v>
      </c>
      <c r="BQ242" s="764">
        <v>348</v>
      </c>
      <c r="BR242" s="764">
        <f>SUM(BP242:BQ242)</f>
        <v>103659</v>
      </c>
      <c r="BS242" s="762">
        <v>9</v>
      </c>
      <c r="BT242" s="762">
        <f>SUM(BR242:BS242)</f>
        <v>103668</v>
      </c>
      <c r="BU242" s="762">
        <v>18</v>
      </c>
      <c r="BV242" s="762">
        <f>SUM(BT242:BU242)</f>
        <v>103686</v>
      </c>
      <c r="BW242" s="762">
        <v>9</v>
      </c>
      <c r="BX242" s="762">
        <f>SUM(BV242:BW242)</f>
        <v>103695</v>
      </c>
      <c r="BY242" s="762">
        <v>8</v>
      </c>
      <c r="BZ242" s="762">
        <f>SUM(BX242:BY242)</f>
        <v>103703</v>
      </c>
      <c r="CA242" s="762">
        <v>8</v>
      </c>
      <c r="CB242" s="762">
        <f>SUM(BZ242:CA242)</f>
        <v>103711</v>
      </c>
      <c r="CC242" s="762"/>
      <c r="CD242" s="762">
        <f>SUM(CB242:CC242)</f>
        <v>103711</v>
      </c>
      <c r="CE242" s="762">
        <v>-180</v>
      </c>
      <c r="CF242" s="762">
        <f>SUM(CD242:CE242)</f>
        <v>103531</v>
      </c>
      <c r="CG242" s="698"/>
      <c r="CH242" s="31"/>
      <c r="CI242" s="31"/>
    </row>
    <row r="243" spans="1:87" ht="15.75" x14ac:dyDescent="0.2">
      <c r="A243" s="54" t="s">
        <v>45</v>
      </c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>
        <f>SUM(AF243:AG243)</f>
        <v>0</v>
      </c>
      <c r="AI243" s="28"/>
      <c r="AJ243" s="28"/>
      <c r="AK243" s="28"/>
      <c r="AL243" s="28"/>
      <c r="AM243" s="28"/>
      <c r="AN243" s="28"/>
      <c r="AO243" s="28"/>
      <c r="AP243" s="28"/>
      <c r="AQ243" s="14" t="s">
        <v>16</v>
      </c>
      <c r="AR243" s="17">
        <v>224</v>
      </c>
      <c r="AS243" s="17">
        <f t="shared" si="501"/>
        <v>224</v>
      </c>
      <c r="AT243" s="17"/>
      <c r="AU243" s="17">
        <f t="shared" ref="AU243:AU250" si="502">SUM(AS243:AT243)</f>
        <v>224</v>
      </c>
      <c r="AV243" s="17">
        <v>77</v>
      </c>
      <c r="AW243" s="17">
        <f t="shared" ref="AW243:AW249" si="503">SUM(AU243:AV243)</f>
        <v>301</v>
      </c>
      <c r="AX243" s="17">
        <v>66</v>
      </c>
      <c r="AY243" s="17">
        <f t="shared" ref="AY243:AY249" si="504">SUM(AW243:AX243)</f>
        <v>367</v>
      </c>
      <c r="AZ243" s="17">
        <v>147</v>
      </c>
      <c r="BA243" s="17">
        <f t="shared" ref="BA243:BC249" si="505">SUM(AY243:AZ243)</f>
        <v>514</v>
      </c>
      <c r="BB243" s="17">
        <v>132</v>
      </c>
      <c r="BC243" s="17">
        <f t="shared" si="505"/>
        <v>646</v>
      </c>
      <c r="BD243" s="17">
        <v>75</v>
      </c>
      <c r="BE243" s="17">
        <f t="shared" ref="BE243:BG250" si="506">SUM(BC243:BD243)</f>
        <v>721</v>
      </c>
      <c r="BF243" s="17">
        <v>73</v>
      </c>
      <c r="BG243" s="17">
        <f t="shared" si="506"/>
        <v>794</v>
      </c>
      <c r="BH243" s="17">
        <v>74</v>
      </c>
      <c r="BI243" s="17">
        <f t="shared" ref="BI243:BK249" si="507">SUM(BG243:BH243)</f>
        <v>868</v>
      </c>
      <c r="BJ243" s="17"/>
      <c r="BK243" s="17">
        <f t="shared" si="507"/>
        <v>868</v>
      </c>
      <c r="BL243" s="764">
        <v>49468</v>
      </c>
      <c r="BM243" s="764">
        <v>167</v>
      </c>
      <c r="BN243" s="764">
        <f t="shared" ref="BN243:BN250" si="508">SUM(BL243:BM243)</f>
        <v>49635</v>
      </c>
      <c r="BO243" s="764">
        <v>-27831</v>
      </c>
      <c r="BP243" s="764">
        <f t="shared" ref="BP243:BP248" si="509">SUM(BN243:BO243)</f>
        <v>21804</v>
      </c>
      <c r="BQ243" s="764">
        <v>99</v>
      </c>
      <c r="BR243" s="764">
        <f t="shared" ref="BR243:BR248" si="510">SUM(BP243:BQ243)</f>
        <v>21903</v>
      </c>
      <c r="BS243" s="762">
        <v>2</v>
      </c>
      <c r="BT243" s="762">
        <f t="shared" ref="BT243:BT248" si="511">SUM(BR243:BS243)</f>
        <v>21905</v>
      </c>
      <c r="BU243" s="762">
        <v>431</v>
      </c>
      <c r="BV243" s="762">
        <f t="shared" ref="BV243:BV248" si="512">SUM(BT243:BU243)</f>
        <v>22336</v>
      </c>
      <c r="BW243" s="762">
        <v>2</v>
      </c>
      <c r="BX243" s="762">
        <f t="shared" ref="BX243:BX249" si="513">SUM(BV243:BW243)</f>
        <v>22338</v>
      </c>
      <c r="BY243" s="762">
        <v>2</v>
      </c>
      <c r="BZ243" s="762">
        <f t="shared" ref="BZ243:BZ249" si="514">SUM(BX243:BY243)</f>
        <v>22340</v>
      </c>
      <c r="CA243" s="762">
        <v>1281</v>
      </c>
      <c r="CB243" s="762">
        <f t="shared" ref="CB243:CB248" si="515">SUM(BZ243:CA243)</f>
        <v>23621</v>
      </c>
      <c r="CC243" s="762"/>
      <c r="CD243" s="762">
        <f t="shared" ref="CD243:CD253" si="516">SUM(CB243:CC243)</f>
        <v>23621</v>
      </c>
      <c r="CE243" s="762">
        <v>2</v>
      </c>
      <c r="CF243" s="762">
        <f t="shared" ref="CF243:CF250" si="517">SUM(CD243:CE243)</f>
        <v>23623</v>
      </c>
      <c r="CG243" s="698"/>
      <c r="CH243" s="31"/>
      <c r="CI243" s="31"/>
    </row>
    <row r="244" spans="1:87" ht="15.75" x14ac:dyDescent="0.2">
      <c r="A244" s="14" t="s">
        <v>77</v>
      </c>
      <c r="B244" s="28"/>
      <c r="C244" s="28">
        <f>SUM(B244:B244)</f>
        <v>0</v>
      </c>
      <c r="D244" s="28">
        <v>28620</v>
      </c>
      <c r="E244" s="28">
        <f>SUM(C244:D244)</f>
        <v>28620</v>
      </c>
      <c r="F244" s="28"/>
      <c r="G244" s="28">
        <f>SUM(E244:F244)</f>
        <v>28620</v>
      </c>
      <c r="H244" s="28">
        <v>5127</v>
      </c>
      <c r="I244" s="28">
        <f>SUM(G244:H244)</f>
        <v>33747</v>
      </c>
      <c r="J244" s="28"/>
      <c r="K244" s="28">
        <f>SUM(I244:J244)</f>
        <v>33747</v>
      </c>
      <c r="L244" s="28">
        <v>1485</v>
      </c>
      <c r="M244" s="28">
        <f>SUM(K244:L244)</f>
        <v>35232</v>
      </c>
      <c r="N244" s="28"/>
      <c r="O244" s="28">
        <f>SUM(M244:N244)</f>
        <v>35232</v>
      </c>
      <c r="P244" s="28">
        <v>3621</v>
      </c>
      <c r="Q244" s="28">
        <f>SUM(O244:P244)</f>
        <v>38853</v>
      </c>
      <c r="R244" s="28"/>
      <c r="S244" s="28">
        <f>SUM(Q244:R244)</f>
        <v>38853</v>
      </c>
      <c r="T244" s="28"/>
      <c r="U244" s="28">
        <f>SUM(S244:T244)</f>
        <v>38853</v>
      </c>
      <c r="V244" s="28">
        <f>245125+17550+2935</f>
        <v>265610</v>
      </c>
      <c r="W244" s="28"/>
      <c r="X244" s="28">
        <f>SUM(V244:W244)</f>
        <v>265610</v>
      </c>
      <c r="Y244" s="28">
        <f>-135338</f>
        <v>-135338</v>
      </c>
      <c r="Z244" s="28">
        <f>SUM(X244:Y244)</f>
        <v>130272</v>
      </c>
      <c r="AA244" s="28"/>
      <c r="AB244" s="28">
        <f>SUM(Z244:AA244)</f>
        <v>130272</v>
      </c>
      <c r="AC244" s="28"/>
      <c r="AD244" s="28">
        <f>SUM(AB244:AC244)</f>
        <v>130272</v>
      </c>
      <c r="AE244" s="28">
        <v>6039</v>
      </c>
      <c r="AF244" s="28">
        <f>SUM(AD244:AE244)</f>
        <v>136311</v>
      </c>
      <c r="AG244" s="28"/>
      <c r="AH244" s="28">
        <f>SUM(AF244:AG244)</f>
        <v>136311</v>
      </c>
      <c r="AI244" s="28">
        <v>8681</v>
      </c>
      <c r="AJ244" s="28">
        <f>SUM(AH244:AI244)</f>
        <v>144992</v>
      </c>
      <c r="AK244" s="28">
        <v>1170</v>
      </c>
      <c r="AL244" s="28">
        <f>SUM(AJ244:AK244)</f>
        <v>146162</v>
      </c>
      <c r="AM244" s="28"/>
      <c r="AN244" s="28">
        <f>SUM(AL244:AM244)</f>
        <v>146162</v>
      </c>
      <c r="AO244" s="28">
        <v>758</v>
      </c>
      <c r="AP244" s="28">
        <f>SUM(AN244:AO244)</f>
        <v>146920</v>
      </c>
      <c r="AQ244" s="20" t="s">
        <v>18</v>
      </c>
      <c r="AR244" s="17"/>
      <c r="AS244" s="17">
        <f t="shared" si="501"/>
        <v>0</v>
      </c>
      <c r="AT244" s="17"/>
      <c r="AU244" s="17">
        <f t="shared" si="502"/>
        <v>0</v>
      </c>
      <c r="AV244" s="17">
        <v>11321</v>
      </c>
      <c r="AW244" s="17">
        <f t="shared" si="503"/>
        <v>11321</v>
      </c>
      <c r="AX244" s="17">
        <v>-2628</v>
      </c>
      <c r="AY244" s="17">
        <f t="shared" si="504"/>
        <v>8693</v>
      </c>
      <c r="AZ244" s="17">
        <v>609</v>
      </c>
      <c r="BA244" s="17">
        <f t="shared" si="505"/>
        <v>9302</v>
      </c>
      <c r="BB244" s="17"/>
      <c r="BC244" s="17">
        <f t="shared" si="505"/>
        <v>9302</v>
      </c>
      <c r="BD244" s="17"/>
      <c r="BE244" s="17">
        <f t="shared" si="506"/>
        <v>9302</v>
      </c>
      <c r="BF244" s="17">
        <v>1270</v>
      </c>
      <c r="BG244" s="17">
        <f t="shared" si="506"/>
        <v>10572</v>
      </c>
      <c r="BH244" s="17">
        <v>729</v>
      </c>
      <c r="BI244" s="17">
        <f t="shared" si="507"/>
        <v>11301</v>
      </c>
      <c r="BJ244" s="17"/>
      <c r="BK244" s="17">
        <f t="shared" si="507"/>
        <v>11301</v>
      </c>
      <c r="BL244" s="764">
        <v>180903</v>
      </c>
      <c r="BM244" s="764"/>
      <c r="BN244" s="764">
        <f t="shared" si="508"/>
        <v>180903</v>
      </c>
      <c r="BO244" s="764">
        <v>-97361</v>
      </c>
      <c r="BP244" s="764">
        <f t="shared" si="509"/>
        <v>83542</v>
      </c>
      <c r="BQ244" s="764">
        <v>535</v>
      </c>
      <c r="BR244" s="764">
        <f t="shared" si="510"/>
        <v>84077</v>
      </c>
      <c r="BS244" s="762"/>
      <c r="BT244" s="762">
        <f t="shared" si="511"/>
        <v>84077</v>
      </c>
      <c r="BU244" s="762">
        <v>5612</v>
      </c>
      <c r="BV244" s="762">
        <f t="shared" si="512"/>
        <v>89689</v>
      </c>
      <c r="BW244" s="762"/>
      <c r="BX244" s="762">
        <f t="shared" si="513"/>
        <v>89689</v>
      </c>
      <c r="BY244" s="762"/>
      <c r="BZ244" s="762">
        <f t="shared" si="514"/>
        <v>89689</v>
      </c>
      <c r="CA244" s="762"/>
      <c r="CB244" s="762">
        <f t="shared" si="515"/>
        <v>89689</v>
      </c>
      <c r="CC244" s="762"/>
      <c r="CD244" s="762">
        <f t="shared" si="516"/>
        <v>89689</v>
      </c>
      <c r="CE244" s="762"/>
      <c r="CF244" s="762">
        <f t="shared" si="517"/>
        <v>89689</v>
      </c>
      <c r="CG244" s="698"/>
      <c r="CH244" s="31"/>
      <c r="CI244" s="31"/>
    </row>
    <row r="245" spans="1:87" ht="15.75" x14ac:dyDescent="0.2">
      <c r="A245" s="14" t="s">
        <v>86</v>
      </c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>
        <v>630</v>
      </c>
      <c r="M245" s="28">
        <f>SUM(K245:L245)</f>
        <v>630</v>
      </c>
      <c r="N245" s="28"/>
      <c r="O245" s="28">
        <f>SUM(M245:N245)</f>
        <v>630</v>
      </c>
      <c r="P245" s="28"/>
      <c r="Q245" s="28">
        <f>SUM(O245:P245)</f>
        <v>630</v>
      </c>
      <c r="R245" s="28"/>
      <c r="S245" s="28">
        <f>SUM(Q245:R245)</f>
        <v>630</v>
      </c>
      <c r="T245" s="28"/>
      <c r="U245" s="28">
        <f>SUM(S245:T245)</f>
        <v>630</v>
      </c>
      <c r="V245" s="28"/>
      <c r="W245" s="28"/>
      <c r="X245" s="28">
        <f t="shared" ref="X245:X250" si="518">SUM(V245:W245)</f>
        <v>0</v>
      </c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>
        <v>109</v>
      </c>
      <c r="AL245" s="28">
        <f>SUM(AJ245:AK245)</f>
        <v>109</v>
      </c>
      <c r="AM245" s="28"/>
      <c r="AN245" s="28">
        <f>SUM(AL245:AM245)</f>
        <v>109</v>
      </c>
      <c r="AO245" s="28"/>
      <c r="AP245" s="28">
        <f t="shared" ref="AP245:AP250" si="519">SUM(AN245:AO245)</f>
        <v>109</v>
      </c>
      <c r="AQ245" s="21" t="s">
        <v>20</v>
      </c>
      <c r="AR245" s="17"/>
      <c r="AS245" s="17">
        <f t="shared" si="501"/>
        <v>0</v>
      </c>
      <c r="AT245" s="17"/>
      <c r="AU245" s="17">
        <f t="shared" si="502"/>
        <v>0</v>
      </c>
      <c r="AV245" s="17"/>
      <c r="AW245" s="17">
        <f t="shared" si="503"/>
        <v>0</v>
      </c>
      <c r="AX245" s="17"/>
      <c r="AY245" s="17">
        <f t="shared" si="504"/>
        <v>0</v>
      </c>
      <c r="AZ245" s="17"/>
      <c r="BA245" s="17">
        <f t="shared" si="505"/>
        <v>0</v>
      </c>
      <c r="BB245" s="17"/>
      <c r="BC245" s="17">
        <f t="shared" si="505"/>
        <v>0</v>
      </c>
      <c r="BD245" s="17"/>
      <c r="BE245" s="17">
        <f t="shared" si="506"/>
        <v>0</v>
      </c>
      <c r="BF245" s="17"/>
      <c r="BG245" s="17">
        <f t="shared" si="506"/>
        <v>0</v>
      </c>
      <c r="BH245" s="17"/>
      <c r="BI245" s="17">
        <f t="shared" si="507"/>
        <v>0</v>
      </c>
      <c r="BJ245" s="17"/>
      <c r="BK245" s="17">
        <f t="shared" si="507"/>
        <v>0</v>
      </c>
      <c r="BL245" s="764"/>
      <c r="BM245" s="764"/>
      <c r="BN245" s="764">
        <f t="shared" si="508"/>
        <v>0</v>
      </c>
      <c r="BO245" s="764"/>
      <c r="BP245" s="764">
        <f t="shared" si="509"/>
        <v>0</v>
      </c>
      <c r="BQ245" s="764"/>
      <c r="BR245" s="764">
        <f t="shared" si="510"/>
        <v>0</v>
      </c>
      <c r="BS245" s="762"/>
      <c r="BT245" s="762">
        <f t="shared" si="511"/>
        <v>0</v>
      </c>
      <c r="BU245" s="762"/>
      <c r="BV245" s="762">
        <f t="shared" si="512"/>
        <v>0</v>
      </c>
      <c r="BW245" s="762"/>
      <c r="BX245" s="762">
        <f t="shared" si="513"/>
        <v>0</v>
      </c>
      <c r="BY245" s="762"/>
      <c r="BZ245" s="762">
        <f t="shared" si="514"/>
        <v>0</v>
      </c>
      <c r="CA245" s="762"/>
      <c r="CB245" s="762">
        <f t="shared" si="515"/>
        <v>0</v>
      </c>
      <c r="CC245" s="762"/>
      <c r="CD245" s="762">
        <f t="shared" si="516"/>
        <v>0</v>
      </c>
      <c r="CE245" s="762"/>
      <c r="CF245" s="762">
        <f t="shared" si="517"/>
        <v>0</v>
      </c>
      <c r="CG245" s="698"/>
      <c r="CH245" s="31"/>
      <c r="CI245" s="31"/>
    </row>
    <row r="246" spans="1:87" ht="15.75" x14ac:dyDescent="0.2">
      <c r="A246" s="14" t="s">
        <v>92</v>
      </c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>
        <f t="shared" si="518"/>
        <v>0</v>
      </c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>
        <f t="shared" si="519"/>
        <v>0</v>
      </c>
      <c r="AQ246" s="20" t="s">
        <v>22</v>
      </c>
      <c r="AR246" s="17"/>
      <c r="AS246" s="17">
        <f t="shared" si="501"/>
        <v>0</v>
      </c>
      <c r="AT246" s="17"/>
      <c r="AU246" s="17">
        <f t="shared" si="502"/>
        <v>0</v>
      </c>
      <c r="AV246" s="17">
        <v>1469</v>
      </c>
      <c r="AW246" s="17">
        <f t="shared" si="503"/>
        <v>1469</v>
      </c>
      <c r="AX246" s="17">
        <v>1</v>
      </c>
      <c r="AY246" s="17">
        <f t="shared" si="504"/>
        <v>1470</v>
      </c>
      <c r="AZ246" s="17"/>
      <c r="BA246" s="17">
        <f t="shared" si="505"/>
        <v>1470</v>
      </c>
      <c r="BB246" s="17"/>
      <c r="BC246" s="17">
        <f t="shared" si="505"/>
        <v>1470</v>
      </c>
      <c r="BD246" s="17"/>
      <c r="BE246" s="17">
        <f t="shared" si="506"/>
        <v>1470</v>
      </c>
      <c r="BF246" s="17"/>
      <c r="BG246" s="17">
        <f t="shared" si="506"/>
        <v>1470</v>
      </c>
      <c r="BH246" s="17"/>
      <c r="BI246" s="17">
        <f t="shared" si="507"/>
        <v>1470</v>
      </c>
      <c r="BJ246" s="17"/>
      <c r="BK246" s="17">
        <f t="shared" si="507"/>
        <v>1470</v>
      </c>
      <c r="BL246" s="764"/>
      <c r="BM246" s="764"/>
      <c r="BN246" s="764">
        <f t="shared" si="508"/>
        <v>0</v>
      </c>
      <c r="BO246" s="764">
        <v>1821</v>
      </c>
      <c r="BP246" s="764">
        <f t="shared" si="509"/>
        <v>1821</v>
      </c>
      <c r="BQ246" s="764"/>
      <c r="BR246" s="764">
        <f t="shared" si="510"/>
        <v>1821</v>
      </c>
      <c r="BS246" s="762"/>
      <c r="BT246" s="762">
        <f t="shared" si="511"/>
        <v>1821</v>
      </c>
      <c r="BU246" s="762"/>
      <c r="BV246" s="762">
        <f t="shared" si="512"/>
        <v>1821</v>
      </c>
      <c r="BW246" s="762"/>
      <c r="BX246" s="762">
        <f t="shared" si="513"/>
        <v>1821</v>
      </c>
      <c r="BY246" s="762"/>
      <c r="BZ246" s="762">
        <f t="shared" si="514"/>
        <v>1821</v>
      </c>
      <c r="CA246" s="762"/>
      <c r="CB246" s="762">
        <f t="shared" si="515"/>
        <v>1821</v>
      </c>
      <c r="CC246" s="762"/>
      <c r="CD246" s="762">
        <f t="shared" si="516"/>
        <v>1821</v>
      </c>
      <c r="CE246" s="762">
        <v>91235</v>
      </c>
      <c r="CF246" s="762">
        <f t="shared" si="517"/>
        <v>93056</v>
      </c>
      <c r="CG246" s="698"/>
      <c r="CH246" s="31"/>
      <c r="CI246" s="31"/>
    </row>
    <row r="247" spans="1:87" ht="15.75" x14ac:dyDescent="0.2">
      <c r="A247" s="14" t="s">
        <v>96</v>
      </c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19"/>
      <c r="W247" s="19"/>
      <c r="X247" s="28">
        <f t="shared" si="518"/>
        <v>0</v>
      </c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>
        <f t="shared" si="519"/>
        <v>0</v>
      </c>
      <c r="AQ247" s="14" t="s">
        <v>46</v>
      </c>
      <c r="AR247" s="17"/>
      <c r="AS247" s="17">
        <f t="shared" si="501"/>
        <v>0</v>
      </c>
      <c r="AT247" s="17">
        <v>134620</v>
      </c>
      <c r="AU247" s="17">
        <f t="shared" si="502"/>
        <v>134620</v>
      </c>
      <c r="AV247" s="17">
        <v>1286</v>
      </c>
      <c r="AW247" s="17">
        <f t="shared" si="503"/>
        <v>135906</v>
      </c>
      <c r="AX247" s="17">
        <f>18868+24115</f>
        <v>42983</v>
      </c>
      <c r="AY247" s="17">
        <f t="shared" si="504"/>
        <v>178889</v>
      </c>
      <c r="AZ247" s="17"/>
      <c r="BA247" s="17">
        <f t="shared" si="505"/>
        <v>178889</v>
      </c>
      <c r="BB247" s="17">
        <v>7343</v>
      </c>
      <c r="BC247" s="17">
        <f t="shared" si="505"/>
        <v>186232</v>
      </c>
      <c r="BD247" s="17"/>
      <c r="BE247" s="17">
        <f t="shared" si="506"/>
        <v>186232</v>
      </c>
      <c r="BF247" s="17"/>
      <c r="BG247" s="17">
        <f t="shared" si="506"/>
        <v>186232</v>
      </c>
      <c r="BH247" s="17"/>
      <c r="BI247" s="17">
        <f t="shared" si="507"/>
        <v>186232</v>
      </c>
      <c r="BJ247" s="17"/>
      <c r="BK247" s="17">
        <f t="shared" si="507"/>
        <v>186232</v>
      </c>
      <c r="BL247" s="764">
        <f>14152+65000+17550+13805</f>
        <v>110507</v>
      </c>
      <c r="BM247" s="764">
        <v>20000</v>
      </c>
      <c r="BN247" s="764">
        <f t="shared" si="508"/>
        <v>130507</v>
      </c>
      <c r="BO247" s="764">
        <v>24183</v>
      </c>
      <c r="BP247" s="764">
        <f t="shared" si="509"/>
        <v>154690</v>
      </c>
      <c r="BQ247" s="764"/>
      <c r="BR247" s="764">
        <f t="shared" si="510"/>
        <v>154690</v>
      </c>
      <c r="BS247" s="762"/>
      <c r="BT247" s="762">
        <f t="shared" si="511"/>
        <v>154690</v>
      </c>
      <c r="BU247" s="762"/>
      <c r="BV247" s="762">
        <f t="shared" si="512"/>
        <v>154690</v>
      </c>
      <c r="BW247" s="762">
        <v>-824</v>
      </c>
      <c r="BX247" s="762">
        <f t="shared" si="513"/>
        <v>153866</v>
      </c>
      <c r="BY247" s="762"/>
      <c r="BZ247" s="762">
        <f t="shared" si="514"/>
        <v>153866</v>
      </c>
      <c r="CA247" s="762"/>
      <c r="CB247" s="762">
        <f t="shared" si="515"/>
        <v>153866</v>
      </c>
      <c r="CC247" s="762"/>
      <c r="CD247" s="762">
        <f t="shared" si="516"/>
        <v>153866</v>
      </c>
      <c r="CE247" s="762">
        <v>-90477</v>
      </c>
      <c r="CF247" s="762">
        <f t="shared" si="517"/>
        <v>63389</v>
      </c>
      <c r="CG247" s="698"/>
      <c r="CH247" s="31"/>
      <c r="CI247" s="31"/>
    </row>
    <row r="248" spans="1:87" ht="15.75" x14ac:dyDescent="0.2">
      <c r="A248" s="14" t="s">
        <v>104</v>
      </c>
      <c r="B248" s="19">
        <f t="shared" ref="B248:T248" si="520">B249+B250</f>
        <v>1399</v>
      </c>
      <c r="C248" s="19">
        <f t="shared" si="520"/>
        <v>1399</v>
      </c>
      <c r="D248" s="19">
        <f t="shared" si="520"/>
        <v>106000</v>
      </c>
      <c r="E248" s="19">
        <f t="shared" si="520"/>
        <v>107399</v>
      </c>
      <c r="F248" s="19">
        <f t="shared" si="520"/>
        <v>33465</v>
      </c>
      <c r="G248" s="19">
        <f t="shared" si="520"/>
        <v>140864</v>
      </c>
      <c r="H248" s="19">
        <f t="shared" si="520"/>
        <v>19355</v>
      </c>
      <c r="I248" s="19">
        <f t="shared" si="520"/>
        <v>160219</v>
      </c>
      <c r="J248" s="19">
        <f t="shared" si="520"/>
        <v>1424</v>
      </c>
      <c r="K248" s="19">
        <f t="shared" si="520"/>
        <v>161643</v>
      </c>
      <c r="L248" s="19">
        <f t="shared" si="520"/>
        <v>6235</v>
      </c>
      <c r="M248" s="19">
        <f t="shared" si="520"/>
        <v>167878</v>
      </c>
      <c r="N248" s="19">
        <f t="shared" si="520"/>
        <v>351</v>
      </c>
      <c r="O248" s="19">
        <f t="shared" si="520"/>
        <v>168229</v>
      </c>
      <c r="P248" s="19">
        <f t="shared" si="520"/>
        <v>15759</v>
      </c>
      <c r="Q248" s="19">
        <f t="shared" si="520"/>
        <v>183988</v>
      </c>
      <c r="R248" s="19">
        <f t="shared" si="520"/>
        <v>1075</v>
      </c>
      <c r="S248" s="19">
        <f t="shared" si="520"/>
        <v>185063</v>
      </c>
      <c r="T248" s="19">
        <f t="shared" si="520"/>
        <v>0</v>
      </c>
      <c r="U248" s="19">
        <f>U249+U250</f>
        <v>185063</v>
      </c>
      <c r="V248" s="19">
        <f>V249+V250</f>
        <v>300018</v>
      </c>
      <c r="W248" s="19">
        <f t="shared" ref="W248:AP248" si="521">W249+W250</f>
        <v>21335</v>
      </c>
      <c r="X248" s="19">
        <f t="shared" si="521"/>
        <v>321353</v>
      </c>
      <c r="Y248" s="19">
        <f t="shared" si="521"/>
        <v>-67641</v>
      </c>
      <c r="Z248" s="19">
        <f t="shared" si="521"/>
        <v>253712</v>
      </c>
      <c r="AA248" s="19">
        <f t="shared" si="521"/>
        <v>982</v>
      </c>
      <c r="AB248" s="19">
        <f t="shared" si="521"/>
        <v>254694</v>
      </c>
      <c r="AC248" s="19">
        <f t="shared" si="521"/>
        <v>11</v>
      </c>
      <c r="AD248" s="19">
        <f t="shared" si="521"/>
        <v>254705</v>
      </c>
      <c r="AE248" s="19">
        <f t="shared" si="521"/>
        <v>22</v>
      </c>
      <c r="AF248" s="19">
        <f t="shared" si="521"/>
        <v>254727</v>
      </c>
      <c r="AG248" s="19">
        <f t="shared" si="521"/>
        <v>11</v>
      </c>
      <c r="AH248" s="19">
        <f t="shared" si="521"/>
        <v>254738</v>
      </c>
      <c r="AI248" s="19">
        <f t="shared" si="521"/>
        <v>-8671</v>
      </c>
      <c r="AJ248" s="19">
        <f t="shared" si="521"/>
        <v>246067</v>
      </c>
      <c r="AK248" s="19">
        <f t="shared" si="521"/>
        <v>10</v>
      </c>
      <c r="AL248" s="19">
        <f t="shared" si="521"/>
        <v>246077</v>
      </c>
      <c r="AM248" s="19">
        <f t="shared" si="521"/>
        <v>0</v>
      </c>
      <c r="AN248" s="19">
        <f t="shared" si="521"/>
        <v>246077</v>
      </c>
      <c r="AO248" s="19">
        <f t="shared" si="521"/>
        <v>-178</v>
      </c>
      <c r="AP248" s="19">
        <f t="shared" si="521"/>
        <v>245899</v>
      </c>
      <c r="AQ248" s="14" t="s">
        <v>48</v>
      </c>
      <c r="AR248" s="17"/>
      <c r="AS248" s="17">
        <f t="shared" si="501"/>
        <v>0</v>
      </c>
      <c r="AT248" s="17"/>
      <c r="AU248" s="17">
        <f t="shared" si="502"/>
        <v>0</v>
      </c>
      <c r="AV248" s="17">
        <v>18967</v>
      </c>
      <c r="AW248" s="17">
        <f t="shared" si="503"/>
        <v>18967</v>
      </c>
      <c r="AX248" s="17">
        <v>-16241</v>
      </c>
      <c r="AY248" s="17">
        <f t="shared" si="504"/>
        <v>2726</v>
      </c>
      <c r="AZ248" s="17"/>
      <c r="BA248" s="17">
        <f t="shared" si="505"/>
        <v>2726</v>
      </c>
      <c r="BB248" s="17">
        <v>272</v>
      </c>
      <c r="BC248" s="17">
        <f t="shared" si="505"/>
        <v>2998</v>
      </c>
      <c r="BD248" s="17"/>
      <c r="BE248" s="17">
        <f t="shared" si="506"/>
        <v>2998</v>
      </c>
      <c r="BF248" s="17">
        <v>17761</v>
      </c>
      <c r="BG248" s="17">
        <f t="shared" si="506"/>
        <v>20759</v>
      </c>
      <c r="BH248" s="17"/>
      <c r="BI248" s="17">
        <f t="shared" si="507"/>
        <v>20759</v>
      </c>
      <c r="BJ248" s="17"/>
      <c r="BK248" s="17">
        <f t="shared" si="507"/>
        <v>20759</v>
      </c>
      <c r="BL248" s="764">
        <f>10000-10000</f>
        <v>0</v>
      </c>
      <c r="BM248" s="764"/>
      <c r="BN248" s="764">
        <f t="shared" si="508"/>
        <v>0</v>
      </c>
      <c r="BO248" s="764">
        <v>18816</v>
      </c>
      <c r="BP248" s="764">
        <f t="shared" si="509"/>
        <v>18816</v>
      </c>
      <c r="BQ248" s="764"/>
      <c r="BR248" s="764">
        <f t="shared" si="510"/>
        <v>18816</v>
      </c>
      <c r="BS248" s="762"/>
      <c r="BT248" s="762">
        <f t="shared" si="511"/>
        <v>18816</v>
      </c>
      <c r="BU248" s="762"/>
      <c r="BV248" s="762">
        <f t="shared" si="512"/>
        <v>18816</v>
      </c>
      <c r="BW248" s="762">
        <v>824</v>
      </c>
      <c r="BX248" s="762">
        <f t="shared" si="513"/>
        <v>19640</v>
      </c>
      <c r="BY248" s="762"/>
      <c r="BZ248" s="762">
        <f t="shared" si="514"/>
        <v>19640</v>
      </c>
      <c r="CA248" s="762"/>
      <c r="CB248" s="762">
        <f t="shared" si="515"/>
        <v>19640</v>
      </c>
      <c r="CC248" s="762"/>
      <c r="CD248" s="762">
        <f t="shared" si="516"/>
        <v>19640</v>
      </c>
      <c r="CE248" s="762"/>
      <c r="CF248" s="762">
        <f t="shared" si="517"/>
        <v>19640</v>
      </c>
      <c r="CG248" s="698"/>
      <c r="CH248" s="31"/>
      <c r="CI248" s="31"/>
    </row>
    <row r="249" spans="1:87" ht="15.75" x14ac:dyDescent="0.2">
      <c r="A249" s="18" t="s">
        <v>123</v>
      </c>
      <c r="B249" s="28"/>
      <c r="C249" s="28">
        <f>SUM(B249:B249)</f>
        <v>0</v>
      </c>
      <c r="D249" s="28"/>
      <c r="E249" s="28">
        <f>SUM(C249:D249)</f>
        <v>0</v>
      </c>
      <c r="F249" s="28">
        <v>33098</v>
      </c>
      <c r="G249" s="28">
        <f>SUM(E249:F249)</f>
        <v>33098</v>
      </c>
      <c r="H249" s="28"/>
      <c r="I249" s="28">
        <f>SUM(G249:H249)</f>
        <v>33098</v>
      </c>
      <c r="J249" s="28"/>
      <c r="K249" s="28">
        <f>SUM(I249:J249)</f>
        <v>33098</v>
      </c>
      <c r="L249" s="28"/>
      <c r="M249" s="28">
        <f>SUM(K249:L249)</f>
        <v>33098</v>
      </c>
      <c r="N249" s="28"/>
      <c r="O249" s="28">
        <f>SUM(M249:N249)</f>
        <v>33098</v>
      </c>
      <c r="P249" s="28"/>
      <c r="Q249" s="28">
        <f>SUM(O249:P249)</f>
        <v>33098</v>
      </c>
      <c r="R249" s="28"/>
      <c r="S249" s="28">
        <f>SUM(Q249:R249)</f>
        <v>33098</v>
      </c>
      <c r="T249" s="28"/>
      <c r="U249" s="28">
        <f>SUM(S249:T249)</f>
        <v>33098</v>
      </c>
      <c r="V249" s="28"/>
      <c r="W249" s="28"/>
      <c r="X249" s="28">
        <f t="shared" si="518"/>
        <v>0</v>
      </c>
      <c r="Y249" s="28">
        <v>49156</v>
      </c>
      <c r="Z249" s="28">
        <f>SUM(X249:Y249)</f>
        <v>49156</v>
      </c>
      <c r="AA249" s="28"/>
      <c r="AB249" s="28">
        <f>SUM(Z249:AA249)</f>
        <v>49156</v>
      </c>
      <c r="AC249" s="28"/>
      <c r="AD249" s="28">
        <f>SUM(AB249:AC249)</f>
        <v>49156</v>
      </c>
      <c r="AE249" s="28"/>
      <c r="AF249" s="28">
        <f>SUM(AD249:AE249)</f>
        <v>49156</v>
      </c>
      <c r="AG249" s="28"/>
      <c r="AH249" s="28">
        <f>SUM(AF249:AG249)</f>
        <v>49156</v>
      </c>
      <c r="AI249" s="28"/>
      <c r="AJ249" s="28">
        <f>SUM(AH249:AI249)</f>
        <v>49156</v>
      </c>
      <c r="AK249" s="28"/>
      <c r="AL249" s="28">
        <f>SUM(AJ249:AK249)</f>
        <v>49156</v>
      </c>
      <c r="AM249" s="28"/>
      <c r="AN249" s="28">
        <f>SUM(AL249:AM249)</f>
        <v>49156</v>
      </c>
      <c r="AO249" s="28"/>
      <c r="AP249" s="28">
        <f t="shared" si="519"/>
        <v>49156</v>
      </c>
      <c r="AQ249" s="14" t="s">
        <v>49</v>
      </c>
      <c r="AR249" s="17"/>
      <c r="AS249" s="17">
        <f t="shared" si="501"/>
        <v>0</v>
      </c>
      <c r="AT249" s="17"/>
      <c r="AU249" s="17">
        <f t="shared" si="502"/>
        <v>0</v>
      </c>
      <c r="AV249" s="17"/>
      <c r="AW249" s="17">
        <f t="shared" si="503"/>
        <v>0</v>
      </c>
      <c r="AX249" s="17"/>
      <c r="AY249" s="17">
        <f t="shared" si="504"/>
        <v>0</v>
      </c>
      <c r="AZ249" s="17"/>
      <c r="BA249" s="17">
        <f t="shared" si="505"/>
        <v>0</v>
      </c>
      <c r="BB249" s="17"/>
      <c r="BC249" s="17">
        <f t="shared" si="505"/>
        <v>0</v>
      </c>
      <c r="BD249" s="17"/>
      <c r="BE249" s="17">
        <f t="shared" si="506"/>
        <v>0</v>
      </c>
      <c r="BF249" s="17"/>
      <c r="BG249" s="17">
        <f t="shared" si="506"/>
        <v>0</v>
      </c>
      <c r="BH249" s="17"/>
      <c r="BI249" s="17">
        <f t="shared" si="507"/>
        <v>0</v>
      </c>
      <c r="BJ249" s="17"/>
      <c r="BK249" s="17">
        <f t="shared" si="507"/>
        <v>0</v>
      </c>
      <c r="BL249" s="764"/>
      <c r="BM249" s="764"/>
      <c r="BN249" s="764">
        <f t="shared" si="508"/>
        <v>0</v>
      </c>
      <c r="BO249" s="764"/>
      <c r="BP249" s="764"/>
      <c r="BQ249" s="764"/>
      <c r="BR249" s="764"/>
      <c r="BS249" s="762"/>
      <c r="BT249" s="762"/>
      <c r="BU249" s="762"/>
      <c r="BV249" s="762"/>
      <c r="BW249" s="762"/>
      <c r="BX249" s="762">
        <f t="shared" si="513"/>
        <v>0</v>
      </c>
      <c r="BY249" s="762"/>
      <c r="BZ249" s="762">
        <f t="shared" si="514"/>
        <v>0</v>
      </c>
      <c r="CA249" s="762"/>
      <c r="CB249" s="762"/>
      <c r="CC249" s="762"/>
      <c r="CD249" s="762">
        <f t="shared" si="516"/>
        <v>0</v>
      </c>
      <c r="CE249" s="762"/>
      <c r="CF249" s="762">
        <f t="shared" si="517"/>
        <v>0</v>
      </c>
      <c r="CG249" s="698"/>
      <c r="CH249" s="31"/>
      <c r="CI249" s="31"/>
    </row>
    <row r="250" spans="1:87" ht="15.75" x14ac:dyDescent="0.2">
      <c r="A250" s="36" t="s">
        <v>125</v>
      </c>
      <c r="B250" s="28">
        <v>1399</v>
      </c>
      <c r="C250" s="28">
        <f>SUM(B250:B250)</f>
        <v>1399</v>
      </c>
      <c r="D250" s="28">
        <v>106000</v>
      </c>
      <c r="E250" s="28">
        <f>SUM(C250:D250)</f>
        <v>107399</v>
      </c>
      <c r="F250" s="28">
        <v>367</v>
      </c>
      <c r="G250" s="28">
        <f>SUM(E250:F250)</f>
        <v>107766</v>
      </c>
      <c r="H250" s="28">
        <f>367+18988</f>
        <v>19355</v>
      </c>
      <c r="I250" s="28">
        <f>SUM(G250:H250)</f>
        <v>127121</v>
      </c>
      <c r="J250" s="28">
        <v>1424</v>
      </c>
      <c r="K250" s="28">
        <f>SUM(I250:J250)</f>
        <v>128545</v>
      </c>
      <c r="L250" s="28">
        <v>6235</v>
      </c>
      <c r="M250" s="28">
        <f>SUM(K250:L250)</f>
        <v>134780</v>
      </c>
      <c r="N250" s="28">
        <v>351</v>
      </c>
      <c r="O250" s="28">
        <f>SUM(M250:N250)</f>
        <v>135131</v>
      </c>
      <c r="P250" s="28">
        <v>15759</v>
      </c>
      <c r="Q250" s="28">
        <f>SUM(O250:P250)</f>
        <v>150890</v>
      </c>
      <c r="R250" s="28">
        <v>1075</v>
      </c>
      <c r="S250" s="28">
        <f>SUM(Q250:R250)</f>
        <v>151965</v>
      </c>
      <c r="T250" s="28"/>
      <c r="U250" s="28">
        <f>SUM(S250:T250)</f>
        <v>151965</v>
      </c>
      <c r="V250" s="28">
        <f>284733-50585+65000+10870-10000</f>
        <v>300018</v>
      </c>
      <c r="W250" s="28">
        <v>21335</v>
      </c>
      <c r="X250" s="28">
        <f t="shared" si="518"/>
        <v>321353</v>
      </c>
      <c r="Y250" s="28">
        <v>-116797</v>
      </c>
      <c r="Z250" s="28">
        <f>SUM(X250:Y250)</f>
        <v>204556</v>
      </c>
      <c r="AA250" s="28">
        <v>982</v>
      </c>
      <c r="AB250" s="28">
        <f>SUM(Z250:AA250)</f>
        <v>205538</v>
      </c>
      <c r="AC250" s="28">
        <v>11</v>
      </c>
      <c r="AD250" s="28">
        <f>SUM(AB250:AC250)</f>
        <v>205549</v>
      </c>
      <c r="AE250" s="28">
        <v>22</v>
      </c>
      <c r="AF250" s="28">
        <f>SUM(AD250:AE250)</f>
        <v>205571</v>
      </c>
      <c r="AG250" s="28">
        <v>11</v>
      </c>
      <c r="AH250" s="28">
        <f>SUM(AF250:AG250)</f>
        <v>205582</v>
      </c>
      <c r="AI250" s="28">
        <v>-8671</v>
      </c>
      <c r="AJ250" s="28">
        <f>SUM(AH250:AI250)</f>
        <v>196911</v>
      </c>
      <c r="AK250" s="28">
        <v>10</v>
      </c>
      <c r="AL250" s="28">
        <f t="shared" ref="AL250" si="522">SUM(AJ250:AK250)</f>
        <v>196921</v>
      </c>
      <c r="AM250" s="28"/>
      <c r="AN250" s="28">
        <f>SUM(AL250:AM250)</f>
        <v>196921</v>
      </c>
      <c r="AO250" s="28">
        <v>-178</v>
      </c>
      <c r="AP250" s="28">
        <f t="shared" si="519"/>
        <v>196743</v>
      </c>
      <c r="AQ250" s="27"/>
      <c r="AR250" s="27"/>
      <c r="AS250" s="17">
        <f t="shared" si="501"/>
        <v>0</v>
      </c>
      <c r="AT250" s="17"/>
      <c r="AU250" s="17">
        <f t="shared" si="502"/>
        <v>0</v>
      </c>
      <c r="AV250" s="46"/>
      <c r="AW250" s="17"/>
      <c r="AX250" s="46"/>
      <c r="AY250" s="46"/>
      <c r="AZ250" s="46"/>
      <c r="BA250" s="46"/>
      <c r="BB250" s="46"/>
      <c r="BC250" s="46"/>
      <c r="BD250" s="46"/>
      <c r="BE250" s="17">
        <f t="shared" si="506"/>
        <v>0</v>
      </c>
      <c r="BF250" s="17"/>
      <c r="BG250" s="17">
        <f t="shared" si="506"/>
        <v>0</v>
      </c>
      <c r="BH250" s="46"/>
      <c r="BI250" s="46"/>
      <c r="BJ250" s="46"/>
      <c r="BK250" s="46"/>
      <c r="BL250" s="764"/>
      <c r="BM250" s="764"/>
      <c r="BN250" s="764">
        <f t="shared" si="508"/>
        <v>0</v>
      </c>
      <c r="BO250" s="764"/>
      <c r="BP250" s="764"/>
      <c r="BQ250" s="764"/>
      <c r="BR250" s="764"/>
      <c r="BS250" s="764"/>
      <c r="BT250" s="764"/>
      <c r="BU250" s="764"/>
      <c r="BV250" s="764"/>
      <c r="BW250" s="764"/>
      <c r="BX250" s="764"/>
      <c r="BY250" s="764"/>
      <c r="BZ250" s="764"/>
      <c r="CA250" s="764"/>
      <c r="CB250" s="764"/>
      <c r="CC250" s="764"/>
      <c r="CD250" s="762">
        <f t="shared" si="516"/>
        <v>0</v>
      </c>
      <c r="CE250" s="762"/>
      <c r="CF250" s="762">
        <f t="shared" si="517"/>
        <v>0</v>
      </c>
      <c r="CG250" s="698"/>
      <c r="CH250" s="706"/>
      <c r="CI250" s="706"/>
    </row>
    <row r="251" spans="1:87" ht="15.75" x14ac:dyDescent="0.2">
      <c r="A251" s="44" t="s">
        <v>126</v>
      </c>
      <c r="B251" s="45">
        <f t="shared" ref="B251:S251" si="523">B244+B245+B246+B247+B248+B243</f>
        <v>1399</v>
      </c>
      <c r="C251" s="45">
        <f t="shared" si="523"/>
        <v>1399</v>
      </c>
      <c r="D251" s="45">
        <f t="shared" si="523"/>
        <v>134620</v>
      </c>
      <c r="E251" s="45">
        <f t="shared" si="523"/>
        <v>136019</v>
      </c>
      <c r="F251" s="45">
        <f t="shared" si="523"/>
        <v>33465</v>
      </c>
      <c r="G251" s="45">
        <f t="shared" si="523"/>
        <v>169484</v>
      </c>
      <c r="H251" s="45">
        <f t="shared" si="523"/>
        <v>24482</v>
      </c>
      <c r="I251" s="45">
        <f t="shared" si="523"/>
        <v>193966</v>
      </c>
      <c r="J251" s="45">
        <f t="shared" si="523"/>
        <v>1424</v>
      </c>
      <c r="K251" s="45">
        <f t="shared" si="523"/>
        <v>195390</v>
      </c>
      <c r="L251" s="45">
        <f t="shared" si="523"/>
        <v>8350</v>
      </c>
      <c r="M251" s="45">
        <f t="shared" si="523"/>
        <v>203740</v>
      </c>
      <c r="N251" s="45">
        <f t="shared" si="523"/>
        <v>351</v>
      </c>
      <c r="O251" s="45">
        <f t="shared" si="523"/>
        <v>204091</v>
      </c>
      <c r="P251" s="45">
        <f t="shared" si="523"/>
        <v>19380</v>
      </c>
      <c r="Q251" s="45">
        <f t="shared" si="523"/>
        <v>223471</v>
      </c>
      <c r="R251" s="45">
        <f t="shared" si="523"/>
        <v>1075</v>
      </c>
      <c r="S251" s="45">
        <f t="shared" si="523"/>
        <v>224546</v>
      </c>
      <c r="T251" s="45">
        <f>T244+T245+T246+T247+T248+T243</f>
        <v>0</v>
      </c>
      <c r="U251" s="45">
        <f>U244+U245+U246+U247+U248+U243</f>
        <v>224546</v>
      </c>
      <c r="V251" s="45">
        <f>V244+V245+V246+V247+V248+V243</f>
        <v>565628</v>
      </c>
      <c r="W251" s="45">
        <f t="shared" ref="W251:AL251" si="524">W244+W245+W246+W247+W248+W243</f>
        <v>21335</v>
      </c>
      <c r="X251" s="45">
        <f t="shared" si="524"/>
        <v>586963</v>
      </c>
      <c r="Y251" s="45">
        <f t="shared" si="524"/>
        <v>-202979</v>
      </c>
      <c r="Z251" s="45">
        <f t="shared" si="524"/>
        <v>383984</v>
      </c>
      <c r="AA251" s="45">
        <f t="shared" si="524"/>
        <v>982</v>
      </c>
      <c r="AB251" s="45">
        <f t="shared" si="524"/>
        <v>384966</v>
      </c>
      <c r="AC251" s="45">
        <f t="shared" si="524"/>
        <v>11</v>
      </c>
      <c r="AD251" s="45">
        <f t="shared" si="524"/>
        <v>384977</v>
      </c>
      <c r="AE251" s="45">
        <f t="shared" si="524"/>
        <v>6061</v>
      </c>
      <c r="AF251" s="45">
        <f t="shared" si="524"/>
        <v>391038</v>
      </c>
      <c r="AG251" s="45">
        <f t="shared" si="524"/>
        <v>11</v>
      </c>
      <c r="AH251" s="45">
        <f t="shared" si="524"/>
        <v>391049</v>
      </c>
      <c r="AI251" s="45">
        <f t="shared" si="524"/>
        <v>10</v>
      </c>
      <c r="AJ251" s="45">
        <f t="shared" si="524"/>
        <v>391059</v>
      </c>
      <c r="AK251" s="45">
        <f t="shared" si="524"/>
        <v>1289</v>
      </c>
      <c r="AL251" s="45">
        <f t="shared" si="524"/>
        <v>392348</v>
      </c>
      <c r="AM251" s="45">
        <f t="shared" ref="AM251:AP251" si="525">AM244+AM245+AM246+AM247+AM248+AM243</f>
        <v>0</v>
      </c>
      <c r="AN251" s="45">
        <f t="shared" si="525"/>
        <v>392348</v>
      </c>
      <c r="AO251" s="45">
        <f t="shared" si="525"/>
        <v>580</v>
      </c>
      <c r="AP251" s="45">
        <f t="shared" si="525"/>
        <v>392928</v>
      </c>
      <c r="AQ251" s="44" t="s">
        <v>127</v>
      </c>
      <c r="AR251" s="46">
        <f t="shared" ref="AR251:BI251" si="526">SUM(AR242:AR249)</f>
        <v>1399</v>
      </c>
      <c r="AS251" s="46">
        <f t="shared" si="526"/>
        <v>1399</v>
      </c>
      <c r="AT251" s="46">
        <f t="shared" si="526"/>
        <v>134620</v>
      </c>
      <c r="AU251" s="46">
        <f t="shared" si="526"/>
        <v>136019</v>
      </c>
      <c r="AV251" s="46">
        <f t="shared" si="526"/>
        <v>33465</v>
      </c>
      <c r="AW251" s="46">
        <f t="shared" si="526"/>
        <v>169484</v>
      </c>
      <c r="AX251" s="46">
        <f t="shared" si="526"/>
        <v>24482</v>
      </c>
      <c r="AY251" s="46">
        <f t="shared" si="526"/>
        <v>193966</v>
      </c>
      <c r="AZ251" s="46">
        <f t="shared" si="526"/>
        <v>1424</v>
      </c>
      <c r="BA251" s="46">
        <f t="shared" si="526"/>
        <v>195390</v>
      </c>
      <c r="BB251" s="46">
        <f t="shared" si="526"/>
        <v>8350</v>
      </c>
      <c r="BC251" s="46">
        <f t="shared" si="526"/>
        <v>203740</v>
      </c>
      <c r="BD251" s="46">
        <f t="shared" si="526"/>
        <v>351</v>
      </c>
      <c r="BE251" s="46">
        <f t="shared" si="526"/>
        <v>204091</v>
      </c>
      <c r="BF251" s="46">
        <f t="shared" si="526"/>
        <v>19380</v>
      </c>
      <c r="BG251" s="46">
        <f t="shared" si="526"/>
        <v>223471</v>
      </c>
      <c r="BH251" s="46">
        <f t="shared" si="526"/>
        <v>1075</v>
      </c>
      <c r="BI251" s="46">
        <f t="shared" si="526"/>
        <v>224546</v>
      </c>
      <c r="BJ251" s="46">
        <f>SUM(BJ242:BJ249)</f>
        <v>0</v>
      </c>
      <c r="BK251" s="46">
        <f>SUM(BK242:BK249)</f>
        <v>224546</v>
      </c>
      <c r="BL251" s="46">
        <f>SUM(BL242:BL249)</f>
        <v>565628</v>
      </c>
      <c r="BM251" s="46">
        <f t="shared" ref="BM251:CB251" si="527">SUM(BM242:BM249)</f>
        <v>21335</v>
      </c>
      <c r="BN251" s="46">
        <f t="shared" si="527"/>
        <v>586963</v>
      </c>
      <c r="BO251" s="46">
        <f t="shared" si="527"/>
        <v>-202979</v>
      </c>
      <c r="BP251" s="46">
        <f t="shared" si="527"/>
        <v>383984</v>
      </c>
      <c r="BQ251" s="46">
        <f t="shared" si="527"/>
        <v>982</v>
      </c>
      <c r="BR251" s="46">
        <f t="shared" si="527"/>
        <v>384966</v>
      </c>
      <c r="BS251" s="46">
        <f t="shared" si="527"/>
        <v>11</v>
      </c>
      <c r="BT251" s="46">
        <f t="shared" si="527"/>
        <v>384977</v>
      </c>
      <c r="BU251" s="46">
        <f t="shared" si="527"/>
        <v>6061</v>
      </c>
      <c r="BV251" s="46">
        <f t="shared" si="527"/>
        <v>391038</v>
      </c>
      <c r="BW251" s="46">
        <f t="shared" si="527"/>
        <v>11</v>
      </c>
      <c r="BX251" s="46">
        <f t="shared" si="527"/>
        <v>391049</v>
      </c>
      <c r="BY251" s="46">
        <f t="shared" si="527"/>
        <v>10</v>
      </c>
      <c r="BZ251" s="46">
        <f t="shared" si="527"/>
        <v>391059</v>
      </c>
      <c r="CA251" s="46">
        <f t="shared" si="527"/>
        <v>1289</v>
      </c>
      <c r="CB251" s="46">
        <f t="shared" si="527"/>
        <v>392348</v>
      </c>
      <c r="CC251" s="46">
        <f t="shared" ref="CC251" si="528">SUM(CC242:CC249)</f>
        <v>0</v>
      </c>
      <c r="CD251" s="57">
        <f t="shared" si="516"/>
        <v>392348</v>
      </c>
      <c r="CE251" s="57">
        <f>SUM(CE242:CE250)</f>
        <v>580</v>
      </c>
      <c r="CF251" s="57">
        <f t="shared" ref="CF251:CF255" si="529">SUM(CD251:CE251)</f>
        <v>392928</v>
      </c>
      <c r="CG251" s="698"/>
      <c r="CH251" s="706"/>
      <c r="CI251" s="706"/>
    </row>
    <row r="252" spans="1:87" ht="15.75" x14ac:dyDescent="0.2">
      <c r="A252" s="48" t="s">
        <v>118</v>
      </c>
      <c r="B252" s="49">
        <f t="shared" ref="B252:S252" si="530">B244+B248</f>
        <v>1399</v>
      </c>
      <c r="C252" s="49">
        <f t="shared" si="530"/>
        <v>1399</v>
      </c>
      <c r="D252" s="49">
        <f t="shared" si="530"/>
        <v>134620</v>
      </c>
      <c r="E252" s="49">
        <f t="shared" si="530"/>
        <v>136019</v>
      </c>
      <c r="F252" s="49">
        <f t="shared" si="530"/>
        <v>33465</v>
      </c>
      <c r="G252" s="49">
        <f t="shared" si="530"/>
        <v>169484</v>
      </c>
      <c r="H252" s="49">
        <f t="shared" si="530"/>
        <v>24482</v>
      </c>
      <c r="I252" s="49">
        <f t="shared" si="530"/>
        <v>193966</v>
      </c>
      <c r="J252" s="49">
        <f t="shared" si="530"/>
        <v>1424</v>
      </c>
      <c r="K252" s="49">
        <f t="shared" si="530"/>
        <v>195390</v>
      </c>
      <c r="L252" s="49">
        <f t="shared" si="530"/>
        <v>7720</v>
      </c>
      <c r="M252" s="49">
        <f t="shared" si="530"/>
        <v>203110</v>
      </c>
      <c r="N252" s="49">
        <f t="shared" si="530"/>
        <v>351</v>
      </c>
      <c r="O252" s="49">
        <f t="shared" si="530"/>
        <v>203461</v>
      </c>
      <c r="P252" s="49">
        <f t="shared" si="530"/>
        <v>19380</v>
      </c>
      <c r="Q252" s="49">
        <f t="shared" si="530"/>
        <v>222841</v>
      </c>
      <c r="R252" s="49">
        <f t="shared" si="530"/>
        <v>1075</v>
      </c>
      <c r="S252" s="49">
        <f t="shared" si="530"/>
        <v>223916</v>
      </c>
      <c r="T252" s="49">
        <f>T244+T248</f>
        <v>0</v>
      </c>
      <c r="U252" s="49">
        <f>U244+U248</f>
        <v>223916</v>
      </c>
      <c r="V252" s="49">
        <f>V244+V248</f>
        <v>565628</v>
      </c>
      <c r="W252" s="49">
        <f t="shared" ref="W252:AL252" si="531">W244+W248</f>
        <v>21335</v>
      </c>
      <c r="X252" s="49">
        <f t="shared" si="531"/>
        <v>586963</v>
      </c>
      <c r="Y252" s="49">
        <f t="shared" si="531"/>
        <v>-202979</v>
      </c>
      <c r="Z252" s="49">
        <f t="shared" si="531"/>
        <v>383984</v>
      </c>
      <c r="AA252" s="49">
        <f t="shared" si="531"/>
        <v>982</v>
      </c>
      <c r="AB252" s="49">
        <f t="shared" si="531"/>
        <v>384966</v>
      </c>
      <c r="AC252" s="49">
        <f t="shared" si="531"/>
        <v>11</v>
      </c>
      <c r="AD252" s="49">
        <f t="shared" si="531"/>
        <v>384977</v>
      </c>
      <c r="AE252" s="49">
        <f t="shared" si="531"/>
        <v>6061</v>
      </c>
      <c r="AF252" s="49">
        <f t="shared" si="531"/>
        <v>391038</v>
      </c>
      <c r="AG252" s="49">
        <f t="shared" si="531"/>
        <v>11</v>
      </c>
      <c r="AH252" s="49">
        <f t="shared" si="531"/>
        <v>391049</v>
      </c>
      <c r="AI252" s="49">
        <f t="shared" si="531"/>
        <v>10</v>
      </c>
      <c r="AJ252" s="49">
        <f t="shared" si="531"/>
        <v>391059</v>
      </c>
      <c r="AK252" s="49">
        <f t="shared" si="531"/>
        <v>1180</v>
      </c>
      <c r="AL252" s="49">
        <f t="shared" si="531"/>
        <v>392239</v>
      </c>
      <c r="AM252" s="49">
        <f t="shared" ref="AM252:AP252" si="532">AM244+AM248</f>
        <v>0</v>
      </c>
      <c r="AN252" s="49">
        <f t="shared" si="532"/>
        <v>392239</v>
      </c>
      <c r="AO252" s="49">
        <f t="shared" si="532"/>
        <v>580</v>
      </c>
      <c r="AP252" s="49">
        <f t="shared" si="532"/>
        <v>392819</v>
      </c>
      <c r="AQ252" s="48" t="s">
        <v>119</v>
      </c>
      <c r="AR252" s="50">
        <f t="shared" ref="AR252:BI252" si="533">AR242+AR243+AR244+AR246</f>
        <v>1399</v>
      </c>
      <c r="AS252" s="50">
        <f t="shared" si="533"/>
        <v>1399</v>
      </c>
      <c r="AT252" s="50">
        <f t="shared" si="533"/>
        <v>0</v>
      </c>
      <c r="AU252" s="50">
        <f t="shared" si="533"/>
        <v>1399</v>
      </c>
      <c r="AV252" s="50">
        <f t="shared" si="533"/>
        <v>13212</v>
      </c>
      <c r="AW252" s="50">
        <f t="shared" si="533"/>
        <v>14611</v>
      </c>
      <c r="AX252" s="50">
        <f t="shared" si="533"/>
        <v>-2260</v>
      </c>
      <c r="AY252" s="50">
        <f t="shared" si="533"/>
        <v>12351</v>
      </c>
      <c r="AZ252" s="50">
        <f t="shared" si="533"/>
        <v>1424</v>
      </c>
      <c r="BA252" s="50">
        <f t="shared" si="533"/>
        <v>13775</v>
      </c>
      <c r="BB252" s="50">
        <f t="shared" si="533"/>
        <v>735</v>
      </c>
      <c r="BC252" s="50">
        <f t="shared" si="533"/>
        <v>14510</v>
      </c>
      <c r="BD252" s="50">
        <f t="shared" si="533"/>
        <v>351</v>
      </c>
      <c r="BE252" s="50">
        <f t="shared" si="533"/>
        <v>14861</v>
      </c>
      <c r="BF252" s="50">
        <f t="shared" si="533"/>
        <v>1619</v>
      </c>
      <c r="BG252" s="50">
        <f t="shared" si="533"/>
        <v>16480</v>
      </c>
      <c r="BH252" s="50">
        <f t="shared" si="533"/>
        <v>1075</v>
      </c>
      <c r="BI252" s="50">
        <f t="shared" si="533"/>
        <v>17555</v>
      </c>
      <c r="BJ252" s="50">
        <f>BJ242+BJ243+BJ244+BJ246</f>
        <v>0</v>
      </c>
      <c r="BK252" s="50">
        <f>BK242+BK243+BK244+BK246</f>
        <v>17555</v>
      </c>
      <c r="BL252" s="46">
        <f>BL242+BL243+BL244+BL246</f>
        <v>455121</v>
      </c>
      <c r="BM252" s="46">
        <f t="shared" ref="BM252:BR252" si="534">BM242+BM243+BM244+BM246</f>
        <v>1335</v>
      </c>
      <c r="BN252" s="46">
        <f t="shared" si="534"/>
        <v>456456</v>
      </c>
      <c r="BO252" s="46">
        <f t="shared" si="534"/>
        <v>-245978</v>
      </c>
      <c r="BP252" s="46">
        <f t="shared" si="534"/>
        <v>210478</v>
      </c>
      <c r="BQ252" s="46">
        <f t="shared" si="534"/>
        <v>982</v>
      </c>
      <c r="BR252" s="46">
        <f t="shared" si="534"/>
        <v>211460</v>
      </c>
      <c r="BS252" s="46">
        <f>BS242+BS243+BS244+BS246</f>
        <v>11</v>
      </c>
      <c r="BT252" s="46">
        <f>BT242+BT243+BT244+BT246</f>
        <v>211471</v>
      </c>
      <c r="BU252" s="46">
        <f>BU242+BU243+BU244+BU246</f>
        <v>6061</v>
      </c>
      <c r="BV252" s="46">
        <f>BV242+BV243+BV244+BV246</f>
        <v>217532</v>
      </c>
      <c r="BW252" s="46">
        <f t="shared" ref="BW252:CB252" si="535">BW242+BW243+BW244+BW246</f>
        <v>11</v>
      </c>
      <c r="BX252" s="46">
        <f t="shared" si="535"/>
        <v>217543</v>
      </c>
      <c r="BY252" s="46">
        <f t="shared" si="535"/>
        <v>10</v>
      </c>
      <c r="BZ252" s="46">
        <f t="shared" si="535"/>
        <v>217553</v>
      </c>
      <c r="CA252" s="46">
        <f t="shared" si="535"/>
        <v>1289</v>
      </c>
      <c r="CB252" s="46">
        <f t="shared" si="535"/>
        <v>218842</v>
      </c>
      <c r="CC252" s="46">
        <f t="shared" ref="CC252" si="536">CC242+CC243+CC244+CC246</f>
        <v>0</v>
      </c>
      <c r="CD252" s="57">
        <f t="shared" si="516"/>
        <v>218842</v>
      </c>
      <c r="CE252" s="57">
        <f>CE242+CE243+CE246</f>
        <v>91057</v>
      </c>
      <c r="CF252" s="57">
        <f t="shared" si="529"/>
        <v>309899</v>
      </c>
      <c r="CG252" s="698"/>
      <c r="CH252" s="707"/>
      <c r="CI252" s="707"/>
    </row>
    <row r="253" spans="1:87" ht="15.75" x14ac:dyDescent="0.2">
      <c r="A253" s="48" t="s">
        <v>120</v>
      </c>
      <c r="B253" s="49">
        <f t="shared" ref="B253:AL253" si="537">B245+B247</f>
        <v>0</v>
      </c>
      <c r="C253" s="49">
        <f t="shared" si="537"/>
        <v>0</v>
      </c>
      <c r="D253" s="49">
        <f t="shared" si="537"/>
        <v>0</v>
      </c>
      <c r="E253" s="49">
        <f t="shared" si="537"/>
        <v>0</v>
      </c>
      <c r="F253" s="49">
        <f t="shared" si="537"/>
        <v>0</v>
      </c>
      <c r="G253" s="49">
        <f t="shared" si="537"/>
        <v>0</v>
      </c>
      <c r="H253" s="49">
        <f t="shared" si="537"/>
        <v>0</v>
      </c>
      <c r="I253" s="49">
        <f t="shared" si="537"/>
        <v>0</v>
      </c>
      <c r="J253" s="49">
        <f t="shared" si="537"/>
        <v>0</v>
      </c>
      <c r="K253" s="49">
        <f t="shared" si="537"/>
        <v>0</v>
      </c>
      <c r="L253" s="49">
        <f t="shared" si="537"/>
        <v>630</v>
      </c>
      <c r="M253" s="49">
        <f t="shared" si="537"/>
        <v>630</v>
      </c>
      <c r="N253" s="49">
        <f t="shared" si="537"/>
        <v>0</v>
      </c>
      <c r="O253" s="49">
        <f t="shared" si="537"/>
        <v>630</v>
      </c>
      <c r="P253" s="49">
        <f t="shared" si="537"/>
        <v>0</v>
      </c>
      <c r="Q253" s="49">
        <f t="shared" si="537"/>
        <v>630</v>
      </c>
      <c r="R253" s="49">
        <f t="shared" si="537"/>
        <v>0</v>
      </c>
      <c r="S253" s="49">
        <f t="shared" si="537"/>
        <v>630</v>
      </c>
      <c r="T253" s="49">
        <f t="shared" si="537"/>
        <v>0</v>
      </c>
      <c r="U253" s="49">
        <f t="shared" si="537"/>
        <v>630</v>
      </c>
      <c r="V253" s="49">
        <f t="shared" si="537"/>
        <v>0</v>
      </c>
      <c r="W253" s="49">
        <f t="shared" si="537"/>
        <v>0</v>
      </c>
      <c r="X253" s="49">
        <f t="shared" si="537"/>
        <v>0</v>
      </c>
      <c r="Y253" s="49">
        <f t="shared" si="537"/>
        <v>0</v>
      </c>
      <c r="Z253" s="49">
        <f t="shared" si="537"/>
        <v>0</v>
      </c>
      <c r="AA253" s="49">
        <f t="shared" si="537"/>
        <v>0</v>
      </c>
      <c r="AB253" s="49">
        <f t="shared" si="537"/>
        <v>0</v>
      </c>
      <c r="AC253" s="49">
        <f t="shared" si="537"/>
        <v>0</v>
      </c>
      <c r="AD253" s="49">
        <f t="shared" si="537"/>
        <v>0</v>
      </c>
      <c r="AE253" s="49">
        <f t="shared" si="537"/>
        <v>0</v>
      </c>
      <c r="AF253" s="49">
        <f t="shared" si="537"/>
        <v>0</v>
      </c>
      <c r="AG253" s="49">
        <f t="shared" si="537"/>
        <v>0</v>
      </c>
      <c r="AH253" s="49">
        <f t="shared" si="537"/>
        <v>0</v>
      </c>
      <c r="AI253" s="49">
        <f t="shared" si="537"/>
        <v>0</v>
      </c>
      <c r="AJ253" s="49">
        <f t="shared" si="537"/>
        <v>0</v>
      </c>
      <c r="AK253" s="49">
        <f t="shared" si="537"/>
        <v>109</v>
      </c>
      <c r="AL253" s="49">
        <f t="shared" si="537"/>
        <v>109</v>
      </c>
      <c r="AM253" s="49">
        <f t="shared" ref="AM253:AP253" si="538">AM245+AM247</f>
        <v>0</v>
      </c>
      <c r="AN253" s="49">
        <f t="shared" si="538"/>
        <v>109</v>
      </c>
      <c r="AO253" s="49">
        <f t="shared" si="538"/>
        <v>0</v>
      </c>
      <c r="AP253" s="49">
        <f t="shared" si="538"/>
        <v>109</v>
      </c>
      <c r="AQ253" s="48" t="s">
        <v>121</v>
      </c>
      <c r="AR253" s="50">
        <f t="shared" ref="AR253:BI253" si="539">AR247+AR248+AR249</f>
        <v>0</v>
      </c>
      <c r="AS253" s="50">
        <f t="shared" si="539"/>
        <v>0</v>
      </c>
      <c r="AT253" s="50">
        <f t="shared" si="539"/>
        <v>134620</v>
      </c>
      <c r="AU253" s="50">
        <f t="shared" si="539"/>
        <v>134620</v>
      </c>
      <c r="AV253" s="50">
        <f t="shared" si="539"/>
        <v>20253</v>
      </c>
      <c r="AW253" s="50">
        <f t="shared" si="539"/>
        <v>154873</v>
      </c>
      <c r="AX253" s="50">
        <f t="shared" si="539"/>
        <v>26742</v>
      </c>
      <c r="AY253" s="50">
        <f t="shared" si="539"/>
        <v>181615</v>
      </c>
      <c r="AZ253" s="50">
        <f t="shared" si="539"/>
        <v>0</v>
      </c>
      <c r="BA253" s="50">
        <f t="shared" si="539"/>
        <v>181615</v>
      </c>
      <c r="BB253" s="50">
        <f t="shared" si="539"/>
        <v>7615</v>
      </c>
      <c r="BC253" s="50">
        <f t="shared" si="539"/>
        <v>189230</v>
      </c>
      <c r="BD253" s="50">
        <f t="shared" si="539"/>
        <v>0</v>
      </c>
      <c r="BE253" s="50">
        <f t="shared" si="539"/>
        <v>189230</v>
      </c>
      <c r="BF253" s="50">
        <f t="shared" si="539"/>
        <v>17761</v>
      </c>
      <c r="BG253" s="50">
        <f t="shared" si="539"/>
        <v>206991</v>
      </c>
      <c r="BH253" s="50">
        <f t="shared" si="539"/>
        <v>0</v>
      </c>
      <c r="BI253" s="50">
        <f t="shared" si="539"/>
        <v>206991</v>
      </c>
      <c r="BJ253" s="50">
        <f>BJ247+BJ248+BJ249</f>
        <v>0</v>
      </c>
      <c r="BK253" s="50">
        <f>BK247+BK248+BK249</f>
        <v>206991</v>
      </c>
      <c r="BL253" s="46">
        <f>BL247+BL248+BL249</f>
        <v>110507</v>
      </c>
      <c r="BM253" s="46">
        <f t="shared" ref="BM253:BR253" si="540">BM247+BM248+BM249</f>
        <v>20000</v>
      </c>
      <c r="BN253" s="46">
        <f t="shared" si="540"/>
        <v>130507</v>
      </c>
      <c r="BO253" s="46">
        <f t="shared" si="540"/>
        <v>42999</v>
      </c>
      <c r="BP253" s="46">
        <f t="shared" si="540"/>
        <v>173506</v>
      </c>
      <c r="BQ253" s="46">
        <f t="shared" si="540"/>
        <v>0</v>
      </c>
      <c r="BR253" s="46">
        <f t="shared" si="540"/>
        <v>173506</v>
      </c>
      <c r="BS253" s="46">
        <f t="shared" ref="BS253:CB253" si="541">BS247+BS248+BS249</f>
        <v>0</v>
      </c>
      <c r="BT253" s="46">
        <f t="shared" si="541"/>
        <v>173506</v>
      </c>
      <c r="BU253" s="46">
        <f t="shared" si="541"/>
        <v>0</v>
      </c>
      <c r="BV253" s="46">
        <f t="shared" si="541"/>
        <v>173506</v>
      </c>
      <c r="BW253" s="46">
        <f t="shared" si="541"/>
        <v>0</v>
      </c>
      <c r="BX253" s="46">
        <f t="shared" si="541"/>
        <v>173506</v>
      </c>
      <c r="BY253" s="46">
        <f t="shared" si="541"/>
        <v>0</v>
      </c>
      <c r="BZ253" s="46">
        <f t="shared" si="541"/>
        <v>173506</v>
      </c>
      <c r="CA253" s="46">
        <f t="shared" si="541"/>
        <v>0</v>
      </c>
      <c r="CB253" s="46">
        <f t="shared" si="541"/>
        <v>173506</v>
      </c>
      <c r="CC253" s="46">
        <f t="shared" ref="CC253" si="542">CC247+CC248+CC249</f>
        <v>0</v>
      </c>
      <c r="CD253" s="57">
        <f t="shared" si="516"/>
        <v>173506</v>
      </c>
      <c r="CE253" s="57">
        <f>CE247</f>
        <v>-90477</v>
      </c>
      <c r="CF253" s="57">
        <f t="shared" si="529"/>
        <v>83029</v>
      </c>
      <c r="CG253" s="698"/>
      <c r="CH253" s="707"/>
      <c r="CI253" s="707"/>
    </row>
    <row r="254" spans="1:87" s="47" customFormat="1" ht="15.75" x14ac:dyDescent="0.2">
      <c r="A254" s="44" t="s">
        <v>136</v>
      </c>
      <c r="B254" s="55" t="e">
        <f t="shared" ref="B254:AD254" si="543">B135+B148+B161+B173+B186+B211+B224+B238+B251+B199</f>
        <v>#REF!</v>
      </c>
      <c r="C254" s="55" t="e">
        <f t="shared" si="543"/>
        <v>#REF!</v>
      </c>
      <c r="D254" s="55" t="e">
        <f t="shared" si="543"/>
        <v>#REF!</v>
      </c>
      <c r="E254" s="55" t="e">
        <f t="shared" si="543"/>
        <v>#REF!</v>
      </c>
      <c r="F254" s="55" t="e">
        <f t="shared" si="543"/>
        <v>#REF!</v>
      </c>
      <c r="G254" s="55" t="e">
        <f t="shared" si="543"/>
        <v>#REF!</v>
      </c>
      <c r="H254" s="55" t="e">
        <f t="shared" si="543"/>
        <v>#REF!</v>
      </c>
      <c r="I254" s="55" t="e">
        <f t="shared" si="543"/>
        <v>#REF!</v>
      </c>
      <c r="J254" s="55" t="e">
        <f t="shared" si="543"/>
        <v>#REF!</v>
      </c>
      <c r="K254" s="55" t="e">
        <f t="shared" si="543"/>
        <v>#REF!</v>
      </c>
      <c r="L254" s="55" t="e">
        <f t="shared" si="543"/>
        <v>#REF!</v>
      </c>
      <c r="M254" s="55" t="e">
        <f t="shared" si="543"/>
        <v>#REF!</v>
      </c>
      <c r="N254" s="55" t="e">
        <f t="shared" si="543"/>
        <v>#REF!</v>
      </c>
      <c r="O254" s="55" t="e">
        <f t="shared" si="543"/>
        <v>#REF!</v>
      </c>
      <c r="P254" s="55" t="e">
        <f t="shared" si="543"/>
        <v>#REF!</v>
      </c>
      <c r="Q254" s="55" t="e">
        <f t="shared" si="543"/>
        <v>#REF!</v>
      </c>
      <c r="R254" s="55" t="e">
        <f t="shared" si="543"/>
        <v>#REF!</v>
      </c>
      <c r="S254" s="55" t="e">
        <f t="shared" si="543"/>
        <v>#REF!</v>
      </c>
      <c r="T254" s="55" t="e">
        <f t="shared" si="543"/>
        <v>#REF!</v>
      </c>
      <c r="U254" s="55" t="e">
        <f t="shared" si="543"/>
        <v>#REF!</v>
      </c>
      <c r="V254" s="55">
        <f t="shared" si="543"/>
        <v>11098304</v>
      </c>
      <c r="W254" s="55">
        <f t="shared" si="543"/>
        <v>198422</v>
      </c>
      <c r="X254" s="55">
        <f t="shared" si="543"/>
        <v>11296726</v>
      </c>
      <c r="Y254" s="55">
        <f t="shared" si="543"/>
        <v>54191</v>
      </c>
      <c r="Z254" s="55">
        <f t="shared" si="543"/>
        <v>11350917</v>
      </c>
      <c r="AA254" s="55">
        <f t="shared" si="543"/>
        <v>78466</v>
      </c>
      <c r="AB254" s="55">
        <f t="shared" si="543"/>
        <v>11429383</v>
      </c>
      <c r="AC254" s="55">
        <f t="shared" si="543"/>
        <v>1446327</v>
      </c>
      <c r="AD254" s="55">
        <f t="shared" si="543"/>
        <v>12875710</v>
      </c>
      <c r="AE254" s="55">
        <f>AE135+AE148+AE161+AE173+AE186+AE211+AE224+AE238+AE251+AE199</f>
        <v>171704</v>
      </c>
      <c r="AF254" s="55">
        <f>AF135+AF148+AF161+AF173+AF186+AF211+AF224+AF238+AF251+AF199</f>
        <v>13047414</v>
      </c>
      <c r="AG254" s="55">
        <f t="shared" ref="AG254:AL254" si="544">AG135+AG148+AG161+AG173+AG186+AG211+AG224+AG238+AG251+AG199</f>
        <v>42415</v>
      </c>
      <c r="AH254" s="55">
        <f t="shared" si="544"/>
        <v>13089829</v>
      </c>
      <c r="AI254" s="55">
        <f t="shared" si="544"/>
        <v>207968</v>
      </c>
      <c r="AJ254" s="55">
        <f t="shared" si="544"/>
        <v>13297797</v>
      </c>
      <c r="AK254" s="55">
        <f t="shared" si="544"/>
        <v>-45162</v>
      </c>
      <c r="AL254" s="55">
        <f t="shared" si="544"/>
        <v>13643147</v>
      </c>
      <c r="AM254" s="55">
        <f t="shared" ref="AM254:AP254" si="545">AM135+AM148+AM161+AM173+AM186+AM211+AM224+AM238+AM251+AM199</f>
        <v>84576</v>
      </c>
      <c r="AN254" s="55">
        <f>AN135+AN148+AN161+AN173+AN186+AN211+AN224+AN238+AN251+AN199</f>
        <v>13742387</v>
      </c>
      <c r="AO254" s="55">
        <f>AO135+AO148+AO161+AO173+AO186+AO211+AO224+AO238+AO251+AO199</f>
        <v>302064</v>
      </c>
      <c r="AP254" s="55">
        <f t="shared" si="545"/>
        <v>14044451</v>
      </c>
      <c r="AQ254" s="44" t="s">
        <v>136</v>
      </c>
      <c r="AR254" s="46" t="e">
        <f t="shared" ref="AR254:BI254" si="546">AR135+AR148+AR161+AR173+AR186+AR211+AR224+AR238+AR251+AR199</f>
        <v>#REF!</v>
      </c>
      <c r="AS254" s="46" t="e">
        <f t="shared" si="546"/>
        <v>#REF!</v>
      </c>
      <c r="AT254" s="46" t="e">
        <f t="shared" si="546"/>
        <v>#REF!</v>
      </c>
      <c r="AU254" s="46" t="e">
        <f t="shared" si="546"/>
        <v>#REF!</v>
      </c>
      <c r="AV254" s="46" t="e">
        <f t="shared" si="546"/>
        <v>#REF!</v>
      </c>
      <c r="AW254" s="46" t="e">
        <f t="shared" si="546"/>
        <v>#REF!</v>
      </c>
      <c r="AX254" s="46" t="e">
        <f t="shared" si="546"/>
        <v>#REF!</v>
      </c>
      <c r="AY254" s="46" t="e">
        <f t="shared" si="546"/>
        <v>#REF!</v>
      </c>
      <c r="AZ254" s="46" t="e">
        <f t="shared" si="546"/>
        <v>#REF!</v>
      </c>
      <c r="BA254" s="46" t="e">
        <f t="shared" si="546"/>
        <v>#REF!</v>
      </c>
      <c r="BB254" s="46" t="e">
        <f t="shared" si="546"/>
        <v>#REF!</v>
      </c>
      <c r="BC254" s="46" t="e">
        <f t="shared" si="546"/>
        <v>#REF!</v>
      </c>
      <c r="BD254" s="46" t="e">
        <f t="shared" si="546"/>
        <v>#REF!</v>
      </c>
      <c r="BE254" s="46" t="e">
        <f t="shared" si="546"/>
        <v>#REF!</v>
      </c>
      <c r="BF254" s="46" t="e">
        <f t="shared" si="546"/>
        <v>#REF!</v>
      </c>
      <c r="BG254" s="46" t="e">
        <f t="shared" si="546"/>
        <v>#REF!</v>
      </c>
      <c r="BH254" s="46" t="e">
        <f t="shared" si="546"/>
        <v>#REF!</v>
      </c>
      <c r="BI254" s="46" t="e">
        <f t="shared" si="546"/>
        <v>#REF!</v>
      </c>
      <c r="BJ254" s="46" t="e">
        <f>BJ135+BJ148+BJ161+BJ173+BJ186+BJ211+BJ224+BJ238+BJ251+BJ199</f>
        <v>#REF!</v>
      </c>
      <c r="BK254" s="46">
        <f>BK135+BK148+BK161+BK173+BK186+BK211+BK224+BK238+BK251+BK199</f>
        <v>8548460</v>
      </c>
      <c r="BL254" s="46">
        <f>BL135+BL148+BL161+BL173+BL186+BL211+BL224+BL238+BL251+BL199</f>
        <v>11098304.4</v>
      </c>
      <c r="BM254" s="46">
        <f t="shared" ref="BM254:BR254" si="547">BM135+BM148+BM161+BM173+BM186+BM211+BM224+BM238+BM251+BM199</f>
        <v>184906</v>
      </c>
      <c r="BN254" s="46">
        <f t="shared" si="547"/>
        <v>11283210.4</v>
      </c>
      <c r="BO254" s="46">
        <f t="shared" si="547"/>
        <v>445154</v>
      </c>
      <c r="BP254" s="46">
        <f t="shared" si="547"/>
        <v>11751442.4</v>
      </c>
      <c r="BQ254" s="46">
        <f t="shared" si="547"/>
        <v>64950</v>
      </c>
      <c r="BR254" s="46">
        <f t="shared" si="547"/>
        <v>11829908.4</v>
      </c>
      <c r="BS254" s="46">
        <f t="shared" ref="BS254:CA254" si="548">BS135+BS148+BS161+BS173+BS186+BS211+BS224+BS238+BS251+BS199</f>
        <v>1436332</v>
      </c>
      <c r="BT254" s="46">
        <f t="shared" si="548"/>
        <v>13276235.4</v>
      </c>
      <c r="BU254" s="46">
        <f t="shared" si="548"/>
        <v>158258</v>
      </c>
      <c r="BV254" s="46">
        <f t="shared" si="548"/>
        <v>13447939.4</v>
      </c>
      <c r="BW254" s="46">
        <f t="shared" si="548"/>
        <v>54425</v>
      </c>
      <c r="BX254" s="46">
        <f t="shared" si="548"/>
        <v>13490354</v>
      </c>
      <c r="BY254" s="46">
        <f t="shared" si="548"/>
        <v>111224</v>
      </c>
      <c r="BZ254" s="46">
        <f t="shared" si="548"/>
        <v>13601578</v>
      </c>
      <c r="CA254" s="46">
        <f t="shared" si="548"/>
        <v>-92153</v>
      </c>
      <c r="CB254" s="46">
        <f>CB135+CB148+CB161+CB173+CB186+CB211+CB224+CB238+CB251+CB199</f>
        <v>13465173</v>
      </c>
      <c r="CC254" s="46">
        <f>CC135+CC148+CC161+CC173+CC186+CC211+CC224+CC238+CC251+CC199</f>
        <v>102615</v>
      </c>
      <c r="CD254" s="57">
        <f>CD251+CD238+CD224+CD211+CD199+CD186+CD173+CD161+CD148+CD135</f>
        <v>13742387</v>
      </c>
      <c r="CE254" s="57">
        <f>CE238+CE224+CE211+CE199+CE186+CE173+CE161+CE148+CE251+CE135</f>
        <v>302064</v>
      </c>
      <c r="CF254" s="57">
        <f t="shared" si="529"/>
        <v>14044451</v>
      </c>
      <c r="CG254" s="698"/>
      <c r="CH254" s="706"/>
      <c r="CI254" s="706"/>
    </row>
    <row r="255" spans="1:87" s="47" customFormat="1" ht="15.75" x14ac:dyDescent="0.2">
      <c r="A255" s="44" t="s">
        <v>137</v>
      </c>
      <c r="B255" s="55">
        <f t="shared" ref="B255:AD255" si="549">-(B146+B159+B172+B184+B210+B222+B236+B250+B197)</f>
        <v>-34205</v>
      </c>
      <c r="C255" s="55">
        <f t="shared" si="549"/>
        <v>-34205</v>
      </c>
      <c r="D255" s="55">
        <f t="shared" si="549"/>
        <v>-106000</v>
      </c>
      <c r="E255" s="55">
        <f t="shared" si="549"/>
        <v>-140205</v>
      </c>
      <c r="F255" s="55">
        <f t="shared" si="549"/>
        <v>-11750</v>
      </c>
      <c r="G255" s="55">
        <f t="shared" si="549"/>
        <v>-151955</v>
      </c>
      <c r="H255" s="55">
        <f t="shared" si="549"/>
        <v>-30138</v>
      </c>
      <c r="I255" s="55">
        <f t="shared" si="549"/>
        <v>-182093</v>
      </c>
      <c r="J255" s="55">
        <f t="shared" si="549"/>
        <v>-12829</v>
      </c>
      <c r="K255" s="55">
        <f t="shared" si="549"/>
        <v>-194922</v>
      </c>
      <c r="L255" s="55">
        <f t="shared" si="549"/>
        <v>-19602</v>
      </c>
      <c r="M255" s="55">
        <f t="shared" si="549"/>
        <v>-214524</v>
      </c>
      <c r="N255" s="55">
        <f t="shared" si="549"/>
        <v>-24536</v>
      </c>
      <c r="O255" s="55">
        <f t="shared" si="549"/>
        <v>-239060</v>
      </c>
      <c r="P255" s="55">
        <f t="shared" si="549"/>
        <v>-26066</v>
      </c>
      <c r="Q255" s="55">
        <f t="shared" si="549"/>
        <v>-265126</v>
      </c>
      <c r="R255" s="55">
        <f t="shared" si="549"/>
        <v>-11306</v>
      </c>
      <c r="S255" s="55">
        <f t="shared" si="549"/>
        <v>-276432</v>
      </c>
      <c r="T255" s="55">
        <f t="shared" si="549"/>
        <v>0</v>
      </c>
      <c r="U255" s="55">
        <f t="shared" si="549"/>
        <v>-276432</v>
      </c>
      <c r="V255" s="55">
        <f t="shared" si="549"/>
        <v>-2421111</v>
      </c>
      <c r="W255" s="55">
        <f t="shared" si="549"/>
        <v>-48650</v>
      </c>
      <c r="X255" s="55">
        <f t="shared" si="549"/>
        <v>-2469761</v>
      </c>
      <c r="Y255" s="55">
        <f t="shared" si="549"/>
        <v>116797</v>
      </c>
      <c r="Z255" s="55">
        <f t="shared" si="549"/>
        <v>-2352964</v>
      </c>
      <c r="AA255" s="55">
        <f t="shared" si="549"/>
        <v>-20879</v>
      </c>
      <c r="AB255" s="55">
        <f t="shared" si="549"/>
        <v>-2373843</v>
      </c>
      <c r="AC255" s="55">
        <f t="shared" si="549"/>
        <v>-31483</v>
      </c>
      <c r="AD255" s="55">
        <f t="shared" si="549"/>
        <v>-2405326</v>
      </c>
      <c r="AE255" s="55">
        <f>-(AE146+AE159+AE172+AE184+AE210+AE222+AE236+AE250+AE197)</f>
        <v>-26493</v>
      </c>
      <c r="AF255" s="55">
        <f>-(AF146+AF159+AF172+AF184+AF210+AF222+AF236+AF250+AF197)</f>
        <v>-2431819</v>
      </c>
      <c r="AG255" s="55">
        <f t="shared" ref="AG255:AL255" si="550">-(AG146+AG159+AG172+AG184+AG210+AG222+AG236+AG250+AG197)</f>
        <v>-16220</v>
      </c>
      <c r="AH255" s="55">
        <f t="shared" si="550"/>
        <v>-2448039</v>
      </c>
      <c r="AI255" s="55">
        <f t="shared" si="550"/>
        <v>-14261</v>
      </c>
      <c r="AJ255" s="55">
        <f t="shared" si="550"/>
        <v>-2462300</v>
      </c>
      <c r="AK255" s="55">
        <f t="shared" si="550"/>
        <v>-10681</v>
      </c>
      <c r="AL255" s="55">
        <f t="shared" si="550"/>
        <v>-2472981</v>
      </c>
      <c r="AM255" s="55">
        <f t="shared" ref="AM255:AP255" si="551">-(AM146+AM159+AM172+AM184+AM210+AM222+AM236+AM250+AM197)</f>
        <v>0</v>
      </c>
      <c r="AN255" s="55">
        <f t="shared" si="551"/>
        <v>-2472981</v>
      </c>
      <c r="AO255" s="55">
        <f t="shared" si="551"/>
        <v>-7721</v>
      </c>
      <c r="AP255" s="55">
        <f t="shared" si="551"/>
        <v>-2480702</v>
      </c>
      <c r="AQ255" s="56" t="s">
        <v>138</v>
      </c>
      <c r="AR255" s="57">
        <f t="shared" ref="AR255:BX255" si="552">-B268</f>
        <v>-34205</v>
      </c>
      <c r="AS255" s="57">
        <f t="shared" si="552"/>
        <v>-34205</v>
      </c>
      <c r="AT255" s="57">
        <f t="shared" si="552"/>
        <v>-106000</v>
      </c>
      <c r="AU255" s="57">
        <f t="shared" si="552"/>
        <v>-140205</v>
      </c>
      <c r="AV255" s="57">
        <f t="shared" si="552"/>
        <v>-11750</v>
      </c>
      <c r="AW255" s="57">
        <f t="shared" si="552"/>
        <v>-151955</v>
      </c>
      <c r="AX255" s="57">
        <f t="shared" si="552"/>
        <v>-30138</v>
      </c>
      <c r="AY255" s="57">
        <f t="shared" si="552"/>
        <v>-182093</v>
      </c>
      <c r="AZ255" s="57">
        <f t="shared" si="552"/>
        <v>-12829</v>
      </c>
      <c r="BA255" s="57">
        <f t="shared" si="552"/>
        <v>-194922</v>
      </c>
      <c r="BB255" s="57">
        <f t="shared" si="552"/>
        <v>-19602</v>
      </c>
      <c r="BC255" s="57">
        <f t="shared" si="552"/>
        <v>-214524</v>
      </c>
      <c r="BD255" s="57">
        <f t="shared" si="552"/>
        <v>-24536</v>
      </c>
      <c r="BE255" s="57">
        <f t="shared" si="552"/>
        <v>-239060</v>
      </c>
      <c r="BF255" s="57">
        <f t="shared" si="552"/>
        <v>-26066</v>
      </c>
      <c r="BG255" s="57">
        <f t="shared" si="552"/>
        <v>-265126</v>
      </c>
      <c r="BH255" s="57">
        <f t="shared" si="552"/>
        <v>-11306</v>
      </c>
      <c r="BI255" s="57">
        <f t="shared" si="552"/>
        <v>-276432</v>
      </c>
      <c r="BJ255" s="57">
        <f t="shared" si="552"/>
        <v>0</v>
      </c>
      <c r="BK255" s="57">
        <f t="shared" si="552"/>
        <v>-276432</v>
      </c>
      <c r="BL255" s="57">
        <f t="shared" si="552"/>
        <v>-2421111</v>
      </c>
      <c r="BM255" s="57">
        <f t="shared" si="552"/>
        <v>-48650</v>
      </c>
      <c r="BN255" s="57">
        <f t="shared" si="552"/>
        <v>-2469761</v>
      </c>
      <c r="BO255" s="57">
        <f t="shared" si="552"/>
        <v>116797</v>
      </c>
      <c r="BP255" s="57">
        <f t="shared" si="552"/>
        <v>-2352964</v>
      </c>
      <c r="BQ255" s="57">
        <f t="shared" si="552"/>
        <v>-20879</v>
      </c>
      <c r="BR255" s="57">
        <f t="shared" si="552"/>
        <v>-2373843</v>
      </c>
      <c r="BS255" s="57">
        <f t="shared" si="552"/>
        <v>-31483</v>
      </c>
      <c r="BT255" s="57">
        <f t="shared" si="552"/>
        <v>-2405326</v>
      </c>
      <c r="BU255" s="57">
        <f t="shared" si="552"/>
        <v>-26493</v>
      </c>
      <c r="BV255" s="57">
        <f t="shared" si="552"/>
        <v>-2431819</v>
      </c>
      <c r="BW255" s="57">
        <f t="shared" si="552"/>
        <v>-16220</v>
      </c>
      <c r="BX255" s="57">
        <f t="shared" si="552"/>
        <v>-2448039</v>
      </c>
      <c r="BY255" s="57">
        <f t="shared" ref="BY255" si="553">-AI268</f>
        <v>-14261</v>
      </c>
      <c r="BZ255" s="57">
        <f>-AJ268</f>
        <v>-2462300</v>
      </c>
      <c r="CA255" s="57">
        <f>-AK268</f>
        <v>-10681</v>
      </c>
      <c r="CB255" s="57">
        <f>-AL268</f>
        <v>-2472981</v>
      </c>
      <c r="CC255" s="57">
        <f>-AM268</f>
        <v>0</v>
      </c>
      <c r="CD255" s="57">
        <f>SUM(CB255:CC255)</f>
        <v>-2472981</v>
      </c>
      <c r="CE255" s="57">
        <f>AO255</f>
        <v>-7721</v>
      </c>
      <c r="CF255" s="57">
        <f t="shared" si="529"/>
        <v>-2480702</v>
      </c>
      <c r="CG255" s="698"/>
      <c r="CH255" s="696"/>
      <c r="CI255" s="696"/>
    </row>
    <row r="256" spans="1:87" s="47" customFormat="1" ht="15.75" x14ac:dyDescent="0.2">
      <c r="A256" s="44" t="s">
        <v>116</v>
      </c>
      <c r="B256" s="45" t="e">
        <f t="shared" ref="B256:AD256" si="554">SUM(B254:B255)</f>
        <v>#REF!</v>
      </c>
      <c r="C256" s="45" t="e">
        <f t="shared" si="554"/>
        <v>#REF!</v>
      </c>
      <c r="D256" s="45" t="e">
        <f t="shared" si="554"/>
        <v>#REF!</v>
      </c>
      <c r="E256" s="45" t="e">
        <f t="shared" si="554"/>
        <v>#REF!</v>
      </c>
      <c r="F256" s="45" t="e">
        <f t="shared" si="554"/>
        <v>#REF!</v>
      </c>
      <c r="G256" s="45" t="e">
        <f t="shared" si="554"/>
        <v>#REF!</v>
      </c>
      <c r="H256" s="45" t="e">
        <f t="shared" si="554"/>
        <v>#REF!</v>
      </c>
      <c r="I256" s="45" t="e">
        <f t="shared" si="554"/>
        <v>#REF!</v>
      </c>
      <c r="J256" s="45" t="e">
        <f t="shared" si="554"/>
        <v>#REF!</v>
      </c>
      <c r="K256" s="45" t="e">
        <f t="shared" si="554"/>
        <v>#REF!</v>
      </c>
      <c r="L256" s="45" t="e">
        <f t="shared" si="554"/>
        <v>#REF!</v>
      </c>
      <c r="M256" s="45" t="e">
        <f t="shared" si="554"/>
        <v>#REF!</v>
      </c>
      <c r="N256" s="45" t="e">
        <f t="shared" si="554"/>
        <v>#REF!</v>
      </c>
      <c r="O256" s="45" t="e">
        <f t="shared" si="554"/>
        <v>#REF!</v>
      </c>
      <c r="P256" s="45" t="e">
        <f t="shared" si="554"/>
        <v>#REF!</v>
      </c>
      <c r="Q256" s="45" t="e">
        <f t="shared" si="554"/>
        <v>#REF!</v>
      </c>
      <c r="R256" s="45" t="e">
        <f t="shared" si="554"/>
        <v>#REF!</v>
      </c>
      <c r="S256" s="45" t="e">
        <f t="shared" si="554"/>
        <v>#REF!</v>
      </c>
      <c r="T256" s="45" t="e">
        <f t="shared" si="554"/>
        <v>#REF!</v>
      </c>
      <c r="U256" s="45" t="e">
        <f t="shared" si="554"/>
        <v>#REF!</v>
      </c>
      <c r="V256" s="45">
        <f t="shared" si="554"/>
        <v>8677193</v>
      </c>
      <c r="W256" s="45">
        <f t="shared" si="554"/>
        <v>149772</v>
      </c>
      <c r="X256" s="45">
        <f t="shared" si="554"/>
        <v>8826965</v>
      </c>
      <c r="Y256" s="45">
        <f t="shared" si="554"/>
        <v>170988</v>
      </c>
      <c r="Z256" s="45">
        <f t="shared" si="554"/>
        <v>8997953</v>
      </c>
      <c r="AA256" s="45">
        <f t="shared" si="554"/>
        <v>57587</v>
      </c>
      <c r="AB256" s="45">
        <f t="shared" si="554"/>
        <v>9055540</v>
      </c>
      <c r="AC256" s="45">
        <f t="shared" si="554"/>
        <v>1414844</v>
      </c>
      <c r="AD256" s="45">
        <f t="shared" si="554"/>
        <v>10470384</v>
      </c>
      <c r="AE256" s="45">
        <f>SUM(AE254:AE255)</f>
        <v>145211</v>
      </c>
      <c r="AF256" s="45">
        <f>SUM(AF254:AF255)</f>
        <v>10615595</v>
      </c>
      <c r="AG256" s="45">
        <f t="shared" ref="AG256:AL256" si="555">SUM(AG254:AG255)</f>
        <v>26195</v>
      </c>
      <c r="AH256" s="45">
        <f t="shared" si="555"/>
        <v>10641790</v>
      </c>
      <c r="AI256" s="45">
        <f t="shared" si="555"/>
        <v>193707</v>
      </c>
      <c r="AJ256" s="45">
        <f t="shared" si="555"/>
        <v>10835497</v>
      </c>
      <c r="AK256" s="45">
        <f t="shared" si="555"/>
        <v>-55843</v>
      </c>
      <c r="AL256" s="45">
        <f t="shared" si="555"/>
        <v>11170166</v>
      </c>
      <c r="AM256" s="45">
        <f t="shared" ref="AM256:AP256" si="556">SUM(AM254:AM255)</f>
        <v>84576</v>
      </c>
      <c r="AN256" s="45">
        <f t="shared" si="556"/>
        <v>11269406</v>
      </c>
      <c r="AO256" s="45">
        <f t="shared" si="556"/>
        <v>294343</v>
      </c>
      <c r="AP256" s="45">
        <f t="shared" si="556"/>
        <v>11563749</v>
      </c>
      <c r="AQ256" s="44" t="s">
        <v>117</v>
      </c>
      <c r="AR256" s="57" t="e">
        <f t="shared" ref="AR256:BI256" si="557">SUM(AR254:AR255)</f>
        <v>#REF!</v>
      </c>
      <c r="AS256" s="57" t="e">
        <f t="shared" si="557"/>
        <v>#REF!</v>
      </c>
      <c r="AT256" s="57" t="e">
        <f t="shared" si="557"/>
        <v>#REF!</v>
      </c>
      <c r="AU256" s="57" t="e">
        <f t="shared" si="557"/>
        <v>#REF!</v>
      </c>
      <c r="AV256" s="57" t="e">
        <f t="shared" si="557"/>
        <v>#REF!</v>
      </c>
      <c r="AW256" s="57" t="e">
        <f t="shared" si="557"/>
        <v>#REF!</v>
      </c>
      <c r="AX256" s="57" t="e">
        <f t="shared" si="557"/>
        <v>#REF!</v>
      </c>
      <c r="AY256" s="57" t="e">
        <f t="shared" si="557"/>
        <v>#REF!</v>
      </c>
      <c r="AZ256" s="57" t="e">
        <f t="shared" si="557"/>
        <v>#REF!</v>
      </c>
      <c r="BA256" s="57" t="e">
        <f t="shared" si="557"/>
        <v>#REF!</v>
      </c>
      <c r="BB256" s="57" t="e">
        <f t="shared" si="557"/>
        <v>#REF!</v>
      </c>
      <c r="BC256" s="57" t="e">
        <f t="shared" si="557"/>
        <v>#REF!</v>
      </c>
      <c r="BD256" s="57" t="e">
        <f t="shared" si="557"/>
        <v>#REF!</v>
      </c>
      <c r="BE256" s="57" t="e">
        <f t="shared" si="557"/>
        <v>#REF!</v>
      </c>
      <c r="BF256" s="57" t="e">
        <f t="shared" si="557"/>
        <v>#REF!</v>
      </c>
      <c r="BG256" s="57" t="e">
        <f t="shared" si="557"/>
        <v>#REF!</v>
      </c>
      <c r="BH256" s="57" t="e">
        <f t="shared" si="557"/>
        <v>#REF!</v>
      </c>
      <c r="BI256" s="57" t="e">
        <f t="shared" si="557"/>
        <v>#REF!</v>
      </c>
      <c r="BJ256" s="57" t="e">
        <f>SUM(BJ254:BJ255)</f>
        <v>#REF!</v>
      </c>
      <c r="BK256" s="57">
        <f>SUM(BK254:BK255)</f>
        <v>8272028</v>
      </c>
      <c r="BL256" s="57">
        <f>SUM(BL254:BL255)</f>
        <v>8677193.4000000004</v>
      </c>
      <c r="BM256" s="57">
        <f t="shared" ref="BM256:BR256" si="558">SUM(BM254:BM255)</f>
        <v>136256</v>
      </c>
      <c r="BN256" s="57">
        <f t="shared" si="558"/>
        <v>8813449.4000000004</v>
      </c>
      <c r="BO256" s="57">
        <f t="shared" si="558"/>
        <v>561951</v>
      </c>
      <c r="BP256" s="57">
        <f t="shared" si="558"/>
        <v>9398478.4000000004</v>
      </c>
      <c r="BQ256" s="57">
        <f t="shared" si="558"/>
        <v>44071</v>
      </c>
      <c r="BR256" s="57">
        <f t="shared" si="558"/>
        <v>9456065.4000000004</v>
      </c>
      <c r="BS256" s="57">
        <f t="shared" ref="BS256:BZ256" si="559">SUM(BS254:BS255)</f>
        <v>1404849</v>
      </c>
      <c r="BT256" s="57">
        <f t="shared" si="559"/>
        <v>10870909.4</v>
      </c>
      <c r="BU256" s="57">
        <f t="shared" si="559"/>
        <v>131765</v>
      </c>
      <c r="BV256" s="57">
        <f t="shared" si="559"/>
        <v>11016120.4</v>
      </c>
      <c r="BW256" s="57">
        <f t="shared" si="559"/>
        <v>38205</v>
      </c>
      <c r="BX256" s="57">
        <f t="shared" si="559"/>
        <v>11042315</v>
      </c>
      <c r="BY256" s="57">
        <f t="shared" si="559"/>
        <v>96963</v>
      </c>
      <c r="BZ256" s="57">
        <f t="shared" si="559"/>
        <v>11139278</v>
      </c>
      <c r="CA256" s="57">
        <f t="shared" ref="CA256" si="560">SUM(CA254:CA255)</f>
        <v>-102834</v>
      </c>
      <c r="CB256" s="57">
        <f t="shared" ref="CB256" si="561">SUM(CB254:CB255)</f>
        <v>10992192</v>
      </c>
      <c r="CC256" s="57">
        <f t="shared" ref="CC256" si="562">SUM(CC254:CC255)</f>
        <v>102615</v>
      </c>
      <c r="CD256" s="57">
        <f>SUM(CD254:CD255)</f>
        <v>11269406</v>
      </c>
      <c r="CE256" s="57">
        <f t="shared" ref="CE256:CF256" si="563">SUM(CE254:CE255)</f>
        <v>294343</v>
      </c>
      <c r="CF256" s="57">
        <f t="shared" si="563"/>
        <v>11563749</v>
      </c>
      <c r="CG256" s="698"/>
      <c r="CH256" s="696"/>
      <c r="CI256" s="696"/>
    </row>
    <row r="257" spans="1:87" ht="18.75" x14ac:dyDescent="0.2">
      <c r="A257" s="821" t="s">
        <v>697</v>
      </c>
      <c r="B257" s="822"/>
      <c r="C257" s="822"/>
      <c r="D257" s="822"/>
      <c r="E257" s="822"/>
      <c r="F257" s="822"/>
      <c r="G257" s="822"/>
      <c r="H257" s="822"/>
      <c r="I257" s="822"/>
      <c r="J257" s="822"/>
      <c r="K257" s="822"/>
      <c r="L257" s="822"/>
      <c r="M257" s="822"/>
      <c r="N257" s="822"/>
      <c r="O257" s="822"/>
      <c r="P257" s="822"/>
      <c r="Q257" s="822"/>
      <c r="R257" s="822"/>
      <c r="S257" s="822"/>
      <c r="T257" s="822"/>
      <c r="U257" s="822"/>
      <c r="V257" s="822"/>
      <c r="W257" s="822"/>
      <c r="X257" s="822"/>
      <c r="Y257" s="822"/>
      <c r="Z257" s="822"/>
      <c r="AA257" s="822"/>
      <c r="AB257" s="822"/>
      <c r="AC257" s="822"/>
      <c r="AD257" s="822"/>
      <c r="AE257" s="822"/>
      <c r="AF257" s="822"/>
      <c r="AG257" s="822"/>
      <c r="AH257" s="822"/>
      <c r="AI257" s="822"/>
      <c r="AJ257" s="822"/>
      <c r="AK257" s="822"/>
      <c r="AL257" s="822"/>
      <c r="AM257" s="822"/>
      <c r="AN257" s="822"/>
      <c r="AO257" s="822"/>
      <c r="AP257" s="822"/>
      <c r="AQ257" s="822"/>
      <c r="AR257" s="822"/>
      <c r="AS257" s="822"/>
      <c r="AT257" s="822"/>
      <c r="AU257" s="822"/>
      <c r="AV257" s="822"/>
      <c r="AW257" s="822"/>
      <c r="AX257" s="822"/>
      <c r="AY257" s="822"/>
      <c r="AZ257" s="822"/>
      <c r="BA257" s="822"/>
      <c r="BB257" s="822"/>
      <c r="BC257" s="822"/>
      <c r="BD257" s="822"/>
      <c r="BE257" s="822"/>
      <c r="BF257" s="822"/>
      <c r="BG257" s="822"/>
      <c r="BH257" s="822"/>
      <c r="BI257" s="822"/>
      <c r="BJ257" s="822"/>
      <c r="BK257" s="822"/>
      <c r="BL257" s="822"/>
      <c r="BM257" s="822"/>
      <c r="BN257" s="822"/>
      <c r="BO257" s="822"/>
      <c r="BP257" s="822"/>
      <c r="BQ257" s="822"/>
      <c r="BR257" s="822"/>
      <c r="BS257" s="822"/>
      <c r="BT257" s="822"/>
      <c r="BU257" s="822"/>
      <c r="BV257" s="822"/>
      <c r="BW257" s="822"/>
      <c r="BX257" s="822"/>
      <c r="BY257" s="822"/>
      <c r="BZ257" s="822"/>
      <c r="CA257" s="822"/>
      <c r="CB257" s="822"/>
      <c r="CC257" s="822"/>
      <c r="CD257" s="822"/>
      <c r="CE257" s="822"/>
      <c r="CF257" s="823"/>
      <c r="CG257" s="710"/>
      <c r="CH257" s="710"/>
      <c r="CI257" s="710"/>
    </row>
    <row r="258" spans="1:87" x14ac:dyDescent="0.2">
      <c r="A258" s="12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12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  <c r="BP258" s="25"/>
      <c r="BQ258" s="25"/>
      <c r="BR258" s="25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27"/>
      <c r="CG258" s="31"/>
      <c r="CH258" s="31"/>
      <c r="CI258" s="31"/>
    </row>
    <row r="259" spans="1:87" x14ac:dyDescent="0.2">
      <c r="A259" s="24" t="s">
        <v>13</v>
      </c>
      <c r="B259" s="23">
        <f t="shared" ref="B259:V259" si="564">B8+B203+B165+B242+B228+B215+B177+B152+B139</f>
        <v>26649</v>
      </c>
      <c r="C259" s="23">
        <f t="shared" si="564"/>
        <v>26649</v>
      </c>
      <c r="D259" s="23">
        <f t="shared" si="564"/>
        <v>0</v>
      </c>
      <c r="E259" s="23">
        <f t="shared" si="564"/>
        <v>26649</v>
      </c>
      <c r="F259" s="23">
        <f t="shared" si="564"/>
        <v>58126</v>
      </c>
      <c r="G259" s="23">
        <f t="shared" si="564"/>
        <v>84775</v>
      </c>
      <c r="H259" s="23">
        <f t="shared" si="564"/>
        <v>8814</v>
      </c>
      <c r="I259" s="23">
        <f t="shared" si="564"/>
        <v>93589</v>
      </c>
      <c r="J259" s="23">
        <f t="shared" si="564"/>
        <v>34017</v>
      </c>
      <c r="K259" s="23">
        <f t="shared" si="564"/>
        <v>127606</v>
      </c>
      <c r="L259" s="23">
        <f t="shared" si="564"/>
        <v>329101</v>
      </c>
      <c r="M259" s="23">
        <f t="shared" si="564"/>
        <v>456707</v>
      </c>
      <c r="N259" s="23">
        <f t="shared" si="564"/>
        <v>27892</v>
      </c>
      <c r="O259" s="23">
        <f t="shared" si="564"/>
        <v>484599</v>
      </c>
      <c r="P259" s="23">
        <f t="shared" si="564"/>
        <v>7396</v>
      </c>
      <c r="Q259" s="23">
        <f t="shared" si="564"/>
        <v>491995</v>
      </c>
      <c r="R259" s="23">
        <f t="shared" si="564"/>
        <v>7694</v>
      </c>
      <c r="S259" s="23">
        <f t="shared" si="564"/>
        <v>499689</v>
      </c>
      <c r="T259" s="23">
        <f t="shared" si="564"/>
        <v>0</v>
      </c>
      <c r="U259" s="23">
        <f t="shared" si="564"/>
        <v>499689</v>
      </c>
      <c r="V259" s="23">
        <f t="shared" si="564"/>
        <v>1759153</v>
      </c>
      <c r="W259" s="23">
        <f t="shared" ref="W259:AH259" si="565">W8+W203+W165+W242+W228+W215+W177+W152+W139+W190</f>
        <v>90068</v>
      </c>
      <c r="X259" s="23">
        <f t="shared" si="565"/>
        <v>1849221</v>
      </c>
      <c r="Y259" s="23">
        <f t="shared" si="565"/>
        <v>55420</v>
      </c>
      <c r="Z259" s="23">
        <f t="shared" si="565"/>
        <v>1904641</v>
      </c>
      <c r="AA259" s="23">
        <f t="shared" si="565"/>
        <v>17263</v>
      </c>
      <c r="AB259" s="23">
        <f t="shared" si="565"/>
        <v>1921904</v>
      </c>
      <c r="AC259" s="23">
        <f t="shared" si="565"/>
        <v>11903</v>
      </c>
      <c r="AD259" s="23">
        <f t="shared" si="565"/>
        <v>1933807</v>
      </c>
      <c r="AE259" s="23">
        <f t="shared" si="565"/>
        <v>116302</v>
      </c>
      <c r="AF259" s="23">
        <f t="shared" si="565"/>
        <v>2050109</v>
      </c>
      <c r="AG259" s="23">
        <f t="shared" si="565"/>
        <v>21800</v>
      </c>
      <c r="AH259" s="23">
        <f t="shared" si="565"/>
        <v>2071909</v>
      </c>
      <c r="AI259" s="23">
        <f t="shared" ref="AI259:AJ259" si="566">AI8+AI203+AI165+AI242+AI228+AI215+AI177+AI152+AI139+AI190</f>
        <v>38046</v>
      </c>
      <c r="AJ259" s="23">
        <f t="shared" si="566"/>
        <v>2109955</v>
      </c>
      <c r="AK259" s="23">
        <f t="shared" ref="AK259:AL259" si="567">AK8+AK203+AK165+AK242+AK228+AK215+AK177+AK152+AK139+AK190</f>
        <v>8947</v>
      </c>
      <c r="AL259" s="23">
        <f t="shared" si="567"/>
        <v>2118902</v>
      </c>
      <c r="AM259" s="23">
        <f t="shared" ref="AM259:AP259" si="568">AM8+AM203+AM165+AM242+AM228+AM215+AM177+AM152+AM139+AM190</f>
        <v>0</v>
      </c>
      <c r="AN259" s="23">
        <f t="shared" si="568"/>
        <v>2133566</v>
      </c>
      <c r="AO259" s="23">
        <f t="shared" si="568"/>
        <v>76018</v>
      </c>
      <c r="AP259" s="23">
        <f t="shared" si="568"/>
        <v>2209584</v>
      </c>
      <c r="AQ259" s="58" t="s">
        <v>14</v>
      </c>
      <c r="AR259" s="25" t="e">
        <f t="shared" ref="AR259:BX259" si="569">AR8+AR140+AR153+AR165+AR178+AR191+AR203+AR216+AR230+AR242</f>
        <v>#REF!</v>
      </c>
      <c r="AS259" s="25" t="e">
        <f t="shared" si="569"/>
        <v>#REF!</v>
      </c>
      <c r="AT259" s="25" t="e">
        <f t="shared" si="569"/>
        <v>#REF!</v>
      </c>
      <c r="AU259" s="25" t="e">
        <f t="shared" si="569"/>
        <v>#REF!</v>
      </c>
      <c r="AV259" s="25" t="e">
        <f t="shared" si="569"/>
        <v>#REF!</v>
      </c>
      <c r="AW259" s="25" t="e">
        <f t="shared" si="569"/>
        <v>#REF!</v>
      </c>
      <c r="AX259" s="25" t="e">
        <f t="shared" si="569"/>
        <v>#REF!</v>
      </c>
      <c r="AY259" s="25" t="e">
        <f t="shared" si="569"/>
        <v>#REF!</v>
      </c>
      <c r="AZ259" s="25" t="e">
        <f t="shared" si="569"/>
        <v>#REF!</v>
      </c>
      <c r="BA259" s="25" t="e">
        <f t="shared" si="569"/>
        <v>#REF!</v>
      </c>
      <c r="BB259" s="25" t="e">
        <f t="shared" si="569"/>
        <v>#REF!</v>
      </c>
      <c r="BC259" s="25" t="e">
        <f t="shared" si="569"/>
        <v>#REF!</v>
      </c>
      <c r="BD259" s="25" t="e">
        <f t="shared" si="569"/>
        <v>#REF!</v>
      </c>
      <c r="BE259" s="25" t="e">
        <f t="shared" si="569"/>
        <v>#REF!</v>
      </c>
      <c r="BF259" s="25" t="e">
        <f t="shared" si="569"/>
        <v>#REF!</v>
      </c>
      <c r="BG259" s="25" t="e">
        <f t="shared" si="569"/>
        <v>#REF!</v>
      </c>
      <c r="BH259" s="25" t="e">
        <f t="shared" si="569"/>
        <v>#REF!</v>
      </c>
      <c r="BI259" s="25" t="e">
        <f t="shared" si="569"/>
        <v>#REF!</v>
      </c>
      <c r="BJ259" s="25" t="e">
        <f t="shared" si="569"/>
        <v>#REF!</v>
      </c>
      <c r="BK259" s="25">
        <f t="shared" si="569"/>
        <v>478567</v>
      </c>
      <c r="BL259" s="25">
        <f t="shared" si="569"/>
        <v>2097319</v>
      </c>
      <c r="BM259" s="25">
        <f t="shared" si="569"/>
        <v>54972</v>
      </c>
      <c r="BN259" s="25">
        <f t="shared" si="569"/>
        <v>2152291</v>
      </c>
      <c r="BO259" s="25">
        <f t="shared" si="569"/>
        <v>-84279</v>
      </c>
      <c r="BP259" s="25">
        <f t="shared" si="569"/>
        <v>2068012</v>
      </c>
      <c r="BQ259" s="25">
        <f t="shared" si="569"/>
        <v>16004</v>
      </c>
      <c r="BR259" s="25">
        <f t="shared" si="569"/>
        <v>2084016</v>
      </c>
      <c r="BS259" s="25">
        <f t="shared" si="569"/>
        <v>22639</v>
      </c>
      <c r="BT259" s="25">
        <f t="shared" si="569"/>
        <v>2106655</v>
      </c>
      <c r="BU259" s="25">
        <f t="shared" si="569"/>
        <v>24684</v>
      </c>
      <c r="BV259" s="25">
        <f t="shared" si="569"/>
        <v>2131339</v>
      </c>
      <c r="BW259" s="25">
        <f t="shared" si="569"/>
        <v>14703</v>
      </c>
      <c r="BX259" s="25">
        <f t="shared" si="569"/>
        <v>2140783</v>
      </c>
      <c r="BY259" s="25">
        <f t="shared" ref="BY259:BZ259" si="570">BY8+BY140+BY153+BY165+BY178+BY191+BY203+BY216+BY230+BY242</f>
        <v>20668</v>
      </c>
      <c r="BZ259" s="25">
        <f t="shared" si="570"/>
        <v>2161451</v>
      </c>
      <c r="CA259" s="25">
        <f t="shared" ref="CA259:CB259" si="571">CA8+CA140+CA153+CA165+CA178+CA191+CA203+CA216+CA230+CA242</f>
        <v>-33987</v>
      </c>
      <c r="CB259" s="25">
        <f t="shared" si="571"/>
        <v>2167937</v>
      </c>
      <c r="CC259" s="25">
        <f t="shared" ref="CC259:CF259" si="572">CC8+CC140+CC153+CC165+CC178+CC191+CC203+CC216+CC230+CC242</f>
        <v>0</v>
      </c>
      <c r="CD259" s="25">
        <f t="shared" si="572"/>
        <v>2167937</v>
      </c>
      <c r="CE259" s="25">
        <f>CE8+CE140+CE153+CE165+CE178+CE191+CE203+CE216+CE230+CE242</f>
        <v>-33621</v>
      </c>
      <c r="CF259" s="25">
        <f t="shared" si="572"/>
        <v>2134316</v>
      </c>
      <c r="CG259" s="704"/>
      <c r="CH259" s="704"/>
      <c r="CI259" s="704"/>
    </row>
    <row r="260" spans="1:87" x14ac:dyDescent="0.2">
      <c r="A260" s="24" t="s">
        <v>45</v>
      </c>
      <c r="B260" s="23" t="e">
        <f t="shared" ref="B260:V260" si="573">B51+B243</f>
        <v>#REF!</v>
      </c>
      <c r="C260" s="23" t="e">
        <f t="shared" si="573"/>
        <v>#REF!</v>
      </c>
      <c r="D260" s="23" t="e">
        <f t="shared" si="573"/>
        <v>#REF!</v>
      </c>
      <c r="E260" s="23" t="e">
        <f t="shared" si="573"/>
        <v>#REF!</v>
      </c>
      <c r="F260" s="23" t="e">
        <f t="shared" si="573"/>
        <v>#REF!</v>
      </c>
      <c r="G260" s="23" t="e">
        <f t="shared" si="573"/>
        <v>#REF!</v>
      </c>
      <c r="H260" s="23" t="e">
        <f t="shared" si="573"/>
        <v>#REF!</v>
      </c>
      <c r="I260" s="23" t="e">
        <f t="shared" si="573"/>
        <v>#REF!</v>
      </c>
      <c r="J260" s="23" t="e">
        <f t="shared" si="573"/>
        <v>#REF!</v>
      </c>
      <c r="K260" s="23" t="e">
        <f t="shared" si="573"/>
        <v>#REF!</v>
      </c>
      <c r="L260" s="23" t="e">
        <f t="shared" si="573"/>
        <v>#REF!</v>
      </c>
      <c r="M260" s="23" t="e">
        <f t="shared" si="573"/>
        <v>#REF!</v>
      </c>
      <c r="N260" s="23" t="e">
        <f t="shared" si="573"/>
        <v>#REF!</v>
      </c>
      <c r="O260" s="23" t="e">
        <f t="shared" si="573"/>
        <v>#REF!</v>
      </c>
      <c r="P260" s="23" t="e">
        <f t="shared" si="573"/>
        <v>#REF!</v>
      </c>
      <c r="Q260" s="23" t="e">
        <f t="shared" si="573"/>
        <v>#REF!</v>
      </c>
      <c r="R260" s="23" t="e">
        <f t="shared" si="573"/>
        <v>#REF!</v>
      </c>
      <c r="S260" s="23" t="e">
        <f t="shared" si="573"/>
        <v>#REF!</v>
      </c>
      <c r="T260" s="23" t="e">
        <f t="shared" si="573"/>
        <v>#REF!</v>
      </c>
      <c r="U260" s="23" t="e">
        <f t="shared" si="573"/>
        <v>#REF!</v>
      </c>
      <c r="V260" s="23">
        <f t="shared" si="573"/>
        <v>12002</v>
      </c>
      <c r="W260" s="23">
        <f t="shared" ref="W260:AF260" si="574">W51+W243+W229</f>
        <v>59704</v>
      </c>
      <c r="X260" s="23">
        <f t="shared" si="574"/>
        <v>71706</v>
      </c>
      <c r="Y260" s="23">
        <f t="shared" si="574"/>
        <v>8078</v>
      </c>
      <c r="Z260" s="23">
        <f t="shared" si="574"/>
        <v>79784</v>
      </c>
      <c r="AA260" s="23">
        <f t="shared" si="574"/>
        <v>0</v>
      </c>
      <c r="AB260" s="23">
        <f t="shared" si="574"/>
        <v>79784</v>
      </c>
      <c r="AC260" s="23">
        <f t="shared" si="574"/>
        <v>1402941</v>
      </c>
      <c r="AD260" s="23">
        <f t="shared" si="574"/>
        <v>1482725</v>
      </c>
      <c r="AE260" s="23">
        <f t="shared" si="574"/>
        <v>429</v>
      </c>
      <c r="AF260" s="23">
        <f t="shared" si="574"/>
        <v>1483154</v>
      </c>
      <c r="AG260" s="23">
        <f t="shared" ref="AG260:AH260" si="575">AG51+AG243+AG229</f>
        <v>3300</v>
      </c>
      <c r="AH260" s="23">
        <f t="shared" si="575"/>
        <v>1486454</v>
      </c>
      <c r="AI260" s="23">
        <f t="shared" ref="AI260:AJ260" si="576">AI51+AI243+AI229</f>
        <v>45879</v>
      </c>
      <c r="AJ260" s="23">
        <f t="shared" si="576"/>
        <v>1532333</v>
      </c>
      <c r="AK260" s="23">
        <f t="shared" ref="AK260:AL260" si="577">AK51+AK243+AK229</f>
        <v>0</v>
      </c>
      <c r="AL260" s="23">
        <f t="shared" si="577"/>
        <v>1922845</v>
      </c>
      <c r="AM260" s="23">
        <f t="shared" ref="AM260:AP260" si="578">AM51+AM243+AM229</f>
        <v>0</v>
      </c>
      <c r="AN260" s="23">
        <f t="shared" si="578"/>
        <v>1922845</v>
      </c>
      <c r="AO260" s="23">
        <f t="shared" si="578"/>
        <v>7380</v>
      </c>
      <c r="AP260" s="23">
        <f t="shared" si="578"/>
        <v>1930225</v>
      </c>
      <c r="AQ260" s="24" t="s">
        <v>16</v>
      </c>
      <c r="AR260" s="25" t="e">
        <f t="shared" ref="AR260:BX260" si="579">AR9+AR141+AR154+AR166+AR179+AR192+AR204+AR217+AR231+AR243</f>
        <v>#REF!</v>
      </c>
      <c r="AS260" s="25" t="e">
        <f t="shared" si="579"/>
        <v>#REF!</v>
      </c>
      <c r="AT260" s="25" t="e">
        <f t="shared" si="579"/>
        <v>#REF!</v>
      </c>
      <c r="AU260" s="25" t="e">
        <f t="shared" si="579"/>
        <v>#REF!</v>
      </c>
      <c r="AV260" s="25" t="e">
        <f t="shared" si="579"/>
        <v>#REF!</v>
      </c>
      <c r="AW260" s="25" t="e">
        <f t="shared" si="579"/>
        <v>#REF!</v>
      </c>
      <c r="AX260" s="25" t="e">
        <f t="shared" si="579"/>
        <v>#REF!</v>
      </c>
      <c r="AY260" s="25" t="e">
        <f t="shared" si="579"/>
        <v>#REF!</v>
      </c>
      <c r="AZ260" s="25" t="e">
        <f t="shared" si="579"/>
        <v>#REF!</v>
      </c>
      <c r="BA260" s="25" t="e">
        <f t="shared" si="579"/>
        <v>#REF!</v>
      </c>
      <c r="BB260" s="25" t="e">
        <f t="shared" si="579"/>
        <v>#REF!</v>
      </c>
      <c r="BC260" s="25" t="e">
        <f t="shared" si="579"/>
        <v>#REF!</v>
      </c>
      <c r="BD260" s="25" t="e">
        <f t="shared" si="579"/>
        <v>#REF!</v>
      </c>
      <c r="BE260" s="25" t="e">
        <f t="shared" si="579"/>
        <v>#REF!</v>
      </c>
      <c r="BF260" s="25" t="e">
        <f t="shared" si="579"/>
        <v>#REF!</v>
      </c>
      <c r="BG260" s="25" t="e">
        <f t="shared" si="579"/>
        <v>#REF!</v>
      </c>
      <c r="BH260" s="25" t="e">
        <f t="shared" si="579"/>
        <v>#REF!</v>
      </c>
      <c r="BI260" s="25" t="e">
        <f t="shared" si="579"/>
        <v>#REF!</v>
      </c>
      <c r="BJ260" s="25" t="e">
        <f t="shared" si="579"/>
        <v>#REF!</v>
      </c>
      <c r="BK260" s="25">
        <f t="shared" si="579"/>
        <v>92257</v>
      </c>
      <c r="BL260" s="25">
        <f t="shared" si="579"/>
        <v>409709.4</v>
      </c>
      <c r="BM260" s="25">
        <f t="shared" si="579"/>
        <v>10464</v>
      </c>
      <c r="BN260" s="25">
        <f t="shared" si="579"/>
        <v>420173.4</v>
      </c>
      <c r="BO260" s="25">
        <f t="shared" si="579"/>
        <v>-16528</v>
      </c>
      <c r="BP260" s="25">
        <f t="shared" si="579"/>
        <v>403645.4</v>
      </c>
      <c r="BQ260" s="25">
        <f t="shared" si="579"/>
        <v>3171</v>
      </c>
      <c r="BR260" s="25">
        <f t="shared" si="579"/>
        <v>406816.4</v>
      </c>
      <c r="BS260" s="25">
        <f t="shared" si="579"/>
        <v>4362</v>
      </c>
      <c r="BT260" s="25">
        <f t="shared" si="579"/>
        <v>411178.4</v>
      </c>
      <c r="BU260" s="25">
        <f t="shared" si="579"/>
        <v>5407</v>
      </c>
      <c r="BV260" s="25">
        <f t="shared" si="579"/>
        <v>416585.4</v>
      </c>
      <c r="BW260" s="25">
        <f t="shared" si="579"/>
        <v>3012</v>
      </c>
      <c r="BX260" s="25">
        <f t="shared" si="579"/>
        <v>418396</v>
      </c>
      <c r="BY260" s="25">
        <f t="shared" ref="BY260:BZ260" si="580">BY9+BY141+BY154+BY166+BY179+BY192+BY204+BY217+BY231+BY243</f>
        <v>4800</v>
      </c>
      <c r="BZ260" s="25">
        <f t="shared" si="580"/>
        <v>423196</v>
      </c>
      <c r="CA260" s="25">
        <f t="shared" ref="CA260:CB260" si="581">CA9+CA141+CA154+CA166+CA179+CA192+CA204+CA217+CA231+CA243</f>
        <v>4086</v>
      </c>
      <c r="CB260" s="25">
        <f t="shared" si="581"/>
        <v>427282</v>
      </c>
      <c r="CC260" s="25">
        <f t="shared" ref="CC260:CF260" si="582">CC9+CC141+CC154+CC166+CC179+CC192+CC204+CC217+CC231+CC243</f>
        <v>0</v>
      </c>
      <c r="CD260" s="25">
        <f t="shared" si="582"/>
        <v>431794</v>
      </c>
      <c r="CE260" s="25">
        <f t="shared" si="582"/>
        <v>-3080</v>
      </c>
      <c r="CF260" s="25">
        <f t="shared" si="582"/>
        <v>428714</v>
      </c>
      <c r="CG260" s="704"/>
      <c r="CH260" s="704"/>
      <c r="CI260" s="704"/>
    </row>
    <row r="261" spans="1:87" x14ac:dyDescent="0.2">
      <c r="A261" s="24" t="s">
        <v>59</v>
      </c>
      <c r="B261" s="23">
        <f t="shared" ref="B261:AF261" si="583">B74</f>
        <v>0</v>
      </c>
      <c r="C261" s="23">
        <f t="shared" si="583"/>
        <v>0</v>
      </c>
      <c r="D261" s="23">
        <f t="shared" si="583"/>
        <v>0</v>
      </c>
      <c r="E261" s="23">
        <f t="shared" si="583"/>
        <v>0</v>
      </c>
      <c r="F261" s="23">
        <f t="shared" si="583"/>
        <v>0</v>
      </c>
      <c r="G261" s="23">
        <f t="shared" si="583"/>
        <v>0</v>
      </c>
      <c r="H261" s="23">
        <f t="shared" si="583"/>
        <v>0</v>
      </c>
      <c r="I261" s="23">
        <f t="shared" si="583"/>
        <v>0</v>
      </c>
      <c r="J261" s="23">
        <f t="shared" si="583"/>
        <v>-2000</v>
      </c>
      <c r="K261" s="23">
        <f t="shared" si="583"/>
        <v>-2000</v>
      </c>
      <c r="L261" s="23">
        <f t="shared" si="583"/>
        <v>0</v>
      </c>
      <c r="M261" s="23">
        <f t="shared" si="583"/>
        <v>-2000</v>
      </c>
      <c r="N261" s="23">
        <f t="shared" si="583"/>
        <v>0</v>
      </c>
      <c r="O261" s="23">
        <f t="shared" si="583"/>
        <v>-2000</v>
      </c>
      <c r="P261" s="23">
        <f t="shared" si="583"/>
        <v>0</v>
      </c>
      <c r="Q261" s="23">
        <f t="shared" si="583"/>
        <v>-2000</v>
      </c>
      <c r="R261" s="23">
        <f t="shared" si="583"/>
        <v>115000</v>
      </c>
      <c r="S261" s="23">
        <f t="shared" si="583"/>
        <v>113000</v>
      </c>
      <c r="T261" s="23">
        <f t="shared" si="583"/>
        <v>0</v>
      </c>
      <c r="U261" s="23">
        <f t="shared" si="583"/>
        <v>115000</v>
      </c>
      <c r="V261" s="23">
        <f t="shared" si="583"/>
        <v>1846635</v>
      </c>
      <c r="W261" s="23">
        <f t="shared" si="583"/>
        <v>0</v>
      </c>
      <c r="X261" s="23">
        <f t="shared" si="583"/>
        <v>1846635</v>
      </c>
      <c r="Y261" s="23">
        <f t="shared" si="583"/>
        <v>0</v>
      </c>
      <c r="Z261" s="23">
        <f t="shared" si="583"/>
        <v>1846635</v>
      </c>
      <c r="AA261" s="23">
        <f t="shared" si="583"/>
        <v>0</v>
      </c>
      <c r="AB261" s="23">
        <f t="shared" si="583"/>
        <v>1846635</v>
      </c>
      <c r="AC261" s="23">
        <f t="shared" si="583"/>
        <v>0</v>
      </c>
      <c r="AD261" s="23">
        <f t="shared" si="583"/>
        <v>1846635</v>
      </c>
      <c r="AE261" s="23">
        <f t="shared" si="583"/>
        <v>0</v>
      </c>
      <c r="AF261" s="23">
        <f t="shared" si="583"/>
        <v>1846635</v>
      </c>
      <c r="AG261" s="23">
        <f t="shared" ref="AG261:AH261" si="584">AG74</f>
        <v>0</v>
      </c>
      <c r="AH261" s="23">
        <f t="shared" si="584"/>
        <v>1846635</v>
      </c>
      <c r="AI261" s="23">
        <f t="shared" ref="AI261:AJ261" si="585">AI74</f>
        <v>101101</v>
      </c>
      <c r="AJ261" s="23">
        <f t="shared" si="585"/>
        <v>1947736</v>
      </c>
      <c r="AK261" s="23">
        <f t="shared" ref="AK261:AL261" si="586">AK74</f>
        <v>58065</v>
      </c>
      <c r="AL261" s="23">
        <f t="shared" si="586"/>
        <v>2005801</v>
      </c>
      <c r="AM261" s="23">
        <f t="shared" ref="AM261:AP261" si="587">AM74</f>
        <v>0</v>
      </c>
      <c r="AN261" s="23">
        <f t="shared" si="587"/>
        <v>2005801</v>
      </c>
      <c r="AO261" s="23">
        <f t="shared" si="587"/>
        <v>179882</v>
      </c>
      <c r="AP261" s="23">
        <f t="shared" si="587"/>
        <v>2185683</v>
      </c>
      <c r="AQ261" s="59" t="s">
        <v>18</v>
      </c>
      <c r="AR261" s="25" t="e">
        <f t="shared" ref="AR261:BX261" si="588">AR10+AR142+AR155+AR167+AR180+AR193+AR205+AR218+AR232+AR244</f>
        <v>#REF!</v>
      </c>
      <c r="AS261" s="25" t="e">
        <f t="shared" si="588"/>
        <v>#REF!</v>
      </c>
      <c r="AT261" s="25" t="e">
        <f t="shared" si="588"/>
        <v>#REF!</v>
      </c>
      <c r="AU261" s="25" t="e">
        <f t="shared" si="588"/>
        <v>#REF!</v>
      </c>
      <c r="AV261" s="25" t="e">
        <f t="shared" si="588"/>
        <v>#REF!</v>
      </c>
      <c r="AW261" s="25" t="e">
        <f t="shared" si="588"/>
        <v>#REF!</v>
      </c>
      <c r="AX261" s="25" t="e">
        <f t="shared" si="588"/>
        <v>#REF!</v>
      </c>
      <c r="AY261" s="25" t="e">
        <f t="shared" si="588"/>
        <v>#REF!</v>
      </c>
      <c r="AZ261" s="25" t="e">
        <f t="shared" si="588"/>
        <v>#REF!</v>
      </c>
      <c r="BA261" s="25" t="e">
        <f t="shared" si="588"/>
        <v>#REF!</v>
      </c>
      <c r="BB261" s="25" t="e">
        <f t="shared" si="588"/>
        <v>#REF!</v>
      </c>
      <c r="BC261" s="25" t="e">
        <f t="shared" si="588"/>
        <v>#REF!</v>
      </c>
      <c r="BD261" s="25" t="e">
        <f t="shared" si="588"/>
        <v>#REF!</v>
      </c>
      <c r="BE261" s="25" t="e">
        <f t="shared" si="588"/>
        <v>#REF!</v>
      </c>
      <c r="BF261" s="25" t="e">
        <f t="shared" si="588"/>
        <v>#REF!</v>
      </c>
      <c r="BG261" s="25">
        <f t="shared" si="588"/>
        <v>1400846</v>
      </c>
      <c r="BH261" s="25" t="e">
        <f t="shared" si="588"/>
        <v>#REF!</v>
      </c>
      <c r="BI261" s="25" t="e">
        <f t="shared" si="588"/>
        <v>#REF!</v>
      </c>
      <c r="BJ261" s="25" t="e">
        <f t="shared" si="588"/>
        <v>#REF!</v>
      </c>
      <c r="BK261" s="25">
        <f t="shared" si="588"/>
        <v>1398277</v>
      </c>
      <c r="BL261" s="25">
        <f t="shared" si="588"/>
        <v>1476411</v>
      </c>
      <c r="BM261" s="25">
        <f t="shared" si="588"/>
        <v>31551</v>
      </c>
      <c r="BN261" s="25">
        <f t="shared" si="588"/>
        <v>1507962</v>
      </c>
      <c r="BO261" s="25">
        <f t="shared" si="588"/>
        <v>-20805</v>
      </c>
      <c r="BP261" s="25">
        <f t="shared" si="588"/>
        <v>1487157</v>
      </c>
      <c r="BQ261" s="25">
        <f t="shared" si="588"/>
        <v>1010</v>
      </c>
      <c r="BR261" s="25">
        <f t="shared" si="588"/>
        <v>1488167</v>
      </c>
      <c r="BS261" s="25">
        <f t="shared" si="588"/>
        <v>-34195</v>
      </c>
      <c r="BT261" s="25">
        <f t="shared" si="588"/>
        <v>1453972</v>
      </c>
      <c r="BU261" s="25">
        <f t="shared" si="588"/>
        <v>43908</v>
      </c>
      <c r="BV261" s="25">
        <f t="shared" si="588"/>
        <v>1497880</v>
      </c>
      <c r="BW261" s="25">
        <f t="shared" si="588"/>
        <v>8292</v>
      </c>
      <c r="BX261" s="25">
        <f t="shared" si="588"/>
        <v>1500622</v>
      </c>
      <c r="BY261" s="25">
        <f t="shared" ref="BY261:BZ261" si="589">BY10+BY142+BY155+BY167+BY180+BY193+BY205+BY218+BY232+BY244</f>
        <v>33371</v>
      </c>
      <c r="BZ261" s="25">
        <f t="shared" si="589"/>
        <v>1533993</v>
      </c>
      <c r="CA261" s="25">
        <f t="shared" ref="CA261:CB261" si="590">CA10+CA142+CA155+CA167+CA180+CA193+CA205+CA218+CA232+CA244</f>
        <v>82794</v>
      </c>
      <c r="CB261" s="25">
        <f t="shared" si="590"/>
        <v>1532657</v>
      </c>
      <c r="CC261" s="25">
        <f t="shared" ref="CC261:CF261" si="591">CC10+CC142+CC155+CC167+CC180+CC193+CC205+CC218+CC232+CC244</f>
        <v>84180</v>
      </c>
      <c r="CD261" s="25">
        <f t="shared" si="591"/>
        <v>1616837</v>
      </c>
      <c r="CE261" s="25">
        <f t="shared" si="591"/>
        <v>15163</v>
      </c>
      <c r="CF261" s="25">
        <f t="shared" si="591"/>
        <v>1632000</v>
      </c>
      <c r="CG261" s="704"/>
      <c r="CH261" s="704"/>
      <c r="CI261" s="704"/>
    </row>
    <row r="262" spans="1:87" x14ac:dyDescent="0.2">
      <c r="A262" s="24" t="s">
        <v>77</v>
      </c>
      <c r="B262" s="23">
        <f t="shared" ref="B262:AF262" si="592">B92+B140+B153+B166+B178+B191+B204+B216+B230+B244</f>
        <v>3201</v>
      </c>
      <c r="C262" s="23">
        <f t="shared" si="592"/>
        <v>3201</v>
      </c>
      <c r="D262" s="23">
        <f t="shared" si="592"/>
        <v>119774</v>
      </c>
      <c r="E262" s="23">
        <f t="shared" si="592"/>
        <v>122975</v>
      </c>
      <c r="F262" s="23">
        <f t="shared" si="592"/>
        <v>2970</v>
      </c>
      <c r="G262" s="23">
        <f t="shared" si="592"/>
        <v>125945</v>
      </c>
      <c r="H262" s="23">
        <f t="shared" si="592"/>
        <v>6295</v>
      </c>
      <c r="I262" s="23">
        <f t="shared" si="592"/>
        <v>132240</v>
      </c>
      <c r="J262" s="23">
        <f t="shared" si="592"/>
        <v>0</v>
      </c>
      <c r="K262" s="23">
        <f t="shared" si="592"/>
        <v>132240</v>
      </c>
      <c r="L262" s="23">
        <f t="shared" si="592"/>
        <v>40551</v>
      </c>
      <c r="M262" s="23">
        <f t="shared" si="592"/>
        <v>172791</v>
      </c>
      <c r="N262" s="23">
        <f t="shared" si="592"/>
        <v>15195</v>
      </c>
      <c r="O262" s="23">
        <f t="shared" si="592"/>
        <v>187986</v>
      </c>
      <c r="P262" s="23">
        <f t="shared" si="592"/>
        <v>6506</v>
      </c>
      <c r="Q262" s="23">
        <f t="shared" si="592"/>
        <v>194492</v>
      </c>
      <c r="R262" s="23">
        <f t="shared" si="592"/>
        <v>3809</v>
      </c>
      <c r="S262" s="23">
        <f t="shared" si="592"/>
        <v>198301</v>
      </c>
      <c r="T262" s="23">
        <f t="shared" si="592"/>
        <v>0</v>
      </c>
      <c r="U262" s="23">
        <f t="shared" si="592"/>
        <v>198301</v>
      </c>
      <c r="V262" s="23">
        <f t="shared" si="592"/>
        <v>1124985</v>
      </c>
      <c r="W262" s="23">
        <f t="shared" si="592"/>
        <v>0</v>
      </c>
      <c r="X262" s="23">
        <f t="shared" si="592"/>
        <v>1124985</v>
      </c>
      <c r="Y262" s="23">
        <f t="shared" si="592"/>
        <v>-124808</v>
      </c>
      <c r="Z262" s="23">
        <f t="shared" si="592"/>
        <v>1000177</v>
      </c>
      <c r="AA262" s="23">
        <f t="shared" si="592"/>
        <v>40000</v>
      </c>
      <c r="AB262" s="23">
        <f t="shared" si="592"/>
        <v>1040177</v>
      </c>
      <c r="AC262" s="23">
        <f t="shared" si="592"/>
        <v>0</v>
      </c>
      <c r="AD262" s="23">
        <f t="shared" si="592"/>
        <v>1040177</v>
      </c>
      <c r="AE262" s="23">
        <f t="shared" si="592"/>
        <v>27639</v>
      </c>
      <c r="AF262" s="23">
        <f t="shared" si="592"/>
        <v>1067816</v>
      </c>
      <c r="AG262" s="23">
        <f t="shared" ref="AG262:AH262" si="593">AG92+AG140+AG153+AG166+AG178+AG191+AG204+AG216+AG230+AG244</f>
        <v>787</v>
      </c>
      <c r="AH262" s="23">
        <f t="shared" si="593"/>
        <v>1068603</v>
      </c>
      <c r="AI262" s="23">
        <f t="shared" ref="AI262:AL262" si="594">AI92+AI140+AI153+AI166+AI178+AI191+AI204+AI216+AI230+AI244</f>
        <v>8681</v>
      </c>
      <c r="AJ262" s="23">
        <f t="shared" si="594"/>
        <v>1077284</v>
      </c>
      <c r="AK262" s="23">
        <f t="shared" si="594"/>
        <v>-123325</v>
      </c>
      <c r="AL262" s="23">
        <f t="shared" si="594"/>
        <v>953959</v>
      </c>
      <c r="AM262" s="23">
        <f t="shared" ref="AM262:AP262" si="595">AM92+AM140+AM153+AM166+AM178+AM191+AM204+AM216+AM230+AM244</f>
        <v>84576</v>
      </c>
      <c r="AN262" s="23">
        <f t="shared" si="595"/>
        <v>1038535</v>
      </c>
      <c r="AO262" s="23">
        <f t="shared" si="595"/>
        <v>26927</v>
      </c>
      <c r="AP262" s="23">
        <f t="shared" si="595"/>
        <v>1065462</v>
      </c>
      <c r="AQ262" s="480" t="s">
        <v>20</v>
      </c>
      <c r="AR262" s="25" t="e">
        <f t="shared" ref="AR262:BX262" si="596">AR11+AR143+AR156+AR168+AR181+AR194+AR206+AR219+AR233+AR245</f>
        <v>#REF!</v>
      </c>
      <c r="AS262" s="25">
        <f t="shared" si="596"/>
        <v>58000</v>
      </c>
      <c r="AT262" s="25" t="e">
        <f t="shared" si="596"/>
        <v>#REF!</v>
      </c>
      <c r="AU262" s="25">
        <f t="shared" si="596"/>
        <v>57500</v>
      </c>
      <c r="AV262" s="25">
        <f t="shared" si="596"/>
        <v>0</v>
      </c>
      <c r="AW262" s="25">
        <f t="shared" si="596"/>
        <v>57500</v>
      </c>
      <c r="AX262" s="25" t="e">
        <f t="shared" si="596"/>
        <v>#REF!</v>
      </c>
      <c r="AY262" s="25" t="e">
        <f t="shared" si="596"/>
        <v>#REF!</v>
      </c>
      <c r="AZ262" s="25">
        <f t="shared" si="596"/>
        <v>0</v>
      </c>
      <c r="BA262" s="25">
        <f t="shared" si="596"/>
        <v>57500</v>
      </c>
      <c r="BB262" s="25" t="e">
        <f t="shared" si="596"/>
        <v>#REF!</v>
      </c>
      <c r="BC262" s="25">
        <f t="shared" si="596"/>
        <v>57726</v>
      </c>
      <c r="BD262" s="25">
        <f t="shared" si="596"/>
        <v>0</v>
      </c>
      <c r="BE262" s="25">
        <f t="shared" si="596"/>
        <v>57726</v>
      </c>
      <c r="BF262" s="25" t="e">
        <f t="shared" si="596"/>
        <v>#REF!</v>
      </c>
      <c r="BG262" s="25" t="e">
        <f t="shared" si="596"/>
        <v>#REF!</v>
      </c>
      <c r="BH262" s="25" t="e">
        <f t="shared" si="596"/>
        <v>#REF!</v>
      </c>
      <c r="BI262" s="25" t="e">
        <f t="shared" si="596"/>
        <v>#REF!</v>
      </c>
      <c r="BJ262" s="25">
        <f t="shared" si="596"/>
        <v>0</v>
      </c>
      <c r="BK262" s="25">
        <f t="shared" si="596"/>
        <v>57726</v>
      </c>
      <c r="BL262" s="25">
        <f t="shared" si="596"/>
        <v>60015</v>
      </c>
      <c r="BM262" s="25">
        <f t="shared" si="596"/>
        <v>-13516</v>
      </c>
      <c r="BN262" s="25">
        <f t="shared" si="596"/>
        <v>46499</v>
      </c>
      <c r="BO262" s="25">
        <f t="shared" si="596"/>
        <v>-10068</v>
      </c>
      <c r="BP262" s="25">
        <f t="shared" si="596"/>
        <v>59509</v>
      </c>
      <c r="BQ262" s="25">
        <f t="shared" si="596"/>
        <v>-13516</v>
      </c>
      <c r="BR262" s="25">
        <f t="shared" si="596"/>
        <v>59509</v>
      </c>
      <c r="BS262" s="25">
        <f t="shared" si="596"/>
        <v>-10253</v>
      </c>
      <c r="BT262" s="25">
        <f t="shared" si="596"/>
        <v>59251</v>
      </c>
      <c r="BU262" s="25">
        <f t="shared" si="596"/>
        <v>-13516</v>
      </c>
      <c r="BV262" s="25">
        <f t="shared" si="596"/>
        <v>59181</v>
      </c>
      <c r="BW262" s="25">
        <f t="shared" si="596"/>
        <v>0</v>
      </c>
      <c r="BX262" s="25">
        <f t="shared" si="596"/>
        <v>59181</v>
      </c>
      <c r="BY262" s="25">
        <f t="shared" ref="BY262:BZ262" si="597">BY11+BY143+BY156+BY168+BY181+BY194+BY206+BY219+BY233+BY245</f>
        <v>0</v>
      </c>
      <c r="BZ262" s="25">
        <f t="shared" si="597"/>
        <v>59181</v>
      </c>
      <c r="CA262" s="25">
        <f t="shared" ref="CA262:CB262" si="598">CA11+CA143+CA156+CA168+CA181+CA194+CA206+CA219+CA233+CA245</f>
        <v>95</v>
      </c>
      <c r="CB262" s="25">
        <f t="shared" si="598"/>
        <v>58681</v>
      </c>
      <c r="CC262" s="25">
        <f t="shared" ref="CC262:CF262" si="599">CC11+CC143+CC156+CC168+CC181+CC194+CC206+CC219+CC233+CC245</f>
        <v>14664</v>
      </c>
      <c r="CD262" s="25">
        <f t="shared" si="599"/>
        <v>73345</v>
      </c>
      <c r="CE262" s="25">
        <f t="shared" si="599"/>
        <v>-13516</v>
      </c>
      <c r="CF262" s="25">
        <f t="shared" si="599"/>
        <v>59829</v>
      </c>
      <c r="CG262" s="704"/>
      <c r="CH262" s="704"/>
      <c r="CI262" s="704"/>
    </row>
    <row r="263" spans="1:87" x14ac:dyDescent="0.2">
      <c r="A263" s="24" t="s">
        <v>86</v>
      </c>
      <c r="B263" s="23">
        <f t="shared" ref="B263:AF263" si="600">B106+B141+B154+B167+B179+B192+B205+B217+B231+B245</f>
        <v>0</v>
      </c>
      <c r="C263" s="23">
        <f t="shared" si="600"/>
        <v>0</v>
      </c>
      <c r="D263" s="23">
        <f t="shared" si="600"/>
        <v>0</v>
      </c>
      <c r="E263" s="23">
        <f t="shared" si="600"/>
        <v>0</v>
      </c>
      <c r="F263" s="23">
        <f t="shared" si="600"/>
        <v>0</v>
      </c>
      <c r="G263" s="23">
        <f t="shared" si="600"/>
        <v>0</v>
      </c>
      <c r="H263" s="23">
        <f t="shared" si="600"/>
        <v>0</v>
      </c>
      <c r="I263" s="23">
        <f t="shared" si="600"/>
        <v>0</v>
      </c>
      <c r="J263" s="23">
        <f t="shared" si="600"/>
        <v>0</v>
      </c>
      <c r="K263" s="23">
        <f t="shared" si="600"/>
        <v>0</v>
      </c>
      <c r="L263" s="23">
        <f t="shared" si="600"/>
        <v>184269</v>
      </c>
      <c r="M263" s="23">
        <f t="shared" si="600"/>
        <v>184269</v>
      </c>
      <c r="N263" s="23">
        <f t="shared" si="600"/>
        <v>25000</v>
      </c>
      <c r="O263" s="23">
        <f t="shared" si="600"/>
        <v>209269</v>
      </c>
      <c r="P263" s="23">
        <f t="shared" si="600"/>
        <v>0</v>
      </c>
      <c r="Q263" s="23">
        <f t="shared" si="600"/>
        <v>209269</v>
      </c>
      <c r="R263" s="23">
        <f t="shared" si="600"/>
        <v>22750</v>
      </c>
      <c r="S263" s="23">
        <f t="shared" si="600"/>
        <v>232019</v>
      </c>
      <c r="T263" s="23">
        <f t="shared" si="600"/>
        <v>0</v>
      </c>
      <c r="U263" s="23">
        <f t="shared" si="600"/>
        <v>232019</v>
      </c>
      <c r="V263" s="23">
        <f t="shared" si="600"/>
        <v>100000</v>
      </c>
      <c r="W263" s="23">
        <f t="shared" si="600"/>
        <v>0</v>
      </c>
      <c r="X263" s="23">
        <f t="shared" si="600"/>
        <v>100000</v>
      </c>
      <c r="Y263" s="23">
        <f t="shared" si="600"/>
        <v>0</v>
      </c>
      <c r="Z263" s="23">
        <f t="shared" si="600"/>
        <v>100000</v>
      </c>
      <c r="AA263" s="23">
        <f t="shared" si="600"/>
        <v>0</v>
      </c>
      <c r="AB263" s="23">
        <f t="shared" si="600"/>
        <v>100000</v>
      </c>
      <c r="AC263" s="23">
        <f t="shared" si="600"/>
        <v>0</v>
      </c>
      <c r="AD263" s="23">
        <f t="shared" si="600"/>
        <v>100000</v>
      </c>
      <c r="AE263" s="23">
        <f t="shared" si="600"/>
        <v>0</v>
      </c>
      <c r="AF263" s="23">
        <f t="shared" si="600"/>
        <v>100000</v>
      </c>
      <c r="AG263" s="23">
        <f t="shared" ref="AG263:AH263" si="601">AG106+AG141+AG154+AG167+AG179+AG192+AG205+AG217+AG231+AG245</f>
        <v>0</v>
      </c>
      <c r="AH263" s="23">
        <f t="shared" si="601"/>
        <v>100000</v>
      </c>
      <c r="AI263" s="23">
        <f t="shared" ref="AI263:AJ263" si="602">AI106+AI141+AI154+AI167+AI179+AI192+AI205+AI217+AI231+AI245</f>
        <v>0</v>
      </c>
      <c r="AJ263" s="23">
        <f t="shared" si="602"/>
        <v>100000</v>
      </c>
      <c r="AK263" s="23">
        <f t="shared" ref="AK263:AL263" si="603">AK106+AK141+AK154+AK167+AK179+AK192+AK205+AK217+AK231+AK245</f>
        <v>368</v>
      </c>
      <c r="AL263" s="23">
        <f t="shared" si="603"/>
        <v>100368</v>
      </c>
      <c r="AM263" s="23">
        <f t="shared" ref="AM263:AP263" si="604">AM106+AM141+AM154+AM167+AM179+AM192+AM205+AM217+AM231+AM245</f>
        <v>0</v>
      </c>
      <c r="AN263" s="23">
        <f t="shared" si="604"/>
        <v>100368</v>
      </c>
      <c r="AO263" s="23">
        <f t="shared" si="604"/>
        <v>0</v>
      </c>
      <c r="AP263" s="23">
        <f t="shared" si="604"/>
        <v>100368</v>
      </c>
      <c r="AQ263" s="59" t="s">
        <v>22</v>
      </c>
      <c r="AR263" s="25" t="e">
        <f t="shared" ref="AR263:BX263" si="605">AR12+AR144+AR157+AR169+AR182+AR195+AR207+AR220+AR234+AR246</f>
        <v>#REF!</v>
      </c>
      <c r="AS263" s="25" t="e">
        <f t="shared" si="605"/>
        <v>#REF!</v>
      </c>
      <c r="AT263" s="25" t="e">
        <f t="shared" si="605"/>
        <v>#REF!</v>
      </c>
      <c r="AU263" s="25" t="e">
        <f t="shared" si="605"/>
        <v>#REF!</v>
      </c>
      <c r="AV263" s="25" t="e">
        <f t="shared" si="605"/>
        <v>#REF!</v>
      </c>
      <c r="AW263" s="25" t="e">
        <f t="shared" si="605"/>
        <v>#REF!</v>
      </c>
      <c r="AX263" s="25" t="e">
        <f t="shared" si="605"/>
        <v>#REF!</v>
      </c>
      <c r="AY263" s="25" t="e">
        <f t="shared" si="605"/>
        <v>#REF!</v>
      </c>
      <c r="AZ263" s="25" t="e">
        <f t="shared" si="605"/>
        <v>#REF!</v>
      </c>
      <c r="BA263" s="25" t="e">
        <f t="shared" si="605"/>
        <v>#REF!</v>
      </c>
      <c r="BB263" s="25" t="e">
        <f t="shared" si="605"/>
        <v>#REF!</v>
      </c>
      <c r="BC263" s="25" t="e">
        <f t="shared" si="605"/>
        <v>#REF!</v>
      </c>
      <c r="BD263" s="25" t="e">
        <f t="shared" si="605"/>
        <v>#REF!</v>
      </c>
      <c r="BE263" s="25" t="e">
        <f t="shared" si="605"/>
        <v>#REF!</v>
      </c>
      <c r="BF263" s="25" t="e">
        <f t="shared" si="605"/>
        <v>#REF!</v>
      </c>
      <c r="BG263" s="25" t="e">
        <f t="shared" si="605"/>
        <v>#REF!</v>
      </c>
      <c r="BH263" s="25" t="e">
        <f t="shared" si="605"/>
        <v>#REF!</v>
      </c>
      <c r="BI263" s="25" t="e">
        <f t="shared" si="605"/>
        <v>#REF!</v>
      </c>
      <c r="BJ263" s="25" t="e">
        <f t="shared" si="605"/>
        <v>#REF!</v>
      </c>
      <c r="BK263" s="25">
        <f t="shared" si="605"/>
        <v>-121094</v>
      </c>
      <c r="BL263" s="25">
        <f t="shared" si="605"/>
        <v>2477069</v>
      </c>
      <c r="BM263" s="25">
        <f t="shared" si="605"/>
        <v>-21555</v>
      </c>
      <c r="BN263" s="25">
        <f t="shared" si="605"/>
        <v>2455514</v>
      </c>
      <c r="BO263" s="25">
        <f t="shared" si="605"/>
        <v>165561</v>
      </c>
      <c r="BP263" s="25">
        <f t="shared" si="605"/>
        <v>2621075</v>
      </c>
      <c r="BQ263" s="25">
        <f t="shared" si="605"/>
        <v>-38502</v>
      </c>
      <c r="BR263" s="25">
        <f t="shared" si="605"/>
        <v>2582573</v>
      </c>
      <c r="BS263" s="25">
        <f t="shared" si="605"/>
        <v>-147926</v>
      </c>
      <c r="BT263" s="25">
        <f t="shared" si="605"/>
        <v>2434647</v>
      </c>
      <c r="BU263" s="25">
        <f t="shared" si="605"/>
        <v>37316</v>
      </c>
      <c r="BV263" s="25">
        <f t="shared" si="605"/>
        <v>2471963</v>
      </c>
      <c r="BW263" s="25">
        <f t="shared" si="605"/>
        <v>9139</v>
      </c>
      <c r="BX263" s="25">
        <f t="shared" si="605"/>
        <v>2481102</v>
      </c>
      <c r="BY263" s="25">
        <f t="shared" ref="BY263:BZ263" si="606">BY12+BY144+BY157+BY169+BY182+BY195+BY207+BY220+BY234+BY246</f>
        <v>122342</v>
      </c>
      <c r="BZ263" s="25">
        <f t="shared" si="606"/>
        <v>2603444</v>
      </c>
      <c r="CA263" s="25">
        <f t="shared" ref="CA263" si="607">CA12+CA144+CA157+CA169+CA182+CA195+CA207+CA220+CA234+CA246</f>
        <v>57502</v>
      </c>
      <c r="CB263" s="25">
        <f>CB12+CB144+CB157+CB169+CB182+CB195+CB207+CB220+CB234+CB246</f>
        <v>2660946</v>
      </c>
      <c r="CC263" s="25">
        <f t="shared" ref="CC263:CF263" si="608">CC12+CC144+CC157+CC169+CC182+CC195+CC207+CC220+CC234+CC246</f>
        <v>1420</v>
      </c>
      <c r="CD263" s="25">
        <f t="shared" si="608"/>
        <v>2662366</v>
      </c>
      <c r="CE263" s="25">
        <f t="shared" si="608"/>
        <v>315352</v>
      </c>
      <c r="CF263" s="25">
        <f t="shared" si="608"/>
        <v>2977718</v>
      </c>
      <c r="CG263" s="704"/>
      <c r="CH263" s="704"/>
      <c r="CI263" s="704"/>
    </row>
    <row r="264" spans="1:87" x14ac:dyDescent="0.2">
      <c r="A264" s="24" t="s">
        <v>92</v>
      </c>
      <c r="B264" s="23">
        <f t="shared" ref="B264:AF264" si="609">B113+B142+B155+B168+B180+B193+B206+B218+B232+B246</f>
        <v>0</v>
      </c>
      <c r="C264" s="23">
        <f t="shared" si="609"/>
        <v>0</v>
      </c>
      <c r="D264" s="23">
        <f t="shared" si="609"/>
        <v>0</v>
      </c>
      <c r="E264" s="23">
        <f t="shared" si="609"/>
        <v>0</v>
      </c>
      <c r="F264" s="23">
        <f t="shared" si="609"/>
        <v>0</v>
      </c>
      <c r="G264" s="23">
        <f t="shared" si="609"/>
        <v>0</v>
      </c>
      <c r="H264" s="23">
        <f t="shared" si="609"/>
        <v>0</v>
      </c>
      <c r="I264" s="23">
        <f t="shared" si="609"/>
        <v>0</v>
      </c>
      <c r="J264" s="23">
        <f t="shared" si="609"/>
        <v>1000</v>
      </c>
      <c r="K264" s="23">
        <f t="shared" si="609"/>
        <v>1000</v>
      </c>
      <c r="L264" s="23">
        <f t="shared" si="609"/>
        <v>800</v>
      </c>
      <c r="M264" s="23">
        <f t="shared" si="609"/>
        <v>1800</v>
      </c>
      <c r="N264" s="23">
        <f t="shared" si="609"/>
        <v>4932</v>
      </c>
      <c r="O264" s="23">
        <f t="shared" si="609"/>
        <v>6732</v>
      </c>
      <c r="P264" s="23">
        <f t="shared" si="609"/>
        <v>1000</v>
      </c>
      <c r="Q264" s="23">
        <f t="shared" si="609"/>
        <v>7732</v>
      </c>
      <c r="R264" s="23">
        <f t="shared" si="609"/>
        <v>98</v>
      </c>
      <c r="S264" s="23">
        <f t="shared" si="609"/>
        <v>7830</v>
      </c>
      <c r="T264" s="23">
        <f t="shared" si="609"/>
        <v>0</v>
      </c>
      <c r="U264" s="23">
        <f t="shared" si="609"/>
        <v>7830</v>
      </c>
      <c r="V264" s="23">
        <f t="shared" si="609"/>
        <v>0</v>
      </c>
      <c r="W264" s="23">
        <f t="shared" si="609"/>
        <v>0</v>
      </c>
      <c r="X264" s="23">
        <f t="shared" si="609"/>
        <v>0</v>
      </c>
      <c r="Y264" s="23">
        <f t="shared" si="609"/>
        <v>0</v>
      </c>
      <c r="Z264" s="23">
        <f t="shared" si="609"/>
        <v>0</v>
      </c>
      <c r="AA264" s="23">
        <f t="shared" si="609"/>
        <v>0</v>
      </c>
      <c r="AB264" s="23">
        <f t="shared" si="609"/>
        <v>0</v>
      </c>
      <c r="AC264" s="23">
        <f t="shared" si="609"/>
        <v>0</v>
      </c>
      <c r="AD264" s="23">
        <f t="shared" si="609"/>
        <v>0</v>
      </c>
      <c r="AE264" s="23">
        <f t="shared" si="609"/>
        <v>0</v>
      </c>
      <c r="AF264" s="23">
        <f t="shared" si="609"/>
        <v>0</v>
      </c>
      <c r="AG264" s="23">
        <f t="shared" ref="AG264:AH264" si="610">AG113+AG142+AG155+AG168+AG180+AG193+AG206+AG218+AG232+AG246</f>
        <v>0</v>
      </c>
      <c r="AH264" s="23">
        <f t="shared" si="610"/>
        <v>0</v>
      </c>
      <c r="AI264" s="23">
        <f t="shared" ref="AI264:AJ264" si="611">AI113+AI142+AI155+AI168+AI180+AI193+AI206+AI218+AI232+AI246</f>
        <v>0</v>
      </c>
      <c r="AJ264" s="23">
        <f t="shared" si="611"/>
        <v>0</v>
      </c>
      <c r="AK264" s="23">
        <f t="shared" ref="AK264:AL264" si="612">AK113+AK142+AK155+AK168+AK180+AK193+AK206+AK218+AK232+AK246</f>
        <v>102</v>
      </c>
      <c r="AL264" s="23">
        <f t="shared" si="612"/>
        <v>102</v>
      </c>
      <c r="AM264" s="23">
        <f t="shared" ref="AM264:AP264" si="613">AM113+AM142+AM155+AM168+AM180+AM193+AM206+AM218+AM232+AM246</f>
        <v>0</v>
      </c>
      <c r="AN264" s="23">
        <f t="shared" si="613"/>
        <v>102</v>
      </c>
      <c r="AO264" s="23">
        <f t="shared" si="613"/>
        <v>332</v>
      </c>
      <c r="AP264" s="23">
        <f t="shared" si="613"/>
        <v>434</v>
      </c>
      <c r="AQ264" s="24" t="s">
        <v>46</v>
      </c>
      <c r="AR264" s="25" t="e">
        <f t="shared" ref="AR264:BV264" si="614">AR51+AR145+AR158+AR170+AR183+AR196+AR208+AR221+AR235+AR247</f>
        <v>#REF!</v>
      </c>
      <c r="AS264" s="25" t="e">
        <f t="shared" si="614"/>
        <v>#REF!</v>
      </c>
      <c r="AT264" s="25" t="e">
        <f t="shared" si="614"/>
        <v>#REF!</v>
      </c>
      <c r="AU264" s="25" t="e">
        <f t="shared" si="614"/>
        <v>#REF!</v>
      </c>
      <c r="AV264" s="25" t="e">
        <f t="shared" si="614"/>
        <v>#REF!</v>
      </c>
      <c r="AW264" s="25" t="e">
        <f t="shared" si="614"/>
        <v>#REF!</v>
      </c>
      <c r="AX264" s="25" t="e">
        <f t="shared" si="614"/>
        <v>#REF!</v>
      </c>
      <c r="AY264" s="25" t="e">
        <f t="shared" si="614"/>
        <v>#REF!</v>
      </c>
      <c r="AZ264" s="25" t="e">
        <f t="shared" si="614"/>
        <v>#REF!</v>
      </c>
      <c r="BA264" s="25" t="e">
        <f t="shared" si="614"/>
        <v>#REF!</v>
      </c>
      <c r="BB264" s="25" t="e">
        <f t="shared" si="614"/>
        <v>#REF!</v>
      </c>
      <c r="BC264" s="25" t="e">
        <f t="shared" si="614"/>
        <v>#REF!</v>
      </c>
      <c r="BD264" s="25" t="e">
        <f t="shared" si="614"/>
        <v>#REF!</v>
      </c>
      <c r="BE264" s="25" t="e">
        <f t="shared" si="614"/>
        <v>#REF!</v>
      </c>
      <c r="BF264" s="25" t="e">
        <f t="shared" si="614"/>
        <v>#REF!</v>
      </c>
      <c r="BG264" s="25" t="e">
        <f t="shared" si="614"/>
        <v>#REF!</v>
      </c>
      <c r="BH264" s="25" t="e">
        <f t="shared" si="614"/>
        <v>#REF!</v>
      </c>
      <c r="BI264" s="25" t="e">
        <f t="shared" si="614"/>
        <v>#REF!</v>
      </c>
      <c r="BJ264" s="25" t="e">
        <f t="shared" si="614"/>
        <v>#REF!</v>
      </c>
      <c r="BK264" s="25">
        <f t="shared" si="614"/>
        <v>4718104</v>
      </c>
      <c r="BL264" s="25">
        <f t="shared" si="614"/>
        <v>1516433</v>
      </c>
      <c r="BM264" s="25">
        <f t="shared" si="614"/>
        <v>49151</v>
      </c>
      <c r="BN264" s="25">
        <f t="shared" si="614"/>
        <v>1565584</v>
      </c>
      <c r="BO264" s="25">
        <f t="shared" si="614"/>
        <v>512065</v>
      </c>
      <c r="BP264" s="25">
        <f t="shared" si="614"/>
        <v>2077649</v>
      </c>
      <c r="BQ264" s="25">
        <f t="shared" si="614"/>
        <v>72840</v>
      </c>
      <c r="BR264" s="25">
        <f t="shared" si="614"/>
        <v>2150489</v>
      </c>
      <c r="BS264" s="25">
        <f t="shared" si="614"/>
        <v>1547972</v>
      </c>
      <c r="BT264" s="25">
        <f t="shared" si="614"/>
        <v>3698461</v>
      </c>
      <c r="BU264" s="25">
        <f t="shared" si="614"/>
        <v>67077</v>
      </c>
      <c r="BV264" s="25">
        <f t="shared" si="614"/>
        <v>3765538</v>
      </c>
      <c r="BW264" s="25">
        <f t="shared" ref="BW264:BX264" si="615">BW51+BW145+BW158+BW170+BW183+BW196+BW208+BW221+BW235+BW247</f>
        <v>755</v>
      </c>
      <c r="BX264" s="25">
        <f t="shared" si="615"/>
        <v>3766293</v>
      </c>
      <c r="BY264" s="25">
        <f t="shared" ref="BY264:BZ264" si="616">BY51+BY145+BY158+BY170+BY183+BY196+BY208+BY221+BY235+BY247</f>
        <v>-13307</v>
      </c>
      <c r="BZ264" s="25">
        <f t="shared" si="616"/>
        <v>3752986</v>
      </c>
      <c r="CA264" s="25">
        <f t="shared" ref="CA264:CB264" si="617">CA51+CA145+CA158+CA170+CA183+CA196+CA208+CA221+CA235+CA247</f>
        <v>-124673</v>
      </c>
      <c r="CB264" s="25">
        <f t="shared" si="617"/>
        <v>3628313</v>
      </c>
      <c r="CC264" s="25">
        <f t="shared" ref="CC264:CF264" si="618">CC51+CC145+CC158+CC170+CC183+CC196+CC208+CC221+CC235+CC247</f>
        <v>90682</v>
      </c>
      <c r="CD264" s="25">
        <f t="shared" si="618"/>
        <v>3628889</v>
      </c>
      <c r="CE264" s="25">
        <f t="shared" si="618"/>
        <v>92177</v>
      </c>
      <c r="CF264" s="25">
        <f t="shared" si="618"/>
        <v>3721066</v>
      </c>
      <c r="CG264" s="704"/>
      <c r="CH264" s="704"/>
      <c r="CI264" s="704"/>
    </row>
    <row r="265" spans="1:87" x14ac:dyDescent="0.2">
      <c r="A265" s="24" t="s">
        <v>96</v>
      </c>
      <c r="B265" s="23">
        <f t="shared" ref="B265:AF265" si="619">B118</f>
        <v>0</v>
      </c>
      <c r="C265" s="23">
        <f t="shared" si="619"/>
        <v>0</v>
      </c>
      <c r="D265" s="23">
        <f t="shared" si="619"/>
        <v>0</v>
      </c>
      <c r="E265" s="23">
        <f t="shared" si="619"/>
        <v>0</v>
      </c>
      <c r="F265" s="23">
        <f t="shared" si="619"/>
        <v>0</v>
      </c>
      <c r="G265" s="23">
        <f t="shared" si="619"/>
        <v>0</v>
      </c>
      <c r="H265" s="23">
        <f t="shared" si="619"/>
        <v>0</v>
      </c>
      <c r="I265" s="23">
        <f t="shared" si="619"/>
        <v>0</v>
      </c>
      <c r="J265" s="23">
        <f t="shared" si="619"/>
        <v>0</v>
      </c>
      <c r="K265" s="23">
        <f t="shared" si="619"/>
        <v>0</v>
      </c>
      <c r="L265" s="23">
        <f t="shared" si="619"/>
        <v>0</v>
      </c>
      <c r="M265" s="23">
        <f t="shared" si="619"/>
        <v>0</v>
      </c>
      <c r="N265" s="23">
        <f t="shared" si="619"/>
        <v>0</v>
      </c>
      <c r="O265" s="23">
        <f t="shared" si="619"/>
        <v>0</v>
      </c>
      <c r="P265" s="23">
        <f t="shared" si="619"/>
        <v>0</v>
      </c>
      <c r="Q265" s="23">
        <f t="shared" si="619"/>
        <v>0</v>
      </c>
      <c r="R265" s="23">
        <f t="shared" si="619"/>
        <v>-7406</v>
      </c>
      <c r="S265" s="23">
        <f t="shared" si="619"/>
        <v>-7406</v>
      </c>
      <c r="T265" s="23">
        <f t="shared" si="619"/>
        <v>0</v>
      </c>
      <c r="U265" s="23">
        <f t="shared" si="619"/>
        <v>-7406</v>
      </c>
      <c r="V265" s="23">
        <f t="shared" si="619"/>
        <v>104418</v>
      </c>
      <c r="W265" s="23">
        <f t="shared" si="619"/>
        <v>0</v>
      </c>
      <c r="X265" s="23">
        <f t="shared" si="619"/>
        <v>104418</v>
      </c>
      <c r="Y265" s="23">
        <f t="shared" si="619"/>
        <v>0</v>
      </c>
      <c r="Z265" s="23">
        <f t="shared" si="619"/>
        <v>104418</v>
      </c>
      <c r="AA265" s="23">
        <f t="shared" si="619"/>
        <v>324</v>
      </c>
      <c r="AB265" s="23">
        <f t="shared" si="619"/>
        <v>104742</v>
      </c>
      <c r="AC265" s="23">
        <f t="shared" si="619"/>
        <v>0</v>
      </c>
      <c r="AD265" s="23">
        <f t="shared" si="619"/>
        <v>104742</v>
      </c>
      <c r="AE265" s="23">
        <f t="shared" si="619"/>
        <v>841</v>
      </c>
      <c r="AF265" s="23">
        <f t="shared" si="619"/>
        <v>105583</v>
      </c>
      <c r="AG265" s="23">
        <f t="shared" ref="AG265:AL265" si="620">AG118+AG169</f>
        <v>308</v>
      </c>
      <c r="AH265" s="23">
        <f t="shared" si="620"/>
        <v>105891</v>
      </c>
      <c r="AI265" s="23">
        <f t="shared" si="620"/>
        <v>0</v>
      </c>
      <c r="AJ265" s="23">
        <f t="shared" si="620"/>
        <v>105891</v>
      </c>
      <c r="AK265" s="23">
        <f t="shared" si="620"/>
        <v>0</v>
      </c>
      <c r="AL265" s="23">
        <f t="shared" si="620"/>
        <v>105891</v>
      </c>
      <c r="AM265" s="23">
        <f t="shared" ref="AM265:AP265" si="621">AM118+AM169</f>
        <v>0</v>
      </c>
      <c r="AN265" s="23">
        <f t="shared" si="621"/>
        <v>105891</v>
      </c>
      <c r="AO265" s="23">
        <f t="shared" si="621"/>
        <v>3804</v>
      </c>
      <c r="AP265" s="23">
        <f t="shared" si="621"/>
        <v>109695</v>
      </c>
      <c r="AQ265" s="24" t="s">
        <v>48</v>
      </c>
      <c r="AR265" s="25" t="e">
        <f t="shared" ref="AR265:BV265" si="622">AR52+AR146+AR159+AR171+AR184+AR197+AR209+AR222+AR236+AR248</f>
        <v>#REF!</v>
      </c>
      <c r="AS265" s="25" t="e">
        <f t="shared" si="622"/>
        <v>#REF!</v>
      </c>
      <c r="AT265" s="25" t="e">
        <f t="shared" si="622"/>
        <v>#REF!</v>
      </c>
      <c r="AU265" s="25" t="e">
        <f t="shared" si="622"/>
        <v>#REF!</v>
      </c>
      <c r="AV265" s="25">
        <f t="shared" si="622"/>
        <v>26980</v>
      </c>
      <c r="AW265" s="25" t="e">
        <f t="shared" si="622"/>
        <v>#REF!</v>
      </c>
      <c r="AX265" s="25" t="e">
        <f t="shared" si="622"/>
        <v>#REF!</v>
      </c>
      <c r="AY265" s="25" t="e">
        <f t="shared" si="622"/>
        <v>#REF!</v>
      </c>
      <c r="AZ265" s="25" t="e">
        <f t="shared" si="622"/>
        <v>#REF!</v>
      </c>
      <c r="BA265" s="25" t="e">
        <f t="shared" si="622"/>
        <v>#REF!</v>
      </c>
      <c r="BB265" s="25" t="e">
        <f t="shared" si="622"/>
        <v>#REF!</v>
      </c>
      <c r="BC265" s="25" t="e">
        <f t="shared" si="622"/>
        <v>#REF!</v>
      </c>
      <c r="BD265" s="25">
        <f t="shared" si="622"/>
        <v>169</v>
      </c>
      <c r="BE265" s="25" t="e">
        <f t="shared" si="622"/>
        <v>#REF!</v>
      </c>
      <c r="BF265" s="25" t="e">
        <f t="shared" si="622"/>
        <v>#REF!</v>
      </c>
      <c r="BG265" s="25" t="e">
        <f t="shared" si="622"/>
        <v>#REF!</v>
      </c>
      <c r="BH265" s="25" t="e">
        <f t="shared" si="622"/>
        <v>#REF!</v>
      </c>
      <c r="BI265" s="25" t="e">
        <f t="shared" si="622"/>
        <v>#REF!</v>
      </c>
      <c r="BJ265" s="25" t="e">
        <f t="shared" si="622"/>
        <v>#REF!</v>
      </c>
      <c r="BK265" s="25">
        <f t="shared" si="622"/>
        <v>599699</v>
      </c>
      <c r="BL265" s="25">
        <f t="shared" si="622"/>
        <v>561463</v>
      </c>
      <c r="BM265" s="25">
        <f t="shared" si="622"/>
        <v>25189</v>
      </c>
      <c r="BN265" s="25">
        <f t="shared" si="622"/>
        <v>586652</v>
      </c>
      <c r="BO265" s="25">
        <f t="shared" si="622"/>
        <v>16005</v>
      </c>
      <c r="BP265" s="25">
        <f t="shared" si="622"/>
        <v>602657</v>
      </c>
      <c r="BQ265" s="25">
        <f t="shared" si="622"/>
        <v>464</v>
      </c>
      <c r="BR265" s="25">
        <f t="shared" si="622"/>
        <v>603121</v>
      </c>
      <c r="BS265" s="25">
        <f t="shared" si="622"/>
        <v>22250</v>
      </c>
      <c r="BT265" s="25">
        <f t="shared" si="622"/>
        <v>625371</v>
      </c>
      <c r="BU265" s="25">
        <f t="shared" si="622"/>
        <v>-23879</v>
      </c>
      <c r="BV265" s="25">
        <f t="shared" si="622"/>
        <v>601492</v>
      </c>
      <c r="BW265" s="25">
        <f t="shared" ref="BW265:BX265" si="623">BW52+BW146+BW159+BW171+BW184+BW197+BW209+BW222+BW236+BW248</f>
        <v>1304</v>
      </c>
      <c r="BX265" s="25">
        <f t="shared" si="623"/>
        <v>602796</v>
      </c>
      <c r="BY265" s="25">
        <f t="shared" ref="BY265:BZ265" si="624">BY52+BY146+BY159+BY171+BY184+BY197+BY209+BY222+BY236+BY248</f>
        <v>-70911</v>
      </c>
      <c r="BZ265" s="25">
        <f t="shared" si="624"/>
        <v>531885</v>
      </c>
      <c r="CA265" s="25">
        <f t="shared" ref="CA265:CB265" si="625">CA52+CA146+CA159+CA171+CA184+CA197+CA209+CA222+CA236+CA248</f>
        <v>-86731</v>
      </c>
      <c r="CB265" s="25">
        <f t="shared" si="625"/>
        <v>445154</v>
      </c>
      <c r="CC265" s="25">
        <f t="shared" ref="CC265:CF265" si="626">CC52+CC146+CC159+CC171+CC184+CC197+CC209+CC222+CC236+CC248</f>
        <v>-86731</v>
      </c>
      <c r="CD265" s="25">
        <f t="shared" si="626"/>
        <v>618616</v>
      </c>
      <c r="CE265" s="25">
        <f t="shared" si="626"/>
        <v>-82927</v>
      </c>
      <c r="CF265" s="25">
        <f t="shared" si="626"/>
        <v>535689</v>
      </c>
      <c r="CG265" s="704"/>
      <c r="CH265" s="704"/>
      <c r="CI265" s="704"/>
    </row>
    <row r="266" spans="1:87" x14ac:dyDescent="0.2">
      <c r="A266" s="24" t="s">
        <v>104</v>
      </c>
      <c r="B266" s="23">
        <f t="shared" ref="B266:S266" si="627">B127+B144+B157+B170+B182+B195+B208+B220+B234+B248</f>
        <v>34205</v>
      </c>
      <c r="C266" s="23">
        <f t="shared" si="627"/>
        <v>34205</v>
      </c>
      <c r="D266" s="23">
        <f t="shared" si="627"/>
        <v>106000</v>
      </c>
      <c r="E266" s="23">
        <f t="shared" si="627"/>
        <v>140205</v>
      </c>
      <c r="F266" s="23">
        <f t="shared" si="627"/>
        <v>212822</v>
      </c>
      <c r="G266" s="23">
        <f t="shared" si="627"/>
        <v>353027</v>
      </c>
      <c r="H266" s="23">
        <f t="shared" si="627"/>
        <v>530138</v>
      </c>
      <c r="I266" s="23">
        <f t="shared" si="627"/>
        <v>883165</v>
      </c>
      <c r="J266" s="23">
        <f t="shared" si="627"/>
        <v>12829</v>
      </c>
      <c r="K266" s="23">
        <f t="shared" si="627"/>
        <v>895994</v>
      </c>
      <c r="L266" s="23">
        <f t="shared" si="627"/>
        <v>19602</v>
      </c>
      <c r="M266" s="23">
        <f t="shared" si="627"/>
        <v>915596</v>
      </c>
      <c r="N266" s="23">
        <f t="shared" si="627"/>
        <v>24536</v>
      </c>
      <c r="O266" s="23">
        <f t="shared" si="627"/>
        <v>940132</v>
      </c>
      <c r="P266" s="23">
        <f t="shared" si="627"/>
        <v>26066</v>
      </c>
      <c r="Q266" s="23">
        <f t="shared" si="627"/>
        <v>966198</v>
      </c>
      <c r="R266" s="23">
        <f t="shared" si="627"/>
        <v>11306</v>
      </c>
      <c r="S266" s="23">
        <f t="shared" si="627"/>
        <v>977504</v>
      </c>
      <c r="T266" s="23">
        <f t="shared" ref="T266:AF266" si="628">T127+T144+T157+T170+T182+T195+T208+T220+T234+T248</f>
        <v>0</v>
      </c>
      <c r="U266" s="23">
        <f t="shared" si="628"/>
        <v>977504</v>
      </c>
      <c r="V266" s="23">
        <f t="shared" si="628"/>
        <v>6151111</v>
      </c>
      <c r="W266" s="23">
        <f t="shared" si="628"/>
        <v>48650</v>
      </c>
      <c r="X266" s="23">
        <f t="shared" si="628"/>
        <v>6199761</v>
      </c>
      <c r="Y266" s="23">
        <f t="shared" si="628"/>
        <v>115501</v>
      </c>
      <c r="Z266" s="23">
        <f t="shared" si="628"/>
        <v>6315262</v>
      </c>
      <c r="AA266" s="23">
        <f t="shared" si="628"/>
        <v>20879</v>
      </c>
      <c r="AB266" s="23">
        <f t="shared" si="628"/>
        <v>6336141</v>
      </c>
      <c r="AC266" s="23">
        <f t="shared" si="628"/>
        <v>31483</v>
      </c>
      <c r="AD266" s="23">
        <f t="shared" si="628"/>
        <v>6367624</v>
      </c>
      <c r="AE266" s="23">
        <f t="shared" si="628"/>
        <v>26493</v>
      </c>
      <c r="AF266" s="23">
        <f t="shared" si="628"/>
        <v>6394117</v>
      </c>
      <c r="AG266" s="23">
        <f t="shared" ref="AG266:AH266" si="629">AG127+AG144+AG157+AG170+AG182+AG195+AG208+AG220+AG234+AG248</f>
        <v>16220</v>
      </c>
      <c r="AH266" s="23">
        <f t="shared" si="629"/>
        <v>6410337</v>
      </c>
      <c r="AI266" s="23">
        <f t="shared" ref="AI266:AJ266" si="630">AI127+AI144+AI157+AI170+AI182+AI195+AI208+AI220+AI234+AI248</f>
        <v>14261</v>
      </c>
      <c r="AJ266" s="23">
        <f t="shared" si="630"/>
        <v>6424598</v>
      </c>
      <c r="AK266" s="23">
        <f t="shared" ref="AK266:AL266" si="631">AK127+AK144+AK157+AK170+AK182+AK195+AK208+AK220+AK234+AK248</f>
        <v>10681</v>
      </c>
      <c r="AL266" s="23">
        <f t="shared" si="631"/>
        <v>6435279</v>
      </c>
      <c r="AM266" s="23">
        <f t="shared" ref="AM266:AP266" si="632">AM127+AM144+AM157+AM170+AM182+AM195+AM208+AM220+AM234+AM248</f>
        <v>0</v>
      </c>
      <c r="AN266" s="23">
        <f t="shared" si="632"/>
        <v>6435279</v>
      </c>
      <c r="AO266" s="23">
        <f t="shared" si="632"/>
        <v>7721</v>
      </c>
      <c r="AP266" s="23">
        <f t="shared" si="632"/>
        <v>6443000</v>
      </c>
      <c r="AQ266" s="24" t="s">
        <v>49</v>
      </c>
      <c r="AR266" s="25" t="e">
        <f t="shared" ref="AR266:BV266" si="633">AR53+AR147+AR160+AR172+AR198+AR210+AR223+AR237+AR249</f>
        <v>#REF!</v>
      </c>
      <c r="AS266" s="25" t="e">
        <f t="shared" si="633"/>
        <v>#REF!</v>
      </c>
      <c r="AT266" s="25" t="e">
        <f t="shared" si="633"/>
        <v>#REF!</v>
      </c>
      <c r="AU266" s="25" t="e">
        <f t="shared" si="633"/>
        <v>#REF!</v>
      </c>
      <c r="AV266" s="25" t="e">
        <f t="shared" si="633"/>
        <v>#REF!</v>
      </c>
      <c r="AW266" s="25" t="e">
        <f t="shared" si="633"/>
        <v>#REF!</v>
      </c>
      <c r="AX266" s="25" t="e">
        <f t="shared" si="633"/>
        <v>#REF!</v>
      </c>
      <c r="AY266" s="25" t="e">
        <f t="shared" si="633"/>
        <v>#REF!</v>
      </c>
      <c r="AZ266" s="25" t="e">
        <f t="shared" si="633"/>
        <v>#REF!</v>
      </c>
      <c r="BA266" s="25" t="e">
        <f t="shared" si="633"/>
        <v>#REF!</v>
      </c>
      <c r="BB266" s="25" t="e">
        <f t="shared" si="633"/>
        <v>#REF!</v>
      </c>
      <c r="BC266" s="25" t="e">
        <f t="shared" si="633"/>
        <v>#REF!</v>
      </c>
      <c r="BD266" s="25" t="e">
        <f t="shared" si="633"/>
        <v>#REF!</v>
      </c>
      <c r="BE266" s="25" t="e">
        <f t="shared" si="633"/>
        <v>#REF!</v>
      </c>
      <c r="BF266" s="25" t="e">
        <f t="shared" si="633"/>
        <v>#REF!</v>
      </c>
      <c r="BG266" s="25" t="e">
        <f t="shared" si="633"/>
        <v>#REF!</v>
      </c>
      <c r="BH266" s="25" t="e">
        <f t="shared" si="633"/>
        <v>#REF!</v>
      </c>
      <c r="BI266" s="25" t="e">
        <f t="shared" si="633"/>
        <v>#REF!</v>
      </c>
      <c r="BJ266" s="25" t="e">
        <f t="shared" si="633"/>
        <v>#REF!</v>
      </c>
      <c r="BK266" s="25">
        <f t="shared" si="633"/>
        <v>48492</v>
      </c>
      <c r="BL266" s="25">
        <f t="shared" si="633"/>
        <v>30297</v>
      </c>
      <c r="BM266" s="25">
        <f t="shared" si="633"/>
        <v>0</v>
      </c>
      <c r="BN266" s="25">
        <f t="shared" si="633"/>
        <v>30297</v>
      </c>
      <c r="BO266" s="25">
        <f t="shared" si="633"/>
        <v>0</v>
      </c>
      <c r="BP266" s="25">
        <f t="shared" si="633"/>
        <v>30297</v>
      </c>
      <c r="BQ266" s="25">
        <f t="shared" si="633"/>
        <v>2600</v>
      </c>
      <c r="BR266" s="25">
        <f t="shared" si="633"/>
        <v>32897</v>
      </c>
      <c r="BS266" s="25">
        <f t="shared" si="633"/>
        <v>0</v>
      </c>
      <c r="BT266" s="25">
        <f t="shared" si="633"/>
        <v>32897</v>
      </c>
      <c r="BU266" s="25">
        <f t="shared" si="633"/>
        <v>-9232</v>
      </c>
      <c r="BV266" s="25">
        <f t="shared" si="633"/>
        <v>23665</v>
      </c>
      <c r="BW266" s="25">
        <f t="shared" ref="BW266:BX266" si="634">BW53+BW147+BW160+BW172+BW198+BW210+BW223+BW237+BW249</f>
        <v>1000</v>
      </c>
      <c r="BX266" s="25">
        <f t="shared" si="634"/>
        <v>24665</v>
      </c>
      <c r="BY266" s="25">
        <f t="shared" ref="BY266:BZ266" si="635">BY53+BY147+BY160+BY172+BY198+BY210+BY223+BY237+BY249</f>
        <v>0</v>
      </c>
      <c r="BZ266" s="25">
        <f t="shared" si="635"/>
        <v>24665</v>
      </c>
      <c r="CA266" s="25">
        <f t="shared" ref="CA266:CB266" si="636">CA53+CA147+CA160+CA172+CA198+CA210+CA223+CA237+CA249</f>
        <v>-1920</v>
      </c>
      <c r="CB266" s="25">
        <f t="shared" si="636"/>
        <v>22745</v>
      </c>
      <c r="CC266" s="25">
        <f t="shared" ref="CC266:CF266" si="637">CC53+CC147+CC160+CC172+CC198+CC210+CC223+CC237+CC249</f>
        <v>-1600</v>
      </c>
      <c r="CD266" s="25">
        <f t="shared" si="637"/>
        <v>21145</v>
      </c>
      <c r="CE266" s="25">
        <f t="shared" si="637"/>
        <v>4795</v>
      </c>
      <c r="CF266" s="25">
        <f t="shared" si="637"/>
        <v>25940</v>
      </c>
      <c r="CG266" s="704"/>
      <c r="CH266" s="704"/>
      <c r="CI266" s="704"/>
    </row>
    <row r="267" spans="1:87" x14ac:dyDescent="0.2">
      <c r="A267" s="18" t="s">
        <v>123</v>
      </c>
      <c r="B267" s="23">
        <f t="shared" ref="B267:S267" si="638">B131+B145+B158+B171+B183+B196+B209+B221+B235+B249</f>
        <v>0</v>
      </c>
      <c r="C267" s="23">
        <f t="shared" si="638"/>
        <v>0</v>
      </c>
      <c r="D267" s="23">
        <f t="shared" si="638"/>
        <v>0</v>
      </c>
      <c r="E267" s="23">
        <f t="shared" si="638"/>
        <v>0</v>
      </c>
      <c r="F267" s="23">
        <f t="shared" si="638"/>
        <v>201072</v>
      </c>
      <c r="G267" s="23">
        <f t="shared" si="638"/>
        <v>201072</v>
      </c>
      <c r="H267" s="23">
        <f t="shared" si="638"/>
        <v>0</v>
      </c>
      <c r="I267" s="23">
        <f t="shared" si="638"/>
        <v>201072</v>
      </c>
      <c r="J267" s="23">
        <f t="shared" si="638"/>
        <v>0</v>
      </c>
      <c r="K267" s="23">
        <f t="shared" si="638"/>
        <v>201072</v>
      </c>
      <c r="L267" s="23">
        <f t="shared" si="638"/>
        <v>0</v>
      </c>
      <c r="M267" s="23">
        <f t="shared" si="638"/>
        <v>201072</v>
      </c>
      <c r="N267" s="23">
        <f t="shared" si="638"/>
        <v>0</v>
      </c>
      <c r="O267" s="23">
        <f t="shared" si="638"/>
        <v>201072</v>
      </c>
      <c r="P267" s="23">
        <f t="shared" si="638"/>
        <v>0</v>
      </c>
      <c r="Q267" s="23">
        <f t="shared" si="638"/>
        <v>201072</v>
      </c>
      <c r="R267" s="23">
        <f t="shared" si="638"/>
        <v>0</v>
      </c>
      <c r="S267" s="23">
        <f t="shared" si="638"/>
        <v>201072</v>
      </c>
      <c r="T267" s="23">
        <f t="shared" ref="T267:AF267" si="639">T131+T145+T158+T171+T183+T196+T209+T221+T235+T249</f>
        <v>0</v>
      </c>
      <c r="U267" s="23">
        <f t="shared" si="639"/>
        <v>201072</v>
      </c>
      <c r="V267" s="23">
        <f t="shared" si="639"/>
        <v>3230000</v>
      </c>
      <c r="W267" s="23">
        <f t="shared" si="639"/>
        <v>0</v>
      </c>
      <c r="X267" s="23">
        <f t="shared" si="639"/>
        <v>3230000</v>
      </c>
      <c r="Y267" s="23">
        <f t="shared" si="639"/>
        <v>232298</v>
      </c>
      <c r="Z267" s="23">
        <f t="shared" si="639"/>
        <v>3462298</v>
      </c>
      <c r="AA267" s="23">
        <f t="shared" si="639"/>
        <v>0</v>
      </c>
      <c r="AB267" s="23">
        <f t="shared" si="639"/>
        <v>3462298</v>
      </c>
      <c r="AC267" s="23">
        <f t="shared" si="639"/>
        <v>0</v>
      </c>
      <c r="AD267" s="23">
        <f t="shared" si="639"/>
        <v>3462298</v>
      </c>
      <c r="AE267" s="23">
        <f t="shared" si="639"/>
        <v>0</v>
      </c>
      <c r="AF267" s="23">
        <f t="shared" si="639"/>
        <v>3462298</v>
      </c>
      <c r="AG267" s="23">
        <f t="shared" ref="AG267:AH267" si="640">AG131+AG145+AG158+AG171+AG183+AG196+AG209+AG221+AG235+AG249</f>
        <v>0</v>
      </c>
      <c r="AH267" s="23">
        <f t="shared" si="640"/>
        <v>3462298</v>
      </c>
      <c r="AI267" s="23">
        <f t="shared" ref="AI267:AJ267" si="641">AI131+AI145+AI158+AI171+AI183+AI196+AI209+AI221+AI235+AI249</f>
        <v>0</v>
      </c>
      <c r="AJ267" s="23">
        <f t="shared" si="641"/>
        <v>3462298</v>
      </c>
      <c r="AK267" s="23">
        <f t="shared" ref="AK267:AL267" si="642">AK131+AK145+AK158+AK171+AK183+AK196+AK209+AK221+AK235+AK249</f>
        <v>0</v>
      </c>
      <c r="AL267" s="23">
        <f t="shared" si="642"/>
        <v>3462298</v>
      </c>
      <c r="AM267" s="23">
        <f t="shared" ref="AM267:AP267" si="643">AM131+AM145+AM158+AM171+AM183+AM196+AM209+AM221+AM235+AM249</f>
        <v>0</v>
      </c>
      <c r="AN267" s="23">
        <f t="shared" si="643"/>
        <v>3462298</v>
      </c>
      <c r="AO267" s="23">
        <f t="shared" si="643"/>
        <v>0</v>
      </c>
      <c r="AP267" s="23">
        <f t="shared" si="643"/>
        <v>3462298</v>
      </c>
      <c r="AQ267" s="24" t="s">
        <v>105</v>
      </c>
      <c r="AR267" s="25">
        <f t="shared" ref="AR267:BI267" si="644">AR127</f>
        <v>34205</v>
      </c>
      <c r="AS267" s="25">
        <f t="shared" si="644"/>
        <v>34205</v>
      </c>
      <c r="AT267" s="25">
        <f t="shared" si="644"/>
        <v>106000</v>
      </c>
      <c r="AU267" s="25">
        <f t="shared" si="644"/>
        <v>140205</v>
      </c>
      <c r="AV267" s="25">
        <f t="shared" si="644"/>
        <v>11750</v>
      </c>
      <c r="AW267" s="25">
        <f t="shared" si="644"/>
        <v>151955</v>
      </c>
      <c r="AX267" s="25">
        <f t="shared" si="644"/>
        <v>530138</v>
      </c>
      <c r="AY267" s="25">
        <f t="shared" si="644"/>
        <v>682093</v>
      </c>
      <c r="AZ267" s="25">
        <f t="shared" si="644"/>
        <v>12829</v>
      </c>
      <c r="BA267" s="25">
        <f t="shared" si="644"/>
        <v>694922</v>
      </c>
      <c r="BB267" s="25">
        <f t="shared" si="644"/>
        <v>19602</v>
      </c>
      <c r="BC267" s="25">
        <f t="shared" si="644"/>
        <v>714524</v>
      </c>
      <c r="BD267" s="25">
        <f t="shared" si="644"/>
        <v>24536</v>
      </c>
      <c r="BE267" s="25">
        <f t="shared" si="644"/>
        <v>739060</v>
      </c>
      <c r="BF267" s="25">
        <f t="shared" si="644"/>
        <v>26066</v>
      </c>
      <c r="BG267" s="25">
        <f t="shared" si="644"/>
        <v>765126</v>
      </c>
      <c r="BH267" s="25">
        <f t="shared" si="644"/>
        <v>511306</v>
      </c>
      <c r="BI267" s="25">
        <f t="shared" si="644"/>
        <v>1276432</v>
      </c>
      <c r="BJ267" s="25">
        <f t="shared" ref="BJ267:BV267" si="645">BJ127</f>
        <v>0</v>
      </c>
      <c r="BK267" s="25">
        <f t="shared" si="645"/>
        <v>1276432</v>
      </c>
      <c r="BL267" s="25">
        <f t="shared" si="645"/>
        <v>2469588</v>
      </c>
      <c r="BM267" s="25">
        <f t="shared" si="645"/>
        <v>48650</v>
      </c>
      <c r="BN267" s="25">
        <f t="shared" si="645"/>
        <v>2518238</v>
      </c>
      <c r="BO267" s="25">
        <f t="shared" si="645"/>
        <v>-116797</v>
      </c>
      <c r="BP267" s="25">
        <f t="shared" si="645"/>
        <v>2401441</v>
      </c>
      <c r="BQ267" s="25">
        <f t="shared" si="645"/>
        <v>20879</v>
      </c>
      <c r="BR267" s="25">
        <f t="shared" si="645"/>
        <v>2422320</v>
      </c>
      <c r="BS267" s="25">
        <f t="shared" si="645"/>
        <v>31483</v>
      </c>
      <c r="BT267" s="25">
        <f t="shared" si="645"/>
        <v>2453803</v>
      </c>
      <c r="BU267" s="25">
        <f t="shared" si="645"/>
        <v>26493</v>
      </c>
      <c r="BV267" s="25">
        <f t="shared" si="645"/>
        <v>2480296</v>
      </c>
      <c r="BW267" s="25">
        <f t="shared" ref="BW267" si="646">BW127</f>
        <v>16220</v>
      </c>
      <c r="BX267" s="25">
        <f>BX127</f>
        <v>2496516</v>
      </c>
      <c r="BY267" s="25">
        <f t="shared" ref="BY267:BZ267" si="647">BY127</f>
        <v>14261</v>
      </c>
      <c r="BZ267" s="25">
        <f t="shared" si="647"/>
        <v>2510777</v>
      </c>
      <c r="CA267" s="25">
        <f t="shared" ref="CA267:CB267" si="648">CA127</f>
        <v>10681</v>
      </c>
      <c r="CB267" s="25">
        <f t="shared" si="648"/>
        <v>2521458</v>
      </c>
      <c r="CC267" s="25">
        <f t="shared" ref="CC267:CF267" si="649">CC127</f>
        <v>0</v>
      </c>
      <c r="CD267" s="25">
        <f t="shared" si="649"/>
        <v>2521458</v>
      </c>
      <c r="CE267" s="25">
        <f t="shared" si="649"/>
        <v>7721</v>
      </c>
      <c r="CF267" s="25">
        <f t="shared" si="649"/>
        <v>2529179</v>
      </c>
      <c r="CG267" s="704"/>
      <c r="CH267" s="704"/>
      <c r="CI267" s="704"/>
    </row>
    <row r="268" spans="1:87" x14ac:dyDescent="0.2">
      <c r="A268" s="36" t="s">
        <v>125</v>
      </c>
      <c r="B268" s="23">
        <f t="shared" ref="B268:S268" si="650">+B146+B159+B172+B184+B197+B210+B222+B236+B250</f>
        <v>34205</v>
      </c>
      <c r="C268" s="23">
        <f t="shared" si="650"/>
        <v>34205</v>
      </c>
      <c r="D268" s="23">
        <f t="shared" si="650"/>
        <v>106000</v>
      </c>
      <c r="E268" s="23">
        <f t="shared" si="650"/>
        <v>140205</v>
      </c>
      <c r="F268" s="23">
        <f t="shared" si="650"/>
        <v>11750</v>
      </c>
      <c r="G268" s="23">
        <f t="shared" si="650"/>
        <v>151955</v>
      </c>
      <c r="H268" s="23">
        <f t="shared" si="650"/>
        <v>30138</v>
      </c>
      <c r="I268" s="23">
        <f t="shared" si="650"/>
        <v>182093</v>
      </c>
      <c r="J268" s="23">
        <f t="shared" si="650"/>
        <v>12829</v>
      </c>
      <c r="K268" s="23">
        <f t="shared" si="650"/>
        <v>194922</v>
      </c>
      <c r="L268" s="23">
        <f t="shared" si="650"/>
        <v>19602</v>
      </c>
      <c r="M268" s="23">
        <f t="shared" si="650"/>
        <v>214524</v>
      </c>
      <c r="N268" s="23">
        <f t="shared" si="650"/>
        <v>24536</v>
      </c>
      <c r="O268" s="23">
        <f t="shared" si="650"/>
        <v>239060</v>
      </c>
      <c r="P268" s="23">
        <f t="shared" si="650"/>
        <v>26066</v>
      </c>
      <c r="Q268" s="23">
        <f t="shared" si="650"/>
        <v>265126</v>
      </c>
      <c r="R268" s="23">
        <f t="shared" si="650"/>
        <v>11306</v>
      </c>
      <c r="S268" s="23">
        <f t="shared" si="650"/>
        <v>276432</v>
      </c>
      <c r="T268" s="23">
        <f t="shared" ref="T268:AF268" si="651">+T146+T159+T172+T184+T197+T210+T222+T236+T250</f>
        <v>0</v>
      </c>
      <c r="U268" s="23">
        <f t="shared" si="651"/>
        <v>276432</v>
      </c>
      <c r="V268" s="23">
        <f t="shared" si="651"/>
        <v>2421111</v>
      </c>
      <c r="W268" s="23">
        <f t="shared" si="651"/>
        <v>48650</v>
      </c>
      <c r="X268" s="23">
        <f t="shared" si="651"/>
        <v>2469761</v>
      </c>
      <c r="Y268" s="23">
        <f t="shared" si="651"/>
        <v>-116797</v>
      </c>
      <c r="Z268" s="23">
        <f t="shared" si="651"/>
        <v>2352964</v>
      </c>
      <c r="AA268" s="23">
        <f t="shared" si="651"/>
        <v>20879</v>
      </c>
      <c r="AB268" s="23">
        <f t="shared" si="651"/>
        <v>2373843</v>
      </c>
      <c r="AC268" s="23">
        <f t="shared" si="651"/>
        <v>31483</v>
      </c>
      <c r="AD268" s="23">
        <f t="shared" si="651"/>
        <v>2405326</v>
      </c>
      <c r="AE268" s="23">
        <f t="shared" si="651"/>
        <v>26493</v>
      </c>
      <c r="AF268" s="23">
        <f t="shared" si="651"/>
        <v>2431819</v>
      </c>
      <c r="AG268" s="23">
        <f t="shared" ref="AG268:AH268" si="652">+AG146+AG159+AG172+AG184+AG197+AG210+AG222+AG236+AG250</f>
        <v>16220</v>
      </c>
      <c r="AH268" s="23">
        <f t="shared" si="652"/>
        <v>2448039</v>
      </c>
      <c r="AI268" s="23">
        <f t="shared" ref="AI268:AJ268" si="653">+AI146+AI159+AI172+AI184+AI197+AI210+AI222+AI236+AI250</f>
        <v>14261</v>
      </c>
      <c r="AJ268" s="23">
        <f t="shared" si="653"/>
        <v>2462300</v>
      </c>
      <c r="AK268" s="23">
        <f t="shared" ref="AK268:AL268" si="654">+AK146+AK159+AK172+AK184+AK197+AK210+AK222+AK236+AK250</f>
        <v>10681</v>
      </c>
      <c r="AL268" s="23">
        <f t="shared" si="654"/>
        <v>2472981</v>
      </c>
      <c r="AM268" s="23">
        <f t="shared" ref="AM268:AP268" si="655">+AM146+AM159+AM172+AM184+AM197+AM210+AM222+AM236+AM250</f>
        <v>0</v>
      </c>
      <c r="AN268" s="23">
        <f t="shared" si="655"/>
        <v>2472981</v>
      </c>
      <c r="AO268" s="23">
        <f t="shared" si="655"/>
        <v>7721</v>
      </c>
      <c r="AP268" s="23">
        <f t="shared" si="655"/>
        <v>2480702</v>
      </c>
      <c r="AQ268" s="24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>
        <f t="shared" ref="BN268:CD270" si="656">SUM(BL268:BM268)</f>
        <v>0</v>
      </c>
      <c r="BO268" s="25">
        <f t="shared" si="656"/>
        <v>0</v>
      </c>
      <c r="BP268" s="25">
        <f t="shared" si="656"/>
        <v>0</v>
      </c>
      <c r="BQ268" s="25">
        <f t="shared" si="656"/>
        <v>0</v>
      </c>
      <c r="BR268" s="25">
        <f t="shared" si="656"/>
        <v>0</v>
      </c>
      <c r="BS268" s="25">
        <f t="shared" si="656"/>
        <v>0</v>
      </c>
      <c r="BT268" s="25">
        <f t="shared" si="656"/>
        <v>0</v>
      </c>
      <c r="BU268" s="25">
        <f t="shared" si="656"/>
        <v>0</v>
      </c>
      <c r="BV268" s="25">
        <f t="shared" si="656"/>
        <v>0</v>
      </c>
      <c r="BW268" s="25">
        <f t="shared" si="656"/>
        <v>0</v>
      </c>
      <c r="BX268" s="25">
        <f t="shared" si="656"/>
        <v>0</v>
      </c>
      <c r="BY268" s="25">
        <f t="shared" si="656"/>
        <v>0</v>
      </c>
      <c r="BZ268" s="25">
        <f t="shared" si="656"/>
        <v>0</v>
      </c>
      <c r="CA268" s="25">
        <f t="shared" si="656"/>
        <v>0</v>
      </c>
      <c r="CB268" s="25">
        <f t="shared" si="656"/>
        <v>0</v>
      </c>
      <c r="CC268" s="25">
        <f t="shared" si="656"/>
        <v>0</v>
      </c>
      <c r="CD268" s="25">
        <f t="shared" si="656"/>
        <v>0</v>
      </c>
      <c r="CE268" s="25"/>
      <c r="CF268" s="25"/>
      <c r="CG268" s="704"/>
      <c r="CH268" s="704"/>
      <c r="CI268" s="704"/>
    </row>
    <row r="269" spans="1:87" x14ac:dyDescent="0.2">
      <c r="A269" s="18" t="s">
        <v>113</v>
      </c>
      <c r="B269" s="23">
        <f t="shared" ref="B269:S269" si="657">B133</f>
        <v>0</v>
      </c>
      <c r="C269" s="23">
        <f t="shared" si="657"/>
        <v>0</v>
      </c>
      <c r="D269" s="23">
        <f t="shared" si="657"/>
        <v>0</v>
      </c>
      <c r="E269" s="23">
        <f t="shared" si="657"/>
        <v>0</v>
      </c>
      <c r="F269" s="23">
        <f t="shared" si="657"/>
        <v>0</v>
      </c>
      <c r="G269" s="23">
        <f t="shared" si="657"/>
        <v>0</v>
      </c>
      <c r="H269" s="23">
        <f t="shared" si="657"/>
        <v>0</v>
      </c>
      <c r="I269" s="23">
        <f t="shared" si="657"/>
        <v>0</v>
      </c>
      <c r="J269" s="23">
        <f t="shared" si="657"/>
        <v>0</v>
      </c>
      <c r="K269" s="23">
        <f t="shared" si="657"/>
        <v>0</v>
      </c>
      <c r="L269" s="23">
        <f t="shared" si="657"/>
        <v>0</v>
      </c>
      <c r="M269" s="23">
        <f t="shared" si="657"/>
        <v>0</v>
      </c>
      <c r="N269" s="23">
        <f t="shared" si="657"/>
        <v>0</v>
      </c>
      <c r="O269" s="23">
        <f t="shared" si="657"/>
        <v>0</v>
      </c>
      <c r="P269" s="23">
        <f t="shared" si="657"/>
        <v>0</v>
      </c>
      <c r="Q269" s="23">
        <f t="shared" si="657"/>
        <v>0</v>
      </c>
      <c r="R269" s="23">
        <f t="shared" si="657"/>
        <v>0</v>
      </c>
      <c r="S269" s="23">
        <f t="shared" si="657"/>
        <v>0</v>
      </c>
      <c r="T269" s="23">
        <f>T133</f>
        <v>0</v>
      </c>
      <c r="U269" s="23">
        <f>U133</f>
        <v>0</v>
      </c>
      <c r="V269" s="23">
        <f>V133</f>
        <v>0</v>
      </c>
      <c r="W269" s="23"/>
      <c r="X269" s="23">
        <f t="shared" ref="X269:AN270" si="658">SUM(V269:W269)</f>
        <v>0</v>
      </c>
      <c r="Y269" s="23">
        <f t="shared" si="658"/>
        <v>0</v>
      </c>
      <c r="Z269" s="23">
        <f t="shared" si="658"/>
        <v>0</v>
      </c>
      <c r="AA269" s="23">
        <f t="shared" si="658"/>
        <v>0</v>
      </c>
      <c r="AB269" s="23">
        <f t="shared" si="658"/>
        <v>0</v>
      </c>
      <c r="AC269" s="23">
        <f t="shared" si="658"/>
        <v>0</v>
      </c>
      <c r="AD269" s="23">
        <f t="shared" si="658"/>
        <v>0</v>
      </c>
      <c r="AE269" s="23">
        <f t="shared" si="658"/>
        <v>0</v>
      </c>
      <c r="AF269" s="23">
        <f t="shared" si="658"/>
        <v>0</v>
      </c>
      <c r="AG269" s="23">
        <f t="shared" si="658"/>
        <v>0</v>
      </c>
      <c r="AH269" s="23">
        <f t="shared" si="658"/>
        <v>0</v>
      </c>
      <c r="AI269" s="23">
        <f t="shared" si="658"/>
        <v>0</v>
      </c>
      <c r="AJ269" s="23">
        <f t="shared" si="658"/>
        <v>0</v>
      </c>
      <c r="AK269" s="23">
        <f t="shared" si="658"/>
        <v>0</v>
      </c>
      <c r="AL269" s="23">
        <f t="shared" si="658"/>
        <v>0</v>
      </c>
      <c r="AM269" s="23">
        <f t="shared" si="658"/>
        <v>0</v>
      </c>
      <c r="AN269" s="23">
        <f t="shared" si="658"/>
        <v>0</v>
      </c>
      <c r="AO269" s="23">
        <f t="shared" ref="AO269:AO270" si="659">SUM(AM269:AN269)</f>
        <v>0</v>
      </c>
      <c r="AP269" s="23">
        <f t="shared" ref="AP269:AP270" si="660">SUM(AN269:AO269)</f>
        <v>0</v>
      </c>
      <c r="AQ269" s="18" t="s">
        <v>115</v>
      </c>
      <c r="AR269" s="25">
        <f t="shared" ref="AR269:BI269" si="661">AR134</f>
        <v>0</v>
      </c>
      <c r="AS269" s="25">
        <f t="shared" si="661"/>
        <v>0</v>
      </c>
      <c r="AT269" s="25">
        <f t="shared" si="661"/>
        <v>0</v>
      </c>
      <c r="AU269" s="25">
        <f t="shared" si="661"/>
        <v>0</v>
      </c>
      <c r="AV269" s="25">
        <f t="shared" si="661"/>
        <v>0</v>
      </c>
      <c r="AW269" s="25">
        <f t="shared" si="661"/>
        <v>0</v>
      </c>
      <c r="AX269" s="25">
        <f t="shared" si="661"/>
        <v>0</v>
      </c>
      <c r="AY269" s="25">
        <f t="shared" si="661"/>
        <v>0</v>
      </c>
      <c r="AZ269" s="25">
        <f t="shared" si="661"/>
        <v>0</v>
      </c>
      <c r="BA269" s="25">
        <f t="shared" si="661"/>
        <v>0</v>
      </c>
      <c r="BB269" s="25">
        <f t="shared" si="661"/>
        <v>0</v>
      </c>
      <c r="BC269" s="25">
        <f t="shared" si="661"/>
        <v>0</v>
      </c>
      <c r="BD269" s="25">
        <f t="shared" si="661"/>
        <v>0</v>
      </c>
      <c r="BE269" s="25">
        <f t="shared" si="661"/>
        <v>0</v>
      </c>
      <c r="BF269" s="25">
        <f t="shared" si="661"/>
        <v>0</v>
      </c>
      <c r="BG269" s="25">
        <f t="shared" si="661"/>
        <v>0</v>
      </c>
      <c r="BH269" s="25">
        <f t="shared" si="661"/>
        <v>0</v>
      </c>
      <c r="BI269" s="25">
        <f t="shared" si="661"/>
        <v>0</v>
      </c>
      <c r="BJ269" s="25">
        <f>BJ134</f>
        <v>0</v>
      </c>
      <c r="BK269" s="25">
        <f>BK134</f>
        <v>0</v>
      </c>
      <c r="BL269" s="25">
        <f>BL134</f>
        <v>0</v>
      </c>
      <c r="BM269" s="25"/>
      <c r="BN269" s="25">
        <f t="shared" si="656"/>
        <v>0</v>
      </c>
      <c r="BO269" s="25">
        <f t="shared" si="656"/>
        <v>0</v>
      </c>
      <c r="BP269" s="25">
        <f t="shared" si="656"/>
        <v>0</v>
      </c>
      <c r="BQ269" s="25">
        <f t="shared" si="656"/>
        <v>0</v>
      </c>
      <c r="BR269" s="25">
        <f t="shared" si="656"/>
        <v>0</v>
      </c>
      <c r="BS269" s="25">
        <f t="shared" si="656"/>
        <v>0</v>
      </c>
      <c r="BT269" s="25">
        <f t="shared" si="656"/>
        <v>0</v>
      </c>
      <c r="BU269" s="25">
        <f t="shared" si="656"/>
        <v>0</v>
      </c>
      <c r="BV269" s="25">
        <f t="shared" si="656"/>
        <v>0</v>
      </c>
      <c r="BW269" s="25">
        <f t="shared" si="656"/>
        <v>0</v>
      </c>
      <c r="BX269" s="25">
        <f t="shared" si="656"/>
        <v>0</v>
      </c>
      <c r="BY269" s="25">
        <f t="shared" si="656"/>
        <v>0</v>
      </c>
      <c r="BZ269" s="25">
        <f t="shared" si="656"/>
        <v>0</v>
      </c>
      <c r="CA269" s="25">
        <f t="shared" si="656"/>
        <v>0</v>
      </c>
      <c r="CB269" s="25">
        <f t="shared" si="656"/>
        <v>0</v>
      </c>
      <c r="CC269" s="25">
        <f t="shared" si="656"/>
        <v>0</v>
      </c>
      <c r="CD269" s="25">
        <f t="shared" si="656"/>
        <v>0</v>
      </c>
      <c r="CE269" s="25"/>
      <c r="CF269" s="25"/>
      <c r="CG269" s="704"/>
      <c r="CH269" s="704"/>
      <c r="CI269" s="704"/>
    </row>
    <row r="270" spans="1:87" x14ac:dyDescent="0.2">
      <c r="A270" s="27" t="s">
        <v>109</v>
      </c>
      <c r="B270" s="23">
        <f t="shared" ref="B270:S270" si="662">B130</f>
        <v>0</v>
      </c>
      <c r="C270" s="23">
        <f t="shared" si="662"/>
        <v>0</v>
      </c>
      <c r="D270" s="23">
        <f t="shared" si="662"/>
        <v>0</v>
      </c>
      <c r="E270" s="23">
        <f t="shared" si="662"/>
        <v>0</v>
      </c>
      <c r="F270" s="23">
        <f t="shared" si="662"/>
        <v>0</v>
      </c>
      <c r="G270" s="23">
        <f t="shared" si="662"/>
        <v>0</v>
      </c>
      <c r="H270" s="23">
        <f t="shared" si="662"/>
        <v>0</v>
      </c>
      <c r="I270" s="23">
        <f t="shared" si="662"/>
        <v>0</v>
      </c>
      <c r="J270" s="23">
        <f t="shared" si="662"/>
        <v>0</v>
      </c>
      <c r="K270" s="23">
        <f t="shared" si="662"/>
        <v>0</v>
      </c>
      <c r="L270" s="23">
        <f t="shared" si="662"/>
        <v>0</v>
      </c>
      <c r="M270" s="23">
        <f t="shared" si="662"/>
        <v>0</v>
      </c>
      <c r="N270" s="23">
        <f t="shared" si="662"/>
        <v>0</v>
      </c>
      <c r="O270" s="23">
        <f t="shared" si="662"/>
        <v>0</v>
      </c>
      <c r="P270" s="23">
        <f t="shared" si="662"/>
        <v>0</v>
      </c>
      <c r="Q270" s="23">
        <f t="shared" si="662"/>
        <v>0</v>
      </c>
      <c r="R270" s="23">
        <f t="shared" si="662"/>
        <v>0</v>
      </c>
      <c r="S270" s="23">
        <f t="shared" si="662"/>
        <v>0</v>
      </c>
      <c r="T270" s="23">
        <f>T130</f>
        <v>0</v>
      </c>
      <c r="U270" s="23">
        <f>U130</f>
        <v>0</v>
      </c>
      <c r="V270" s="23">
        <f>V130</f>
        <v>500000</v>
      </c>
      <c r="W270" s="23"/>
      <c r="X270" s="23">
        <f t="shared" si="658"/>
        <v>500000</v>
      </c>
      <c r="Y270" s="23"/>
      <c r="Z270" s="23">
        <f t="shared" si="658"/>
        <v>500000</v>
      </c>
      <c r="AA270" s="23"/>
      <c r="AB270" s="23">
        <f t="shared" si="658"/>
        <v>500000</v>
      </c>
      <c r="AC270" s="23"/>
      <c r="AD270" s="23">
        <f t="shared" si="658"/>
        <v>500000</v>
      </c>
      <c r="AE270" s="23"/>
      <c r="AF270" s="23">
        <f t="shared" si="658"/>
        <v>500000</v>
      </c>
      <c r="AG270" s="23"/>
      <c r="AH270" s="23">
        <f t="shared" si="658"/>
        <v>500000</v>
      </c>
      <c r="AI270" s="23"/>
      <c r="AJ270" s="23">
        <f t="shared" si="658"/>
        <v>500000</v>
      </c>
      <c r="AK270" s="23"/>
      <c r="AL270" s="23">
        <f t="shared" si="658"/>
        <v>500000</v>
      </c>
      <c r="AM270" s="23"/>
      <c r="AN270" s="23">
        <f t="shared" si="658"/>
        <v>500000</v>
      </c>
      <c r="AO270" s="23">
        <f t="shared" si="659"/>
        <v>500000</v>
      </c>
      <c r="AP270" s="23">
        <f t="shared" si="660"/>
        <v>1000000</v>
      </c>
      <c r="AQ270" s="18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>
        <f t="shared" si="656"/>
        <v>0</v>
      </c>
      <c r="BO270" s="25">
        <f t="shared" si="656"/>
        <v>0</v>
      </c>
      <c r="BP270" s="25">
        <f t="shared" si="656"/>
        <v>0</v>
      </c>
      <c r="BQ270" s="25">
        <f t="shared" si="656"/>
        <v>0</v>
      </c>
      <c r="BR270" s="25">
        <f t="shared" si="656"/>
        <v>0</v>
      </c>
      <c r="BS270" s="25">
        <f t="shared" si="656"/>
        <v>0</v>
      </c>
      <c r="BT270" s="25">
        <f t="shared" si="656"/>
        <v>0</v>
      </c>
      <c r="BU270" s="25">
        <f t="shared" si="656"/>
        <v>0</v>
      </c>
      <c r="BV270" s="25">
        <f t="shared" si="656"/>
        <v>0</v>
      </c>
      <c r="BW270" s="25">
        <f t="shared" si="656"/>
        <v>0</v>
      </c>
      <c r="BX270" s="25">
        <f t="shared" si="656"/>
        <v>0</v>
      </c>
      <c r="BY270" s="25">
        <f t="shared" si="656"/>
        <v>0</v>
      </c>
      <c r="BZ270" s="25">
        <f t="shared" si="656"/>
        <v>0</v>
      </c>
      <c r="CA270" s="25">
        <f t="shared" si="656"/>
        <v>0</v>
      </c>
      <c r="CB270" s="25">
        <f t="shared" si="656"/>
        <v>0</v>
      </c>
      <c r="CC270" s="25">
        <f t="shared" si="656"/>
        <v>0</v>
      </c>
      <c r="CD270" s="25">
        <f t="shared" si="656"/>
        <v>0</v>
      </c>
      <c r="CE270" s="25"/>
      <c r="CF270" s="25"/>
      <c r="CG270" s="704"/>
      <c r="CH270" s="704"/>
      <c r="CI270" s="704"/>
    </row>
    <row r="271" spans="1:87" s="60" customFormat="1" ht="14.25" x14ac:dyDescent="0.2">
      <c r="A271" s="37" t="s">
        <v>139</v>
      </c>
      <c r="B271" s="30" t="e">
        <f t="shared" ref="B271:S271" si="663">SUM(B259:B266)</f>
        <v>#REF!</v>
      </c>
      <c r="C271" s="30" t="e">
        <f t="shared" si="663"/>
        <v>#REF!</v>
      </c>
      <c r="D271" s="30" t="e">
        <f t="shared" si="663"/>
        <v>#REF!</v>
      </c>
      <c r="E271" s="30" t="e">
        <f t="shared" si="663"/>
        <v>#REF!</v>
      </c>
      <c r="F271" s="30" t="e">
        <f t="shared" si="663"/>
        <v>#REF!</v>
      </c>
      <c r="G271" s="30" t="e">
        <f t="shared" si="663"/>
        <v>#REF!</v>
      </c>
      <c r="H271" s="30" t="e">
        <f t="shared" si="663"/>
        <v>#REF!</v>
      </c>
      <c r="I271" s="30" t="e">
        <f t="shared" si="663"/>
        <v>#REF!</v>
      </c>
      <c r="J271" s="30" t="e">
        <f t="shared" si="663"/>
        <v>#REF!</v>
      </c>
      <c r="K271" s="30" t="e">
        <f t="shared" si="663"/>
        <v>#REF!</v>
      </c>
      <c r="L271" s="30" t="e">
        <f t="shared" si="663"/>
        <v>#REF!</v>
      </c>
      <c r="M271" s="30" t="e">
        <f t="shared" si="663"/>
        <v>#REF!</v>
      </c>
      <c r="N271" s="30" t="e">
        <f t="shared" si="663"/>
        <v>#REF!</v>
      </c>
      <c r="O271" s="30" t="e">
        <f t="shared" si="663"/>
        <v>#REF!</v>
      </c>
      <c r="P271" s="30" t="e">
        <f t="shared" si="663"/>
        <v>#REF!</v>
      </c>
      <c r="Q271" s="30" t="e">
        <f t="shared" si="663"/>
        <v>#REF!</v>
      </c>
      <c r="R271" s="30" t="e">
        <f t="shared" si="663"/>
        <v>#REF!</v>
      </c>
      <c r="S271" s="30" t="e">
        <f t="shared" si="663"/>
        <v>#REF!</v>
      </c>
      <c r="T271" s="30" t="e">
        <f t="shared" ref="T271:AF271" si="664">SUM(T259:T266)</f>
        <v>#REF!</v>
      </c>
      <c r="U271" s="30" t="e">
        <f t="shared" si="664"/>
        <v>#REF!</v>
      </c>
      <c r="V271" s="30">
        <f t="shared" si="664"/>
        <v>11098304</v>
      </c>
      <c r="W271" s="30">
        <f t="shared" si="664"/>
        <v>198422</v>
      </c>
      <c r="X271" s="30">
        <f t="shared" si="664"/>
        <v>11296726</v>
      </c>
      <c r="Y271" s="30">
        <f t="shared" si="664"/>
        <v>54191</v>
      </c>
      <c r="Z271" s="30">
        <f t="shared" si="664"/>
        <v>11350917</v>
      </c>
      <c r="AA271" s="30">
        <f t="shared" si="664"/>
        <v>78466</v>
      </c>
      <c r="AB271" s="30">
        <f t="shared" si="664"/>
        <v>11429383</v>
      </c>
      <c r="AC271" s="30">
        <f t="shared" si="664"/>
        <v>1446327</v>
      </c>
      <c r="AD271" s="30">
        <f t="shared" si="664"/>
        <v>12875710</v>
      </c>
      <c r="AE271" s="30">
        <f t="shared" si="664"/>
        <v>171704</v>
      </c>
      <c r="AF271" s="30">
        <f t="shared" si="664"/>
        <v>13047414</v>
      </c>
      <c r="AG271" s="30">
        <f t="shared" ref="AG271:AH271" si="665">SUM(AG259:AG266)</f>
        <v>42415</v>
      </c>
      <c r="AH271" s="30">
        <f t="shared" si="665"/>
        <v>13089829</v>
      </c>
      <c r="AI271" s="30">
        <f t="shared" ref="AI271:AJ271" si="666">SUM(AI259:AI266)</f>
        <v>207968</v>
      </c>
      <c r="AJ271" s="30">
        <f t="shared" si="666"/>
        <v>13297797</v>
      </c>
      <c r="AK271" s="30">
        <f t="shared" ref="AK271:AL271" si="667">SUM(AK259:AK266)</f>
        <v>-45162</v>
      </c>
      <c r="AL271" s="30">
        <f t="shared" si="667"/>
        <v>13643147</v>
      </c>
      <c r="AM271" s="30">
        <f t="shared" ref="AM271:AP271" si="668">SUM(AM259:AM266)</f>
        <v>84576</v>
      </c>
      <c r="AN271" s="30">
        <f t="shared" si="668"/>
        <v>13742387</v>
      </c>
      <c r="AO271" s="30">
        <f t="shared" si="668"/>
        <v>302064</v>
      </c>
      <c r="AP271" s="30">
        <f t="shared" si="668"/>
        <v>14044451</v>
      </c>
      <c r="AQ271" s="37" t="s">
        <v>140</v>
      </c>
      <c r="AR271" s="22" t="e">
        <f t="shared" ref="AR271:BI271" si="669">SUM(AR259:AR267)</f>
        <v>#REF!</v>
      </c>
      <c r="AS271" s="22" t="e">
        <f t="shared" si="669"/>
        <v>#REF!</v>
      </c>
      <c r="AT271" s="22" t="e">
        <f t="shared" si="669"/>
        <v>#REF!</v>
      </c>
      <c r="AU271" s="22" t="e">
        <f t="shared" si="669"/>
        <v>#REF!</v>
      </c>
      <c r="AV271" s="22" t="e">
        <f t="shared" si="669"/>
        <v>#REF!</v>
      </c>
      <c r="AW271" s="22" t="e">
        <f t="shared" si="669"/>
        <v>#REF!</v>
      </c>
      <c r="AX271" s="22" t="e">
        <f t="shared" si="669"/>
        <v>#REF!</v>
      </c>
      <c r="AY271" s="22" t="e">
        <f t="shared" si="669"/>
        <v>#REF!</v>
      </c>
      <c r="AZ271" s="22" t="e">
        <f t="shared" si="669"/>
        <v>#REF!</v>
      </c>
      <c r="BA271" s="22" t="e">
        <f t="shared" si="669"/>
        <v>#REF!</v>
      </c>
      <c r="BB271" s="22" t="e">
        <f t="shared" si="669"/>
        <v>#REF!</v>
      </c>
      <c r="BC271" s="22" t="e">
        <f t="shared" si="669"/>
        <v>#REF!</v>
      </c>
      <c r="BD271" s="22" t="e">
        <f t="shared" si="669"/>
        <v>#REF!</v>
      </c>
      <c r="BE271" s="22" t="e">
        <f t="shared" si="669"/>
        <v>#REF!</v>
      </c>
      <c r="BF271" s="22" t="e">
        <f t="shared" si="669"/>
        <v>#REF!</v>
      </c>
      <c r="BG271" s="22" t="e">
        <f t="shared" si="669"/>
        <v>#REF!</v>
      </c>
      <c r="BH271" s="22" t="e">
        <f t="shared" si="669"/>
        <v>#REF!</v>
      </c>
      <c r="BI271" s="22" t="e">
        <f t="shared" si="669"/>
        <v>#REF!</v>
      </c>
      <c r="BJ271" s="22" t="e">
        <f t="shared" ref="BJ271:BV271" si="670">SUM(BJ259:BJ267)</f>
        <v>#REF!</v>
      </c>
      <c r="BK271" s="22">
        <f t="shared" si="670"/>
        <v>8548460</v>
      </c>
      <c r="BL271" s="22">
        <f t="shared" si="670"/>
        <v>11098304.4</v>
      </c>
      <c r="BM271" s="22">
        <f t="shared" si="670"/>
        <v>184906</v>
      </c>
      <c r="BN271" s="22">
        <f t="shared" si="670"/>
        <v>11283210.4</v>
      </c>
      <c r="BO271" s="22">
        <f t="shared" si="670"/>
        <v>445154</v>
      </c>
      <c r="BP271" s="22">
        <f t="shared" si="670"/>
        <v>11751442.4</v>
      </c>
      <c r="BQ271" s="22">
        <f t="shared" si="670"/>
        <v>64950</v>
      </c>
      <c r="BR271" s="22">
        <f t="shared" si="670"/>
        <v>11829908.4</v>
      </c>
      <c r="BS271" s="22">
        <f t="shared" si="670"/>
        <v>1436332</v>
      </c>
      <c r="BT271" s="22">
        <f t="shared" si="670"/>
        <v>13276235.4</v>
      </c>
      <c r="BU271" s="22">
        <f t="shared" si="670"/>
        <v>158258</v>
      </c>
      <c r="BV271" s="22">
        <f t="shared" si="670"/>
        <v>13447939.4</v>
      </c>
      <c r="BW271" s="22">
        <f t="shared" ref="BW271:BX271" si="671">SUM(BW259:BW267)</f>
        <v>54425</v>
      </c>
      <c r="BX271" s="22">
        <f t="shared" si="671"/>
        <v>13490354</v>
      </c>
      <c r="BY271" s="22">
        <f t="shared" ref="BY271:BZ271" si="672">SUM(BY259:BY267)</f>
        <v>111224</v>
      </c>
      <c r="BZ271" s="22">
        <f t="shared" si="672"/>
        <v>13601578</v>
      </c>
      <c r="CA271" s="22">
        <f t="shared" ref="CA271:CF271" si="673">SUM(CA259:CA267)</f>
        <v>-92153</v>
      </c>
      <c r="CB271" s="22">
        <f t="shared" si="673"/>
        <v>13465173</v>
      </c>
      <c r="CC271" s="22">
        <f t="shared" si="673"/>
        <v>102615</v>
      </c>
      <c r="CD271" s="22">
        <f t="shared" si="673"/>
        <v>13742387</v>
      </c>
      <c r="CE271" s="22">
        <f t="shared" si="673"/>
        <v>302064</v>
      </c>
      <c r="CF271" s="22">
        <f t="shared" si="673"/>
        <v>14044451</v>
      </c>
      <c r="CG271" s="703"/>
      <c r="CH271" s="703"/>
      <c r="CI271" s="703"/>
    </row>
    <row r="272" spans="1:87" s="60" customFormat="1" ht="14.25" x14ac:dyDescent="0.2">
      <c r="A272" s="37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7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703"/>
      <c r="CH272" s="703"/>
      <c r="CI272" s="703"/>
    </row>
    <row r="273" spans="1:87" s="60" customFormat="1" x14ac:dyDescent="0.2">
      <c r="A273" s="18" t="s">
        <v>141</v>
      </c>
      <c r="B273" s="23">
        <f t="shared" ref="B273:S273" si="674">B259+B261+B262+B264+B266-B279</f>
        <v>64055</v>
      </c>
      <c r="C273" s="23">
        <f t="shared" si="674"/>
        <v>64055</v>
      </c>
      <c r="D273" s="23">
        <f t="shared" si="674"/>
        <v>225774</v>
      </c>
      <c r="E273" s="23">
        <f t="shared" si="674"/>
        <v>289829</v>
      </c>
      <c r="F273" s="23">
        <f t="shared" si="674"/>
        <v>273918</v>
      </c>
      <c r="G273" s="23">
        <f t="shared" si="674"/>
        <v>563747</v>
      </c>
      <c r="H273" s="23">
        <f t="shared" si="674"/>
        <v>545247</v>
      </c>
      <c r="I273" s="23">
        <f t="shared" si="674"/>
        <v>1108994</v>
      </c>
      <c r="J273" s="23">
        <f t="shared" si="674"/>
        <v>45846</v>
      </c>
      <c r="K273" s="23">
        <f t="shared" si="674"/>
        <v>1154840</v>
      </c>
      <c r="L273" s="23">
        <f t="shared" si="674"/>
        <v>390054</v>
      </c>
      <c r="M273" s="23">
        <f t="shared" si="674"/>
        <v>1544894</v>
      </c>
      <c r="N273" s="23">
        <f t="shared" si="674"/>
        <v>72555</v>
      </c>
      <c r="O273" s="23">
        <f t="shared" si="674"/>
        <v>1617449</v>
      </c>
      <c r="P273" s="23">
        <f t="shared" si="674"/>
        <v>40968</v>
      </c>
      <c r="Q273" s="23">
        <f t="shared" si="674"/>
        <v>1658417</v>
      </c>
      <c r="R273" s="23">
        <f t="shared" si="674"/>
        <v>137907</v>
      </c>
      <c r="S273" s="23">
        <f t="shared" si="674"/>
        <v>1796324</v>
      </c>
      <c r="T273" s="23">
        <f t="shared" ref="T273:AF273" si="675">T259+T261+T262+T264+T266-T279</f>
        <v>0</v>
      </c>
      <c r="U273" s="23">
        <f t="shared" si="675"/>
        <v>1798324</v>
      </c>
      <c r="V273" s="23">
        <f t="shared" si="675"/>
        <v>8363369</v>
      </c>
      <c r="W273" s="23">
        <f t="shared" si="675"/>
        <v>-2379797</v>
      </c>
      <c r="X273" s="23">
        <f t="shared" si="675"/>
        <v>8502087</v>
      </c>
      <c r="Y273" s="23">
        <f t="shared" si="675"/>
        <v>46113</v>
      </c>
      <c r="Z273" s="23">
        <f t="shared" si="675"/>
        <v>8548200</v>
      </c>
      <c r="AA273" s="23">
        <f t="shared" si="675"/>
        <v>78142</v>
      </c>
      <c r="AB273" s="23">
        <f t="shared" si="675"/>
        <v>8626342</v>
      </c>
      <c r="AC273" s="23">
        <f t="shared" si="675"/>
        <v>43386</v>
      </c>
      <c r="AD273" s="23">
        <f t="shared" si="675"/>
        <v>8669728</v>
      </c>
      <c r="AE273" s="23">
        <f t="shared" si="675"/>
        <v>170434</v>
      </c>
      <c r="AF273" s="23">
        <f t="shared" si="675"/>
        <v>8840162</v>
      </c>
      <c r="AG273" s="23">
        <f t="shared" ref="AG273:AH273" si="676">AG259+AG261+AG262+AG264+AG266-AG279</f>
        <v>38807</v>
      </c>
      <c r="AH273" s="23">
        <f t="shared" si="676"/>
        <v>8878969</v>
      </c>
      <c r="AI273" s="23">
        <f t="shared" ref="AI273:AL273" si="677">AI259+AI261+AI262+AI264+AI266-AI279</f>
        <v>162089</v>
      </c>
      <c r="AJ273" s="23">
        <f t="shared" si="677"/>
        <v>9041058</v>
      </c>
      <c r="AK273" s="23">
        <f t="shared" si="677"/>
        <v>-45530</v>
      </c>
      <c r="AL273" s="23">
        <f t="shared" si="677"/>
        <v>8995528</v>
      </c>
      <c r="AM273" s="23">
        <f t="shared" ref="AM273:AP273" si="678">AM259+AM261+AM262+AM264+AM266-AM279</f>
        <v>84576</v>
      </c>
      <c r="AN273" s="23">
        <f t="shared" si="678"/>
        <v>9094768</v>
      </c>
      <c r="AO273" s="23">
        <f t="shared" si="678"/>
        <v>290880</v>
      </c>
      <c r="AP273" s="23">
        <f t="shared" si="678"/>
        <v>9385648</v>
      </c>
      <c r="AQ273" s="18" t="s">
        <v>142</v>
      </c>
      <c r="AR273" s="25" t="e">
        <f t="shared" ref="AR273:BI273" si="679">AR259+AR260+AR261+AR262+AR263+AR267</f>
        <v>#REF!</v>
      </c>
      <c r="AS273" s="25" t="e">
        <f t="shared" si="679"/>
        <v>#REF!</v>
      </c>
      <c r="AT273" s="25" t="e">
        <f t="shared" si="679"/>
        <v>#REF!</v>
      </c>
      <c r="AU273" s="25" t="e">
        <f t="shared" si="679"/>
        <v>#REF!</v>
      </c>
      <c r="AV273" s="25" t="e">
        <f t="shared" si="679"/>
        <v>#REF!</v>
      </c>
      <c r="AW273" s="25" t="e">
        <f t="shared" si="679"/>
        <v>#REF!</v>
      </c>
      <c r="AX273" s="25" t="e">
        <f t="shared" si="679"/>
        <v>#REF!</v>
      </c>
      <c r="AY273" s="25" t="e">
        <f t="shared" si="679"/>
        <v>#REF!</v>
      </c>
      <c r="AZ273" s="25" t="e">
        <f t="shared" si="679"/>
        <v>#REF!</v>
      </c>
      <c r="BA273" s="25" t="e">
        <f t="shared" si="679"/>
        <v>#REF!</v>
      </c>
      <c r="BB273" s="25" t="e">
        <f t="shared" si="679"/>
        <v>#REF!</v>
      </c>
      <c r="BC273" s="25" t="e">
        <f t="shared" si="679"/>
        <v>#REF!</v>
      </c>
      <c r="BD273" s="25" t="e">
        <f t="shared" si="679"/>
        <v>#REF!</v>
      </c>
      <c r="BE273" s="25" t="e">
        <f t="shared" si="679"/>
        <v>#REF!</v>
      </c>
      <c r="BF273" s="25" t="e">
        <f t="shared" si="679"/>
        <v>#REF!</v>
      </c>
      <c r="BG273" s="25" t="e">
        <f t="shared" si="679"/>
        <v>#REF!</v>
      </c>
      <c r="BH273" s="25" t="e">
        <f t="shared" si="679"/>
        <v>#REF!</v>
      </c>
      <c r="BI273" s="25" t="e">
        <f t="shared" si="679"/>
        <v>#REF!</v>
      </c>
      <c r="BJ273" s="25" t="e">
        <f>BJ259+BJ260+BJ261+BJ262+BJ263+BJ267</f>
        <v>#REF!</v>
      </c>
      <c r="BK273" s="25">
        <f>BK259+BK260+BK261+BK262+BK263+BK267</f>
        <v>3182165</v>
      </c>
      <c r="BL273" s="25">
        <f>BL259+BL260+BL261+BL262+BL263+BL267-Célf.!E22</f>
        <v>7049687.4000000004</v>
      </c>
      <c r="BM273" s="25">
        <f>BM259+BM260+BM261+BM262+BM263+BM267-Célf.!F22</f>
        <v>110566</v>
      </c>
      <c r="BN273" s="25">
        <f>BN259+BN260+BN261+BN262+BN263+BN267-Célf.!G22</f>
        <v>7160253.4000000004</v>
      </c>
      <c r="BO273" s="25">
        <f>BO259+BO260+BO261+BO262+BO263+BO267-Célf.!H22</f>
        <v>-82916</v>
      </c>
      <c r="BP273" s="25">
        <f>BP259+BP260+BP261+BP262+BP263+BP267-Célf.!I22</f>
        <v>7100415.4000000004</v>
      </c>
      <c r="BQ273" s="25">
        <f>BQ259+BQ260+BQ261+BQ262+BQ263+BQ267-Célf.!J22</f>
        <v>-10954</v>
      </c>
      <c r="BR273" s="25">
        <f>BR259+BR260+BR261+BR262+BR263+BR267-Célf.!K22</f>
        <v>7102977.4000000004</v>
      </c>
      <c r="BS273" s="25">
        <f>BS259+BS260+BS261+BS262+BS263+BS267-Célf.!L22</f>
        <v>-131640</v>
      </c>
      <c r="BT273" s="25">
        <f>BT259+BT260+BT261+BT262+BT263+BT267-Célf.!M22</f>
        <v>6981332.4000000004</v>
      </c>
      <c r="BU273" s="25">
        <f>BU259+BU260+BU261+BU262+BU263+BU267-Célf.!N22</f>
        <v>124292</v>
      </c>
      <c r="BV273" s="25">
        <f>BV259+BV260+BV261+BV262+BV263+BV267-Célf.!O22</f>
        <v>7119070.4000000004</v>
      </c>
      <c r="BW273" s="25">
        <f>BW259+BW260+BW261+BW262+BW263+BW267-Célf.!R22</f>
        <v>51366</v>
      </c>
      <c r="BX273" s="25">
        <f>BX259+BX260+BX261+BX262+BX263+BX267-Célf.!Q22</f>
        <v>7159226</v>
      </c>
      <c r="BY273" s="25">
        <f>BY259+BY260+BY261+BY262+BY263+BY267-Célf.!R22</f>
        <v>195442</v>
      </c>
      <c r="BZ273" s="25">
        <f>BZ259+BZ260+BZ261+BZ262+BZ263+BZ267-Célf.!S22</f>
        <v>7354668</v>
      </c>
      <c r="CA273" s="25">
        <f>CA259+CA260+CA261+CA262+CA263+CA267-Célf.!T22</f>
        <v>121171</v>
      </c>
      <c r="CB273" s="25">
        <f>CB259+CB260+CB261+CB262+CB263+CB267-Célf.!W22</f>
        <v>7432129</v>
      </c>
      <c r="CC273" s="25">
        <f>CC259+CC260+CC261+CC262+CC263+CC267-Célf.!X22</f>
        <v>100264</v>
      </c>
      <c r="CD273" s="25">
        <f>CD259+CD260+CD261+CD262+CD263+CD267-Célf.!Y22</f>
        <v>7536905</v>
      </c>
      <c r="CE273" s="25">
        <f>CE259+CE260+CE261+CE262+CE263+CE267-Célf.!Z22</f>
        <v>288019</v>
      </c>
      <c r="CF273" s="25">
        <f>CF259+CF260+CF261+CF262+CF263+CF267-Célf.!AA22</f>
        <v>7824924</v>
      </c>
      <c r="CG273" s="704"/>
      <c r="CH273" s="704"/>
      <c r="CI273" s="704"/>
    </row>
    <row r="274" spans="1:87" x14ac:dyDescent="0.2">
      <c r="A274" s="18" t="s">
        <v>143</v>
      </c>
      <c r="B274" s="23" t="e">
        <f t="shared" ref="B274:S274" si="680">B260+B263+B265+B279</f>
        <v>#REF!</v>
      </c>
      <c r="C274" s="23" t="e">
        <f t="shared" si="680"/>
        <v>#REF!</v>
      </c>
      <c r="D274" s="23" t="e">
        <f t="shared" si="680"/>
        <v>#REF!</v>
      </c>
      <c r="E274" s="23" t="e">
        <f t="shared" si="680"/>
        <v>#REF!</v>
      </c>
      <c r="F274" s="23" t="e">
        <f t="shared" si="680"/>
        <v>#REF!</v>
      </c>
      <c r="G274" s="23" t="e">
        <f t="shared" si="680"/>
        <v>#REF!</v>
      </c>
      <c r="H274" s="23" t="e">
        <f t="shared" si="680"/>
        <v>#REF!</v>
      </c>
      <c r="I274" s="23" t="e">
        <f t="shared" si="680"/>
        <v>#REF!</v>
      </c>
      <c r="J274" s="23" t="e">
        <f t="shared" si="680"/>
        <v>#REF!</v>
      </c>
      <c r="K274" s="23" t="e">
        <f t="shared" si="680"/>
        <v>#REF!</v>
      </c>
      <c r="L274" s="23" t="e">
        <f t="shared" si="680"/>
        <v>#REF!</v>
      </c>
      <c r="M274" s="23" t="e">
        <f t="shared" si="680"/>
        <v>#REF!</v>
      </c>
      <c r="N274" s="23" t="e">
        <f t="shared" si="680"/>
        <v>#REF!</v>
      </c>
      <c r="O274" s="23" t="e">
        <f t="shared" si="680"/>
        <v>#REF!</v>
      </c>
      <c r="P274" s="23" t="e">
        <f t="shared" si="680"/>
        <v>#REF!</v>
      </c>
      <c r="Q274" s="23" t="e">
        <f t="shared" si="680"/>
        <v>#REF!</v>
      </c>
      <c r="R274" s="23" t="e">
        <f t="shared" si="680"/>
        <v>#REF!</v>
      </c>
      <c r="S274" s="23" t="e">
        <f t="shared" si="680"/>
        <v>#REF!</v>
      </c>
      <c r="T274" s="23" t="e">
        <f t="shared" ref="T274:AF274" si="681">T260+T263+T265+T279</f>
        <v>#REF!</v>
      </c>
      <c r="U274" s="23" t="e">
        <f t="shared" si="681"/>
        <v>#REF!</v>
      </c>
      <c r="V274" s="23">
        <f t="shared" si="681"/>
        <v>2734935</v>
      </c>
      <c r="W274" s="23">
        <f t="shared" si="681"/>
        <v>2578219</v>
      </c>
      <c r="X274" s="23">
        <f t="shared" si="681"/>
        <v>2794639</v>
      </c>
      <c r="Y274" s="23">
        <f t="shared" si="681"/>
        <v>8078</v>
      </c>
      <c r="Z274" s="23">
        <f t="shared" si="681"/>
        <v>2802717</v>
      </c>
      <c r="AA274" s="23">
        <f t="shared" si="681"/>
        <v>324</v>
      </c>
      <c r="AB274" s="23">
        <f t="shared" si="681"/>
        <v>2803041</v>
      </c>
      <c r="AC274" s="23">
        <f t="shared" si="681"/>
        <v>1402941</v>
      </c>
      <c r="AD274" s="23">
        <f t="shared" si="681"/>
        <v>4205982</v>
      </c>
      <c r="AE274" s="23">
        <f t="shared" si="681"/>
        <v>1270</v>
      </c>
      <c r="AF274" s="23">
        <f t="shared" si="681"/>
        <v>4207252</v>
      </c>
      <c r="AG274" s="23">
        <f t="shared" ref="AG274:AH274" si="682">AG260+AG263+AG265+AG279</f>
        <v>3608</v>
      </c>
      <c r="AH274" s="23">
        <f t="shared" si="682"/>
        <v>4210860</v>
      </c>
      <c r="AI274" s="23">
        <f t="shared" ref="AI274:AJ274" si="683">AI260+AI263+AI265+AI279</f>
        <v>45879</v>
      </c>
      <c r="AJ274" s="23">
        <f t="shared" si="683"/>
        <v>4256739</v>
      </c>
      <c r="AK274" s="23">
        <f t="shared" ref="AK274:AL274" si="684">AK260+AK263+AK265+AK279</f>
        <v>368</v>
      </c>
      <c r="AL274" s="23">
        <f t="shared" si="684"/>
        <v>4647619</v>
      </c>
      <c r="AM274" s="23">
        <f t="shared" ref="AM274:AP274" si="685">AM260+AM263+AM265+AM279</f>
        <v>0</v>
      </c>
      <c r="AN274" s="23">
        <f t="shared" si="685"/>
        <v>4647619</v>
      </c>
      <c r="AO274" s="23">
        <f t="shared" si="685"/>
        <v>11184</v>
      </c>
      <c r="AP274" s="23">
        <f t="shared" si="685"/>
        <v>4658803</v>
      </c>
      <c r="AQ274" s="18" t="s">
        <v>144</v>
      </c>
      <c r="AR274" s="25" t="e">
        <f t="shared" ref="AR274:BI274" si="686">AR264+AR265+AR266</f>
        <v>#REF!</v>
      </c>
      <c r="AS274" s="25" t="e">
        <f t="shared" si="686"/>
        <v>#REF!</v>
      </c>
      <c r="AT274" s="25" t="e">
        <f t="shared" si="686"/>
        <v>#REF!</v>
      </c>
      <c r="AU274" s="25" t="e">
        <f t="shared" si="686"/>
        <v>#REF!</v>
      </c>
      <c r="AV274" s="25" t="e">
        <f t="shared" si="686"/>
        <v>#REF!</v>
      </c>
      <c r="AW274" s="25" t="e">
        <f t="shared" si="686"/>
        <v>#REF!</v>
      </c>
      <c r="AX274" s="25" t="e">
        <f t="shared" si="686"/>
        <v>#REF!</v>
      </c>
      <c r="AY274" s="25" t="e">
        <f t="shared" si="686"/>
        <v>#REF!</v>
      </c>
      <c r="AZ274" s="25" t="e">
        <f t="shared" si="686"/>
        <v>#REF!</v>
      </c>
      <c r="BA274" s="25" t="e">
        <f t="shared" si="686"/>
        <v>#REF!</v>
      </c>
      <c r="BB274" s="25" t="e">
        <f t="shared" si="686"/>
        <v>#REF!</v>
      </c>
      <c r="BC274" s="25" t="e">
        <f t="shared" si="686"/>
        <v>#REF!</v>
      </c>
      <c r="BD274" s="25" t="e">
        <f t="shared" si="686"/>
        <v>#REF!</v>
      </c>
      <c r="BE274" s="25" t="e">
        <f t="shared" si="686"/>
        <v>#REF!</v>
      </c>
      <c r="BF274" s="25" t="e">
        <f t="shared" si="686"/>
        <v>#REF!</v>
      </c>
      <c r="BG274" s="25" t="e">
        <f t="shared" si="686"/>
        <v>#REF!</v>
      </c>
      <c r="BH274" s="25" t="e">
        <f t="shared" si="686"/>
        <v>#REF!</v>
      </c>
      <c r="BI274" s="25" t="e">
        <f t="shared" si="686"/>
        <v>#REF!</v>
      </c>
      <c r="BJ274" s="25" t="e">
        <f>BJ264+BJ265+BJ266</f>
        <v>#REF!</v>
      </c>
      <c r="BK274" s="25">
        <f>BK264+BK265+BK266</f>
        <v>5366295</v>
      </c>
      <c r="BL274" s="25">
        <f>BL264+BL265+BL266+Célf.!E22</f>
        <v>4048617</v>
      </c>
      <c r="BM274" s="25">
        <f>BM264+BM265+BM266+Célf.!F22</f>
        <v>74340</v>
      </c>
      <c r="BN274" s="25">
        <f>BN264+BN265+BN266+Célf.!G22</f>
        <v>4122957</v>
      </c>
      <c r="BO274" s="25">
        <f>BO264+BO265+BO266+Célf.!H22</f>
        <v>528070</v>
      </c>
      <c r="BP274" s="25">
        <f>BP264+BP265+BP266+Célf.!I22</f>
        <v>4651027</v>
      </c>
      <c r="BQ274" s="25">
        <f>BQ264+BQ265+BQ266+Célf.!J22</f>
        <v>75904</v>
      </c>
      <c r="BR274" s="25">
        <f>BR264+BR265+BR266+Célf.!K22</f>
        <v>4726931</v>
      </c>
      <c r="BS274" s="25">
        <f>BS264+BS265+BS266+Célf.!L22</f>
        <v>1567972</v>
      </c>
      <c r="BT274" s="25">
        <f>BT264+BT265+BT266+Célf.!M22</f>
        <v>6294903</v>
      </c>
      <c r="BU274" s="25">
        <f>BU264+BU265+BU266+Célf.!N22</f>
        <v>33966</v>
      </c>
      <c r="BV274" s="25">
        <f>BV264+BV265+BV266+Célf.!O22</f>
        <v>6328869</v>
      </c>
      <c r="BW274" s="25">
        <f>BW264+BW265+BW266+Célf.!R22</f>
        <v>3059</v>
      </c>
      <c r="BX274" s="25">
        <f>BX264+BX265+BX266+Célf.!Q22</f>
        <v>6331128</v>
      </c>
      <c r="BY274" s="25">
        <f>BY264+BY265+BY266+Célf.!R22</f>
        <v>-84218</v>
      </c>
      <c r="BZ274" s="25">
        <f>BZ264+BZ265+BZ266+Célf.!S22</f>
        <v>6246910</v>
      </c>
      <c r="CA274" s="25">
        <f>CA264+CA265+CA266+Célf.!T22</f>
        <v>-213324</v>
      </c>
      <c r="CB274" s="25">
        <f>CB264+CB265+CB266+Célf.!W22</f>
        <v>6033044</v>
      </c>
      <c r="CC274" s="25">
        <f>CC264+CC265+CC266+Célf.!X22</f>
        <v>2351</v>
      </c>
      <c r="CD274" s="25">
        <f>CD264+CD265+CD266+Célf.!Y22</f>
        <v>6205482</v>
      </c>
      <c r="CE274" s="25">
        <f>CE264+CE265+CE266+Célf.!Z22</f>
        <v>14045</v>
      </c>
      <c r="CF274" s="25">
        <f>CF264+CF265+CF266+Célf.!AA22</f>
        <v>6219527</v>
      </c>
      <c r="CG274" s="704"/>
      <c r="CH274" s="704"/>
      <c r="CI274" s="704"/>
    </row>
    <row r="275" spans="1:87" x14ac:dyDescent="0.2">
      <c r="A275" s="589" t="s">
        <v>145</v>
      </c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 t="e">
        <f t="shared" ref="U275:Z275" si="687">U271-BK271</f>
        <v>#REF!</v>
      </c>
      <c r="V275" s="247">
        <f t="shared" si="687"/>
        <v>-0.40000000037252903</v>
      </c>
      <c r="W275" s="247">
        <f t="shared" si="687"/>
        <v>13516</v>
      </c>
      <c r="X275" s="247">
        <f t="shared" si="687"/>
        <v>13515.599999999627</v>
      </c>
      <c r="Y275" s="247">
        <f t="shared" si="687"/>
        <v>-390963</v>
      </c>
      <c r="Z275" s="247">
        <f t="shared" si="687"/>
        <v>-400525.40000000037</v>
      </c>
      <c r="AA275" s="247"/>
      <c r="AB275" s="247"/>
      <c r="AC275" s="247"/>
      <c r="AD275" s="247"/>
      <c r="AE275" s="247"/>
      <c r="AF275" s="247"/>
      <c r="AG275" s="247"/>
      <c r="AH275" s="247"/>
      <c r="AI275" s="247"/>
      <c r="AJ275" s="247"/>
      <c r="AK275" s="247"/>
      <c r="AL275" s="247"/>
      <c r="AM275" s="247"/>
      <c r="AN275" s="247"/>
      <c r="AO275" s="28"/>
      <c r="AP275" s="247"/>
      <c r="AQ275" s="589"/>
      <c r="AR275" s="25" t="e">
        <f t="shared" ref="AR275:CD275" si="688">B271-AR271</f>
        <v>#REF!</v>
      </c>
      <c r="AS275" s="25" t="e">
        <f t="shared" si="688"/>
        <v>#REF!</v>
      </c>
      <c r="AT275" s="25" t="e">
        <f t="shared" si="688"/>
        <v>#REF!</v>
      </c>
      <c r="AU275" s="25" t="e">
        <f t="shared" si="688"/>
        <v>#REF!</v>
      </c>
      <c r="AV275" s="25" t="e">
        <f t="shared" si="688"/>
        <v>#REF!</v>
      </c>
      <c r="AW275" s="25" t="e">
        <f t="shared" si="688"/>
        <v>#REF!</v>
      </c>
      <c r="AX275" s="25" t="e">
        <f t="shared" si="688"/>
        <v>#REF!</v>
      </c>
      <c r="AY275" s="25" t="e">
        <f t="shared" si="688"/>
        <v>#REF!</v>
      </c>
      <c r="AZ275" s="25" t="e">
        <f t="shared" si="688"/>
        <v>#REF!</v>
      </c>
      <c r="BA275" s="25" t="e">
        <f t="shared" si="688"/>
        <v>#REF!</v>
      </c>
      <c r="BB275" s="25" t="e">
        <f t="shared" si="688"/>
        <v>#REF!</v>
      </c>
      <c r="BC275" s="25" t="e">
        <f t="shared" si="688"/>
        <v>#REF!</v>
      </c>
      <c r="BD275" s="25" t="e">
        <f t="shared" si="688"/>
        <v>#REF!</v>
      </c>
      <c r="BE275" s="25" t="e">
        <f t="shared" si="688"/>
        <v>#REF!</v>
      </c>
      <c r="BF275" s="25" t="e">
        <f t="shared" si="688"/>
        <v>#REF!</v>
      </c>
      <c r="BG275" s="25" t="e">
        <f t="shared" si="688"/>
        <v>#REF!</v>
      </c>
      <c r="BH275" s="25" t="e">
        <f t="shared" si="688"/>
        <v>#REF!</v>
      </c>
      <c r="BI275" s="25" t="e">
        <f t="shared" si="688"/>
        <v>#REF!</v>
      </c>
      <c r="BJ275" s="25" t="e">
        <f t="shared" si="688"/>
        <v>#REF!</v>
      </c>
      <c r="BK275" s="25" t="e">
        <f t="shared" si="688"/>
        <v>#REF!</v>
      </c>
      <c r="BL275" s="25">
        <f t="shared" si="688"/>
        <v>-0.40000000037252903</v>
      </c>
      <c r="BM275" s="25">
        <f t="shared" si="688"/>
        <v>13516</v>
      </c>
      <c r="BN275" s="25">
        <f t="shared" si="688"/>
        <v>13515.599999999627</v>
      </c>
      <c r="BO275" s="25">
        <f t="shared" si="688"/>
        <v>-390963</v>
      </c>
      <c r="BP275" s="25">
        <f t="shared" si="688"/>
        <v>-400525.40000000037</v>
      </c>
      <c r="BQ275" s="25">
        <f t="shared" si="688"/>
        <v>13516</v>
      </c>
      <c r="BR275" s="25">
        <f t="shared" si="688"/>
        <v>-400525.40000000037</v>
      </c>
      <c r="BS275" s="25">
        <f t="shared" si="688"/>
        <v>9995</v>
      </c>
      <c r="BT275" s="25">
        <f t="shared" si="688"/>
        <v>-400525.40000000037</v>
      </c>
      <c r="BU275" s="25">
        <f t="shared" si="688"/>
        <v>13446</v>
      </c>
      <c r="BV275" s="25">
        <f t="shared" si="688"/>
        <v>-400525.40000000037</v>
      </c>
      <c r="BW275" s="25">
        <f t="shared" si="688"/>
        <v>-12010</v>
      </c>
      <c r="BX275" s="25">
        <f t="shared" si="688"/>
        <v>-400525</v>
      </c>
      <c r="BY275" s="25">
        <f t="shared" si="688"/>
        <v>96744</v>
      </c>
      <c r="BZ275" s="25">
        <f t="shared" si="688"/>
        <v>-303781</v>
      </c>
      <c r="CA275" s="25">
        <f t="shared" si="688"/>
        <v>46991</v>
      </c>
      <c r="CB275" s="25">
        <f t="shared" si="688"/>
        <v>177974</v>
      </c>
      <c r="CC275" s="25">
        <f t="shared" si="688"/>
        <v>-18039</v>
      </c>
      <c r="CD275" s="25">
        <f t="shared" si="688"/>
        <v>0</v>
      </c>
      <c r="CE275" s="25"/>
      <c r="CF275" s="25"/>
      <c r="CG275" s="704"/>
      <c r="CH275" s="704"/>
      <c r="CI275" s="704"/>
    </row>
    <row r="276" spans="1:87" x14ac:dyDescent="0.2">
      <c r="A276" s="816" t="s">
        <v>146</v>
      </c>
      <c r="B276" s="816"/>
      <c r="C276" s="816"/>
      <c r="D276" s="816"/>
      <c r="E276" s="816"/>
      <c r="F276" s="816"/>
      <c r="G276" s="816"/>
      <c r="H276" s="816"/>
      <c r="I276" s="816"/>
      <c r="J276" s="816"/>
      <c r="K276" s="816"/>
      <c r="L276" s="816"/>
      <c r="M276" s="816"/>
      <c r="N276" s="816"/>
      <c r="O276" s="816"/>
      <c r="P276" s="816"/>
      <c r="Q276" s="816"/>
      <c r="R276" s="816"/>
      <c r="S276" s="816"/>
      <c r="T276" s="816"/>
      <c r="U276" s="816"/>
      <c r="V276" s="816"/>
      <c r="W276" s="816"/>
      <c r="X276" s="816"/>
      <c r="Y276" s="816"/>
      <c r="Z276" s="816"/>
      <c r="AA276" s="816"/>
      <c r="AB276" s="816"/>
      <c r="AC276" s="816"/>
      <c r="AD276" s="816"/>
      <c r="AE276" s="816"/>
      <c r="AF276" s="816"/>
      <c r="AG276" s="816"/>
      <c r="AH276" s="816"/>
      <c r="AI276" s="816"/>
      <c r="AJ276" s="816"/>
      <c r="AK276" s="816"/>
      <c r="AL276" s="816"/>
      <c r="AM276" s="816"/>
      <c r="AN276" s="816"/>
      <c r="AO276" s="816"/>
      <c r="AP276" s="816"/>
      <c r="AQ276" s="816"/>
      <c r="AR276" s="25" t="e">
        <f t="shared" ref="AR276:BA277" si="689">B273-AR273</f>
        <v>#REF!</v>
      </c>
      <c r="AS276" s="25" t="e">
        <f t="shared" si="689"/>
        <v>#REF!</v>
      </c>
      <c r="AT276" s="25" t="e">
        <f t="shared" si="689"/>
        <v>#REF!</v>
      </c>
      <c r="AU276" s="25" t="e">
        <f t="shared" si="689"/>
        <v>#REF!</v>
      </c>
      <c r="AV276" s="25" t="e">
        <f t="shared" si="689"/>
        <v>#REF!</v>
      </c>
      <c r="AW276" s="25" t="e">
        <f t="shared" si="689"/>
        <v>#REF!</v>
      </c>
      <c r="AX276" s="25" t="e">
        <f t="shared" si="689"/>
        <v>#REF!</v>
      </c>
      <c r="AY276" s="25" t="e">
        <f t="shared" si="689"/>
        <v>#REF!</v>
      </c>
      <c r="AZ276" s="25" t="e">
        <f t="shared" si="689"/>
        <v>#REF!</v>
      </c>
      <c r="BA276" s="25" t="e">
        <f t="shared" si="689"/>
        <v>#REF!</v>
      </c>
      <c r="BB276" s="25" t="e">
        <f t="shared" ref="BB276:BK277" si="690">L273-BB273</f>
        <v>#REF!</v>
      </c>
      <c r="BC276" s="25" t="e">
        <f t="shared" si="690"/>
        <v>#REF!</v>
      </c>
      <c r="BD276" s="25" t="e">
        <f t="shared" si="690"/>
        <v>#REF!</v>
      </c>
      <c r="BE276" s="25" t="e">
        <f t="shared" si="690"/>
        <v>#REF!</v>
      </c>
      <c r="BF276" s="25" t="e">
        <f t="shared" si="690"/>
        <v>#REF!</v>
      </c>
      <c r="BG276" s="25" t="e">
        <f t="shared" si="690"/>
        <v>#REF!</v>
      </c>
      <c r="BH276" s="25" t="e">
        <f t="shared" si="690"/>
        <v>#REF!</v>
      </c>
      <c r="BI276" s="25" t="e">
        <f t="shared" si="690"/>
        <v>#REF!</v>
      </c>
      <c r="BJ276" s="25" t="e">
        <f t="shared" si="690"/>
        <v>#REF!</v>
      </c>
      <c r="BK276" s="25">
        <f t="shared" si="690"/>
        <v>-1383841</v>
      </c>
      <c r="BL276" s="25">
        <f t="shared" ref="BL276:BU277" si="691">V273-BL273</f>
        <v>1313681.5999999996</v>
      </c>
      <c r="BM276" s="25">
        <f t="shared" si="691"/>
        <v>-2490363</v>
      </c>
      <c r="BN276" s="25">
        <f t="shared" si="691"/>
        <v>1341833.5999999996</v>
      </c>
      <c r="BO276" s="25">
        <f t="shared" si="691"/>
        <v>129029</v>
      </c>
      <c r="BP276" s="25">
        <f t="shared" si="691"/>
        <v>1447784.5999999996</v>
      </c>
      <c r="BQ276" s="25">
        <f t="shared" si="691"/>
        <v>89096</v>
      </c>
      <c r="BR276" s="25">
        <f t="shared" si="691"/>
        <v>1523364.5999999996</v>
      </c>
      <c r="BS276" s="25">
        <f t="shared" si="691"/>
        <v>175026</v>
      </c>
      <c r="BT276" s="25">
        <f t="shared" si="691"/>
        <v>1688395.5999999996</v>
      </c>
      <c r="BU276" s="25">
        <f t="shared" si="691"/>
        <v>46142</v>
      </c>
      <c r="BV276" s="25">
        <f t="shared" ref="BV276:CD277" si="692">AF273-BV273</f>
        <v>1721091.5999999996</v>
      </c>
      <c r="BW276" s="25">
        <f t="shared" si="692"/>
        <v>-12559</v>
      </c>
      <c r="BX276" s="25">
        <f t="shared" si="692"/>
        <v>1719743</v>
      </c>
      <c r="BY276" s="25">
        <f t="shared" si="692"/>
        <v>-33353</v>
      </c>
      <c r="BZ276" s="25">
        <f t="shared" si="692"/>
        <v>1686390</v>
      </c>
      <c r="CA276" s="25">
        <f t="shared" si="692"/>
        <v>-166701</v>
      </c>
      <c r="CB276" s="25">
        <f t="shared" si="692"/>
        <v>1563399</v>
      </c>
      <c r="CC276" s="25">
        <f t="shared" si="692"/>
        <v>-15688</v>
      </c>
      <c r="CD276" s="25">
        <f t="shared" si="692"/>
        <v>1557863</v>
      </c>
      <c r="CE276" s="25">
        <f t="shared" ref="CE276:CE277" si="693">AO273-CE273</f>
        <v>2861</v>
      </c>
      <c r="CF276" s="25">
        <f t="shared" ref="CF276:CF277" si="694">AP273-CF273</f>
        <v>1560724</v>
      </c>
      <c r="CG276" s="704"/>
      <c r="CH276" s="704"/>
      <c r="CI276" s="704"/>
    </row>
    <row r="277" spans="1:87" x14ac:dyDescent="0.2">
      <c r="A277" s="816" t="s">
        <v>147</v>
      </c>
      <c r="B277" s="816"/>
      <c r="C277" s="816"/>
      <c r="D277" s="816"/>
      <c r="E277" s="816"/>
      <c r="F277" s="816"/>
      <c r="G277" s="816"/>
      <c r="H277" s="816"/>
      <c r="I277" s="816"/>
      <c r="J277" s="816"/>
      <c r="K277" s="816"/>
      <c r="L277" s="816"/>
      <c r="M277" s="816"/>
      <c r="N277" s="816"/>
      <c r="O277" s="816"/>
      <c r="P277" s="816"/>
      <c r="Q277" s="816"/>
      <c r="R277" s="816"/>
      <c r="S277" s="816"/>
      <c r="T277" s="816"/>
      <c r="U277" s="816"/>
      <c r="V277" s="816"/>
      <c r="W277" s="816"/>
      <c r="X277" s="816"/>
      <c r="Y277" s="816"/>
      <c r="Z277" s="816"/>
      <c r="AA277" s="816"/>
      <c r="AB277" s="816"/>
      <c r="AC277" s="816"/>
      <c r="AD277" s="816"/>
      <c r="AE277" s="816"/>
      <c r="AF277" s="816"/>
      <c r="AG277" s="816"/>
      <c r="AH277" s="816"/>
      <c r="AI277" s="816"/>
      <c r="AJ277" s="816"/>
      <c r="AK277" s="816"/>
      <c r="AL277" s="816"/>
      <c r="AM277" s="816"/>
      <c r="AN277" s="816"/>
      <c r="AO277" s="816"/>
      <c r="AP277" s="816"/>
      <c r="AQ277" s="816"/>
      <c r="AR277" s="25" t="e">
        <f t="shared" si="689"/>
        <v>#REF!</v>
      </c>
      <c r="AS277" s="25" t="e">
        <f t="shared" si="689"/>
        <v>#REF!</v>
      </c>
      <c r="AT277" s="25" t="e">
        <f t="shared" si="689"/>
        <v>#REF!</v>
      </c>
      <c r="AU277" s="25" t="e">
        <f t="shared" si="689"/>
        <v>#REF!</v>
      </c>
      <c r="AV277" s="25" t="e">
        <f t="shared" si="689"/>
        <v>#REF!</v>
      </c>
      <c r="AW277" s="25" t="e">
        <f t="shared" si="689"/>
        <v>#REF!</v>
      </c>
      <c r="AX277" s="25" t="e">
        <f t="shared" si="689"/>
        <v>#REF!</v>
      </c>
      <c r="AY277" s="25" t="e">
        <f t="shared" si="689"/>
        <v>#REF!</v>
      </c>
      <c r="AZ277" s="25" t="e">
        <f t="shared" si="689"/>
        <v>#REF!</v>
      </c>
      <c r="BA277" s="25" t="e">
        <f t="shared" si="689"/>
        <v>#REF!</v>
      </c>
      <c r="BB277" s="25" t="e">
        <f t="shared" si="690"/>
        <v>#REF!</v>
      </c>
      <c r="BC277" s="25" t="e">
        <f t="shared" si="690"/>
        <v>#REF!</v>
      </c>
      <c r="BD277" s="25" t="e">
        <f t="shared" si="690"/>
        <v>#REF!</v>
      </c>
      <c r="BE277" s="25" t="e">
        <f t="shared" si="690"/>
        <v>#REF!</v>
      </c>
      <c r="BF277" s="25" t="e">
        <f t="shared" si="690"/>
        <v>#REF!</v>
      </c>
      <c r="BG277" s="25" t="e">
        <f t="shared" si="690"/>
        <v>#REF!</v>
      </c>
      <c r="BH277" s="25" t="e">
        <f t="shared" si="690"/>
        <v>#REF!</v>
      </c>
      <c r="BI277" s="25" t="e">
        <f t="shared" si="690"/>
        <v>#REF!</v>
      </c>
      <c r="BJ277" s="25" t="e">
        <f t="shared" si="690"/>
        <v>#REF!</v>
      </c>
      <c r="BK277" s="25" t="e">
        <f t="shared" si="690"/>
        <v>#REF!</v>
      </c>
      <c r="BL277" s="25">
        <f t="shared" si="691"/>
        <v>-1313682</v>
      </c>
      <c r="BM277" s="25">
        <f t="shared" si="691"/>
        <v>2503879</v>
      </c>
      <c r="BN277" s="25">
        <f t="shared" si="691"/>
        <v>-1328318</v>
      </c>
      <c r="BO277" s="25">
        <f t="shared" si="691"/>
        <v>-519992</v>
      </c>
      <c r="BP277" s="25">
        <f t="shared" si="691"/>
        <v>-1848310</v>
      </c>
      <c r="BQ277" s="25">
        <f t="shared" si="691"/>
        <v>-75580</v>
      </c>
      <c r="BR277" s="25">
        <f t="shared" si="691"/>
        <v>-1923890</v>
      </c>
      <c r="BS277" s="25">
        <f t="shared" si="691"/>
        <v>-165031</v>
      </c>
      <c r="BT277" s="25">
        <f t="shared" si="691"/>
        <v>-2088921</v>
      </c>
      <c r="BU277" s="25">
        <f t="shared" si="691"/>
        <v>-32696</v>
      </c>
      <c r="BV277" s="25">
        <f t="shared" si="692"/>
        <v>-2121617</v>
      </c>
      <c r="BW277" s="25">
        <f t="shared" si="692"/>
        <v>549</v>
      </c>
      <c r="BX277" s="25">
        <f t="shared" si="692"/>
        <v>-2120268</v>
      </c>
      <c r="BY277" s="25">
        <f t="shared" si="692"/>
        <v>130097</v>
      </c>
      <c r="BZ277" s="25">
        <f t="shared" si="692"/>
        <v>-1990171</v>
      </c>
      <c r="CA277" s="25">
        <f t="shared" si="692"/>
        <v>213692</v>
      </c>
      <c r="CB277" s="25">
        <f t="shared" si="692"/>
        <v>-1385425</v>
      </c>
      <c r="CC277" s="25">
        <f t="shared" si="692"/>
        <v>-2351</v>
      </c>
      <c r="CD277" s="25">
        <f t="shared" si="692"/>
        <v>-1557863</v>
      </c>
      <c r="CE277" s="25">
        <f t="shared" si="693"/>
        <v>-2861</v>
      </c>
      <c r="CF277" s="25">
        <f t="shared" si="694"/>
        <v>-1560724</v>
      </c>
      <c r="CG277" s="704"/>
      <c r="CH277" s="704"/>
      <c r="CI277" s="704"/>
    </row>
    <row r="278" spans="1:87" x14ac:dyDescent="0.2">
      <c r="A278" s="61" t="s">
        <v>148</v>
      </c>
      <c r="B278" s="62">
        <v>720000</v>
      </c>
      <c r="C278" s="62">
        <v>720000</v>
      </c>
      <c r="D278" s="62">
        <v>720000</v>
      </c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>
        <f>V267-V279</f>
        <v>711485</v>
      </c>
      <c r="W278" s="62">
        <f t="shared" ref="W278:AB278" si="695">W267-W279</f>
        <v>-2518515</v>
      </c>
      <c r="X278" s="62">
        <f>X267-X279</f>
        <v>711485</v>
      </c>
      <c r="Y278" s="62">
        <f t="shared" si="695"/>
        <v>232298</v>
      </c>
      <c r="Z278" s="62">
        <f t="shared" si="695"/>
        <v>943783</v>
      </c>
      <c r="AA278" s="62"/>
      <c r="AB278" s="62">
        <f t="shared" si="695"/>
        <v>943783</v>
      </c>
      <c r="AC278" s="62"/>
      <c r="AD278" s="62">
        <f>SUM(AB278:AC278)</f>
        <v>943783</v>
      </c>
      <c r="AE278" s="62"/>
      <c r="AF278" s="62">
        <f>SUM(AD278:AE278)</f>
        <v>943783</v>
      </c>
      <c r="AG278" s="62"/>
      <c r="AH278" s="62">
        <f>SUM(AF278:AG278)</f>
        <v>943783</v>
      </c>
      <c r="AI278" s="62"/>
      <c r="AJ278" s="62">
        <f>SUM(AH278:AI278)</f>
        <v>943783</v>
      </c>
      <c r="AK278" s="62"/>
      <c r="AL278" s="62">
        <f>SUM(AJ278:AK278)</f>
        <v>943783</v>
      </c>
      <c r="AM278" s="62"/>
      <c r="AN278" s="62">
        <f t="shared" ref="AN278:AP278" si="696">SUM(AL278:AM278)</f>
        <v>943783</v>
      </c>
      <c r="AO278" s="62"/>
      <c r="AP278" s="62">
        <f t="shared" si="696"/>
        <v>943783</v>
      </c>
      <c r="AQ278" s="61"/>
    </row>
    <row r="279" spans="1:87" x14ac:dyDescent="0.2">
      <c r="A279" s="61" t="s">
        <v>149</v>
      </c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>
        <v>2518515</v>
      </c>
      <c r="W279" s="62">
        <v>2518515</v>
      </c>
      <c r="X279" s="62">
        <v>2518515</v>
      </c>
      <c r="Y279" s="62"/>
      <c r="Z279" s="62">
        <v>2518515</v>
      </c>
      <c r="AA279" s="62"/>
      <c r="AB279" s="62">
        <v>2518515</v>
      </c>
      <c r="AC279" s="62"/>
      <c r="AD279" s="62">
        <f>SUM(AB279:AC279)</f>
        <v>2518515</v>
      </c>
      <c r="AE279" s="62"/>
      <c r="AF279" s="62">
        <f>SUM(AD279:AE279)</f>
        <v>2518515</v>
      </c>
      <c r="AG279" s="62"/>
      <c r="AH279" s="62">
        <f>SUM(AF279:AG279)</f>
        <v>2518515</v>
      </c>
      <c r="AI279" s="62"/>
      <c r="AJ279" s="62">
        <f>SUM(AH279:AI279)</f>
        <v>2518515</v>
      </c>
      <c r="AK279" s="62"/>
      <c r="AL279" s="62">
        <f>SUM(AJ279:AK279)</f>
        <v>2518515</v>
      </c>
      <c r="AM279" s="62"/>
      <c r="AN279" s="62">
        <f>SUM(AL279:AM279)</f>
        <v>2518515</v>
      </c>
      <c r="AO279" s="62"/>
      <c r="AP279" s="62">
        <f>SUM(AN279:AO279)</f>
        <v>2518515</v>
      </c>
      <c r="AQ279" s="61"/>
    </row>
    <row r="280" spans="1:87" x14ac:dyDescent="0.2">
      <c r="AD280" s="62"/>
      <c r="AE280" s="62"/>
      <c r="AF280" s="62"/>
      <c r="AG280" s="62"/>
      <c r="AH280" s="62"/>
      <c r="AI280" s="62"/>
      <c r="AJ280" s="62"/>
      <c r="AK280" s="62"/>
      <c r="AL280" s="62"/>
      <c r="AM280" s="62"/>
      <c r="AN280" s="62"/>
      <c r="AO280" s="62"/>
      <c r="AP280" s="62"/>
    </row>
  </sheetData>
  <mergeCells count="21">
    <mergeCell ref="A176:CF176"/>
    <mergeCell ref="A189:CF189"/>
    <mergeCell ref="A202:CF202"/>
    <mergeCell ref="A214:CF214"/>
    <mergeCell ref="A227:CF227"/>
    <mergeCell ref="A276:AQ276"/>
    <mergeCell ref="A277:AQ277"/>
    <mergeCell ref="CE1:CF1"/>
    <mergeCell ref="Z5:Z6"/>
    <mergeCell ref="BP5:BP6"/>
    <mergeCell ref="BM5:BM6"/>
    <mergeCell ref="BN5:BN6"/>
    <mergeCell ref="W5:W6"/>
    <mergeCell ref="X5:X6"/>
    <mergeCell ref="A241:CF241"/>
    <mergeCell ref="A257:CF257"/>
    <mergeCell ref="A3:CF3"/>
    <mergeCell ref="A7:CF7"/>
    <mergeCell ref="A138:CF138"/>
    <mergeCell ref="A151:CF151"/>
    <mergeCell ref="A164:CF164"/>
  </mergeCells>
  <printOptions horizontalCentered="1" verticalCentered="1"/>
  <pageMargins left="0.19685039370078741" right="0.19685039370078741" top="0.11811023622047245" bottom="0.11811023622047245" header="0.11811023622047245" footer="0.11811023622047245"/>
  <pageSetup paperSize="9" scale="64" fitToWidth="0" orientation="landscape" r:id="rId1"/>
  <headerFooter alignWithMargins="0"/>
  <rowBreaks count="5" manualBreakCount="5">
    <brk id="50" max="83" man="1"/>
    <brk id="91" max="83" man="1"/>
    <brk id="137" max="83" man="1"/>
    <brk id="175" max="83" man="1"/>
    <brk id="213" max="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34"/>
  <sheetViews>
    <sheetView view="pageBreakPreview" topLeftCell="A3" zoomScaleNormal="100" zoomScaleSheetLayoutView="100" workbookViewId="0">
      <pane xSplit="1" ySplit="3" topLeftCell="P6" activePane="bottomRight" state="frozen"/>
      <selection activeCell="A3" sqref="A3"/>
      <selection pane="topRight" activeCell="B3" sqref="B3"/>
      <selection pane="bottomLeft" activeCell="A6" sqref="A6"/>
      <selection pane="bottomRight" activeCell="M32" sqref="M32"/>
    </sheetView>
  </sheetViews>
  <sheetFormatPr defaultRowHeight="15.75" x14ac:dyDescent="0.25"/>
  <cols>
    <col min="1" max="1" width="40.85546875" style="382" customWidth="1"/>
    <col min="2" max="2" width="13.42578125" style="383" bestFit="1" customWidth="1"/>
    <col min="3" max="3" width="13.5703125" style="383" bestFit="1" customWidth="1"/>
    <col min="4" max="4" width="9.5703125" style="383" bestFit="1" customWidth="1"/>
    <col min="5" max="5" width="12.140625" style="383" bestFit="1" customWidth="1"/>
    <col min="6" max="6" width="10.28515625" style="383" bestFit="1" customWidth="1"/>
    <col min="7" max="7" width="10.85546875" style="383" customWidth="1"/>
    <col min="8" max="8" width="10.85546875" style="384" bestFit="1" customWidth="1"/>
    <col min="9" max="9" width="11" style="383" customWidth="1"/>
    <col min="10" max="10" width="9.7109375" style="383" bestFit="1" customWidth="1"/>
    <col min="11" max="11" width="10.7109375" style="383" customWidth="1"/>
    <col min="12" max="12" width="11" style="383" customWidth="1"/>
    <col min="13" max="13" width="10.5703125" style="384" customWidth="1"/>
    <col min="14" max="14" width="36" style="382" customWidth="1"/>
    <col min="15" max="15" width="11" style="383" customWidth="1"/>
    <col min="16" max="16" width="12" style="383" customWidth="1"/>
    <col min="17" max="17" width="9.140625" style="383" customWidth="1"/>
    <col min="18" max="18" width="12.28515625" style="383" customWidth="1"/>
    <col min="19" max="19" width="10.140625" style="383" customWidth="1"/>
    <col min="20" max="20" width="12" style="383" customWidth="1"/>
    <col min="21" max="21" width="12.5703125" style="384" bestFit="1" customWidth="1"/>
    <col min="22" max="22" width="10.42578125" style="383" customWidth="1"/>
    <col min="23" max="23" width="9.140625" style="383"/>
    <col min="24" max="24" width="11.5703125" style="383" customWidth="1"/>
    <col min="25" max="25" width="11.42578125" style="383" customWidth="1"/>
    <col min="26" max="26" width="11.5703125" style="384" customWidth="1"/>
    <col min="27" max="27" width="12.42578125" style="383" bestFit="1" customWidth="1"/>
    <col min="28" max="255" width="9.140625" style="383"/>
    <col min="256" max="256" width="49.42578125" style="383" customWidth="1"/>
    <col min="257" max="257" width="13.85546875" style="383" bestFit="1" customWidth="1"/>
    <col min="258" max="258" width="13.85546875" style="383" customWidth="1"/>
    <col min="259" max="259" width="9.5703125" style="383" bestFit="1" customWidth="1"/>
    <col min="260" max="260" width="12.140625" style="383" bestFit="1" customWidth="1"/>
    <col min="261" max="261" width="13.42578125" style="383" customWidth="1"/>
    <col min="262" max="262" width="13.28515625" style="383" customWidth="1"/>
    <col min="263" max="263" width="12.28515625" style="383" customWidth="1"/>
    <col min="264" max="264" width="11.7109375" style="383" bestFit="1" customWidth="1"/>
    <col min="265" max="265" width="9.7109375" style="383" bestFit="1" customWidth="1"/>
    <col min="266" max="266" width="11.85546875" style="383" customWidth="1"/>
    <col min="267" max="267" width="13.28515625" style="383" customWidth="1"/>
    <col min="268" max="268" width="12.85546875" style="383" customWidth="1"/>
    <col min="269" max="269" width="36" style="383" customWidth="1"/>
    <col min="270" max="270" width="11" style="383" customWidth="1"/>
    <col min="271" max="271" width="12" style="383" customWidth="1"/>
    <col min="272" max="272" width="9.140625" style="383"/>
    <col min="273" max="273" width="12.28515625" style="383" customWidth="1"/>
    <col min="274" max="274" width="10.140625" style="383" bestFit="1" customWidth="1"/>
    <col min="275" max="275" width="12" style="383" customWidth="1"/>
    <col min="276" max="276" width="12.5703125" style="383" bestFit="1" customWidth="1"/>
    <col min="277" max="277" width="10.42578125" style="383" customWidth="1"/>
    <col min="278" max="278" width="9.140625" style="383"/>
    <col min="279" max="279" width="11.5703125" style="383" customWidth="1"/>
    <col min="280" max="280" width="11.42578125" style="383" customWidth="1"/>
    <col min="281" max="281" width="11.5703125" style="383" customWidth="1"/>
    <col min="282" max="282" width="12.42578125" style="383" bestFit="1" customWidth="1"/>
    <col min="283" max="511" width="9.140625" style="383"/>
    <col min="512" max="512" width="49.42578125" style="383" customWidth="1"/>
    <col min="513" max="513" width="13.85546875" style="383" bestFit="1" customWidth="1"/>
    <col min="514" max="514" width="13.85546875" style="383" customWidth="1"/>
    <col min="515" max="515" width="9.5703125" style="383" bestFit="1" customWidth="1"/>
    <col min="516" max="516" width="12.140625" style="383" bestFit="1" customWidth="1"/>
    <col min="517" max="517" width="13.42578125" style="383" customWidth="1"/>
    <col min="518" max="518" width="13.28515625" style="383" customWidth="1"/>
    <col min="519" max="519" width="12.28515625" style="383" customWidth="1"/>
    <col min="520" max="520" width="11.7109375" style="383" bestFit="1" customWidth="1"/>
    <col min="521" max="521" width="9.7109375" style="383" bestFit="1" customWidth="1"/>
    <col min="522" max="522" width="11.85546875" style="383" customWidth="1"/>
    <col min="523" max="523" width="13.28515625" style="383" customWidth="1"/>
    <col min="524" max="524" width="12.85546875" style="383" customWidth="1"/>
    <col min="525" max="525" width="36" style="383" customWidth="1"/>
    <col min="526" max="526" width="11" style="383" customWidth="1"/>
    <col min="527" max="527" width="12" style="383" customWidth="1"/>
    <col min="528" max="528" width="9.140625" style="383"/>
    <col min="529" max="529" width="12.28515625" style="383" customWidth="1"/>
    <col min="530" max="530" width="10.140625" style="383" bestFit="1" customWidth="1"/>
    <col min="531" max="531" width="12" style="383" customWidth="1"/>
    <col min="532" max="532" width="12.5703125" style="383" bestFit="1" customWidth="1"/>
    <col min="533" max="533" width="10.42578125" style="383" customWidth="1"/>
    <col min="534" max="534" width="9.140625" style="383"/>
    <col min="535" max="535" width="11.5703125" style="383" customWidth="1"/>
    <col min="536" max="536" width="11.42578125" style="383" customWidth="1"/>
    <col min="537" max="537" width="11.5703125" style="383" customWidth="1"/>
    <col min="538" max="538" width="12.42578125" style="383" bestFit="1" customWidth="1"/>
    <col min="539" max="767" width="9.140625" style="383"/>
    <col min="768" max="768" width="49.42578125" style="383" customWidth="1"/>
    <col min="769" max="769" width="13.85546875" style="383" bestFit="1" customWidth="1"/>
    <col min="770" max="770" width="13.85546875" style="383" customWidth="1"/>
    <col min="771" max="771" width="9.5703125" style="383" bestFit="1" customWidth="1"/>
    <col min="772" max="772" width="12.140625" style="383" bestFit="1" customWidth="1"/>
    <col min="773" max="773" width="13.42578125" style="383" customWidth="1"/>
    <col min="774" max="774" width="13.28515625" style="383" customWidth="1"/>
    <col min="775" max="775" width="12.28515625" style="383" customWidth="1"/>
    <col min="776" max="776" width="11.7109375" style="383" bestFit="1" customWidth="1"/>
    <col min="777" max="777" width="9.7109375" style="383" bestFit="1" customWidth="1"/>
    <col min="778" max="778" width="11.85546875" style="383" customWidth="1"/>
    <col min="779" max="779" width="13.28515625" style="383" customWidth="1"/>
    <col min="780" max="780" width="12.85546875" style="383" customWidth="1"/>
    <col min="781" max="781" width="36" style="383" customWidth="1"/>
    <col min="782" max="782" width="11" style="383" customWidth="1"/>
    <col min="783" max="783" width="12" style="383" customWidth="1"/>
    <col min="784" max="784" width="9.140625" style="383"/>
    <col min="785" max="785" width="12.28515625" style="383" customWidth="1"/>
    <col min="786" max="786" width="10.140625" style="383" bestFit="1" customWidth="1"/>
    <col min="787" max="787" width="12" style="383" customWidth="1"/>
    <col min="788" max="788" width="12.5703125" style="383" bestFit="1" customWidth="1"/>
    <col min="789" max="789" width="10.42578125" style="383" customWidth="1"/>
    <col min="790" max="790" width="9.140625" style="383"/>
    <col min="791" max="791" width="11.5703125" style="383" customWidth="1"/>
    <col min="792" max="792" width="11.42578125" style="383" customWidth="1"/>
    <col min="793" max="793" width="11.5703125" style="383" customWidth="1"/>
    <col min="794" max="794" width="12.42578125" style="383" bestFit="1" customWidth="1"/>
    <col min="795" max="1023" width="9.140625" style="383"/>
    <col min="1024" max="1024" width="49.42578125" style="383" customWidth="1"/>
    <col min="1025" max="1025" width="13.85546875" style="383" bestFit="1" customWidth="1"/>
    <col min="1026" max="1026" width="13.85546875" style="383" customWidth="1"/>
    <col min="1027" max="1027" width="9.5703125" style="383" bestFit="1" customWidth="1"/>
    <col min="1028" max="1028" width="12.140625" style="383" bestFit="1" customWidth="1"/>
    <col min="1029" max="1029" width="13.42578125" style="383" customWidth="1"/>
    <col min="1030" max="1030" width="13.28515625" style="383" customWidth="1"/>
    <col min="1031" max="1031" width="12.28515625" style="383" customWidth="1"/>
    <col min="1032" max="1032" width="11.7109375" style="383" bestFit="1" customWidth="1"/>
    <col min="1033" max="1033" width="9.7109375" style="383" bestFit="1" customWidth="1"/>
    <col min="1034" max="1034" width="11.85546875" style="383" customWidth="1"/>
    <col min="1035" max="1035" width="13.28515625" style="383" customWidth="1"/>
    <col min="1036" max="1036" width="12.85546875" style="383" customWidth="1"/>
    <col min="1037" max="1037" width="36" style="383" customWidth="1"/>
    <col min="1038" max="1038" width="11" style="383" customWidth="1"/>
    <col min="1039" max="1039" width="12" style="383" customWidth="1"/>
    <col min="1040" max="1040" width="9.140625" style="383"/>
    <col min="1041" max="1041" width="12.28515625" style="383" customWidth="1"/>
    <col min="1042" max="1042" width="10.140625" style="383" bestFit="1" customWidth="1"/>
    <col min="1043" max="1043" width="12" style="383" customWidth="1"/>
    <col min="1044" max="1044" width="12.5703125" style="383" bestFit="1" customWidth="1"/>
    <col min="1045" max="1045" width="10.42578125" style="383" customWidth="1"/>
    <col min="1046" max="1046" width="9.140625" style="383"/>
    <col min="1047" max="1047" width="11.5703125" style="383" customWidth="1"/>
    <col min="1048" max="1048" width="11.42578125" style="383" customWidth="1"/>
    <col min="1049" max="1049" width="11.5703125" style="383" customWidth="1"/>
    <col min="1050" max="1050" width="12.42578125" style="383" bestFit="1" customWidth="1"/>
    <col min="1051" max="1279" width="9.140625" style="383"/>
    <col min="1280" max="1280" width="49.42578125" style="383" customWidth="1"/>
    <col min="1281" max="1281" width="13.85546875" style="383" bestFit="1" customWidth="1"/>
    <col min="1282" max="1282" width="13.85546875" style="383" customWidth="1"/>
    <col min="1283" max="1283" width="9.5703125" style="383" bestFit="1" customWidth="1"/>
    <col min="1284" max="1284" width="12.140625" style="383" bestFit="1" customWidth="1"/>
    <col min="1285" max="1285" width="13.42578125" style="383" customWidth="1"/>
    <col min="1286" max="1286" width="13.28515625" style="383" customWidth="1"/>
    <col min="1287" max="1287" width="12.28515625" style="383" customWidth="1"/>
    <col min="1288" max="1288" width="11.7109375" style="383" bestFit="1" customWidth="1"/>
    <col min="1289" max="1289" width="9.7109375" style="383" bestFit="1" customWidth="1"/>
    <col min="1290" max="1290" width="11.85546875" style="383" customWidth="1"/>
    <col min="1291" max="1291" width="13.28515625" style="383" customWidth="1"/>
    <col min="1292" max="1292" width="12.85546875" style="383" customWidth="1"/>
    <col min="1293" max="1293" width="36" style="383" customWidth="1"/>
    <col min="1294" max="1294" width="11" style="383" customWidth="1"/>
    <col min="1295" max="1295" width="12" style="383" customWidth="1"/>
    <col min="1296" max="1296" width="9.140625" style="383"/>
    <col min="1297" max="1297" width="12.28515625" style="383" customWidth="1"/>
    <col min="1298" max="1298" width="10.140625" style="383" bestFit="1" customWidth="1"/>
    <col min="1299" max="1299" width="12" style="383" customWidth="1"/>
    <col min="1300" max="1300" width="12.5703125" style="383" bestFit="1" customWidth="1"/>
    <col min="1301" max="1301" width="10.42578125" style="383" customWidth="1"/>
    <col min="1302" max="1302" width="9.140625" style="383"/>
    <col min="1303" max="1303" width="11.5703125" style="383" customWidth="1"/>
    <col min="1304" max="1304" width="11.42578125" style="383" customWidth="1"/>
    <col min="1305" max="1305" width="11.5703125" style="383" customWidth="1"/>
    <col min="1306" max="1306" width="12.42578125" style="383" bestFit="1" customWidth="1"/>
    <col min="1307" max="1535" width="9.140625" style="383"/>
    <col min="1536" max="1536" width="49.42578125" style="383" customWidth="1"/>
    <col min="1537" max="1537" width="13.85546875" style="383" bestFit="1" customWidth="1"/>
    <col min="1538" max="1538" width="13.85546875" style="383" customWidth="1"/>
    <col min="1539" max="1539" width="9.5703125" style="383" bestFit="1" customWidth="1"/>
    <col min="1540" max="1540" width="12.140625" style="383" bestFit="1" customWidth="1"/>
    <col min="1541" max="1541" width="13.42578125" style="383" customWidth="1"/>
    <col min="1542" max="1542" width="13.28515625" style="383" customWidth="1"/>
    <col min="1543" max="1543" width="12.28515625" style="383" customWidth="1"/>
    <col min="1544" max="1544" width="11.7109375" style="383" bestFit="1" customWidth="1"/>
    <col min="1545" max="1545" width="9.7109375" style="383" bestFit="1" customWidth="1"/>
    <col min="1546" max="1546" width="11.85546875" style="383" customWidth="1"/>
    <col min="1547" max="1547" width="13.28515625" style="383" customWidth="1"/>
    <col min="1548" max="1548" width="12.85546875" style="383" customWidth="1"/>
    <col min="1549" max="1549" width="36" style="383" customWidth="1"/>
    <col min="1550" max="1550" width="11" style="383" customWidth="1"/>
    <col min="1551" max="1551" width="12" style="383" customWidth="1"/>
    <col min="1552" max="1552" width="9.140625" style="383"/>
    <col min="1553" max="1553" width="12.28515625" style="383" customWidth="1"/>
    <col min="1554" max="1554" width="10.140625" style="383" bestFit="1" customWidth="1"/>
    <col min="1555" max="1555" width="12" style="383" customWidth="1"/>
    <col min="1556" max="1556" width="12.5703125" style="383" bestFit="1" customWidth="1"/>
    <col min="1557" max="1557" width="10.42578125" style="383" customWidth="1"/>
    <col min="1558" max="1558" width="9.140625" style="383"/>
    <col min="1559" max="1559" width="11.5703125" style="383" customWidth="1"/>
    <col min="1560" max="1560" width="11.42578125" style="383" customWidth="1"/>
    <col min="1561" max="1561" width="11.5703125" style="383" customWidth="1"/>
    <col min="1562" max="1562" width="12.42578125" style="383" bestFit="1" customWidth="1"/>
    <col min="1563" max="1791" width="9.140625" style="383"/>
    <col min="1792" max="1792" width="49.42578125" style="383" customWidth="1"/>
    <col min="1793" max="1793" width="13.85546875" style="383" bestFit="1" customWidth="1"/>
    <col min="1794" max="1794" width="13.85546875" style="383" customWidth="1"/>
    <col min="1795" max="1795" width="9.5703125" style="383" bestFit="1" customWidth="1"/>
    <col min="1796" max="1796" width="12.140625" style="383" bestFit="1" customWidth="1"/>
    <col min="1797" max="1797" width="13.42578125" style="383" customWidth="1"/>
    <col min="1798" max="1798" width="13.28515625" style="383" customWidth="1"/>
    <col min="1799" max="1799" width="12.28515625" style="383" customWidth="1"/>
    <col min="1800" max="1800" width="11.7109375" style="383" bestFit="1" customWidth="1"/>
    <col min="1801" max="1801" width="9.7109375" style="383" bestFit="1" customWidth="1"/>
    <col min="1802" max="1802" width="11.85546875" style="383" customWidth="1"/>
    <col min="1803" max="1803" width="13.28515625" style="383" customWidth="1"/>
    <col min="1804" max="1804" width="12.85546875" style="383" customWidth="1"/>
    <col min="1805" max="1805" width="36" style="383" customWidth="1"/>
    <col min="1806" max="1806" width="11" style="383" customWidth="1"/>
    <col min="1807" max="1807" width="12" style="383" customWidth="1"/>
    <col min="1808" max="1808" width="9.140625" style="383"/>
    <col min="1809" max="1809" width="12.28515625" style="383" customWidth="1"/>
    <col min="1810" max="1810" width="10.140625" style="383" bestFit="1" customWidth="1"/>
    <col min="1811" max="1811" width="12" style="383" customWidth="1"/>
    <col min="1812" max="1812" width="12.5703125" style="383" bestFit="1" customWidth="1"/>
    <col min="1813" max="1813" width="10.42578125" style="383" customWidth="1"/>
    <col min="1814" max="1814" width="9.140625" style="383"/>
    <col min="1815" max="1815" width="11.5703125" style="383" customWidth="1"/>
    <col min="1816" max="1816" width="11.42578125" style="383" customWidth="1"/>
    <col min="1817" max="1817" width="11.5703125" style="383" customWidth="1"/>
    <col min="1818" max="1818" width="12.42578125" style="383" bestFit="1" customWidth="1"/>
    <col min="1819" max="2047" width="9.140625" style="383"/>
    <col min="2048" max="2048" width="49.42578125" style="383" customWidth="1"/>
    <col min="2049" max="2049" width="13.85546875" style="383" bestFit="1" customWidth="1"/>
    <col min="2050" max="2050" width="13.85546875" style="383" customWidth="1"/>
    <col min="2051" max="2051" width="9.5703125" style="383" bestFit="1" customWidth="1"/>
    <col min="2052" max="2052" width="12.140625" style="383" bestFit="1" customWidth="1"/>
    <col min="2053" max="2053" width="13.42578125" style="383" customWidth="1"/>
    <col min="2054" max="2054" width="13.28515625" style="383" customWidth="1"/>
    <col min="2055" max="2055" width="12.28515625" style="383" customWidth="1"/>
    <col min="2056" max="2056" width="11.7109375" style="383" bestFit="1" customWidth="1"/>
    <col min="2057" max="2057" width="9.7109375" style="383" bestFit="1" customWidth="1"/>
    <col min="2058" max="2058" width="11.85546875" style="383" customWidth="1"/>
    <col min="2059" max="2059" width="13.28515625" style="383" customWidth="1"/>
    <col min="2060" max="2060" width="12.85546875" style="383" customWidth="1"/>
    <col min="2061" max="2061" width="36" style="383" customWidth="1"/>
    <col min="2062" max="2062" width="11" style="383" customWidth="1"/>
    <col min="2063" max="2063" width="12" style="383" customWidth="1"/>
    <col min="2064" max="2064" width="9.140625" style="383"/>
    <col min="2065" max="2065" width="12.28515625" style="383" customWidth="1"/>
    <col min="2066" max="2066" width="10.140625" style="383" bestFit="1" customWidth="1"/>
    <col min="2067" max="2067" width="12" style="383" customWidth="1"/>
    <col min="2068" max="2068" width="12.5703125" style="383" bestFit="1" customWidth="1"/>
    <col min="2069" max="2069" width="10.42578125" style="383" customWidth="1"/>
    <col min="2070" max="2070" width="9.140625" style="383"/>
    <col min="2071" max="2071" width="11.5703125" style="383" customWidth="1"/>
    <col min="2072" max="2072" width="11.42578125" style="383" customWidth="1"/>
    <col min="2073" max="2073" width="11.5703125" style="383" customWidth="1"/>
    <col min="2074" max="2074" width="12.42578125" style="383" bestFit="1" customWidth="1"/>
    <col min="2075" max="2303" width="9.140625" style="383"/>
    <col min="2304" max="2304" width="49.42578125" style="383" customWidth="1"/>
    <col min="2305" max="2305" width="13.85546875" style="383" bestFit="1" customWidth="1"/>
    <col min="2306" max="2306" width="13.85546875" style="383" customWidth="1"/>
    <col min="2307" max="2307" width="9.5703125" style="383" bestFit="1" customWidth="1"/>
    <col min="2308" max="2308" width="12.140625" style="383" bestFit="1" customWidth="1"/>
    <col min="2309" max="2309" width="13.42578125" style="383" customWidth="1"/>
    <col min="2310" max="2310" width="13.28515625" style="383" customWidth="1"/>
    <col min="2311" max="2311" width="12.28515625" style="383" customWidth="1"/>
    <col min="2312" max="2312" width="11.7109375" style="383" bestFit="1" customWidth="1"/>
    <col min="2313" max="2313" width="9.7109375" style="383" bestFit="1" customWidth="1"/>
    <col min="2314" max="2314" width="11.85546875" style="383" customWidth="1"/>
    <col min="2315" max="2315" width="13.28515625" style="383" customWidth="1"/>
    <col min="2316" max="2316" width="12.85546875" style="383" customWidth="1"/>
    <col min="2317" max="2317" width="36" style="383" customWidth="1"/>
    <col min="2318" max="2318" width="11" style="383" customWidth="1"/>
    <col min="2319" max="2319" width="12" style="383" customWidth="1"/>
    <col min="2320" max="2320" width="9.140625" style="383"/>
    <col min="2321" max="2321" width="12.28515625" style="383" customWidth="1"/>
    <col min="2322" max="2322" width="10.140625" style="383" bestFit="1" customWidth="1"/>
    <col min="2323" max="2323" width="12" style="383" customWidth="1"/>
    <col min="2324" max="2324" width="12.5703125" style="383" bestFit="1" customWidth="1"/>
    <col min="2325" max="2325" width="10.42578125" style="383" customWidth="1"/>
    <col min="2326" max="2326" width="9.140625" style="383"/>
    <col min="2327" max="2327" width="11.5703125" style="383" customWidth="1"/>
    <col min="2328" max="2328" width="11.42578125" style="383" customWidth="1"/>
    <col min="2329" max="2329" width="11.5703125" style="383" customWidth="1"/>
    <col min="2330" max="2330" width="12.42578125" style="383" bestFit="1" customWidth="1"/>
    <col min="2331" max="2559" width="9.140625" style="383"/>
    <col min="2560" max="2560" width="49.42578125" style="383" customWidth="1"/>
    <col min="2561" max="2561" width="13.85546875" style="383" bestFit="1" customWidth="1"/>
    <col min="2562" max="2562" width="13.85546875" style="383" customWidth="1"/>
    <col min="2563" max="2563" width="9.5703125" style="383" bestFit="1" customWidth="1"/>
    <col min="2564" max="2564" width="12.140625" style="383" bestFit="1" customWidth="1"/>
    <col min="2565" max="2565" width="13.42578125" style="383" customWidth="1"/>
    <col min="2566" max="2566" width="13.28515625" style="383" customWidth="1"/>
    <col min="2567" max="2567" width="12.28515625" style="383" customWidth="1"/>
    <col min="2568" max="2568" width="11.7109375" style="383" bestFit="1" customWidth="1"/>
    <col min="2569" max="2569" width="9.7109375" style="383" bestFit="1" customWidth="1"/>
    <col min="2570" max="2570" width="11.85546875" style="383" customWidth="1"/>
    <col min="2571" max="2571" width="13.28515625" style="383" customWidth="1"/>
    <col min="2572" max="2572" width="12.85546875" style="383" customWidth="1"/>
    <col min="2573" max="2573" width="36" style="383" customWidth="1"/>
    <col min="2574" max="2574" width="11" style="383" customWidth="1"/>
    <col min="2575" max="2575" width="12" style="383" customWidth="1"/>
    <col min="2576" max="2576" width="9.140625" style="383"/>
    <col min="2577" max="2577" width="12.28515625" style="383" customWidth="1"/>
    <col min="2578" max="2578" width="10.140625" style="383" bestFit="1" customWidth="1"/>
    <col min="2579" max="2579" width="12" style="383" customWidth="1"/>
    <col min="2580" max="2580" width="12.5703125" style="383" bestFit="1" customWidth="1"/>
    <col min="2581" max="2581" width="10.42578125" style="383" customWidth="1"/>
    <col min="2582" max="2582" width="9.140625" style="383"/>
    <col min="2583" max="2583" width="11.5703125" style="383" customWidth="1"/>
    <col min="2584" max="2584" width="11.42578125" style="383" customWidth="1"/>
    <col min="2585" max="2585" width="11.5703125" style="383" customWidth="1"/>
    <col min="2586" max="2586" width="12.42578125" style="383" bestFit="1" customWidth="1"/>
    <col min="2587" max="2815" width="9.140625" style="383"/>
    <col min="2816" max="2816" width="49.42578125" style="383" customWidth="1"/>
    <col min="2817" max="2817" width="13.85546875" style="383" bestFit="1" customWidth="1"/>
    <col min="2818" max="2818" width="13.85546875" style="383" customWidth="1"/>
    <col min="2819" max="2819" width="9.5703125" style="383" bestFit="1" customWidth="1"/>
    <col min="2820" max="2820" width="12.140625" style="383" bestFit="1" customWidth="1"/>
    <col min="2821" max="2821" width="13.42578125" style="383" customWidth="1"/>
    <col min="2822" max="2822" width="13.28515625" style="383" customWidth="1"/>
    <col min="2823" max="2823" width="12.28515625" style="383" customWidth="1"/>
    <col min="2824" max="2824" width="11.7109375" style="383" bestFit="1" customWidth="1"/>
    <col min="2825" max="2825" width="9.7109375" style="383" bestFit="1" customWidth="1"/>
    <col min="2826" max="2826" width="11.85546875" style="383" customWidth="1"/>
    <col min="2827" max="2827" width="13.28515625" style="383" customWidth="1"/>
    <col min="2828" max="2828" width="12.85546875" style="383" customWidth="1"/>
    <col min="2829" max="2829" width="36" style="383" customWidth="1"/>
    <col min="2830" max="2830" width="11" style="383" customWidth="1"/>
    <col min="2831" max="2831" width="12" style="383" customWidth="1"/>
    <col min="2832" max="2832" width="9.140625" style="383"/>
    <col min="2833" max="2833" width="12.28515625" style="383" customWidth="1"/>
    <col min="2834" max="2834" width="10.140625" style="383" bestFit="1" customWidth="1"/>
    <col min="2835" max="2835" width="12" style="383" customWidth="1"/>
    <col min="2836" max="2836" width="12.5703125" style="383" bestFit="1" customWidth="1"/>
    <col min="2837" max="2837" width="10.42578125" style="383" customWidth="1"/>
    <col min="2838" max="2838" width="9.140625" style="383"/>
    <col min="2839" max="2839" width="11.5703125" style="383" customWidth="1"/>
    <col min="2840" max="2840" width="11.42578125" style="383" customWidth="1"/>
    <col min="2841" max="2841" width="11.5703125" style="383" customWidth="1"/>
    <col min="2842" max="2842" width="12.42578125" style="383" bestFit="1" customWidth="1"/>
    <col min="2843" max="3071" width="9.140625" style="383"/>
    <col min="3072" max="3072" width="49.42578125" style="383" customWidth="1"/>
    <col min="3073" max="3073" width="13.85546875" style="383" bestFit="1" customWidth="1"/>
    <col min="3074" max="3074" width="13.85546875" style="383" customWidth="1"/>
    <col min="3075" max="3075" width="9.5703125" style="383" bestFit="1" customWidth="1"/>
    <col min="3076" max="3076" width="12.140625" style="383" bestFit="1" customWidth="1"/>
    <col min="3077" max="3077" width="13.42578125" style="383" customWidth="1"/>
    <col min="3078" max="3078" width="13.28515625" style="383" customWidth="1"/>
    <col min="3079" max="3079" width="12.28515625" style="383" customWidth="1"/>
    <col min="3080" max="3080" width="11.7109375" style="383" bestFit="1" customWidth="1"/>
    <col min="3081" max="3081" width="9.7109375" style="383" bestFit="1" customWidth="1"/>
    <col min="3082" max="3082" width="11.85546875" style="383" customWidth="1"/>
    <col min="3083" max="3083" width="13.28515625" style="383" customWidth="1"/>
    <col min="3084" max="3084" width="12.85546875" style="383" customWidth="1"/>
    <col min="3085" max="3085" width="36" style="383" customWidth="1"/>
    <col min="3086" max="3086" width="11" style="383" customWidth="1"/>
    <col min="3087" max="3087" width="12" style="383" customWidth="1"/>
    <col min="3088" max="3088" width="9.140625" style="383"/>
    <col min="3089" max="3089" width="12.28515625" style="383" customWidth="1"/>
    <col min="3090" max="3090" width="10.140625" style="383" bestFit="1" customWidth="1"/>
    <col min="3091" max="3091" width="12" style="383" customWidth="1"/>
    <col min="3092" max="3092" width="12.5703125" style="383" bestFit="1" customWidth="1"/>
    <col min="3093" max="3093" width="10.42578125" style="383" customWidth="1"/>
    <col min="3094" max="3094" width="9.140625" style="383"/>
    <col min="3095" max="3095" width="11.5703125" style="383" customWidth="1"/>
    <col min="3096" max="3096" width="11.42578125" style="383" customWidth="1"/>
    <col min="3097" max="3097" width="11.5703125" style="383" customWidth="1"/>
    <col min="3098" max="3098" width="12.42578125" style="383" bestFit="1" customWidth="1"/>
    <col min="3099" max="3327" width="9.140625" style="383"/>
    <col min="3328" max="3328" width="49.42578125" style="383" customWidth="1"/>
    <col min="3329" max="3329" width="13.85546875" style="383" bestFit="1" customWidth="1"/>
    <col min="3330" max="3330" width="13.85546875" style="383" customWidth="1"/>
    <col min="3331" max="3331" width="9.5703125" style="383" bestFit="1" customWidth="1"/>
    <col min="3332" max="3332" width="12.140625" style="383" bestFit="1" customWidth="1"/>
    <col min="3333" max="3333" width="13.42578125" style="383" customWidth="1"/>
    <col min="3334" max="3334" width="13.28515625" style="383" customWidth="1"/>
    <col min="3335" max="3335" width="12.28515625" style="383" customWidth="1"/>
    <col min="3336" max="3336" width="11.7109375" style="383" bestFit="1" customWidth="1"/>
    <col min="3337" max="3337" width="9.7109375" style="383" bestFit="1" customWidth="1"/>
    <col min="3338" max="3338" width="11.85546875" style="383" customWidth="1"/>
    <col min="3339" max="3339" width="13.28515625" style="383" customWidth="1"/>
    <col min="3340" max="3340" width="12.85546875" style="383" customWidth="1"/>
    <col min="3341" max="3341" width="36" style="383" customWidth="1"/>
    <col min="3342" max="3342" width="11" style="383" customWidth="1"/>
    <col min="3343" max="3343" width="12" style="383" customWidth="1"/>
    <col min="3344" max="3344" width="9.140625" style="383"/>
    <col min="3345" max="3345" width="12.28515625" style="383" customWidth="1"/>
    <col min="3346" max="3346" width="10.140625" style="383" bestFit="1" customWidth="1"/>
    <col min="3347" max="3347" width="12" style="383" customWidth="1"/>
    <col min="3348" max="3348" width="12.5703125" style="383" bestFit="1" customWidth="1"/>
    <col min="3349" max="3349" width="10.42578125" style="383" customWidth="1"/>
    <col min="3350" max="3350" width="9.140625" style="383"/>
    <col min="3351" max="3351" width="11.5703125" style="383" customWidth="1"/>
    <col min="3352" max="3352" width="11.42578125" style="383" customWidth="1"/>
    <col min="3353" max="3353" width="11.5703125" style="383" customWidth="1"/>
    <col min="3354" max="3354" width="12.42578125" style="383" bestFit="1" customWidth="1"/>
    <col min="3355" max="3583" width="9.140625" style="383"/>
    <col min="3584" max="3584" width="49.42578125" style="383" customWidth="1"/>
    <col min="3585" max="3585" width="13.85546875" style="383" bestFit="1" customWidth="1"/>
    <col min="3586" max="3586" width="13.85546875" style="383" customWidth="1"/>
    <col min="3587" max="3587" width="9.5703125" style="383" bestFit="1" customWidth="1"/>
    <col min="3588" max="3588" width="12.140625" style="383" bestFit="1" customWidth="1"/>
    <col min="3589" max="3589" width="13.42578125" style="383" customWidth="1"/>
    <col min="3590" max="3590" width="13.28515625" style="383" customWidth="1"/>
    <col min="3591" max="3591" width="12.28515625" style="383" customWidth="1"/>
    <col min="3592" max="3592" width="11.7109375" style="383" bestFit="1" customWidth="1"/>
    <col min="3593" max="3593" width="9.7109375" style="383" bestFit="1" customWidth="1"/>
    <col min="3594" max="3594" width="11.85546875" style="383" customWidth="1"/>
    <col min="3595" max="3595" width="13.28515625" style="383" customWidth="1"/>
    <col min="3596" max="3596" width="12.85546875" style="383" customWidth="1"/>
    <col min="3597" max="3597" width="36" style="383" customWidth="1"/>
    <col min="3598" max="3598" width="11" style="383" customWidth="1"/>
    <col min="3599" max="3599" width="12" style="383" customWidth="1"/>
    <col min="3600" max="3600" width="9.140625" style="383"/>
    <col min="3601" max="3601" width="12.28515625" style="383" customWidth="1"/>
    <col min="3602" max="3602" width="10.140625" style="383" bestFit="1" customWidth="1"/>
    <col min="3603" max="3603" width="12" style="383" customWidth="1"/>
    <col min="3604" max="3604" width="12.5703125" style="383" bestFit="1" customWidth="1"/>
    <col min="3605" max="3605" width="10.42578125" style="383" customWidth="1"/>
    <col min="3606" max="3606" width="9.140625" style="383"/>
    <col min="3607" max="3607" width="11.5703125" style="383" customWidth="1"/>
    <col min="3608" max="3608" width="11.42578125" style="383" customWidth="1"/>
    <col min="3609" max="3609" width="11.5703125" style="383" customWidth="1"/>
    <col min="3610" max="3610" width="12.42578125" style="383" bestFit="1" customWidth="1"/>
    <col min="3611" max="3839" width="9.140625" style="383"/>
    <col min="3840" max="3840" width="49.42578125" style="383" customWidth="1"/>
    <col min="3841" max="3841" width="13.85546875" style="383" bestFit="1" customWidth="1"/>
    <col min="3842" max="3842" width="13.85546875" style="383" customWidth="1"/>
    <col min="3843" max="3843" width="9.5703125" style="383" bestFit="1" customWidth="1"/>
    <col min="3844" max="3844" width="12.140625" style="383" bestFit="1" customWidth="1"/>
    <col min="3845" max="3845" width="13.42578125" style="383" customWidth="1"/>
    <col min="3846" max="3846" width="13.28515625" style="383" customWidth="1"/>
    <col min="3847" max="3847" width="12.28515625" style="383" customWidth="1"/>
    <col min="3848" max="3848" width="11.7109375" style="383" bestFit="1" customWidth="1"/>
    <col min="3849" max="3849" width="9.7109375" style="383" bestFit="1" customWidth="1"/>
    <col min="3850" max="3850" width="11.85546875" style="383" customWidth="1"/>
    <col min="3851" max="3851" width="13.28515625" style="383" customWidth="1"/>
    <col min="3852" max="3852" width="12.85546875" style="383" customWidth="1"/>
    <col min="3853" max="3853" width="36" style="383" customWidth="1"/>
    <col min="3854" max="3854" width="11" style="383" customWidth="1"/>
    <col min="3855" max="3855" width="12" style="383" customWidth="1"/>
    <col min="3856" max="3856" width="9.140625" style="383"/>
    <col min="3857" max="3857" width="12.28515625" style="383" customWidth="1"/>
    <col min="3858" max="3858" width="10.140625" style="383" bestFit="1" customWidth="1"/>
    <col min="3859" max="3859" width="12" style="383" customWidth="1"/>
    <col min="3860" max="3860" width="12.5703125" style="383" bestFit="1" customWidth="1"/>
    <col min="3861" max="3861" width="10.42578125" style="383" customWidth="1"/>
    <col min="3862" max="3862" width="9.140625" style="383"/>
    <col min="3863" max="3863" width="11.5703125" style="383" customWidth="1"/>
    <col min="3864" max="3864" width="11.42578125" style="383" customWidth="1"/>
    <col min="3865" max="3865" width="11.5703125" style="383" customWidth="1"/>
    <col min="3866" max="3866" width="12.42578125" style="383" bestFit="1" customWidth="1"/>
    <col min="3867" max="4095" width="9.140625" style="383"/>
    <col min="4096" max="4096" width="49.42578125" style="383" customWidth="1"/>
    <col min="4097" max="4097" width="13.85546875" style="383" bestFit="1" customWidth="1"/>
    <col min="4098" max="4098" width="13.85546875" style="383" customWidth="1"/>
    <col min="4099" max="4099" width="9.5703125" style="383" bestFit="1" customWidth="1"/>
    <col min="4100" max="4100" width="12.140625" style="383" bestFit="1" customWidth="1"/>
    <col min="4101" max="4101" width="13.42578125" style="383" customWidth="1"/>
    <col min="4102" max="4102" width="13.28515625" style="383" customWidth="1"/>
    <col min="4103" max="4103" width="12.28515625" style="383" customWidth="1"/>
    <col min="4104" max="4104" width="11.7109375" style="383" bestFit="1" customWidth="1"/>
    <col min="4105" max="4105" width="9.7109375" style="383" bestFit="1" customWidth="1"/>
    <col min="4106" max="4106" width="11.85546875" style="383" customWidth="1"/>
    <col min="4107" max="4107" width="13.28515625" style="383" customWidth="1"/>
    <col min="4108" max="4108" width="12.85546875" style="383" customWidth="1"/>
    <col min="4109" max="4109" width="36" style="383" customWidth="1"/>
    <col min="4110" max="4110" width="11" style="383" customWidth="1"/>
    <col min="4111" max="4111" width="12" style="383" customWidth="1"/>
    <col min="4112" max="4112" width="9.140625" style="383"/>
    <col min="4113" max="4113" width="12.28515625" style="383" customWidth="1"/>
    <col min="4114" max="4114" width="10.140625" style="383" bestFit="1" customWidth="1"/>
    <col min="4115" max="4115" width="12" style="383" customWidth="1"/>
    <col min="4116" max="4116" width="12.5703125" style="383" bestFit="1" customWidth="1"/>
    <col min="4117" max="4117" width="10.42578125" style="383" customWidth="1"/>
    <col min="4118" max="4118" width="9.140625" style="383"/>
    <col min="4119" max="4119" width="11.5703125" style="383" customWidth="1"/>
    <col min="4120" max="4120" width="11.42578125" style="383" customWidth="1"/>
    <col min="4121" max="4121" width="11.5703125" style="383" customWidth="1"/>
    <col min="4122" max="4122" width="12.42578125" style="383" bestFit="1" customWidth="1"/>
    <col min="4123" max="4351" width="9.140625" style="383"/>
    <col min="4352" max="4352" width="49.42578125" style="383" customWidth="1"/>
    <col min="4353" max="4353" width="13.85546875" style="383" bestFit="1" customWidth="1"/>
    <col min="4354" max="4354" width="13.85546875" style="383" customWidth="1"/>
    <col min="4355" max="4355" width="9.5703125" style="383" bestFit="1" customWidth="1"/>
    <col min="4356" max="4356" width="12.140625" style="383" bestFit="1" customWidth="1"/>
    <col min="4357" max="4357" width="13.42578125" style="383" customWidth="1"/>
    <col min="4358" max="4358" width="13.28515625" style="383" customWidth="1"/>
    <col min="4359" max="4359" width="12.28515625" style="383" customWidth="1"/>
    <col min="4360" max="4360" width="11.7109375" style="383" bestFit="1" customWidth="1"/>
    <col min="4361" max="4361" width="9.7109375" style="383" bestFit="1" customWidth="1"/>
    <col min="4362" max="4362" width="11.85546875" style="383" customWidth="1"/>
    <col min="4363" max="4363" width="13.28515625" style="383" customWidth="1"/>
    <col min="4364" max="4364" width="12.85546875" style="383" customWidth="1"/>
    <col min="4365" max="4365" width="36" style="383" customWidth="1"/>
    <col min="4366" max="4366" width="11" style="383" customWidth="1"/>
    <col min="4367" max="4367" width="12" style="383" customWidth="1"/>
    <col min="4368" max="4368" width="9.140625" style="383"/>
    <col min="4369" max="4369" width="12.28515625" style="383" customWidth="1"/>
    <col min="4370" max="4370" width="10.140625" style="383" bestFit="1" customWidth="1"/>
    <col min="4371" max="4371" width="12" style="383" customWidth="1"/>
    <col min="4372" max="4372" width="12.5703125" style="383" bestFit="1" customWidth="1"/>
    <col min="4373" max="4373" width="10.42578125" style="383" customWidth="1"/>
    <col min="4374" max="4374" width="9.140625" style="383"/>
    <col min="4375" max="4375" width="11.5703125" style="383" customWidth="1"/>
    <col min="4376" max="4376" width="11.42578125" style="383" customWidth="1"/>
    <col min="4377" max="4377" width="11.5703125" style="383" customWidth="1"/>
    <col min="4378" max="4378" width="12.42578125" style="383" bestFit="1" customWidth="1"/>
    <col min="4379" max="4607" width="9.140625" style="383"/>
    <col min="4608" max="4608" width="49.42578125" style="383" customWidth="1"/>
    <col min="4609" max="4609" width="13.85546875" style="383" bestFit="1" customWidth="1"/>
    <col min="4610" max="4610" width="13.85546875" style="383" customWidth="1"/>
    <col min="4611" max="4611" width="9.5703125" style="383" bestFit="1" customWidth="1"/>
    <col min="4612" max="4612" width="12.140625" style="383" bestFit="1" customWidth="1"/>
    <col min="4613" max="4613" width="13.42578125" style="383" customWidth="1"/>
    <col min="4614" max="4614" width="13.28515625" style="383" customWidth="1"/>
    <col min="4615" max="4615" width="12.28515625" style="383" customWidth="1"/>
    <col min="4616" max="4616" width="11.7109375" style="383" bestFit="1" customWidth="1"/>
    <col min="4617" max="4617" width="9.7109375" style="383" bestFit="1" customWidth="1"/>
    <col min="4618" max="4618" width="11.85546875" style="383" customWidth="1"/>
    <col min="4619" max="4619" width="13.28515625" style="383" customWidth="1"/>
    <col min="4620" max="4620" width="12.85546875" style="383" customWidth="1"/>
    <col min="4621" max="4621" width="36" style="383" customWidth="1"/>
    <col min="4622" max="4622" width="11" style="383" customWidth="1"/>
    <col min="4623" max="4623" width="12" style="383" customWidth="1"/>
    <col min="4624" max="4624" width="9.140625" style="383"/>
    <col min="4625" max="4625" width="12.28515625" style="383" customWidth="1"/>
    <col min="4626" max="4626" width="10.140625" style="383" bestFit="1" customWidth="1"/>
    <col min="4627" max="4627" width="12" style="383" customWidth="1"/>
    <col min="4628" max="4628" width="12.5703125" style="383" bestFit="1" customWidth="1"/>
    <col min="4629" max="4629" width="10.42578125" style="383" customWidth="1"/>
    <col min="4630" max="4630" width="9.140625" style="383"/>
    <col min="4631" max="4631" width="11.5703125" style="383" customWidth="1"/>
    <col min="4632" max="4632" width="11.42578125" style="383" customWidth="1"/>
    <col min="4633" max="4633" width="11.5703125" style="383" customWidth="1"/>
    <col min="4634" max="4634" width="12.42578125" style="383" bestFit="1" customWidth="1"/>
    <col min="4635" max="4863" width="9.140625" style="383"/>
    <col min="4864" max="4864" width="49.42578125" style="383" customWidth="1"/>
    <col min="4865" max="4865" width="13.85546875" style="383" bestFit="1" customWidth="1"/>
    <col min="4866" max="4866" width="13.85546875" style="383" customWidth="1"/>
    <col min="4867" max="4867" width="9.5703125" style="383" bestFit="1" customWidth="1"/>
    <col min="4868" max="4868" width="12.140625" style="383" bestFit="1" customWidth="1"/>
    <col min="4869" max="4869" width="13.42578125" style="383" customWidth="1"/>
    <col min="4870" max="4870" width="13.28515625" style="383" customWidth="1"/>
    <col min="4871" max="4871" width="12.28515625" style="383" customWidth="1"/>
    <col min="4872" max="4872" width="11.7109375" style="383" bestFit="1" customWidth="1"/>
    <col min="4873" max="4873" width="9.7109375" style="383" bestFit="1" customWidth="1"/>
    <col min="4874" max="4874" width="11.85546875" style="383" customWidth="1"/>
    <col min="4875" max="4875" width="13.28515625" style="383" customWidth="1"/>
    <col min="4876" max="4876" width="12.85546875" style="383" customWidth="1"/>
    <col min="4877" max="4877" width="36" style="383" customWidth="1"/>
    <col min="4878" max="4878" width="11" style="383" customWidth="1"/>
    <col min="4879" max="4879" width="12" style="383" customWidth="1"/>
    <col min="4880" max="4880" width="9.140625" style="383"/>
    <col min="4881" max="4881" width="12.28515625" style="383" customWidth="1"/>
    <col min="4882" max="4882" width="10.140625" style="383" bestFit="1" customWidth="1"/>
    <col min="4883" max="4883" width="12" style="383" customWidth="1"/>
    <col min="4884" max="4884" width="12.5703125" style="383" bestFit="1" customWidth="1"/>
    <col min="4885" max="4885" width="10.42578125" style="383" customWidth="1"/>
    <col min="4886" max="4886" width="9.140625" style="383"/>
    <col min="4887" max="4887" width="11.5703125" style="383" customWidth="1"/>
    <col min="4888" max="4888" width="11.42578125" style="383" customWidth="1"/>
    <col min="4889" max="4889" width="11.5703125" style="383" customWidth="1"/>
    <col min="4890" max="4890" width="12.42578125" style="383" bestFit="1" customWidth="1"/>
    <col min="4891" max="5119" width="9.140625" style="383"/>
    <col min="5120" max="5120" width="49.42578125" style="383" customWidth="1"/>
    <col min="5121" max="5121" width="13.85546875" style="383" bestFit="1" customWidth="1"/>
    <col min="5122" max="5122" width="13.85546875" style="383" customWidth="1"/>
    <col min="5123" max="5123" width="9.5703125" style="383" bestFit="1" customWidth="1"/>
    <col min="5124" max="5124" width="12.140625" style="383" bestFit="1" customWidth="1"/>
    <col min="5125" max="5125" width="13.42578125" style="383" customWidth="1"/>
    <col min="5126" max="5126" width="13.28515625" style="383" customWidth="1"/>
    <col min="5127" max="5127" width="12.28515625" style="383" customWidth="1"/>
    <col min="5128" max="5128" width="11.7109375" style="383" bestFit="1" customWidth="1"/>
    <col min="5129" max="5129" width="9.7109375" style="383" bestFit="1" customWidth="1"/>
    <col min="5130" max="5130" width="11.85546875" style="383" customWidth="1"/>
    <col min="5131" max="5131" width="13.28515625" style="383" customWidth="1"/>
    <col min="5132" max="5132" width="12.85546875" style="383" customWidth="1"/>
    <col min="5133" max="5133" width="36" style="383" customWidth="1"/>
    <col min="5134" max="5134" width="11" style="383" customWidth="1"/>
    <col min="5135" max="5135" width="12" style="383" customWidth="1"/>
    <col min="5136" max="5136" width="9.140625" style="383"/>
    <col min="5137" max="5137" width="12.28515625" style="383" customWidth="1"/>
    <col min="5138" max="5138" width="10.140625" style="383" bestFit="1" customWidth="1"/>
    <col min="5139" max="5139" width="12" style="383" customWidth="1"/>
    <col min="5140" max="5140" width="12.5703125" style="383" bestFit="1" customWidth="1"/>
    <col min="5141" max="5141" width="10.42578125" style="383" customWidth="1"/>
    <col min="5142" max="5142" width="9.140625" style="383"/>
    <col min="5143" max="5143" width="11.5703125" style="383" customWidth="1"/>
    <col min="5144" max="5144" width="11.42578125" style="383" customWidth="1"/>
    <col min="5145" max="5145" width="11.5703125" style="383" customWidth="1"/>
    <col min="5146" max="5146" width="12.42578125" style="383" bestFit="1" customWidth="1"/>
    <col min="5147" max="5375" width="9.140625" style="383"/>
    <col min="5376" max="5376" width="49.42578125" style="383" customWidth="1"/>
    <col min="5377" max="5377" width="13.85546875" style="383" bestFit="1" customWidth="1"/>
    <col min="5378" max="5378" width="13.85546875" style="383" customWidth="1"/>
    <col min="5379" max="5379" width="9.5703125" style="383" bestFit="1" customWidth="1"/>
    <col min="5380" max="5380" width="12.140625" style="383" bestFit="1" customWidth="1"/>
    <col min="5381" max="5381" width="13.42578125" style="383" customWidth="1"/>
    <col min="5382" max="5382" width="13.28515625" style="383" customWidth="1"/>
    <col min="5383" max="5383" width="12.28515625" style="383" customWidth="1"/>
    <col min="5384" max="5384" width="11.7109375" style="383" bestFit="1" customWidth="1"/>
    <col min="5385" max="5385" width="9.7109375" style="383" bestFit="1" customWidth="1"/>
    <col min="5386" max="5386" width="11.85546875" style="383" customWidth="1"/>
    <col min="5387" max="5387" width="13.28515625" style="383" customWidth="1"/>
    <col min="5388" max="5388" width="12.85546875" style="383" customWidth="1"/>
    <col min="5389" max="5389" width="36" style="383" customWidth="1"/>
    <col min="5390" max="5390" width="11" style="383" customWidth="1"/>
    <col min="5391" max="5391" width="12" style="383" customWidth="1"/>
    <col min="5392" max="5392" width="9.140625" style="383"/>
    <col min="5393" max="5393" width="12.28515625" style="383" customWidth="1"/>
    <col min="5394" max="5394" width="10.140625" style="383" bestFit="1" customWidth="1"/>
    <col min="5395" max="5395" width="12" style="383" customWidth="1"/>
    <col min="5396" max="5396" width="12.5703125" style="383" bestFit="1" customWidth="1"/>
    <col min="5397" max="5397" width="10.42578125" style="383" customWidth="1"/>
    <col min="5398" max="5398" width="9.140625" style="383"/>
    <col min="5399" max="5399" width="11.5703125" style="383" customWidth="1"/>
    <col min="5400" max="5400" width="11.42578125" style="383" customWidth="1"/>
    <col min="5401" max="5401" width="11.5703125" style="383" customWidth="1"/>
    <col min="5402" max="5402" width="12.42578125" style="383" bestFit="1" customWidth="1"/>
    <col min="5403" max="5631" width="9.140625" style="383"/>
    <col min="5632" max="5632" width="49.42578125" style="383" customWidth="1"/>
    <col min="5633" max="5633" width="13.85546875" style="383" bestFit="1" customWidth="1"/>
    <col min="5634" max="5634" width="13.85546875" style="383" customWidth="1"/>
    <col min="5635" max="5635" width="9.5703125" style="383" bestFit="1" customWidth="1"/>
    <col min="5636" max="5636" width="12.140625" style="383" bestFit="1" customWidth="1"/>
    <col min="5637" max="5637" width="13.42578125" style="383" customWidth="1"/>
    <col min="5638" max="5638" width="13.28515625" style="383" customWidth="1"/>
    <col min="5639" max="5639" width="12.28515625" style="383" customWidth="1"/>
    <col min="5640" max="5640" width="11.7109375" style="383" bestFit="1" customWidth="1"/>
    <col min="5641" max="5641" width="9.7109375" style="383" bestFit="1" customWidth="1"/>
    <col min="5642" max="5642" width="11.85546875" style="383" customWidth="1"/>
    <col min="5643" max="5643" width="13.28515625" style="383" customWidth="1"/>
    <col min="5644" max="5644" width="12.85546875" style="383" customWidth="1"/>
    <col min="5645" max="5645" width="36" style="383" customWidth="1"/>
    <col min="5646" max="5646" width="11" style="383" customWidth="1"/>
    <col min="5647" max="5647" width="12" style="383" customWidth="1"/>
    <col min="5648" max="5648" width="9.140625" style="383"/>
    <col min="5649" max="5649" width="12.28515625" style="383" customWidth="1"/>
    <col min="5650" max="5650" width="10.140625" style="383" bestFit="1" customWidth="1"/>
    <col min="5651" max="5651" width="12" style="383" customWidth="1"/>
    <col min="5652" max="5652" width="12.5703125" style="383" bestFit="1" customWidth="1"/>
    <col min="5653" max="5653" width="10.42578125" style="383" customWidth="1"/>
    <col min="5654" max="5654" width="9.140625" style="383"/>
    <col min="5655" max="5655" width="11.5703125" style="383" customWidth="1"/>
    <col min="5656" max="5656" width="11.42578125" style="383" customWidth="1"/>
    <col min="5657" max="5657" width="11.5703125" style="383" customWidth="1"/>
    <col min="5658" max="5658" width="12.42578125" style="383" bestFit="1" customWidth="1"/>
    <col min="5659" max="5887" width="9.140625" style="383"/>
    <col min="5888" max="5888" width="49.42578125" style="383" customWidth="1"/>
    <col min="5889" max="5889" width="13.85546875" style="383" bestFit="1" customWidth="1"/>
    <col min="5890" max="5890" width="13.85546875" style="383" customWidth="1"/>
    <col min="5891" max="5891" width="9.5703125" style="383" bestFit="1" customWidth="1"/>
    <col min="5892" max="5892" width="12.140625" style="383" bestFit="1" customWidth="1"/>
    <col min="5893" max="5893" width="13.42578125" style="383" customWidth="1"/>
    <col min="5894" max="5894" width="13.28515625" style="383" customWidth="1"/>
    <col min="5895" max="5895" width="12.28515625" style="383" customWidth="1"/>
    <col min="5896" max="5896" width="11.7109375" style="383" bestFit="1" customWidth="1"/>
    <col min="5897" max="5897" width="9.7109375" style="383" bestFit="1" customWidth="1"/>
    <col min="5898" max="5898" width="11.85546875" style="383" customWidth="1"/>
    <col min="5899" max="5899" width="13.28515625" style="383" customWidth="1"/>
    <col min="5900" max="5900" width="12.85546875" style="383" customWidth="1"/>
    <col min="5901" max="5901" width="36" style="383" customWidth="1"/>
    <col min="5902" max="5902" width="11" style="383" customWidth="1"/>
    <col min="5903" max="5903" width="12" style="383" customWidth="1"/>
    <col min="5904" max="5904" width="9.140625" style="383"/>
    <col min="5905" max="5905" width="12.28515625" style="383" customWidth="1"/>
    <col min="5906" max="5906" width="10.140625" style="383" bestFit="1" customWidth="1"/>
    <col min="5907" max="5907" width="12" style="383" customWidth="1"/>
    <col min="5908" max="5908" width="12.5703125" style="383" bestFit="1" customWidth="1"/>
    <col min="5909" max="5909" width="10.42578125" style="383" customWidth="1"/>
    <col min="5910" max="5910" width="9.140625" style="383"/>
    <col min="5911" max="5911" width="11.5703125" style="383" customWidth="1"/>
    <col min="5912" max="5912" width="11.42578125" style="383" customWidth="1"/>
    <col min="5913" max="5913" width="11.5703125" style="383" customWidth="1"/>
    <col min="5914" max="5914" width="12.42578125" style="383" bestFit="1" customWidth="1"/>
    <col min="5915" max="6143" width="9.140625" style="383"/>
    <col min="6144" max="6144" width="49.42578125" style="383" customWidth="1"/>
    <col min="6145" max="6145" width="13.85546875" style="383" bestFit="1" customWidth="1"/>
    <col min="6146" max="6146" width="13.85546875" style="383" customWidth="1"/>
    <col min="6147" max="6147" width="9.5703125" style="383" bestFit="1" customWidth="1"/>
    <col min="6148" max="6148" width="12.140625" style="383" bestFit="1" customWidth="1"/>
    <col min="6149" max="6149" width="13.42578125" style="383" customWidth="1"/>
    <col min="6150" max="6150" width="13.28515625" style="383" customWidth="1"/>
    <col min="6151" max="6151" width="12.28515625" style="383" customWidth="1"/>
    <col min="6152" max="6152" width="11.7109375" style="383" bestFit="1" customWidth="1"/>
    <col min="6153" max="6153" width="9.7109375" style="383" bestFit="1" customWidth="1"/>
    <col min="6154" max="6154" width="11.85546875" style="383" customWidth="1"/>
    <col min="6155" max="6155" width="13.28515625" style="383" customWidth="1"/>
    <col min="6156" max="6156" width="12.85546875" style="383" customWidth="1"/>
    <col min="6157" max="6157" width="36" style="383" customWidth="1"/>
    <col min="6158" max="6158" width="11" style="383" customWidth="1"/>
    <col min="6159" max="6159" width="12" style="383" customWidth="1"/>
    <col min="6160" max="6160" width="9.140625" style="383"/>
    <col min="6161" max="6161" width="12.28515625" style="383" customWidth="1"/>
    <col min="6162" max="6162" width="10.140625" style="383" bestFit="1" customWidth="1"/>
    <col min="6163" max="6163" width="12" style="383" customWidth="1"/>
    <col min="6164" max="6164" width="12.5703125" style="383" bestFit="1" customWidth="1"/>
    <col min="6165" max="6165" width="10.42578125" style="383" customWidth="1"/>
    <col min="6166" max="6166" width="9.140625" style="383"/>
    <col min="6167" max="6167" width="11.5703125" style="383" customWidth="1"/>
    <col min="6168" max="6168" width="11.42578125" style="383" customWidth="1"/>
    <col min="6169" max="6169" width="11.5703125" style="383" customWidth="1"/>
    <col min="6170" max="6170" width="12.42578125" style="383" bestFit="1" customWidth="1"/>
    <col min="6171" max="6399" width="9.140625" style="383"/>
    <col min="6400" max="6400" width="49.42578125" style="383" customWidth="1"/>
    <col min="6401" max="6401" width="13.85546875" style="383" bestFit="1" customWidth="1"/>
    <col min="6402" max="6402" width="13.85546875" style="383" customWidth="1"/>
    <col min="6403" max="6403" width="9.5703125" style="383" bestFit="1" customWidth="1"/>
    <col min="6404" max="6404" width="12.140625" style="383" bestFit="1" customWidth="1"/>
    <col min="6405" max="6405" width="13.42578125" style="383" customWidth="1"/>
    <col min="6406" max="6406" width="13.28515625" style="383" customWidth="1"/>
    <col min="6407" max="6407" width="12.28515625" style="383" customWidth="1"/>
    <col min="6408" max="6408" width="11.7109375" style="383" bestFit="1" customWidth="1"/>
    <col min="6409" max="6409" width="9.7109375" style="383" bestFit="1" customWidth="1"/>
    <col min="6410" max="6410" width="11.85546875" style="383" customWidth="1"/>
    <col min="6411" max="6411" width="13.28515625" style="383" customWidth="1"/>
    <col min="6412" max="6412" width="12.85546875" style="383" customWidth="1"/>
    <col min="6413" max="6413" width="36" style="383" customWidth="1"/>
    <col min="6414" max="6414" width="11" style="383" customWidth="1"/>
    <col min="6415" max="6415" width="12" style="383" customWidth="1"/>
    <col min="6416" max="6416" width="9.140625" style="383"/>
    <col min="6417" max="6417" width="12.28515625" style="383" customWidth="1"/>
    <col min="6418" max="6418" width="10.140625" style="383" bestFit="1" customWidth="1"/>
    <col min="6419" max="6419" width="12" style="383" customWidth="1"/>
    <col min="6420" max="6420" width="12.5703125" style="383" bestFit="1" customWidth="1"/>
    <col min="6421" max="6421" width="10.42578125" style="383" customWidth="1"/>
    <col min="6422" max="6422" width="9.140625" style="383"/>
    <col min="6423" max="6423" width="11.5703125" style="383" customWidth="1"/>
    <col min="6424" max="6424" width="11.42578125" style="383" customWidth="1"/>
    <col min="6425" max="6425" width="11.5703125" style="383" customWidth="1"/>
    <col min="6426" max="6426" width="12.42578125" style="383" bestFit="1" customWidth="1"/>
    <col min="6427" max="6655" width="9.140625" style="383"/>
    <col min="6656" max="6656" width="49.42578125" style="383" customWidth="1"/>
    <col min="6657" max="6657" width="13.85546875" style="383" bestFit="1" customWidth="1"/>
    <col min="6658" max="6658" width="13.85546875" style="383" customWidth="1"/>
    <col min="6659" max="6659" width="9.5703125" style="383" bestFit="1" customWidth="1"/>
    <col min="6660" max="6660" width="12.140625" style="383" bestFit="1" customWidth="1"/>
    <col min="6661" max="6661" width="13.42578125" style="383" customWidth="1"/>
    <col min="6662" max="6662" width="13.28515625" style="383" customWidth="1"/>
    <col min="6663" max="6663" width="12.28515625" style="383" customWidth="1"/>
    <col min="6664" max="6664" width="11.7109375" style="383" bestFit="1" customWidth="1"/>
    <col min="6665" max="6665" width="9.7109375" style="383" bestFit="1" customWidth="1"/>
    <col min="6666" max="6666" width="11.85546875" style="383" customWidth="1"/>
    <col min="6667" max="6667" width="13.28515625" style="383" customWidth="1"/>
    <col min="6668" max="6668" width="12.85546875" style="383" customWidth="1"/>
    <col min="6669" max="6669" width="36" style="383" customWidth="1"/>
    <col min="6670" max="6670" width="11" style="383" customWidth="1"/>
    <col min="6671" max="6671" width="12" style="383" customWidth="1"/>
    <col min="6672" max="6672" width="9.140625" style="383"/>
    <col min="6673" max="6673" width="12.28515625" style="383" customWidth="1"/>
    <col min="6674" max="6674" width="10.140625" style="383" bestFit="1" customWidth="1"/>
    <col min="6675" max="6675" width="12" style="383" customWidth="1"/>
    <col min="6676" max="6676" width="12.5703125" style="383" bestFit="1" customWidth="1"/>
    <col min="6677" max="6677" width="10.42578125" style="383" customWidth="1"/>
    <col min="6678" max="6678" width="9.140625" style="383"/>
    <col min="6679" max="6679" width="11.5703125" style="383" customWidth="1"/>
    <col min="6680" max="6680" width="11.42578125" style="383" customWidth="1"/>
    <col min="6681" max="6681" width="11.5703125" style="383" customWidth="1"/>
    <col min="6682" max="6682" width="12.42578125" style="383" bestFit="1" customWidth="1"/>
    <col min="6683" max="6911" width="9.140625" style="383"/>
    <col min="6912" max="6912" width="49.42578125" style="383" customWidth="1"/>
    <col min="6913" max="6913" width="13.85546875" style="383" bestFit="1" customWidth="1"/>
    <col min="6914" max="6914" width="13.85546875" style="383" customWidth="1"/>
    <col min="6915" max="6915" width="9.5703125" style="383" bestFit="1" customWidth="1"/>
    <col min="6916" max="6916" width="12.140625" style="383" bestFit="1" customWidth="1"/>
    <col min="6917" max="6917" width="13.42578125" style="383" customWidth="1"/>
    <col min="6918" max="6918" width="13.28515625" style="383" customWidth="1"/>
    <col min="6919" max="6919" width="12.28515625" style="383" customWidth="1"/>
    <col min="6920" max="6920" width="11.7109375" style="383" bestFit="1" customWidth="1"/>
    <col min="6921" max="6921" width="9.7109375" style="383" bestFit="1" customWidth="1"/>
    <col min="6922" max="6922" width="11.85546875" style="383" customWidth="1"/>
    <col min="6923" max="6923" width="13.28515625" style="383" customWidth="1"/>
    <col min="6924" max="6924" width="12.85546875" style="383" customWidth="1"/>
    <col min="6925" max="6925" width="36" style="383" customWidth="1"/>
    <col min="6926" max="6926" width="11" style="383" customWidth="1"/>
    <col min="6927" max="6927" width="12" style="383" customWidth="1"/>
    <col min="6928" max="6928" width="9.140625" style="383"/>
    <col min="6929" max="6929" width="12.28515625" style="383" customWidth="1"/>
    <col min="6930" max="6930" width="10.140625" style="383" bestFit="1" customWidth="1"/>
    <col min="6931" max="6931" width="12" style="383" customWidth="1"/>
    <col min="6932" max="6932" width="12.5703125" style="383" bestFit="1" customWidth="1"/>
    <col min="6933" max="6933" width="10.42578125" style="383" customWidth="1"/>
    <col min="6934" max="6934" width="9.140625" style="383"/>
    <col min="6935" max="6935" width="11.5703125" style="383" customWidth="1"/>
    <col min="6936" max="6936" width="11.42578125" style="383" customWidth="1"/>
    <col min="6937" max="6937" width="11.5703125" style="383" customWidth="1"/>
    <col min="6938" max="6938" width="12.42578125" style="383" bestFit="1" customWidth="1"/>
    <col min="6939" max="7167" width="9.140625" style="383"/>
    <col min="7168" max="7168" width="49.42578125" style="383" customWidth="1"/>
    <col min="7169" max="7169" width="13.85546875" style="383" bestFit="1" customWidth="1"/>
    <col min="7170" max="7170" width="13.85546875" style="383" customWidth="1"/>
    <col min="7171" max="7171" width="9.5703125" style="383" bestFit="1" customWidth="1"/>
    <col min="7172" max="7172" width="12.140625" style="383" bestFit="1" customWidth="1"/>
    <col min="7173" max="7173" width="13.42578125" style="383" customWidth="1"/>
    <col min="7174" max="7174" width="13.28515625" style="383" customWidth="1"/>
    <col min="7175" max="7175" width="12.28515625" style="383" customWidth="1"/>
    <col min="7176" max="7176" width="11.7109375" style="383" bestFit="1" customWidth="1"/>
    <col min="7177" max="7177" width="9.7109375" style="383" bestFit="1" customWidth="1"/>
    <col min="7178" max="7178" width="11.85546875" style="383" customWidth="1"/>
    <col min="7179" max="7179" width="13.28515625" style="383" customWidth="1"/>
    <col min="7180" max="7180" width="12.85546875" style="383" customWidth="1"/>
    <col min="7181" max="7181" width="36" style="383" customWidth="1"/>
    <col min="7182" max="7182" width="11" style="383" customWidth="1"/>
    <col min="7183" max="7183" width="12" style="383" customWidth="1"/>
    <col min="7184" max="7184" width="9.140625" style="383"/>
    <col min="7185" max="7185" width="12.28515625" style="383" customWidth="1"/>
    <col min="7186" max="7186" width="10.140625" style="383" bestFit="1" customWidth="1"/>
    <col min="7187" max="7187" width="12" style="383" customWidth="1"/>
    <col min="7188" max="7188" width="12.5703125" style="383" bestFit="1" customWidth="1"/>
    <col min="7189" max="7189" width="10.42578125" style="383" customWidth="1"/>
    <col min="7190" max="7190" width="9.140625" style="383"/>
    <col min="7191" max="7191" width="11.5703125" style="383" customWidth="1"/>
    <col min="7192" max="7192" width="11.42578125" style="383" customWidth="1"/>
    <col min="7193" max="7193" width="11.5703125" style="383" customWidth="1"/>
    <col min="7194" max="7194" width="12.42578125" style="383" bestFit="1" customWidth="1"/>
    <col min="7195" max="7423" width="9.140625" style="383"/>
    <col min="7424" max="7424" width="49.42578125" style="383" customWidth="1"/>
    <col min="7425" max="7425" width="13.85546875" style="383" bestFit="1" customWidth="1"/>
    <col min="7426" max="7426" width="13.85546875" style="383" customWidth="1"/>
    <col min="7427" max="7427" width="9.5703125" style="383" bestFit="1" customWidth="1"/>
    <col min="7428" max="7428" width="12.140625" style="383" bestFit="1" customWidth="1"/>
    <col min="7429" max="7429" width="13.42578125" style="383" customWidth="1"/>
    <col min="7430" max="7430" width="13.28515625" style="383" customWidth="1"/>
    <col min="7431" max="7431" width="12.28515625" style="383" customWidth="1"/>
    <col min="7432" max="7432" width="11.7109375" style="383" bestFit="1" customWidth="1"/>
    <col min="7433" max="7433" width="9.7109375" style="383" bestFit="1" customWidth="1"/>
    <col min="7434" max="7434" width="11.85546875" style="383" customWidth="1"/>
    <col min="7435" max="7435" width="13.28515625" style="383" customWidth="1"/>
    <col min="7436" max="7436" width="12.85546875" style="383" customWidth="1"/>
    <col min="7437" max="7437" width="36" style="383" customWidth="1"/>
    <col min="7438" max="7438" width="11" style="383" customWidth="1"/>
    <col min="7439" max="7439" width="12" style="383" customWidth="1"/>
    <col min="7440" max="7440" width="9.140625" style="383"/>
    <col min="7441" max="7441" width="12.28515625" style="383" customWidth="1"/>
    <col min="7442" max="7442" width="10.140625" style="383" bestFit="1" customWidth="1"/>
    <col min="7443" max="7443" width="12" style="383" customWidth="1"/>
    <col min="7444" max="7444" width="12.5703125" style="383" bestFit="1" customWidth="1"/>
    <col min="7445" max="7445" width="10.42578125" style="383" customWidth="1"/>
    <col min="7446" max="7446" width="9.140625" style="383"/>
    <col min="7447" max="7447" width="11.5703125" style="383" customWidth="1"/>
    <col min="7448" max="7448" width="11.42578125" style="383" customWidth="1"/>
    <col min="7449" max="7449" width="11.5703125" style="383" customWidth="1"/>
    <col min="7450" max="7450" width="12.42578125" style="383" bestFit="1" customWidth="1"/>
    <col min="7451" max="7679" width="9.140625" style="383"/>
    <col min="7680" max="7680" width="49.42578125" style="383" customWidth="1"/>
    <col min="7681" max="7681" width="13.85546875" style="383" bestFit="1" customWidth="1"/>
    <col min="7682" max="7682" width="13.85546875" style="383" customWidth="1"/>
    <col min="7683" max="7683" width="9.5703125" style="383" bestFit="1" customWidth="1"/>
    <col min="7684" max="7684" width="12.140625" style="383" bestFit="1" customWidth="1"/>
    <col min="7685" max="7685" width="13.42578125" style="383" customWidth="1"/>
    <col min="7686" max="7686" width="13.28515625" style="383" customWidth="1"/>
    <col min="7687" max="7687" width="12.28515625" style="383" customWidth="1"/>
    <col min="7688" max="7688" width="11.7109375" style="383" bestFit="1" customWidth="1"/>
    <col min="7689" max="7689" width="9.7109375" style="383" bestFit="1" customWidth="1"/>
    <col min="7690" max="7690" width="11.85546875" style="383" customWidth="1"/>
    <col min="7691" max="7691" width="13.28515625" style="383" customWidth="1"/>
    <col min="7692" max="7692" width="12.85546875" style="383" customWidth="1"/>
    <col min="7693" max="7693" width="36" style="383" customWidth="1"/>
    <col min="7694" max="7694" width="11" style="383" customWidth="1"/>
    <col min="7695" max="7695" width="12" style="383" customWidth="1"/>
    <col min="7696" max="7696" width="9.140625" style="383"/>
    <col min="7697" max="7697" width="12.28515625" style="383" customWidth="1"/>
    <col min="7698" max="7698" width="10.140625" style="383" bestFit="1" customWidth="1"/>
    <col min="7699" max="7699" width="12" style="383" customWidth="1"/>
    <col min="7700" max="7700" width="12.5703125" style="383" bestFit="1" customWidth="1"/>
    <col min="7701" max="7701" width="10.42578125" style="383" customWidth="1"/>
    <col min="7702" max="7702" width="9.140625" style="383"/>
    <col min="7703" max="7703" width="11.5703125" style="383" customWidth="1"/>
    <col min="7704" max="7704" width="11.42578125" style="383" customWidth="1"/>
    <col min="7705" max="7705" width="11.5703125" style="383" customWidth="1"/>
    <col min="7706" max="7706" width="12.42578125" style="383" bestFit="1" customWidth="1"/>
    <col min="7707" max="7935" width="9.140625" style="383"/>
    <col min="7936" max="7936" width="49.42578125" style="383" customWidth="1"/>
    <col min="7937" max="7937" width="13.85546875" style="383" bestFit="1" customWidth="1"/>
    <col min="7938" max="7938" width="13.85546875" style="383" customWidth="1"/>
    <col min="7939" max="7939" width="9.5703125" style="383" bestFit="1" customWidth="1"/>
    <col min="7940" max="7940" width="12.140625" style="383" bestFit="1" customWidth="1"/>
    <col min="7941" max="7941" width="13.42578125" style="383" customWidth="1"/>
    <col min="7942" max="7942" width="13.28515625" style="383" customWidth="1"/>
    <col min="7943" max="7943" width="12.28515625" style="383" customWidth="1"/>
    <col min="7944" max="7944" width="11.7109375" style="383" bestFit="1" customWidth="1"/>
    <col min="7945" max="7945" width="9.7109375" style="383" bestFit="1" customWidth="1"/>
    <col min="7946" max="7946" width="11.85546875" style="383" customWidth="1"/>
    <col min="7947" max="7947" width="13.28515625" style="383" customWidth="1"/>
    <col min="7948" max="7948" width="12.85546875" style="383" customWidth="1"/>
    <col min="7949" max="7949" width="36" style="383" customWidth="1"/>
    <col min="7950" max="7950" width="11" style="383" customWidth="1"/>
    <col min="7951" max="7951" width="12" style="383" customWidth="1"/>
    <col min="7952" max="7952" width="9.140625" style="383"/>
    <col min="7953" max="7953" width="12.28515625" style="383" customWidth="1"/>
    <col min="7954" max="7954" width="10.140625" style="383" bestFit="1" customWidth="1"/>
    <col min="7955" max="7955" width="12" style="383" customWidth="1"/>
    <col min="7956" max="7956" width="12.5703125" style="383" bestFit="1" customWidth="1"/>
    <col min="7957" max="7957" width="10.42578125" style="383" customWidth="1"/>
    <col min="7958" max="7958" width="9.140625" style="383"/>
    <col min="7959" max="7959" width="11.5703125" style="383" customWidth="1"/>
    <col min="7960" max="7960" width="11.42578125" style="383" customWidth="1"/>
    <col min="7961" max="7961" width="11.5703125" style="383" customWidth="1"/>
    <col min="7962" max="7962" width="12.42578125" style="383" bestFit="1" customWidth="1"/>
    <col min="7963" max="8191" width="9.140625" style="383"/>
    <col min="8192" max="8192" width="49.42578125" style="383" customWidth="1"/>
    <col min="8193" max="8193" width="13.85546875" style="383" bestFit="1" customWidth="1"/>
    <col min="8194" max="8194" width="13.85546875" style="383" customWidth="1"/>
    <col min="8195" max="8195" width="9.5703125" style="383" bestFit="1" customWidth="1"/>
    <col min="8196" max="8196" width="12.140625" style="383" bestFit="1" customWidth="1"/>
    <col min="8197" max="8197" width="13.42578125" style="383" customWidth="1"/>
    <col min="8198" max="8198" width="13.28515625" style="383" customWidth="1"/>
    <col min="8199" max="8199" width="12.28515625" style="383" customWidth="1"/>
    <col min="8200" max="8200" width="11.7109375" style="383" bestFit="1" customWidth="1"/>
    <col min="8201" max="8201" width="9.7109375" style="383" bestFit="1" customWidth="1"/>
    <col min="8202" max="8202" width="11.85546875" style="383" customWidth="1"/>
    <col min="8203" max="8203" width="13.28515625" style="383" customWidth="1"/>
    <col min="8204" max="8204" width="12.85546875" style="383" customWidth="1"/>
    <col min="8205" max="8205" width="36" style="383" customWidth="1"/>
    <col min="8206" max="8206" width="11" style="383" customWidth="1"/>
    <col min="8207" max="8207" width="12" style="383" customWidth="1"/>
    <col min="8208" max="8208" width="9.140625" style="383"/>
    <col min="8209" max="8209" width="12.28515625" style="383" customWidth="1"/>
    <col min="8210" max="8210" width="10.140625" style="383" bestFit="1" customWidth="1"/>
    <col min="8211" max="8211" width="12" style="383" customWidth="1"/>
    <col min="8212" max="8212" width="12.5703125" style="383" bestFit="1" customWidth="1"/>
    <col min="8213" max="8213" width="10.42578125" style="383" customWidth="1"/>
    <col min="8214" max="8214" width="9.140625" style="383"/>
    <col min="8215" max="8215" width="11.5703125" style="383" customWidth="1"/>
    <col min="8216" max="8216" width="11.42578125" style="383" customWidth="1"/>
    <col min="8217" max="8217" width="11.5703125" style="383" customWidth="1"/>
    <col min="8218" max="8218" width="12.42578125" style="383" bestFit="1" customWidth="1"/>
    <col min="8219" max="8447" width="9.140625" style="383"/>
    <col min="8448" max="8448" width="49.42578125" style="383" customWidth="1"/>
    <col min="8449" max="8449" width="13.85546875" style="383" bestFit="1" customWidth="1"/>
    <col min="8450" max="8450" width="13.85546875" style="383" customWidth="1"/>
    <col min="8451" max="8451" width="9.5703125" style="383" bestFit="1" customWidth="1"/>
    <col min="8452" max="8452" width="12.140625" style="383" bestFit="1" customWidth="1"/>
    <col min="8453" max="8453" width="13.42578125" style="383" customWidth="1"/>
    <col min="8454" max="8454" width="13.28515625" style="383" customWidth="1"/>
    <col min="8455" max="8455" width="12.28515625" style="383" customWidth="1"/>
    <col min="8456" max="8456" width="11.7109375" style="383" bestFit="1" customWidth="1"/>
    <col min="8457" max="8457" width="9.7109375" style="383" bestFit="1" customWidth="1"/>
    <col min="8458" max="8458" width="11.85546875" style="383" customWidth="1"/>
    <col min="8459" max="8459" width="13.28515625" style="383" customWidth="1"/>
    <col min="8460" max="8460" width="12.85546875" style="383" customWidth="1"/>
    <col min="8461" max="8461" width="36" style="383" customWidth="1"/>
    <col min="8462" max="8462" width="11" style="383" customWidth="1"/>
    <col min="8463" max="8463" width="12" style="383" customWidth="1"/>
    <col min="8464" max="8464" width="9.140625" style="383"/>
    <col min="8465" max="8465" width="12.28515625" style="383" customWidth="1"/>
    <col min="8466" max="8466" width="10.140625" style="383" bestFit="1" customWidth="1"/>
    <col min="8467" max="8467" width="12" style="383" customWidth="1"/>
    <col min="8468" max="8468" width="12.5703125" style="383" bestFit="1" customWidth="1"/>
    <col min="8469" max="8469" width="10.42578125" style="383" customWidth="1"/>
    <col min="8470" max="8470" width="9.140625" style="383"/>
    <col min="8471" max="8471" width="11.5703125" style="383" customWidth="1"/>
    <col min="8472" max="8472" width="11.42578125" style="383" customWidth="1"/>
    <col min="8473" max="8473" width="11.5703125" style="383" customWidth="1"/>
    <col min="8474" max="8474" width="12.42578125" style="383" bestFit="1" customWidth="1"/>
    <col min="8475" max="8703" width="9.140625" style="383"/>
    <col min="8704" max="8704" width="49.42578125" style="383" customWidth="1"/>
    <col min="8705" max="8705" width="13.85546875" style="383" bestFit="1" customWidth="1"/>
    <col min="8706" max="8706" width="13.85546875" style="383" customWidth="1"/>
    <col min="8707" max="8707" width="9.5703125" style="383" bestFit="1" customWidth="1"/>
    <col min="8708" max="8708" width="12.140625" style="383" bestFit="1" customWidth="1"/>
    <col min="8709" max="8709" width="13.42578125" style="383" customWidth="1"/>
    <col min="8710" max="8710" width="13.28515625" style="383" customWidth="1"/>
    <col min="8711" max="8711" width="12.28515625" style="383" customWidth="1"/>
    <col min="8712" max="8712" width="11.7109375" style="383" bestFit="1" customWidth="1"/>
    <col min="8713" max="8713" width="9.7109375" style="383" bestFit="1" customWidth="1"/>
    <col min="8714" max="8714" width="11.85546875" style="383" customWidth="1"/>
    <col min="8715" max="8715" width="13.28515625" style="383" customWidth="1"/>
    <col min="8716" max="8716" width="12.85546875" style="383" customWidth="1"/>
    <col min="8717" max="8717" width="36" style="383" customWidth="1"/>
    <col min="8718" max="8718" width="11" style="383" customWidth="1"/>
    <col min="8719" max="8719" width="12" style="383" customWidth="1"/>
    <col min="8720" max="8720" width="9.140625" style="383"/>
    <col min="8721" max="8721" width="12.28515625" style="383" customWidth="1"/>
    <col min="8722" max="8722" width="10.140625" style="383" bestFit="1" customWidth="1"/>
    <col min="8723" max="8723" width="12" style="383" customWidth="1"/>
    <col min="8724" max="8724" width="12.5703125" style="383" bestFit="1" customWidth="1"/>
    <col min="8725" max="8725" width="10.42578125" style="383" customWidth="1"/>
    <col min="8726" max="8726" width="9.140625" style="383"/>
    <col min="8727" max="8727" width="11.5703125" style="383" customWidth="1"/>
    <col min="8728" max="8728" width="11.42578125" style="383" customWidth="1"/>
    <col min="8729" max="8729" width="11.5703125" style="383" customWidth="1"/>
    <col min="8730" max="8730" width="12.42578125" style="383" bestFit="1" customWidth="1"/>
    <col min="8731" max="8959" width="9.140625" style="383"/>
    <col min="8960" max="8960" width="49.42578125" style="383" customWidth="1"/>
    <col min="8961" max="8961" width="13.85546875" style="383" bestFit="1" customWidth="1"/>
    <col min="8962" max="8962" width="13.85546875" style="383" customWidth="1"/>
    <col min="8963" max="8963" width="9.5703125" style="383" bestFit="1" customWidth="1"/>
    <col min="8964" max="8964" width="12.140625" style="383" bestFit="1" customWidth="1"/>
    <col min="8965" max="8965" width="13.42578125" style="383" customWidth="1"/>
    <col min="8966" max="8966" width="13.28515625" style="383" customWidth="1"/>
    <col min="8967" max="8967" width="12.28515625" style="383" customWidth="1"/>
    <col min="8968" max="8968" width="11.7109375" style="383" bestFit="1" customWidth="1"/>
    <col min="8969" max="8969" width="9.7109375" style="383" bestFit="1" customWidth="1"/>
    <col min="8970" max="8970" width="11.85546875" style="383" customWidth="1"/>
    <col min="8971" max="8971" width="13.28515625" style="383" customWidth="1"/>
    <col min="8972" max="8972" width="12.85546875" style="383" customWidth="1"/>
    <col min="8973" max="8973" width="36" style="383" customWidth="1"/>
    <col min="8974" max="8974" width="11" style="383" customWidth="1"/>
    <col min="8975" max="8975" width="12" style="383" customWidth="1"/>
    <col min="8976" max="8976" width="9.140625" style="383"/>
    <col min="8977" max="8977" width="12.28515625" style="383" customWidth="1"/>
    <col min="8978" max="8978" width="10.140625" style="383" bestFit="1" customWidth="1"/>
    <col min="8979" max="8979" width="12" style="383" customWidth="1"/>
    <col min="8980" max="8980" width="12.5703125" style="383" bestFit="1" customWidth="1"/>
    <col min="8981" max="8981" width="10.42578125" style="383" customWidth="1"/>
    <col min="8982" max="8982" width="9.140625" style="383"/>
    <col min="8983" max="8983" width="11.5703125" style="383" customWidth="1"/>
    <col min="8984" max="8984" width="11.42578125" style="383" customWidth="1"/>
    <col min="8985" max="8985" width="11.5703125" style="383" customWidth="1"/>
    <col min="8986" max="8986" width="12.42578125" style="383" bestFit="1" customWidth="1"/>
    <col min="8987" max="9215" width="9.140625" style="383"/>
    <col min="9216" max="9216" width="49.42578125" style="383" customWidth="1"/>
    <col min="9217" max="9217" width="13.85546875" style="383" bestFit="1" customWidth="1"/>
    <col min="9218" max="9218" width="13.85546875" style="383" customWidth="1"/>
    <col min="9219" max="9219" width="9.5703125" style="383" bestFit="1" customWidth="1"/>
    <col min="9220" max="9220" width="12.140625" style="383" bestFit="1" customWidth="1"/>
    <col min="9221" max="9221" width="13.42578125" style="383" customWidth="1"/>
    <col min="9222" max="9222" width="13.28515625" style="383" customWidth="1"/>
    <col min="9223" max="9223" width="12.28515625" style="383" customWidth="1"/>
    <col min="9224" max="9224" width="11.7109375" style="383" bestFit="1" customWidth="1"/>
    <col min="9225" max="9225" width="9.7109375" style="383" bestFit="1" customWidth="1"/>
    <col min="9226" max="9226" width="11.85546875" style="383" customWidth="1"/>
    <col min="9227" max="9227" width="13.28515625" style="383" customWidth="1"/>
    <col min="9228" max="9228" width="12.85546875" style="383" customWidth="1"/>
    <col min="9229" max="9229" width="36" style="383" customWidth="1"/>
    <col min="9230" max="9230" width="11" style="383" customWidth="1"/>
    <col min="9231" max="9231" width="12" style="383" customWidth="1"/>
    <col min="9232" max="9232" width="9.140625" style="383"/>
    <col min="9233" max="9233" width="12.28515625" style="383" customWidth="1"/>
    <col min="9234" max="9234" width="10.140625" style="383" bestFit="1" customWidth="1"/>
    <col min="9235" max="9235" width="12" style="383" customWidth="1"/>
    <col min="9236" max="9236" width="12.5703125" style="383" bestFit="1" customWidth="1"/>
    <col min="9237" max="9237" width="10.42578125" style="383" customWidth="1"/>
    <col min="9238" max="9238" width="9.140625" style="383"/>
    <col min="9239" max="9239" width="11.5703125" style="383" customWidth="1"/>
    <col min="9240" max="9240" width="11.42578125" style="383" customWidth="1"/>
    <col min="9241" max="9241" width="11.5703125" style="383" customWidth="1"/>
    <col min="9242" max="9242" width="12.42578125" style="383" bestFit="1" customWidth="1"/>
    <col min="9243" max="9471" width="9.140625" style="383"/>
    <col min="9472" max="9472" width="49.42578125" style="383" customWidth="1"/>
    <col min="9473" max="9473" width="13.85546875" style="383" bestFit="1" customWidth="1"/>
    <col min="9474" max="9474" width="13.85546875" style="383" customWidth="1"/>
    <col min="9475" max="9475" width="9.5703125" style="383" bestFit="1" customWidth="1"/>
    <col min="9476" max="9476" width="12.140625" style="383" bestFit="1" customWidth="1"/>
    <col min="9477" max="9477" width="13.42578125" style="383" customWidth="1"/>
    <col min="9478" max="9478" width="13.28515625" style="383" customWidth="1"/>
    <col min="9479" max="9479" width="12.28515625" style="383" customWidth="1"/>
    <col min="9480" max="9480" width="11.7109375" style="383" bestFit="1" customWidth="1"/>
    <col min="9481" max="9481" width="9.7109375" style="383" bestFit="1" customWidth="1"/>
    <col min="9482" max="9482" width="11.85546875" style="383" customWidth="1"/>
    <col min="9483" max="9483" width="13.28515625" style="383" customWidth="1"/>
    <col min="9484" max="9484" width="12.85546875" style="383" customWidth="1"/>
    <col min="9485" max="9485" width="36" style="383" customWidth="1"/>
    <col min="9486" max="9486" width="11" style="383" customWidth="1"/>
    <col min="9487" max="9487" width="12" style="383" customWidth="1"/>
    <col min="9488" max="9488" width="9.140625" style="383"/>
    <col min="9489" max="9489" width="12.28515625" style="383" customWidth="1"/>
    <col min="9490" max="9490" width="10.140625" style="383" bestFit="1" customWidth="1"/>
    <col min="9491" max="9491" width="12" style="383" customWidth="1"/>
    <col min="9492" max="9492" width="12.5703125" style="383" bestFit="1" customWidth="1"/>
    <col min="9493" max="9493" width="10.42578125" style="383" customWidth="1"/>
    <col min="9494" max="9494" width="9.140625" style="383"/>
    <col min="9495" max="9495" width="11.5703125" style="383" customWidth="1"/>
    <col min="9496" max="9496" width="11.42578125" style="383" customWidth="1"/>
    <col min="9497" max="9497" width="11.5703125" style="383" customWidth="1"/>
    <col min="9498" max="9498" width="12.42578125" style="383" bestFit="1" customWidth="1"/>
    <col min="9499" max="9727" width="9.140625" style="383"/>
    <col min="9728" max="9728" width="49.42578125" style="383" customWidth="1"/>
    <col min="9729" max="9729" width="13.85546875" style="383" bestFit="1" customWidth="1"/>
    <col min="9730" max="9730" width="13.85546875" style="383" customWidth="1"/>
    <col min="9731" max="9731" width="9.5703125" style="383" bestFit="1" customWidth="1"/>
    <col min="9732" max="9732" width="12.140625" style="383" bestFit="1" customWidth="1"/>
    <col min="9733" max="9733" width="13.42578125" style="383" customWidth="1"/>
    <col min="9734" max="9734" width="13.28515625" style="383" customWidth="1"/>
    <col min="9735" max="9735" width="12.28515625" style="383" customWidth="1"/>
    <col min="9736" max="9736" width="11.7109375" style="383" bestFit="1" customWidth="1"/>
    <col min="9737" max="9737" width="9.7109375" style="383" bestFit="1" customWidth="1"/>
    <col min="9738" max="9738" width="11.85546875" style="383" customWidth="1"/>
    <col min="9739" max="9739" width="13.28515625" style="383" customWidth="1"/>
    <col min="9740" max="9740" width="12.85546875" style="383" customWidth="1"/>
    <col min="9741" max="9741" width="36" style="383" customWidth="1"/>
    <col min="9742" max="9742" width="11" style="383" customWidth="1"/>
    <col min="9743" max="9743" width="12" style="383" customWidth="1"/>
    <col min="9744" max="9744" width="9.140625" style="383"/>
    <col min="9745" max="9745" width="12.28515625" style="383" customWidth="1"/>
    <col min="9746" max="9746" width="10.140625" style="383" bestFit="1" customWidth="1"/>
    <col min="9747" max="9747" width="12" style="383" customWidth="1"/>
    <col min="9748" max="9748" width="12.5703125" style="383" bestFit="1" customWidth="1"/>
    <col min="9749" max="9749" width="10.42578125" style="383" customWidth="1"/>
    <col min="9750" max="9750" width="9.140625" style="383"/>
    <col min="9751" max="9751" width="11.5703125" style="383" customWidth="1"/>
    <col min="9752" max="9752" width="11.42578125" style="383" customWidth="1"/>
    <col min="9753" max="9753" width="11.5703125" style="383" customWidth="1"/>
    <col min="9754" max="9754" width="12.42578125" style="383" bestFit="1" customWidth="1"/>
    <col min="9755" max="9983" width="9.140625" style="383"/>
    <col min="9984" max="9984" width="49.42578125" style="383" customWidth="1"/>
    <col min="9985" max="9985" width="13.85546875" style="383" bestFit="1" customWidth="1"/>
    <col min="9986" max="9986" width="13.85546875" style="383" customWidth="1"/>
    <col min="9987" max="9987" width="9.5703125" style="383" bestFit="1" customWidth="1"/>
    <col min="9988" max="9988" width="12.140625" style="383" bestFit="1" customWidth="1"/>
    <col min="9989" max="9989" width="13.42578125" style="383" customWidth="1"/>
    <col min="9990" max="9990" width="13.28515625" style="383" customWidth="1"/>
    <col min="9991" max="9991" width="12.28515625" style="383" customWidth="1"/>
    <col min="9992" max="9992" width="11.7109375" style="383" bestFit="1" customWidth="1"/>
    <col min="9993" max="9993" width="9.7109375" style="383" bestFit="1" customWidth="1"/>
    <col min="9994" max="9994" width="11.85546875" style="383" customWidth="1"/>
    <col min="9995" max="9995" width="13.28515625" style="383" customWidth="1"/>
    <col min="9996" max="9996" width="12.85546875" style="383" customWidth="1"/>
    <col min="9997" max="9997" width="36" style="383" customWidth="1"/>
    <col min="9998" max="9998" width="11" style="383" customWidth="1"/>
    <col min="9999" max="9999" width="12" style="383" customWidth="1"/>
    <col min="10000" max="10000" width="9.140625" style="383"/>
    <col min="10001" max="10001" width="12.28515625" style="383" customWidth="1"/>
    <col min="10002" max="10002" width="10.140625" style="383" bestFit="1" customWidth="1"/>
    <col min="10003" max="10003" width="12" style="383" customWidth="1"/>
    <col min="10004" max="10004" width="12.5703125" style="383" bestFit="1" customWidth="1"/>
    <col min="10005" max="10005" width="10.42578125" style="383" customWidth="1"/>
    <col min="10006" max="10006" width="9.140625" style="383"/>
    <col min="10007" max="10007" width="11.5703125" style="383" customWidth="1"/>
    <col min="10008" max="10008" width="11.42578125" style="383" customWidth="1"/>
    <col min="10009" max="10009" width="11.5703125" style="383" customWidth="1"/>
    <col min="10010" max="10010" width="12.42578125" style="383" bestFit="1" customWidth="1"/>
    <col min="10011" max="10239" width="9.140625" style="383"/>
    <col min="10240" max="10240" width="49.42578125" style="383" customWidth="1"/>
    <col min="10241" max="10241" width="13.85546875" style="383" bestFit="1" customWidth="1"/>
    <col min="10242" max="10242" width="13.85546875" style="383" customWidth="1"/>
    <col min="10243" max="10243" width="9.5703125" style="383" bestFit="1" customWidth="1"/>
    <col min="10244" max="10244" width="12.140625" style="383" bestFit="1" customWidth="1"/>
    <col min="10245" max="10245" width="13.42578125" style="383" customWidth="1"/>
    <col min="10246" max="10246" width="13.28515625" style="383" customWidth="1"/>
    <col min="10247" max="10247" width="12.28515625" style="383" customWidth="1"/>
    <col min="10248" max="10248" width="11.7109375" style="383" bestFit="1" customWidth="1"/>
    <col min="10249" max="10249" width="9.7109375" style="383" bestFit="1" customWidth="1"/>
    <col min="10250" max="10250" width="11.85546875" style="383" customWidth="1"/>
    <col min="10251" max="10251" width="13.28515625" style="383" customWidth="1"/>
    <col min="10252" max="10252" width="12.85546875" style="383" customWidth="1"/>
    <col min="10253" max="10253" width="36" style="383" customWidth="1"/>
    <col min="10254" max="10254" width="11" style="383" customWidth="1"/>
    <col min="10255" max="10255" width="12" style="383" customWidth="1"/>
    <col min="10256" max="10256" width="9.140625" style="383"/>
    <col min="10257" max="10257" width="12.28515625" style="383" customWidth="1"/>
    <col min="10258" max="10258" width="10.140625" style="383" bestFit="1" customWidth="1"/>
    <col min="10259" max="10259" width="12" style="383" customWidth="1"/>
    <col min="10260" max="10260" width="12.5703125" style="383" bestFit="1" customWidth="1"/>
    <col min="10261" max="10261" width="10.42578125" style="383" customWidth="1"/>
    <col min="10262" max="10262" width="9.140625" style="383"/>
    <col min="10263" max="10263" width="11.5703125" style="383" customWidth="1"/>
    <col min="10264" max="10264" width="11.42578125" style="383" customWidth="1"/>
    <col min="10265" max="10265" width="11.5703125" style="383" customWidth="1"/>
    <col min="10266" max="10266" width="12.42578125" style="383" bestFit="1" customWidth="1"/>
    <col min="10267" max="10495" width="9.140625" style="383"/>
    <col min="10496" max="10496" width="49.42578125" style="383" customWidth="1"/>
    <col min="10497" max="10497" width="13.85546875" style="383" bestFit="1" customWidth="1"/>
    <col min="10498" max="10498" width="13.85546875" style="383" customWidth="1"/>
    <col min="10499" max="10499" width="9.5703125" style="383" bestFit="1" customWidth="1"/>
    <col min="10500" max="10500" width="12.140625" style="383" bestFit="1" customWidth="1"/>
    <col min="10501" max="10501" width="13.42578125" style="383" customWidth="1"/>
    <col min="10502" max="10502" width="13.28515625" style="383" customWidth="1"/>
    <col min="10503" max="10503" width="12.28515625" style="383" customWidth="1"/>
    <col min="10504" max="10504" width="11.7109375" style="383" bestFit="1" customWidth="1"/>
    <col min="10505" max="10505" width="9.7109375" style="383" bestFit="1" customWidth="1"/>
    <col min="10506" max="10506" width="11.85546875" style="383" customWidth="1"/>
    <col min="10507" max="10507" width="13.28515625" style="383" customWidth="1"/>
    <col min="10508" max="10508" width="12.85546875" style="383" customWidth="1"/>
    <col min="10509" max="10509" width="36" style="383" customWidth="1"/>
    <col min="10510" max="10510" width="11" style="383" customWidth="1"/>
    <col min="10511" max="10511" width="12" style="383" customWidth="1"/>
    <col min="10512" max="10512" width="9.140625" style="383"/>
    <col min="10513" max="10513" width="12.28515625" style="383" customWidth="1"/>
    <col min="10514" max="10514" width="10.140625" style="383" bestFit="1" customWidth="1"/>
    <col min="10515" max="10515" width="12" style="383" customWidth="1"/>
    <col min="10516" max="10516" width="12.5703125" style="383" bestFit="1" customWidth="1"/>
    <col min="10517" max="10517" width="10.42578125" style="383" customWidth="1"/>
    <col min="10518" max="10518" width="9.140625" style="383"/>
    <col min="10519" max="10519" width="11.5703125" style="383" customWidth="1"/>
    <col min="10520" max="10520" width="11.42578125" style="383" customWidth="1"/>
    <col min="10521" max="10521" width="11.5703125" style="383" customWidth="1"/>
    <col min="10522" max="10522" width="12.42578125" style="383" bestFit="1" customWidth="1"/>
    <col min="10523" max="10751" width="9.140625" style="383"/>
    <col min="10752" max="10752" width="49.42578125" style="383" customWidth="1"/>
    <col min="10753" max="10753" width="13.85546875" style="383" bestFit="1" customWidth="1"/>
    <col min="10754" max="10754" width="13.85546875" style="383" customWidth="1"/>
    <col min="10755" max="10755" width="9.5703125" style="383" bestFit="1" customWidth="1"/>
    <col min="10756" max="10756" width="12.140625" style="383" bestFit="1" customWidth="1"/>
    <col min="10757" max="10757" width="13.42578125" style="383" customWidth="1"/>
    <col min="10758" max="10758" width="13.28515625" style="383" customWidth="1"/>
    <col min="10759" max="10759" width="12.28515625" style="383" customWidth="1"/>
    <col min="10760" max="10760" width="11.7109375" style="383" bestFit="1" customWidth="1"/>
    <col min="10761" max="10761" width="9.7109375" style="383" bestFit="1" customWidth="1"/>
    <col min="10762" max="10762" width="11.85546875" style="383" customWidth="1"/>
    <col min="10763" max="10763" width="13.28515625" style="383" customWidth="1"/>
    <col min="10764" max="10764" width="12.85546875" style="383" customWidth="1"/>
    <col min="10765" max="10765" width="36" style="383" customWidth="1"/>
    <col min="10766" max="10766" width="11" style="383" customWidth="1"/>
    <col min="10767" max="10767" width="12" style="383" customWidth="1"/>
    <col min="10768" max="10768" width="9.140625" style="383"/>
    <col min="10769" max="10769" width="12.28515625" style="383" customWidth="1"/>
    <col min="10770" max="10770" width="10.140625" style="383" bestFit="1" customWidth="1"/>
    <col min="10771" max="10771" width="12" style="383" customWidth="1"/>
    <col min="10772" max="10772" width="12.5703125" style="383" bestFit="1" customWidth="1"/>
    <col min="10773" max="10773" width="10.42578125" style="383" customWidth="1"/>
    <col min="10774" max="10774" width="9.140625" style="383"/>
    <col min="10775" max="10775" width="11.5703125" style="383" customWidth="1"/>
    <col min="10776" max="10776" width="11.42578125" style="383" customWidth="1"/>
    <col min="10777" max="10777" width="11.5703125" style="383" customWidth="1"/>
    <col min="10778" max="10778" width="12.42578125" style="383" bestFit="1" customWidth="1"/>
    <col min="10779" max="11007" width="9.140625" style="383"/>
    <col min="11008" max="11008" width="49.42578125" style="383" customWidth="1"/>
    <col min="11009" max="11009" width="13.85546875" style="383" bestFit="1" customWidth="1"/>
    <col min="11010" max="11010" width="13.85546875" style="383" customWidth="1"/>
    <col min="11011" max="11011" width="9.5703125" style="383" bestFit="1" customWidth="1"/>
    <col min="11012" max="11012" width="12.140625" style="383" bestFit="1" customWidth="1"/>
    <col min="11013" max="11013" width="13.42578125" style="383" customWidth="1"/>
    <col min="11014" max="11014" width="13.28515625" style="383" customWidth="1"/>
    <col min="11015" max="11015" width="12.28515625" style="383" customWidth="1"/>
    <col min="11016" max="11016" width="11.7109375" style="383" bestFit="1" customWidth="1"/>
    <col min="11017" max="11017" width="9.7109375" style="383" bestFit="1" customWidth="1"/>
    <col min="11018" max="11018" width="11.85546875" style="383" customWidth="1"/>
    <col min="11019" max="11019" width="13.28515625" style="383" customWidth="1"/>
    <col min="11020" max="11020" width="12.85546875" style="383" customWidth="1"/>
    <col min="11021" max="11021" width="36" style="383" customWidth="1"/>
    <col min="11022" max="11022" width="11" style="383" customWidth="1"/>
    <col min="11023" max="11023" width="12" style="383" customWidth="1"/>
    <col min="11024" max="11024" width="9.140625" style="383"/>
    <col min="11025" max="11025" width="12.28515625" style="383" customWidth="1"/>
    <col min="11026" max="11026" width="10.140625" style="383" bestFit="1" customWidth="1"/>
    <col min="11027" max="11027" width="12" style="383" customWidth="1"/>
    <col min="11028" max="11028" width="12.5703125" style="383" bestFit="1" customWidth="1"/>
    <col min="11029" max="11029" width="10.42578125" style="383" customWidth="1"/>
    <col min="11030" max="11030" width="9.140625" style="383"/>
    <col min="11031" max="11031" width="11.5703125" style="383" customWidth="1"/>
    <col min="11032" max="11032" width="11.42578125" style="383" customWidth="1"/>
    <col min="11033" max="11033" width="11.5703125" style="383" customWidth="1"/>
    <col min="11034" max="11034" width="12.42578125" style="383" bestFit="1" customWidth="1"/>
    <col min="11035" max="11263" width="9.140625" style="383"/>
    <col min="11264" max="11264" width="49.42578125" style="383" customWidth="1"/>
    <col min="11265" max="11265" width="13.85546875" style="383" bestFit="1" customWidth="1"/>
    <col min="11266" max="11266" width="13.85546875" style="383" customWidth="1"/>
    <col min="11267" max="11267" width="9.5703125" style="383" bestFit="1" customWidth="1"/>
    <col min="11268" max="11268" width="12.140625" style="383" bestFit="1" customWidth="1"/>
    <col min="11269" max="11269" width="13.42578125" style="383" customWidth="1"/>
    <col min="11270" max="11270" width="13.28515625" style="383" customWidth="1"/>
    <col min="11271" max="11271" width="12.28515625" style="383" customWidth="1"/>
    <col min="11272" max="11272" width="11.7109375" style="383" bestFit="1" customWidth="1"/>
    <col min="11273" max="11273" width="9.7109375" style="383" bestFit="1" customWidth="1"/>
    <col min="11274" max="11274" width="11.85546875" style="383" customWidth="1"/>
    <col min="11275" max="11275" width="13.28515625" style="383" customWidth="1"/>
    <col min="11276" max="11276" width="12.85546875" style="383" customWidth="1"/>
    <col min="11277" max="11277" width="36" style="383" customWidth="1"/>
    <col min="11278" max="11278" width="11" style="383" customWidth="1"/>
    <col min="11279" max="11279" width="12" style="383" customWidth="1"/>
    <col min="11280" max="11280" width="9.140625" style="383"/>
    <col min="11281" max="11281" width="12.28515625" style="383" customWidth="1"/>
    <col min="11282" max="11282" width="10.140625" style="383" bestFit="1" customWidth="1"/>
    <col min="11283" max="11283" width="12" style="383" customWidth="1"/>
    <col min="11284" max="11284" width="12.5703125" style="383" bestFit="1" customWidth="1"/>
    <col min="11285" max="11285" width="10.42578125" style="383" customWidth="1"/>
    <col min="11286" max="11286" width="9.140625" style="383"/>
    <col min="11287" max="11287" width="11.5703125" style="383" customWidth="1"/>
    <col min="11288" max="11288" width="11.42578125" style="383" customWidth="1"/>
    <col min="11289" max="11289" width="11.5703125" style="383" customWidth="1"/>
    <col min="11290" max="11290" width="12.42578125" style="383" bestFit="1" customWidth="1"/>
    <col min="11291" max="11519" width="9.140625" style="383"/>
    <col min="11520" max="11520" width="49.42578125" style="383" customWidth="1"/>
    <col min="11521" max="11521" width="13.85546875" style="383" bestFit="1" customWidth="1"/>
    <col min="11522" max="11522" width="13.85546875" style="383" customWidth="1"/>
    <col min="11523" max="11523" width="9.5703125" style="383" bestFit="1" customWidth="1"/>
    <col min="11524" max="11524" width="12.140625" style="383" bestFit="1" customWidth="1"/>
    <col min="11525" max="11525" width="13.42578125" style="383" customWidth="1"/>
    <col min="11526" max="11526" width="13.28515625" style="383" customWidth="1"/>
    <col min="11527" max="11527" width="12.28515625" style="383" customWidth="1"/>
    <col min="11528" max="11528" width="11.7109375" style="383" bestFit="1" customWidth="1"/>
    <col min="11529" max="11529" width="9.7109375" style="383" bestFit="1" customWidth="1"/>
    <col min="11530" max="11530" width="11.85546875" style="383" customWidth="1"/>
    <col min="11531" max="11531" width="13.28515625" style="383" customWidth="1"/>
    <col min="11532" max="11532" width="12.85546875" style="383" customWidth="1"/>
    <col min="11533" max="11533" width="36" style="383" customWidth="1"/>
    <col min="11534" max="11534" width="11" style="383" customWidth="1"/>
    <col min="11535" max="11535" width="12" style="383" customWidth="1"/>
    <col min="11536" max="11536" width="9.140625" style="383"/>
    <col min="11537" max="11537" width="12.28515625" style="383" customWidth="1"/>
    <col min="11538" max="11538" width="10.140625" style="383" bestFit="1" customWidth="1"/>
    <col min="11539" max="11539" width="12" style="383" customWidth="1"/>
    <col min="11540" max="11540" width="12.5703125" style="383" bestFit="1" customWidth="1"/>
    <col min="11541" max="11541" width="10.42578125" style="383" customWidth="1"/>
    <col min="11542" max="11542" width="9.140625" style="383"/>
    <col min="11543" max="11543" width="11.5703125" style="383" customWidth="1"/>
    <col min="11544" max="11544" width="11.42578125" style="383" customWidth="1"/>
    <col min="11545" max="11545" width="11.5703125" style="383" customWidth="1"/>
    <col min="11546" max="11546" width="12.42578125" style="383" bestFit="1" customWidth="1"/>
    <col min="11547" max="11775" width="9.140625" style="383"/>
    <col min="11776" max="11776" width="49.42578125" style="383" customWidth="1"/>
    <col min="11777" max="11777" width="13.85546875" style="383" bestFit="1" customWidth="1"/>
    <col min="11778" max="11778" width="13.85546875" style="383" customWidth="1"/>
    <col min="11779" max="11779" width="9.5703125" style="383" bestFit="1" customWidth="1"/>
    <col min="11780" max="11780" width="12.140625" style="383" bestFit="1" customWidth="1"/>
    <col min="11781" max="11781" width="13.42578125" style="383" customWidth="1"/>
    <col min="11782" max="11782" width="13.28515625" style="383" customWidth="1"/>
    <col min="11783" max="11783" width="12.28515625" style="383" customWidth="1"/>
    <col min="11784" max="11784" width="11.7109375" style="383" bestFit="1" customWidth="1"/>
    <col min="11785" max="11785" width="9.7109375" style="383" bestFit="1" customWidth="1"/>
    <col min="11786" max="11786" width="11.85546875" style="383" customWidth="1"/>
    <col min="11787" max="11787" width="13.28515625" style="383" customWidth="1"/>
    <col min="11788" max="11788" width="12.85546875" style="383" customWidth="1"/>
    <col min="11789" max="11789" width="36" style="383" customWidth="1"/>
    <col min="11790" max="11790" width="11" style="383" customWidth="1"/>
    <col min="11791" max="11791" width="12" style="383" customWidth="1"/>
    <col min="11792" max="11792" width="9.140625" style="383"/>
    <col min="11793" max="11793" width="12.28515625" style="383" customWidth="1"/>
    <col min="11794" max="11794" width="10.140625" style="383" bestFit="1" customWidth="1"/>
    <col min="11795" max="11795" width="12" style="383" customWidth="1"/>
    <col min="11796" max="11796" width="12.5703125" style="383" bestFit="1" customWidth="1"/>
    <col min="11797" max="11797" width="10.42578125" style="383" customWidth="1"/>
    <col min="11798" max="11798" width="9.140625" style="383"/>
    <col min="11799" max="11799" width="11.5703125" style="383" customWidth="1"/>
    <col min="11800" max="11800" width="11.42578125" style="383" customWidth="1"/>
    <col min="11801" max="11801" width="11.5703125" style="383" customWidth="1"/>
    <col min="11802" max="11802" width="12.42578125" style="383" bestFit="1" customWidth="1"/>
    <col min="11803" max="12031" width="9.140625" style="383"/>
    <col min="12032" max="12032" width="49.42578125" style="383" customWidth="1"/>
    <col min="12033" max="12033" width="13.85546875" style="383" bestFit="1" customWidth="1"/>
    <col min="12034" max="12034" width="13.85546875" style="383" customWidth="1"/>
    <col min="12035" max="12035" width="9.5703125" style="383" bestFit="1" customWidth="1"/>
    <col min="12036" max="12036" width="12.140625" style="383" bestFit="1" customWidth="1"/>
    <col min="12037" max="12037" width="13.42578125" style="383" customWidth="1"/>
    <col min="12038" max="12038" width="13.28515625" style="383" customWidth="1"/>
    <col min="12039" max="12039" width="12.28515625" style="383" customWidth="1"/>
    <col min="12040" max="12040" width="11.7109375" style="383" bestFit="1" customWidth="1"/>
    <col min="12041" max="12041" width="9.7109375" style="383" bestFit="1" customWidth="1"/>
    <col min="12042" max="12042" width="11.85546875" style="383" customWidth="1"/>
    <col min="12043" max="12043" width="13.28515625" style="383" customWidth="1"/>
    <col min="12044" max="12044" width="12.85546875" style="383" customWidth="1"/>
    <col min="12045" max="12045" width="36" style="383" customWidth="1"/>
    <col min="12046" max="12046" width="11" style="383" customWidth="1"/>
    <col min="12047" max="12047" width="12" style="383" customWidth="1"/>
    <col min="12048" max="12048" width="9.140625" style="383"/>
    <col min="12049" max="12049" width="12.28515625" style="383" customWidth="1"/>
    <col min="12050" max="12050" width="10.140625" style="383" bestFit="1" customWidth="1"/>
    <col min="12051" max="12051" width="12" style="383" customWidth="1"/>
    <col min="12052" max="12052" width="12.5703125" style="383" bestFit="1" customWidth="1"/>
    <col min="12053" max="12053" width="10.42578125" style="383" customWidth="1"/>
    <col min="12054" max="12054" width="9.140625" style="383"/>
    <col min="12055" max="12055" width="11.5703125" style="383" customWidth="1"/>
    <col min="12056" max="12056" width="11.42578125" style="383" customWidth="1"/>
    <col min="12057" max="12057" width="11.5703125" style="383" customWidth="1"/>
    <col min="12058" max="12058" width="12.42578125" style="383" bestFit="1" customWidth="1"/>
    <col min="12059" max="12287" width="9.140625" style="383"/>
    <col min="12288" max="12288" width="49.42578125" style="383" customWidth="1"/>
    <col min="12289" max="12289" width="13.85546875" style="383" bestFit="1" customWidth="1"/>
    <col min="12290" max="12290" width="13.85546875" style="383" customWidth="1"/>
    <col min="12291" max="12291" width="9.5703125" style="383" bestFit="1" customWidth="1"/>
    <col min="12292" max="12292" width="12.140625" style="383" bestFit="1" customWidth="1"/>
    <col min="12293" max="12293" width="13.42578125" style="383" customWidth="1"/>
    <col min="12294" max="12294" width="13.28515625" style="383" customWidth="1"/>
    <col min="12295" max="12295" width="12.28515625" style="383" customWidth="1"/>
    <col min="12296" max="12296" width="11.7109375" style="383" bestFit="1" customWidth="1"/>
    <col min="12297" max="12297" width="9.7109375" style="383" bestFit="1" customWidth="1"/>
    <col min="12298" max="12298" width="11.85546875" style="383" customWidth="1"/>
    <col min="12299" max="12299" width="13.28515625" style="383" customWidth="1"/>
    <col min="12300" max="12300" width="12.85546875" style="383" customWidth="1"/>
    <col min="12301" max="12301" width="36" style="383" customWidth="1"/>
    <col min="12302" max="12302" width="11" style="383" customWidth="1"/>
    <col min="12303" max="12303" width="12" style="383" customWidth="1"/>
    <col min="12304" max="12304" width="9.140625" style="383"/>
    <col min="12305" max="12305" width="12.28515625" style="383" customWidth="1"/>
    <col min="12306" max="12306" width="10.140625" style="383" bestFit="1" customWidth="1"/>
    <col min="12307" max="12307" width="12" style="383" customWidth="1"/>
    <col min="12308" max="12308" width="12.5703125" style="383" bestFit="1" customWidth="1"/>
    <col min="12309" max="12309" width="10.42578125" style="383" customWidth="1"/>
    <col min="12310" max="12310" width="9.140625" style="383"/>
    <col min="12311" max="12311" width="11.5703125" style="383" customWidth="1"/>
    <col min="12312" max="12312" width="11.42578125" style="383" customWidth="1"/>
    <col min="12313" max="12313" width="11.5703125" style="383" customWidth="1"/>
    <col min="12314" max="12314" width="12.42578125" style="383" bestFit="1" customWidth="1"/>
    <col min="12315" max="12543" width="9.140625" style="383"/>
    <col min="12544" max="12544" width="49.42578125" style="383" customWidth="1"/>
    <col min="12545" max="12545" width="13.85546875" style="383" bestFit="1" customWidth="1"/>
    <col min="12546" max="12546" width="13.85546875" style="383" customWidth="1"/>
    <col min="12547" max="12547" width="9.5703125" style="383" bestFit="1" customWidth="1"/>
    <col min="12548" max="12548" width="12.140625" style="383" bestFit="1" customWidth="1"/>
    <col min="12549" max="12549" width="13.42578125" style="383" customWidth="1"/>
    <col min="12550" max="12550" width="13.28515625" style="383" customWidth="1"/>
    <col min="12551" max="12551" width="12.28515625" style="383" customWidth="1"/>
    <col min="12552" max="12552" width="11.7109375" style="383" bestFit="1" customWidth="1"/>
    <col min="12553" max="12553" width="9.7109375" style="383" bestFit="1" customWidth="1"/>
    <col min="12554" max="12554" width="11.85546875" style="383" customWidth="1"/>
    <col min="12555" max="12555" width="13.28515625" style="383" customWidth="1"/>
    <col min="12556" max="12556" width="12.85546875" style="383" customWidth="1"/>
    <col min="12557" max="12557" width="36" style="383" customWidth="1"/>
    <col min="12558" max="12558" width="11" style="383" customWidth="1"/>
    <col min="12559" max="12559" width="12" style="383" customWidth="1"/>
    <col min="12560" max="12560" width="9.140625" style="383"/>
    <col min="12561" max="12561" width="12.28515625" style="383" customWidth="1"/>
    <col min="12562" max="12562" width="10.140625" style="383" bestFit="1" customWidth="1"/>
    <col min="12563" max="12563" width="12" style="383" customWidth="1"/>
    <col min="12564" max="12564" width="12.5703125" style="383" bestFit="1" customWidth="1"/>
    <col min="12565" max="12565" width="10.42578125" style="383" customWidth="1"/>
    <col min="12566" max="12566" width="9.140625" style="383"/>
    <col min="12567" max="12567" width="11.5703125" style="383" customWidth="1"/>
    <col min="12568" max="12568" width="11.42578125" style="383" customWidth="1"/>
    <col min="12569" max="12569" width="11.5703125" style="383" customWidth="1"/>
    <col min="12570" max="12570" width="12.42578125" style="383" bestFit="1" customWidth="1"/>
    <col min="12571" max="12799" width="9.140625" style="383"/>
    <col min="12800" max="12800" width="49.42578125" style="383" customWidth="1"/>
    <col min="12801" max="12801" width="13.85546875" style="383" bestFit="1" customWidth="1"/>
    <col min="12802" max="12802" width="13.85546875" style="383" customWidth="1"/>
    <col min="12803" max="12803" width="9.5703125" style="383" bestFit="1" customWidth="1"/>
    <col min="12804" max="12804" width="12.140625" style="383" bestFit="1" customWidth="1"/>
    <col min="12805" max="12805" width="13.42578125" style="383" customWidth="1"/>
    <col min="12806" max="12806" width="13.28515625" style="383" customWidth="1"/>
    <col min="12807" max="12807" width="12.28515625" style="383" customWidth="1"/>
    <col min="12808" max="12808" width="11.7109375" style="383" bestFit="1" customWidth="1"/>
    <col min="12809" max="12809" width="9.7109375" style="383" bestFit="1" customWidth="1"/>
    <col min="12810" max="12810" width="11.85546875" style="383" customWidth="1"/>
    <col min="12811" max="12811" width="13.28515625" style="383" customWidth="1"/>
    <col min="12812" max="12812" width="12.85546875" style="383" customWidth="1"/>
    <col min="12813" max="12813" width="36" style="383" customWidth="1"/>
    <col min="12814" max="12814" width="11" style="383" customWidth="1"/>
    <col min="12815" max="12815" width="12" style="383" customWidth="1"/>
    <col min="12816" max="12816" width="9.140625" style="383"/>
    <col min="12817" max="12817" width="12.28515625" style="383" customWidth="1"/>
    <col min="12818" max="12818" width="10.140625" style="383" bestFit="1" customWidth="1"/>
    <col min="12819" max="12819" width="12" style="383" customWidth="1"/>
    <col min="12820" max="12820" width="12.5703125" style="383" bestFit="1" customWidth="1"/>
    <col min="12821" max="12821" width="10.42578125" style="383" customWidth="1"/>
    <col min="12822" max="12822" width="9.140625" style="383"/>
    <col min="12823" max="12823" width="11.5703125" style="383" customWidth="1"/>
    <col min="12824" max="12824" width="11.42578125" style="383" customWidth="1"/>
    <col min="12825" max="12825" width="11.5703125" style="383" customWidth="1"/>
    <col min="12826" max="12826" width="12.42578125" style="383" bestFit="1" customWidth="1"/>
    <col min="12827" max="13055" width="9.140625" style="383"/>
    <col min="13056" max="13056" width="49.42578125" style="383" customWidth="1"/>
    <col min="13057" max="13057" width="13.85546875" style="383" bestFit="1" customWidth="1"/>
    <col min="13058" max="13058" width="13.85546875" style="383" customWidth="1"/>
    <col min="13059" max="13059" width="9.5703125" style="383" bestFit="1" customWidth="1"/>
    <col min="13060" max="13060" width="12.140625" style="383" bestFit="1" customWidth="1"/>
    <col min="13061" max="13061" width="13.42578125" style="383" customWidth="1"/>
    <col min="13062" max="13062" width="13.28515625" style="383" customWidth="1"/>
    <col min="13063" max="13063" width="12.28515625" style="383" customWidth="1"/>
    <col min="13064" max="13064" width="11.7109375" style="383" bestFit="1" customWidth="1"/>
    <col min="13065" max="13065" width="9.7109375" style="383" bestFit="1" customWidth="1"/>
    <col min="13066" max="13066" width="11.85546875" style="383" customWidth="1"/>
    <col min="13067" max="13067" width="13.28515625" style="383" customWidth="1"/>
    <col min="13068" max="13068" width="12.85546875" style="383" customWidth="1"/>
    <col min="13069" max="13069" width="36" style="383" customWidth="1"/>
    <col min="13070" max="13070" width="11" style="383" customWidth="1"/>
    <col min="13071" max="13071" width="12" style="383" customWidth="1"/>
    <col min="13072" max="13072" width="9.140625" style="383"/>
    <col min="13073" max="13073" width="12.28515625" style="383" customWidth="1"/>
    <col min="13074" max="13074" width="10.140625" style="383" bestFit="1" customWidth="1"/>
    <col min="13075" max="13075" width="12" style="383" customWidth="1"/>
    <col min="13076" max="13076" width="12.5703125" style="383" bestFit="1" customWidth="1"/>
    <col min="13077" max="13077" width="10.42578125" style="383" customWidth="1"/>
    <col min="13078" max="13078" width="9.140625" style="383"/>
    <col min="13079" max="13079" width="11.5703125" style="383" customWidth="1"/>
    <col min="13080" max="13080" width="11.42578125" style="383" customWidth="1"/>
    <col min="13081" max="13081" width="11.5703125" style="383" customWidth="1"/>
    <col min="13082" max="13082" width="12.42578125" style="383" bestFit="1" customWidth="1"/>
    <col min="13083" max="13311" width="9.140625" style="383"/>
    <col min="13312" max="13312" width="49.42578125" style="383" customWidth="1"/>
    <col min="13313" max="13313" width="13.85546875" style="383" bestFit="1" customWidth="1"/>
    <col min="13314" max="13314" width="13.85546875" style="383" customWidth="1"/>
    <col min="13315" max="13315" width="9.5703125" style="383" bestFit="1" customWidth="1"/>
    <col min="13316" max="13316" width="12.140625" style="383" bestFit="1" customWidth="1"/>
    <col min="13317" max="13317" width="13.42578125" style="383" customWidth="1"/>
    <col min="13318" max="13318" width="13.28515625" style="383" customWidth="1"/>
    <col min="13319" max="13319" width="12.28515625" style="383" customWidth="1"/>
    <col min="13320" max="13320" width="11.7109375" style="383" bestFit="1" customWidth="1"/>
    <col min="13321" max="13321" width="9.7109375" style="383" bestFit="1" customWidth="1"/>
    <col min="13322" max="13322" width="11.85546875" style="383" customWidth="1"/>
    <col min="13323" max="13323" width="13.28515625" style="383" customWidth="1"/>
    <col min="13324" max="13324" width="12.85546875" style="383" customWidth="1"/>
    <col min="13325" max="13325" width="36" style="383" customWidth="1"/>
    <col min="13326" max="13326" width="11" style="383" customWidth="1"/>
    <col min="13327" max="13327" width="12" style="383" customWidth="1"/>
    <col min="13328" max="13328" width="9.140625" style="383"/>
    <col min="13329" max="13329" width="12.28515625" style="383" customWidth="1"/>
    <col min="13330" max="13330" width="10.140625" style="383" bestFit="1" customWidth="1"/>
    <col min="13331" max="13331" width="12" style="383" customWidth="1"/>
    <col min="13332" max="13332" width="12.5703125" style="383" bestFit="1" customWidth="1"/>
    <col min="13333" max="13333" width="10.42578125" style="383" customWidth="1"/>
    <col min="13334" max="13334" width="9.140625" style="383"/>
    <col min="13335" max="13335" width="11.5703125" style="383" customWidth="1"/>
    <col min="13336" max="13336" width="11.42578125" style="383" customWidth="1"/>
    <col min="13337" max="13337" width="11.5703125" style="383" customWidth="1"/>
    <col min="13338" max="13338" width="12.42578125" style="383" bestFit="1" customWidth="1"/>
    <col min="13339" max="13567" width="9.140625" style="383"/>
    <col min="13568" max="13568" width="49.42578125" style="383" customWidth="1"/>
    <col min="13569" max="13569" width="13.85546875" style="383" bestFit="1" customWidth="1"/>
    <col min="13570" max="13570" width="13.85546875" style="383" customWidth="1"/>
    <col min="13571" max="13571" width="9.5703125" style="383" bestFit="1" customWidth="1"/>
    <col min="13572" max="13572" width="12.140625" style="383" bestFit="1" customWidth="1"/>
    <col min="13573" max="13573" width="13.42578125" style="383" customWidth="1"/>
    <col min="13574" max="13574" width="13.28515625" style="383" customWidth="1"/>
    <col min="13575" max="13575" width="12.28515625" style="383" customWidth="1"/>
    <col min="13576" max="13576" width="11.7109375" style="383" bestFit="1" customWidth="1"/>
    <col min="13577" max="13577" width="9.7109375" style="383" bestFit="1" customWidth="1"/>
    <col min="13578" max="13578" width="11.85546875" style="383" customWidth="1"/>
    <col min="13579" max="13579" width="13.28515625" style="383" customWidth="1"/>
    <col min="13580" max="13580" width="12.85546875" style="383" customWidth="1"/>
    <col min="13581" max="13581" width="36" style="383" customWidth="1"/>
    <col min="13582" max="13582" width="11" style="383" customWidth="1"/>
    <col min="13583" max="13583" width="12" style="383" customWidth="1"/>
    <col min="13584" max="13584" width="9.140625" style="383"/>
    <col min="13585" max="13585" width="12.28515625" style="383" customWidth="1"/>
    <col min="13586" max="13586" width="10.140625" style="383" bestFit="1" customWidth="1"/>
    <col min="13587" max="13587" width="12" style="383" customWidth="1"/>
    <col min="13588" max="13588" width="12.5703125" style="383" bestFit="1" customWidth="1"/>
    <col min="13589" max="13589" width="10.42578125" style="383" customWidth="1"/>
    <col min="13590" max="13590" width="9.140625" style="383"/>
    <col min="13591" max="13591" width="11.5703125" style="383" customWidth="1"/>
    <col min="13592" max="13592" width="11.42578125" style="383" customWidth="1"/>
    <col min="13593" max="13593" width="11.5703125" style="383" customWidth="1"/>
    <col min="13594" max="13594" width="12.42578125" style="383" bestFit="1" customWidth="1"/>
    <col min="13595" max="13823" width="9.140625" style="383"/>
    <col min="13824" max="13824" width="49.42578125" style="383" customWidth="1"/>
    <col min="13825" max="13825" width="13.85546875" style="383" bestFit="1" customWidth="1"/>
    <col min="13826" max="13826" width="13.85546875" style="383" customWidth="1"/>
    <col min="13827" max="13827" width="9.5703125" style="383" bestFit="1" customWidth="1"/>
    <col min="13828" max="13828" width="12.140625" style="383" bestFit="1" customWidth="1"/>
    <col min="13829" max="13829" width="13.42578125" style="383" customWidth="1"/>
    <col min="13830" max="13830" width="13.28515625" style="383" customWidth="1"/>
    <col min="13831" max="13831" width="12.28515625" style="383" customWidth="1"/>
    <col min="13832" max="13832" width="11.7109375" style="383" bestFit="1" customWidth="1"/>
    <col min="13833" max="13833" width="9.7109375" style="383" bestFit="1" customWidth="1"/>
    <col min="13834" max="13834" width="11.85546875" style="383" customWidth="1"/>
    <col min="13835" max="13835" width="13.28515625" style="383" customWidth="1"/>
    <col min="13836" max="13836" width="12.85546875" style="383" customWidth="1"/>
    <col min="13837" max="13837" width="36" style="383" customWidth="1"/>
    <col min="13838" max="13838" width="11" style="383" customWidth="1"/>
    <col min="13839" max="13839" width="12" style="383" customWidth="1"/>
    <col min="13840" max="13840" width="9.140625" style="383"/>
    <col min="13841" max="13841" width="12.28515625" style="383" customWidth="1"/>
    <col min="13842" max="13842" width="10.140625" style="383" bestFit="1" customWidth="1"/>
    <col min="13843" max="13843" width="12" style="383" customWidth="1"/>
    <col min="13844" max="13844" width="12.5703125" style="383" bestFit="1" customWidth="1"/>
    <col min="13845" max="13845" width="10.42578125" style="383" customWidth="1"/>
    <col min="13846" max="13846" width="9.140625" style="383"/>
    <col min="13847" max="13847" width="11.5703125" style="383" customWidth="1"/>
    <col min="13848" max="13848" width="11.42578125" style="383" customWidth="1"/>
    <col min="13849" max="13849" width="11.5703125" style="383" customWidth="1"/>
    <col min="13850" max="13850" width="12.42578125" style="383" bestFit="1" customWidth="1"/>
    <col min="13851" max="14079" width="9.140625" style="383"/>
    <col min="14080" max="14080" width="49.42578125" style="383" customWidth="1"/>
    <col min="14081" max="14081" width="13.85546875" style="383" bestFit="1" customWidth="1"/>
    <col min="14082" max="14082" width="13.85546875" style="383" customWidth="1"/>
    <col min="14083" max="14083" width="9.5703125" style="383" bestFit="1" customWidth="1"/>
    <col min="14084" max="14084" width="12.140625" style="383" bestFit="1" customWidth="1"/>
    <col min="14085" max="14085" width="13.42578125" style="383" customWidth="1"/>
    <col min="14086" max="14086" width="13.28515625" style="383" customWidth="1"/>
    <col min="14087" max="14087" width="12.28515625" style="383" customWidth="1"/>
    <col min="14088" max="14088" width="11.7109375" style="383" bestFit="1" customWidth="1"/>
    <col min="14089" max="14089" width="9.7109375" style="383" bestFit="1" customWidth="1"/>
    <col min="14090" max="14090" width="11.85546875" style="383" customWidth="1"/>
    <col min="14091" max="14091" width="13.28515625" style="383" customWidth="1"/>
    <col min="14092" max="14092" width="12.85546875" style="383" customWidth="1"/>
    <col min="14093" max="14093" width="36" style="383" customWidth="1"/>
    <col min="14094" max="14094" width="11" style="383" customWidth="1"/>
    <col min="14095" max="14095" width="12" style="383" customWidth="1"/>
    <col min="14096" max="14096" width="9.140625" style="383"/>
    <col min="14097" max="14097" width="12.28515625" style="383" customWidth="1"/>
    <col min="14098" max="14098" width="10.140625" style="383" bestFit="1" customWidth="1"/>
    <col min="14099" max="14099" width="12" style="383" customWidth="1"/>
    <col min="14100" max="14100" width="12.5703125" style="383" bestFit="1" customWidth="1"/>
    <col min="14101" max="14101" width="10.42578125" style="383" customWidth="1"/>
    <col min="14102" max="14102" width="9.140625" style="383"/>
    <col min="14103" max="14103" width="11.5703125" style="383" customWidth="1"/>
    <col min="14104" max="14104" width="11.42578125" style="383" customWidth="1"/>
    <col min="14105" max="14105" width="11.5703125" style="383" customWidth="1"/>
    <col min="14106" max="14106" width="12.42578125" style="383" bestFit="1" customWidth="1"/>
    <col min="14107" max="14335" width="9.140625" style="383"/>
    <col min="14336" max="14336" width="49.42578125" style="383" customWidth="1"/>
    <col min="14337" max="14337" width="13.85546875" style="383" bestFit="1" customWidth="1"/>
    <col min="14338" max="14338" width="13.85546875" style="383" customWidth="1"/>
    <col min="14339" max="14339" width="9.5703125" style="383" bestFit="1" customWidth="1"/>
    <col min="14340" max="14340" width="12.140625" style="383" bestFit="1" customWidth="1"/>
    <col min="14341" max="14341" width="13.42578125" style="383" customWidth="1"/>
    <col min="14342" max="14342" width="13.28515625" style="383" customWidth="1"/>
    <col min="14343" max="14343" width="12.28515625" style="383" customWidth="1"/>
    <col min="14344" max="14344" width="11.7109375" style="383" bestFit="1" customWidth="1"/>
    <col min="14345" max="14345" width="9.7109375" style="383" bestFit="1" customWidth="1"/>
    <col min="14346" max="14346" width="11.85546875" style="383" customWidth="1"/>
    <col min="14347" max="14347" width="13.28515625" style="383" customWidth="1"/>
    <col min="14348" max="14348" width="12.85546875" style="383" customWidth="1"/>
    <col min="14349" max="14349" width="36" style="383" customWidth="1"/>
    <col min="14350" max="14350" width="11" style="383" customWidth="1"/>
    <col min="14351" max="14351" width="12" style="383" customWidth="1"/>
    <col min="14352" max="14352" width="9.140625" style="383"/>
    <col min="14353" max="14353" width="12.28515625" style="383" customWidth="1"/>
    <col min="14354" max="14354" width="10.140625" style="383" bestFit="1" customWidth="1"/>
    <col min="14355" max="14355" width="12" style="383" customWidth="1"/>
    <col min="14356" max="14356" width="12.5703125" style="383" bestFit="1" customWidth="1"/>
    <col min="14357" max="14357" width="10.42578125" style="383" customWidth="1"/>
    <col min="14358" max="14358" width="9.140625" style="383"/>
    <col min="14359" max="14359" width="11.5703125" style="383" customWidth="1"/>
    <col min="14360" max="14360" width="11.42578125" style="383" customWidth="1"/>
    <col min="14361" max="14361" width="11.5703125" style="383" customWidth="1"/>
    <col min="14362" max="14362" width="12.42578125" style="383" bestFit="1" customWidth="1"/>
    <col min="14363" max="14591" width="9.140625" style="383"/>
    <col min="14592" max="14592" width="49.42578125" style="383" customWidth="1"/>
    <col min="14593" max="14593" width="13.85546875" style="383" bestFit="1" customWidth="1"/>
    <col min="14594" max="14594" width="13.85546875" style="383" customWidth="1"/>
    <col min="14595" max="14595" width="9.5703125" style="383" bestFit="1" customWidth="1"/>
    <col min="14596" max="14596" width="12.140625" style="383" bestFit="1" customWidth="1"/>
    <col min="14597" max="14597" width="13.42578125" style="383" customWidth="1"/>
    <col min="14598" max="14598" width="13.28515625" style="383" customWidth="1"/>
    <col min="14599" max="14599" width="12.28515625" style="383" customWidth="1"/>
    <col min="14600" max="14600" width="11.7109375" style="383" bestFit="1" customWidth="1"/>
    <col min="14601" max="14601" width="9.7109375" style="383" bestFit="1" customWidth="1"/>
    <col min="14602" max="14602" width="11.85546875" style="383" customWidth="1"/>
    <col min="14603" max="14603" width="13.28515625" style="383" customWidth="1"/>
    <col min="14604" max="14604" width="12.85546875" style="383" customWidth="1"/>
    <col min="14605" max="14605" width="36" style="383" customWidth="1"/>
    <col min="14606" max="14606" width="11" style="383" customWidth="1"/>
    <col min="14607" max="14607" width="12" style="383" customWidth="1"/>
    <col min="14608" max="14608" width="9.140625" style="383"/>
    <col min="14609" max="14609" width="12.28515625" style="383" customWidth="1"/>
    <col min="14610" max="14610" width="10.140625" style="383" bestFit="1" customWidth="1"/>
    <col min="14611" max="14611" width="12" style="383" customWidth="1"/>
    <col min="14612" max="14612" width="12.5703125" style="383" bestFit="1" customWidth="1"/>
    <col min="14613" max="14613" width="10.42578125" style="383" customWidth="1"/>
    <col min="14614" max="14614" width="9.140625" style="383"/>
    <col min="14615" max="14615" width="11.5703125" style="383" customWidth="1"/>
    <col min="14616" max="14616" width="11.42578125" style="383" customWidth="1"/>
    <col min="14617" max="14617" width="11.5703125" style="383" customWidth="1"/>
    <col min="14618" max="14618" width="12.42578125" style="383" bestFit="1" customWidth="1"/>
    <col min="14619" max="14847" width="9.140625" style="383"/>
    <col min="14848" max="14848" width="49.42578125" style="383" customWidth="1"/>
    <col min="14849" max="14849" width="13.85546875" style="383" bestFit="1" customWidth="1"/>
    <col min="14850" max="14850" width="13.85546875" style="383" customWidth="1"/>
    <col min="14851" max="14851" width="9.5703125" style="383" bestFit="1" customWidth="1"/>
    <col min="14852" max="14852" width="12.140625" style="383" bestFit="1" customWidth="1"/>
    <col min="14853" max="14853" width="13.42578125" style="383" customWidth="1"/>
    <col min="14854" max="14854" width="13.28515625" style="383" customWidth="1"/>
    <col min="14855" max="14855" width="12.28515625" style="383" customWidth="1"/>
    <col min="14856" max="14856" width="11.7109375" style="383" bestFit="1" customWidth="1"/>
    <col min="14857" max="14857" width="9.7109375" style="383" bestFit="1" customWidth="1"/>
    <col min="14858" max="14858" width="11.85546875" style="383" customWidth="1"/>
    <col min="14859" max="14859" width="13.28515625" style="383" customWidth="1"/>
    <col min="14860" max="14860" width="12.85546875" style="383" customWidth="1"/>
    <col min="14861" max="14861" width="36" style="383" customWidth="1"/>
    <col min="14862" max="14862" width="11" style="383" customWidth="1"/>
    <col min="14863" max="14863" width="12" style="383" customWidth="1"/>
    <col min="14864" max="14864" width="9.140625" style="383"/>
    <col min="14865" max="14865" width="12.28515625" style="383" customWidth="1"/>
    <col min="14866" max="14866" width="10.140625" style="383" bestFit="1" customWidth="1"/>
    <col min="14867" max="14867" width="12" style="383" customWidth="1"/>
    <col min="14868" max="14868" width="12.5703125" style="383" bestFit="1" customWidth="1"/>
    <col min="14869" max="14869" width="10.42578125" style="383" customWidth="1"/>
    <col min="14870" max="14870" width="9.140625" style="383"/>
    <col min="14871" max="14871" width="11.5703125" style="383" customWidth="1"/>
    <col min="14872" max="14872" width="11.42578125" style="383" customWidth="1"/>
    <col min="14873" max="14873" width="11.5703125" style="383" customWidth="1"/>
    <col min="14874" max="14874" width="12.42578125" style="383" bestFit="1" customWidth="1"/>
    <col min="14875" max="15103" width="9.140625" style="383"/>
    <col min="15104" max="15104" width="49.42578125" style="383" customWidth="1"/>
    <col min="15105" max="15105" width="13.85546875" style="383" bestFit="1" customWidth="1"/>
    <col min="15106" max="15106" width="13.85546875" style="383" customWidth="1"/>
    <col min="15107" max="15107" width="9.5703125" style="383" bestFit="1" customWidth="1"/>
    <col min="15108" max="15108" width="12.140625" style="383" bestFit="1" customWidth="1"/>
    <col min="15109" max="15109" width="13.42578125" style="383" customWidth="1"/>
    <col min="15110" max="15110" width="13.28515625" style="383" customWidth="1"/>
    <col min="15111" max="15111" width="12.28515625" style="383" customWidth="1"/>
    <col min="15112" max="15112" width="11.7109375" style="383" bestFit="1" customWidth="1"/>
    <col min="15113" max="15113" width="9.7109375" style="383" bestFit="1" customWidth="1"/>
    <col min="15114" max="15114" width="11.85546875" style="383" customWidth="1"/>
    <col min="15115" max="15115" width="13.28515625" style="383" customWidth="1"/>
    <col min="15116" max="15116" width="12.85546875" style="383" customWidth="1"/>
    <col min="15117" max="15117" width="36" style="383" customWidth="1"/>
    <col min="15118" max="15118" width="11" style="383" customWidth="1"/>
    <col min="15119" max="15119" width="12" style="383" customWidth="1"/>
    <col min="15120" max="15120" width="9.140625" style="383"/>
    <col min="15121" max="15121" width="12.28515625" style="383" customWidth="1"/>
    <col min="15122" max="15122" width="10.140625" style="383" bestFit="1" customWidth="1"/>
    <col min="15123" max="15123" width="12" style="383" customWidth="1"/>
    <col min="15124" max="15124" width="12.5703125" style="383" bestFit="1" customWidth="1"/>
    <col min="15125" max="15125" width="10.42578125" style="383" customWidth="1"/>
    <col min="15126" max="15126" width="9.140625" style="383"/>
    <col min="15127" max="15127" width="11.5703125" style="383" customWidth="1"/>
    <col min="15128" max="15128" width="11.42578125" style="383" customWidth="1"/>
    <col min="15129" max="15129" width="11.5703125" style="383" customWidth="1"/>
    <col min="15130" max="15130" width="12.42578125" style="383" bestFit="1" customWidth="1"/>
    <col min="15131" max="15359" width="9.140625" style="383"/>
    <col min="15360" max="15360" width="49.42578125" style="383" customWidth="1"/>
    <col min="15361" max="15361" width="13.85546875" style="383" bestFit="1" customWidth="1"/>
    <col min="15362" max="15362" width="13.85546875" style="383" customWidth="1"/>
    <col min="15363" max="15363" width="9.5703125" style="383" bestFit="1" customWidth="1"/>
    <col min="15364" max="15364" width="12.140625" style="383" bestFit="1" customWidth="1"/>
    <col min="15365" max="15365" width="13.42578125" style="383" customWidth="1"/>
    <col min="15366" max="15366" width="13.28515625" style="383" customWidth="1"/>
    <col min="15367" max="15367" width="12.28515625" style="383" customWidth="1"/>
    <col min="15368" max="15368" width="11.7109375" style="383" bestFit="1" customWidth="1"/>
    <col min="15369" max="15369" width="9.7109375" style="383" bestFit="1" customWidth="1"/>
    <col min="15370" max="15370" width="11.85546875" style="383" customWidth="1"/>
    <col min="15371" max="15371" width="13.28515625" style="383" customWidth="1"/>
    <col min="15372" max="15372" width="12.85546875" style="383" customWidth="1"/>
    <col min="15373" max="15373" width="36" style="383" customWidth="1"/>
    <col min="15374" max="15374" width="11" style="383" customWidth="1"/>
    <col min="15375" max="15375" width="12" style="383" customWidth="1"/>
    <col min="15376" max="15376" width="9.140625" style="383"/>
    <col min="15377" max="15377" width="12.28515625" style="383" customWidth="1"/>
    <col min="15378" max="15378" width="10.140625" style="383" bestFit="1" customWidth="1"/>
    <col min="15379" max="15379" width="12" style="383" customWidth="1"/>
    <col min="15380" max="15380" width="12.5703125" style="383" bestFit="1" customWidth="1"/>
    <col min="15381" max="15381" width="10.42578125" style="383" customWidth="1"/>
    <col min="15382" max="15382" width="9.140625" style="383"/>
    <col min="15383" max="15383" width="11.5703125" style="383" customWidth="1"/>
    <col min="15384" max="15384" width="11.42578125" style="383" customWidth="1"/>
    <col min="15385" max="15385" width="11.5703125" style="383" customWidth="1"/>
    <col min="15386" max="15386" width="12.42578125" style="383" bestFit="1" customWidth="1"/>
    <col min="15387" max="15615" width="9.140625" style="383"/>
    <col min="15616" max="15616" width="49.42578125" style="383" customWidth="1"/>
    <col min="15617" max="15617" width="13.85546875" style="383" bestFit="1" customWidth="1"/>
    <col min="15618" max="15618" width="13.85546875" style="383" customWidth="1"/>
    <col min="15619" max="15619" width="9.5703125" style="383" bestFit="1" customWidth="1"/>
    <col min="15620" max="15620" width="12.140625" style="383" bestFit="1" customWidth="1"/>
    <col min="15621" max="15621" width="13.42578125" style="383" customWidth="1"/>
    <col min="15622" max="15622" width="13.28515625" style="383" customWidth="1"/>
    <col min="15623" max="15623" width="12.28515625" style="383" customWidth="1"/>
    <col min="15624" max="15624" width="11.7109375" style="383" bestFit="1" customWidth="1"/>
    <col min="15625" max="15625" width="9.7109375" style="383" bestFit="1" customWidth="1"/>
    <col min="15626" max="15626" width="11.85546875" style="383" customWidth="1"/>
    <col min="15627" max="15627" width="13.28515625" style="383" customWidth="1"/>
    <col min="15628" max="15628" width="12.85546875" style="383" customWidth="1"/>
    <col min="15629" max="15629" width="36" style="383" customWidth="1"/>
    <col min="15630" max="15630" width="11" style="383" customWidth="1"/>
    <col min="15631" max="15631" width="12" style="383" customWidth="1"/>
    <col min="15632" max="15632" width="9.140625" style="383"/>
    <col min="15633" max="15633" width="12.28515625" style="383" customWidth="1"/>
    <col min="15634" max="15634" width="10.140625" style="383" bestFit="1" customWidth="1"/>
    <col min="15635" max="15635" width="12" style="383" customWidth="1"/>
    <col min="15636" max="15636" width="12.5703125" style="383" bestFit="1" customWidth="1"/>
    <col min="15637" max="15637" width="10.42578125" style="383" customWidth="1"/>
    <col min="15638" max="15638" width="9.140625" style="383"/>
    <col min="15639" max="15639" width="11.5703125" style="383" customWidth="1"/>
    <col min="15640" max="15640" width="11.42578125" style="383" customWidth="1"/>
    <col min="15641" max="15641" width="11.5703125" style="383" customWidth="1"/>
    <col min="15642" max="15642" width="12.42578125" style="383" bestFit="1" customWidth="1"/>
    <col min="15643" max="15871" width="9.140625" style="383"/>
    <col min="15872" max="15872" width="49.42578125" style="383" customWidth="1"/>
    <col min="15873" max="15873" width="13.85546875" style="383" bestFit="1" customWidth="1"/>
    <col min="15874" max="15874" width="13.85546875" style="383" customWidth="1"/>
    <col min="15875" max="15875" width="9.5703125" style="383" bestFit="1" customWidth="1"/>
    <col min="15876" max="15876" width="12.140625" style="383" bestFit="1" customWidth="1"/>
    <col min="15877" max="15877" width="13.42578125" style="383" customWidth="1"/>
    <col min="15878" max="15878" width="13.28515625" style="383" customWidth="1"/>
    <col min="15879" max="15879" width="12.28515625" style="383" customWidth="1"/>
    <col min="15880" max="15880" width="11.7109375" style="383" bestFit="1" customWidth="1"/>
    <col min="15881" max="15881" width="9.7109375" style="383" bestFit="1" customWidth="1"/>
    <col min="15882" max="15882" width="11.85546875" style="383" customWidth="1"/>
    <col min="15883" max="15883" width="13.28515625" style="383" customWidth="1"/>
    <col min="15884" max="15884" width="12.85546875" style="383" customWidth="1"/>
    <col min="15885" max="15885" width="36" style="383" customWidth="1"/>
    <col min="15886" max="15886" width="11" style="383" customWidth="1"/>
    <col min="15887" max="15887" width="12" style="383" customWidth="1"/>
    <col min="15888" max="15888" width="9.140625" style="383"/>
    <col min="15889" max="15889" width="12.28515625" style="383" customWidth="1"/>
    <col min="15890" max="15890" width="10.140625" style="383" bestFit="1" customWidth="1"/>
    <col min="15891" max="15891" width="12" style="383" customWidth="1"/>
    <col min="15892" max="15892" width="12.5703125" style="383" bestFit="1" customWidth="1"/>
    <col min="15893" max="15893" width="10.42578125" style="383" customWidth="1"/>
    <col min="15894" max="15894" width="9.140625" style="383"/>
    <col min="15895" max="15895" width="11.5703125" style="383" customWidth="1"/>
    <col min="15896" max="15896" width="11.42578125" style="383" customWidth="1"/>
    <col min="15897" max="15897" width="11.5703125" style="383" customWidth="1"/>
    <col min="15898" max="15898" width="12.42578125" style="383" bestFit="1" customWidth="1"/>
    <col min="15899" max="16127" width="9.140625" style="383"/>
    <col min="16128" max="16128" width="49.42578125" style="383" customWidth="1"/>
    <col min="16129" max="16129" width="13.85546875" style="383" bestFit="1" customWidth="1"/>
    <col min="16130" max="16130" width="13.85546875" style="383" customWidth="1"/>
    <col min="16131" max="16131" width="9.5703125" style="383" bestFit="1" customWidth="1"/>
    <col min="16132" max="16132" width="12.140625" style="383" bestFit="1" customWidth="1"/>
    <col min="16133" max="16133" width="13.42578125" style="383" customWidth="1"/>
    <col min="16134" max="16134" width="13.28515625" style="383" customWidth="1"/>
    <col min="16135" max="16135" width="12.28515625" style="383" customWidth="1"/>
    <col min="16136" max="16136" width="11.7109375" style="383" bestFit="1" customWidth="1"/>
    <col min="16137" max="16137" width="9.7109375" style="383" bestFit="1" customWidth="1"/>
    <col min="16138" max="16138" width="11.85546875" style="383" customWidth="1"/>
    <col min="16139" max="16139" width="13.28515625" style="383" customWidth="1"/>
    <col min="16140" max="16140" width="12.85546875" style="383" customWidth="1"/>
    <col min="16141" max="16141" width="36" style="383" customWidth="1"/>
    <col min="16142" max="16142" width="11" style="383" customWidth="1"/>
    <col min="16143" max="16143" width="12" style="383" customWidth="1"/>
    <col min="16144" max="16144" width="9.140625" style="383"/>
    <col min="16145" max="16145" width="12.28515625" style="383" customWidth="1"/>
    <col min="16146" max="16146" width="10.140625" style="383" bestFit="1" customWidth="1"/>
    <col min="16147" max="16147" width="12" style="383" customWidth="1"/>
    <col min="16148" max="16148" width="12.5703125" style="383" bestFit="1" customWidth="1"/>
    <col min="16149" max="16149" width="10.42578125" style="383" customWidth="1"/>
    <col min="16150" max="16150" width="9.140625" style="383"/>
    <col min="16151" max="16151" width="11.5703125" style="383" customWidth="1"/>
    <col min="16152" max="16152" width="11.42578125" style="383" customWidth="1"/>
    <col min="16153" max="16153" width="11.5703125" style="383" customWidth="1"/>
    <col min="16154" max="16154" width="12.42578125" style="383" bestFit="1" customWidth="1"/>
    <col min="16155" max="16384" width="9.140625" style="383"/>
  </cols>
  <sheetData>
    <row r="1" spans="1:39" x14ac:dyDescent="0.25">
      <c r="K1" s="837" t="s">
        <v>762</v>
      </c>
      <c r="L1" s="837"/>
    </row>
    <row r="2" spans="1:39" s="387" customFormat="1" ht="20.25" x14ac:dyDescent="0.2">
      <c r="A2" s="838" t="s">
        <v>763</v>
      </c>
      <c r="B2" s="838"/>
      <c r="C2" s="838"/>
      <c r="D2" s="838"/>
      <c r="E2" s="838"/>
      <c r="F2" s="838"/>
      <c r="G2" s="838"/>
      <c r="H2" s="838"/>
      <c r="I2" s="838"/>
      <c r="J2" s="838"/>
      <c r="K2" s="838"/>
      <c r="L2" s="838"/>
      <c r="M2" s="838"/>
      <c r="N2" s="385"/>
      <c r="O2" s="386"/>
      <c r="P2" s="386"/>
      <c r="Q2" s="386"/>
      <c r="R2" s="386"/>
      <c r="S2" s="386"/>
      <c r="T2" s="386"/>
      <c r="U2" s="386"/>
      <c r="Z2" s="388"/>
    </row>
    <row r="3" spans="1:39" s="390" customFormat="1" ht="20.25" x14ac:dyDescent="0.3">
      <c r="A3" s="839" t="s">
        <v>764</v>
      </c>
      <c r="B3" s="842" t="s">
        <v>765</v>
      </c>
      <c r="C3" s="843"/>
      <c r="D3" s="843"/>
      <c r="E3" s="843"/>
      <c r="F3" s="843"/>
      <c r="G3" s="843"/>
      <c r="H3" s="843"/>
      <c r="I3" s="843"/>
      <c r="J3" s="843"/>
      <c r="K3" s="843"/>
      <c r="L3" s="843"/>
      <c r="M3" s="844"/>
      <c r="N3" s="839" t="s">
        <v>764</v>
      </c>
      <c r="O3" s="836" t="s">
        <v>766</v>
      </c>
      <c r="P3" s="836"/>
      <c r="Q3" s="836"/>
      <c r="R3" s="836"/>
      <c r="S3" s="836"/>
      <c r="T3" s="836"/>
      <c r="U3" s="836"/>
      <c r="V3" s="836"/>
      <c r="W3" s="836"/>
      <c r="X3" s="836"/>
      <c r="Y3" s="836"/>
      <c r="Z3" s="836"/>
      <c r="AA3" s="830" t="s">
        <v>767</v>
      </c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9"/>
    </row>
    <row r="4" spans="1:39" s="390" customFormat="1" x14ac:dyDescent="0.25">
      <c r="A4" s="840"/>
      <c r="B4" s="832" t="s">
        <v>768</v>
      </c>
      <c r="C4" s="833"/>
      <c r="D4" s="833"/>
      <c r="E4" s="833"/>
      <c r="F4" s="833"/>
      <c r="G4" s="833"/>
      <c r="H4" s="834"/>
      <c r="I4" s="832" t="s">
        <v>769</v>
      </c>
      <c r="J4" s="833"/>
      <c r="K4" s="833"/>
      <c r="L4" s="833"/>
      <c r="M4" s="834"/>
      <c r="N4" s="840"/>
      <c r="O4" s="835" t="s">
        <v>768</v>
      </c>
      <c r="P4" s="835"/>
      <c r="Q4" s="835"/>
      <c r="R4" s="835"/>
      <c r="S4" s="835"/>
      <c r="T4" s="835"/>
      <c r="U4" s="835"/>
      <c r="V4" s="835" t="s">
        <v>769</v>
      </c>
      <c r="W4" s="835"/>
      <c r="X4" s="835"/>
      <c r="Y4" s="835"/>
      <c r="Z4" s="835"/>
      <c r="AA4" s="831"/>
      <c r="AB4" s="389"/>
      <c r="AC4" s="389"/>
      <c r="AD4" s="389"/>
      <c r="AE4" s="389"/>
      <c r="AF4" s="389"/>
      <c r="AG4" s="389"/>
      <c r="AH4" s="389"/>
      <c r="AI4" s="389"/>
      <c r="AJ4" s="389"/>
      <c r="AK4" s="389"/>
      <c r="AL4" s="389"/>
      <c r="AM4" s="389"/>
    </row>
    <row r="5" spans="1:39" s="388" customFormat="1" ht="63" x14ac:dyDescent="0.2">
      <c r="A5" s="841"/>
      <c r="B5" s="391" t="s">
        <v>770</v>
      </c>
      <c r="C5" s="391" t="s">
        <v>771</v>
      </c>
      <c r="D5" s="391" t="s">
        <v>772</v>
      </c>
      <c r="E5" s="446" t="s">
        <v>821</v>
      </c>
      <c r="F5" s="391" t="s">
        <v>773</v>
      </c>
      <c r="G5" s="391" t="s">
        <v>537</v>
      </c>
      <c r="H5" s="392" t="s">
        <v>139</v>
      </c>
      <c r="I5" s="393" t="s">
        <v>774</v>
      </c>
      <c r="J5" s="393" t="s">
        <v>775</v>
      </c>
      <c r="K5" s="391" t="s">
        <v>776</v>
      </c>
      <c r="L5" s="393" t="s">
        <v>777</v>
      </c>
      <c r="M5" s="392" t="s">
        <v>140</v>
      </c>
      <c r="N5" s="841"/>
      <c r="O5" s="391" t="s">
        <v>778</v>
      </c>
      <c r="P5" s="391" t="s">
        <v>779</v>
      </c>
      <c r="Q5" s="391" t="s">
        <v>772</v>
      </c>
      <c r="R5" s="391" t="s">
        <v>780</v>
      </c>
      <c r="S5" s="391" t="s">
        <v>773</v>
      </c>
      <c r="T5" s="391" t="s">
        <v>537</v>
      </c>
      <c r="U5" s="392" t="s">
        <v>139</v>
      </c>
      <c r="V5" s="393" t="s">
        <v>774</v>
      </c>
      <c r="W5" s="393" t="s">
        <v>775</v>
      </c>
      <c r="X5" s="391" t="s">
        <v>776</v>
      </c>
      <c r="Y5" s="393" t="s">
        <v>777</v>
      </c>
      <c r="Z5" s="392" t="s">
        <v>140</v>
      </c>
      <c r="AA5" s="831"/>
      <c r="AB5" s="386"/>
      <c r="AC5" s="386"/>
      <c r="AD5" s="386"/>
      <c r="AE5" s="386"/>
      <c r="AF5" s="386"/>
      <c r="AG5" s="386"/>
      <c r="AH5" s="386"/>
      <c r="AI5" s="386"/>
      <c r="AJ5" s="386"/>
      <c r="AK5" s="386"/>
      <c r="AL5" s="386"/>
      <c r="AM5" s="386"/>
    </row>
    <row r="6" spans="1:39" s="402" customFormat="1" ht="31.5" x14ac:dyDescent="0.2">
      <c r="A6" s="394" t="s">
        <v>781</v>
      </c>
      <c r="B6" s="395">
        <v>475102</v>
      </c>
      <c r="C6" s="395"/>
      <c r="D6" s="395"/>
      <c r="E6" s="395">
        <v>943</v>
      </c>
      <c r="F6" s="395">
        <v>10017</v>
      </c>
      <c r="G6" s="395"/>
      <c r="H6" s="396">
        <f>SUM(B6:F6)</f>
        <v>486062</v>
      </c>
      <c r="I6" s="395">
        <v>393089</v>
      </c>
      <c r="J6" s="395">
        <v>85843</v>
      </c>
      <c r="K6" s="395">
        <v>6876</v>
      </c>
      <c r="L6" s="395">
        <v>254</v>
      </c>
      <c r="M6" s="396">
        <f>SUM(I6:L6)</f>
        <v>486062</v>
      </c>
      <c r="N6" s="394" t="s">
        <v>781</v>
      </c>
      <c r="O6" s="397"/>
      <c r="P6" s="397"/>
      <c r="Q6" s="398"/>
      <c r="R6" s="397"/>
      <c r="S6" s="397"/>
      <c r="T6" s="397"/>
      <c r="U6" s="396">
        <f>SUM(O6:S6)</f>
        <v>0</v>
      </c>
      <c r="V6" s="397"/>
      <c r="W6" s="397"/>
      <c r="X6" s="397"/>
      <c r="Y6" s="397"/>
      <c r="Z6" s="399"/>
      <c r="AA6" s="400">
        <f>M6+Z6</f>
        <v>486062</v>
      </c>
      <c r="AB6" s="401"/>
      <c r="AC6" s="401"/>
      <c r="AD6" s="401"/>
      <c r="AE6" s="401"/>
      <c r="AF6" s="401"/>
      <c r="AG6" s="401"/>
      <c r="AH6" s="401"/>
      <c r="AI6" s="401"/>
      <c r="AJ6" s="401"/>
      <c r="AK6" s="401"/>
      <c r="AL6" s="401"/>
      <c r="AM6" s="401"/>
    </row>
    <row r="7" spans="1:39" s="402" customFormat="1" x14ac:dyDescent="0.2">
      <c r="A7" s="394" t="s">
        <v>782</v>
      </c>
      <c r="B7" s="403">
        <v>18342</v>
      </c>
      <c r="C7" s="403"/>
      <c r="D7" s="403"/>
      <c r="E7" s="395">
        <v>2000</v>
      </c>
      <c r="F7" s="395">
        <v>37038</v>
      </c>
      <c r="G7" s="395"/>
      <c r="H7" s="396">
        <f>SUM(B7:F7)</f>
        <v>57380</v>
      </c>
      <c r="I7" s="395">
        <v>39428</v>
      </c>
      <c r="J7" s="395">
        <v>7626</v>
      </c>
      <c r="K7" s="395">
        <v>9383</v>
      </c>
      <c r="L7" s="395">
        <v>943</v>
      </c>
      <c r="M7" s="396">
        <f>SUM(I7:L7)</f>
        <v>57380</v>
      </c>
      <c r="N7" s="394" t="s">
        <v>782</v>
      </c>
      <c r="O7" s="403"/>
      <c r="P7" s="403"/>
      <c r="Q7" s="403"/>
      <c r="R7" s="395"/>
      <c r="S7" s="395"/>
      <c r="T7" s="395"/>
      <c r="U7" s="396">
        <f>SUM(O7:S7)</f>
        <v>0</v>
      </c>
      <c r="V7" s="395"/>
      <c r="W7" s="395"/>
      <c r="X7" s="395"/>
      <c r="Y7" s="395"/>
      <c r="Z7" s="396">
        <f t="shared" ref="Z7:Z16" si="0">SUM(V7:Y7)</f>
        <v>0</v>
      </c>
      <c r="AA7" s="400">
        <f>M7+Z7</f>
        <v>57380</v>
      </c>
    </row>
    <row r="8" spans="1:39" s="402" customFormat="1" x14ac:dyDescent="0.2">
      <c r="A8" s="394" t="s">
        <v>478</v>
      </c>
      <c r="B8" s="403">
        <v>18342</v>
      </c>
      <c r="C8" s="403"/>
      <c r="D8" s="403"/>
      <c r="E8" s="395">
        <v>8893</v>
      </c>
      <c r="F8" s="395">
        <v>29234</v>
      </c>
      <c r="G8" s="395"/>
      <c r="H8" s="396">
        <f>SUM(B8:F8)</f>
        <v>56469</v>
      </c>
      <c r="I8" s="395">
        <v>31216</v>
      </c>
      <c r="J8" s="395">
        <v>6240</v>
      </c>
      <c r="K8" s="395">
        <v>8494</v>
      </c>
      <c r="L8" s="395">
        <v>10519</v>
      </c>
      <c r="M8" s="396">
        <f>SUM(I8:L8)</f>
        <v>56469</v>
      </c>
      <c r="N8" s="394" t="s">
        <v>783</v>
      </c>
      <c r="O8" s="403"/>
      <c r="P8" s="403"/>
      <c r="Q8" s="403"/>
      <c r="R8" s="395"/>
      <c r="S8" s="395"/>
      <c r="T8" s="395"/>
      <c r="U8" s="396">
        <f>SUM(O8:S8)</f>
        <v>0</v>
      </c>
      <c r="V8" s="395"/>
      <c r="W8" s="395"/>
      <c r="X8" s="395"/>
      <c r="Y8" s="395"/>
      <c r="Z8" s="396">
        <f>SUM(V8:Y8)</f>
        <v>0</v>
      </c>
      <c r="AA8" s="400">
        <f>M8+Z8</f>
        <v>56469</v>
      </c>
    </row>
    <row r="9" spans="1:39" s="402" customFormat="1" ht="31.5" x14ac:dyDescent="0.2">
      <c r="A9" s="394" t="s">
        <v>784</v>
      </c>
      <c r="B9" s="395">
        <v>236702</v>
      </c>
      <c r="C9" s="395"/>
      <c r="D9" s="395"/>
      <c r="E9" s="395">
        <v>7713</v>
      </c>
      <c r="F9" s="395">
        <v>80371</v>
      </c>
      <c r="G9" s="404"/>
      <c r="H9" s="396">
        <f>SUM(B9:F9)</f>
        <v>324786</v>
      </c>
      <c r="I9" s="395">
        <v>238677</v>
      </c>
      <c r="J9" s="395">
        <v>49671</v>
      </c>
      <c r="K9" s="395">
        <f>36423+15</f>
        <v>36438</v>
      </c>
      <c r="L9" s="395"/>
      <c r="M9" s="396">
        <f>SUM(I9:L9)</f>
        <v>324786</v>
      </c>
      <c r="N9" s="394" t="s">
        <v>784</v>
      </c>
      <c r="O9" s="398"/>
      <c r="P9" s="398"/>
      <c r="Q9" s="398"/>
      <c r="R9" s="397"/>
      <c r="S9" s="397"/>
      <c r="T9" s="397"/>
      <c r="U9" s="399"/>
      <c r="V9" s="397"/>
      <c r="W9" s="397"/>
      <c r="X9" s="397"/>
      <c r="Y9" s="397"/>
      <c r="Z9" s="399">
        <f t="shared" si="0"/>
        <v>0</v>
      </c>
      <c r="AA9" s="400">
        <f>M9+Z9</f>
        <v>324786</v>
      </c>
    </row>
    <row r="10" spans="1:39" s="409" customFormat="1" x14ac:dyDescent="0.2">
      <c r="A10" s="405" t="s">
        <v>785</v>
      </c>
      <c r="B10" s="395"/>
      <c r="C10" s="406"/>
      <c r="D10" s="406"/>
      <c r="E10" s="406">
        <v>244478</v>
      </c>
      <c r="F10" s="406">
        <f>292920-10000</f>
        <v>282920</v>
      </c>
      <c r="G10" s="407"/>
      <c r="H10" s="396">
        <f>SUM(B10:F10)</f>
        <v>527398</v>
      </c>
      <c r="I10" s="395">
        <v>210412</v>
      </c>
      <c r="J10" s="395">
        <v>46589</v>
      </c>
      <c r="K10" s="395">
        <v>160017</v>
      </c>
      <c r="L10" s="395">
        <f>120380-10000</f>
        <v>110380</v>
      </c>
      <c r="M10" s="396">
        <f>SUM(I10:L10)</f>
        <v>527398</v>
      </c>
      <c r="N10" s="405" t="s">
        <v>785</v>
      </c>
      <c r="O10" s="408"/>
      <c r="P10" s="408"/>
      <c r="Q10" s="408"/>
      <c r="R10" s="408">
        <f>R11</f>
        <v>21132</v>
      </c>
      <c r="S10" s="408">
        <f>S11</f>
        <v>17098</v>
      </c>
      <c r="T10" s="408"/>
      <c r="U10" s="396">
        <f>U11</f>
        <v>38230</v>
      </c>
      <c r="V10" s="408">
        <f>V11</f>
        <v>14338</v>
      </c>
      <c r="W10" s="408">
        <f>W11</f>
        <v>2879</v>
      </c>
      <c r="X10" s="408">
        <f>X11</f>
        <v>20886</v>
      </c>
      <c r="Y10" s="408">
        <f>Y11</f>
        <v>127</v>
      </c>
      <c r="Z10" s="396">
        <f t="shared" si="0"/>
        <v>38230</v>
      </c>
      <c r="AA10" s="407">
        <f>M10+Z10</f>
        <v>565628</v>
      </c>
    </row>
    <row r="11" spans="1:39" s="418" customFormat="1" x14ac:dyDescent="0.2">
      <c r="A11" s="410"/>
      <c r="B11" s="411"/>
      <c r="C11" s="411"/>
      <c r="D11" s="411"/>
      <c r="E11" s="411"/>
      <c r="F11" s="411"/>
      <c r="G11" s="411"/>
      <c r="H11" s="412"/>
      <c r="I11" s="411"/>
      <c r="J11" s="411"/>
      <c r="K11" s="411"/>
      <c r="L11" s="411"/>
      <c r="M11" s="412"/>
      <c r="N11" s="413" t="s">
        <v>786</v>
      </c>
      <c r="O11" s="414"/>
      <c r="P11" s="414"/>
      <c r="Q11" s="414"/>
      <c r="R11" s="415">
        <v>21132</v>
      </c>
      <c r="S11" s="415">
        <v>17098</v>
      </c>
      <c r="T11" s="415"/>
      <c r="U11" s="416">
        <f>SUM(O11:S11)</f>
        <v>38230</v>
      </c>
      <c r="V11" s="415">
        <v>14338</v>
      </c>
      <c r="W11" s="415">
        <v>2879</v>
      </c>
      <c r="X11" s="415">
        <v>20886</v>
      </c>
      <c r="Y11" s="415">
        <v>127</v>
      </c>
      <c r="Z11" s="416">
        <f t="shared" si="0"/>
        <v>38230</v>
      </c>
      <c r="AA11" s="417">
        <f t="shared" ref="AA11:AA19" si="1">M11+Z11</f>
        <v>38230</v>
      </c>
    </row>
    <row r="12" spans="1:39" s="418" customFormat="1" x14ac:dyDescent="0.2">
      <c r="A12" s="410"/>
      <c r="B12" s="411"/>
      <c r="C12" s="411"/>
      <c r="D12" s="411"/>
      <c r="E12" s="411"/>
      <c r="F12" s="411"/>
      <c r="G12" s="411"/>
      <c r="H12" s="412"/>
      <c r="I12" s="411"/>
      <c r="J12" s="411"/>
      <c r="K12" s="411"/>
      <c r="L12" s="411"/>
      <c r="M12" s="412"/>
      <c r="N12" s="413"/>
      <c r="O12" s="414"/>
      <c r="P12" s="414"/>
      <c r="Q12" s="414"/>
      <c r="R12" s="415"/>
      <c r="S12" s="415"/>
      <c r="T12" s="415"/>
      <c r="U12" s="416"/>
      <c r="V12" s="415"/>
      <c r="W12" s="415"/>
      <c r="X12" s="415"/>
      <c r="Y12" s="415"/>
      <c r="Z12" s="416"/>
      <c r="AA12" s="417"/>
    </row>
    <row r="13" spans="1:39" s="409" customFormat="1" x14ac:dyDescent="0.2">
      <c r="A13" s="394" t="s">
        <v>787</v>
      </c>
      <c r="B13" s="395">
        <v>60118</v>
      </c>
      <c r="C13" s="395"/>
      <c r="D13" s="395"/>
      <c r="E13" s="395">
        <v>43383</v>
      </c>
      <c r="F13" s="395">
        <v>12575</v>
      </c>
      <c r="G13" s="395">
        <f>G14+G15+G16</f>
        <v>0</v>
      </c>
      <c r="H13" s="396">
        <f>SUM(B13:F13)</f>
        <v>116076</v>
      </c>
      <c r="I13" s="395">
        <v>60052</v>
      </c>
      <c r="J13" s="395">
        <v>10444</v>
      </c>
      <c r="K13" s="395">
        <v>45166</v>
      </c>
      <c r="L13" s="395">
        <v>414</v>
      </c>
      <c r="M13" s="396">
        <f>SUM(I13:L13)</f>
        <v>116076</v>
      </c>
      <c r="N13" s="394" t="s">
        <v>787</v>
      </c>
      <c r="O13" s="450">
        <f t="shared" ref="O13:T13" si="2">O14+O15+O16</f>
        <v>175469</v>
      </c>
      <c r="P13" s="450">
        <f t="shared" si="2"/>
        <v>0</v>
      </c>
      <c r="Q13" s="450">
        <f t="shared" si="2"/>
        <v>0</v>
      </c>
      <c r="R13" s="450">
        <f t="shared" si="2"/>
        <v>196367</v>
      </c>
      <c r="S13" s="450">
        <f t="shared" si="2"/>
        <v>88323</v>
      </c>
      <c r="T13" s="450">
        <f t="shared" si="2"/>
        <v>0</v>
      </c>
      <c r="U13" s="396">
        <f>SUM(O13:S13)</f>
        <v>460159</v>
      </c>
      <c r="V13" s="408">
        <f>V14+V15+V16</f>
        <v>277576</v>
      </c>
      <c r="W13" s="408">
        <f>W14+W15+W16</f>
        <v>57276</v>
      </c>
      <c r="X13" s="408">
        <f>X14+X15+X16</f>
        <v>125307</v>
      </c>
      <c r="Y13" s="408">
        <f>Y14+Y15+Y16</f>
        <v>0</v>
      </c>
      <c r="Z13" s="396">
        <f t="shared" si="0"/>
        <v>460159</v>
      </c>
      <c r="AA13" s="400">
        <f t="shared" si="1"/>
        <v>576235</v>
      </c>
    </row>
    <row r="14" spans="1:39" s="422" customFormat="1" x14ac:dyDescent="0.2">
      <c r="A14" s="419"/>
      <c r="B14" s="420"/>
      <c r="C14" s="420"/>
      <c r="D14" s="420"/>
      <c r="E14" s="420"/>
      <c r="F14" s="420"/>
      <c r="G14" s="420"/>
      <c r="H14" s="416">
        <f>SUM(B14:G14)</f>
        <v>0</v>
      </c>
      <c r="I14" s="420"/>
      <c r="J14" s="420"/>
      <c r="K14" s="420"/>
      <c r="L14" s="420"/>
      <c r="M14" s="416">
        <f>SUM(I14:L14)</f>
        <v>0</v>
      </c>
      <c r="N14" s="421" t="s">
        <v>788</v>
      </c>
      <c r="O14" s="420">
        <v>163069</v>
      </c>
      <c r="P14" s="420"/>
      <c r="Q14" s="420"/>
      <c r="R14" s="420">
        <v>195585</v>
      </c>
      <c r="S14" s="420">
        <v>80181</v>
      </c>
      <c r="T14" s="420"/>
      <c r="U14" s="416">
        <f>SUM(O14:S14)</f>
        <v>438835</v>
      </c>
      <c r="V14" s="420">
        <v>262954</v>
      </c>
      <c r="W14" s="420">
        <v>54360</v>
      </c>
      <c r="X14" s="420">
        <v>121521</v>
      </c>
      <c r="Y14" s="420"/>
      <c r="Z14" s="416">
        <f t="shared" si="0"/>
        <v>438835</v>
      </c>
      <c r="AA14" s="417">
        <f t="shared" si="1"/>
        <v>438835</v>
      </c>
    </row>
    <row r="15" spans="1:39" s="422" customFormat="1" x14ac:dyDescent="0.2">
      <c r="A15" s="423"/>
      <c r="B15" s="420"/>
      <c r="C15" s="420"/>
      <c r="D15" s="420"/>
      <c r="E15" s="420"/>
      <c r="F15" s="420"/>
      <c r="G15" s="420"/>
      <c r="H15" s="416"/>
      <c r="I15" s="420"/>
      <c r="J15" s="420"/>
      <c r="K15" s="420"/>
      <c r="L15" s="420"/>
      <c r="M15" s="416"/>
      <c r="N15" s="421" t="s">
        <v>789</v>
      </c>
      <c r="O15" s="420">
        <v>12400</v>
      </c>
      <c r="P15" s="420"/>
      <c r="Q15" s="420"/>
      <c r="R15" s="420"/>
      <c r="S15" s="420">
        <v>2095</v>
      </c>
      <c r="T15" s="420"/>
      <c r="U15" s="416">
        <f>SUM(O15:S15)</f>
        <v>14495</v>
      </c>
      <c r="V15" s="420">
        <v>9382</v>
      </c>
      <c r="W15" s="420">
        <v>1888</v>
      </c>
      <c r="X15" s="420">
        <v>3225</v>
      </c>
      <c r="Y15" s="420"/>
      <c r="Z15" s="416">
        <f t="shared" si="0"/>
        <v>14495</v>
      </c>
      <c r="AA15" s="417">
        <f t="shared" si="1"/>
        <v>14495</v>
      </c>
    </row>
    <row r="16" spans="1:39" s="422" customFormat="1" x14ac:dyDescent="0.2">
      <c r="A16" s="423"/>
      <c r="B16" s="420"/>
      <c r="C16" s="420"/>
      <c r="D16" s="420"/>
      <c r="E16" s="420"/>
      <c r="F16" s="420"/>
      <c r="G16" s="420"/>
      <c r="H16" s="396"/>
      <c r="I16" s="420"/>
      <c r="J16" s="420"/>
      <c r="K16" s="420"/>
      <c r="L16" s="420"/>
      <c r="M16" s="396"/>
      <c r="N16" s="421" t="s">
        <v>790</v>
      </c>
      <c r="O16" s="420"/>
      <c r="P16" s="420"/>
      <c r="Q16" s="420"/>
      <c r="R16" s="420">
        <v>782</v>
      </c>
      <c r="S16" s="420">
        <v>6047</v>
      </c>
      <c r="T16" s="420"/>
      <c r="U16" s="416">
        <f>SUM(O16:S16)</f>
        <v>6829</v>
      </c>
      <c r="V16" s="420">
        <v>5240</v>
      </c>
      <c r="W16" s="420">
        <v>1028</v>
      </c>
      <c r="X16" s="420">
        <v>561</v>
      </c>
      <c r="Y16" s="420"/>
      <c r="Z16" s="416">
        <f t="shared" si="0"/>
        <v>6829</v>
      </c>
      <c r="AA16" s="417">
        <f t="shared" si="1"/>
        <v>6829</v>
      </c>
    </row>
    <row r="17" spans="1:94" s="425" customFormat="1" x14ac:dyDescent="0.2">
      <c r="A17" s="394" t="s">
        <v>687</v>
      </c>
      <c r="B17" s="403"/>
      <c r="C17" s="403"/>
      <c r="D17" s="403">
        <v>89800</v>
      </c>
      <c r="E17" s="403"/>
      <c r="F17" s="403"/>
      <c r="G17" s="403"/>
      <c r="H17" s="396">
        <f>SUM(B17:F17)</f>
        <v>89800</v>
      </c>
      <c r="I17" s="403">
        <v>67666</v>
      </c>
      <c r="J17" s="403">
        <v>13811</v>
      </c>
      <c r="K17" s="403">
        <v>6823</v>
      </c>
      <c r="L17" s="403">
        <v>1500</v>
      </c>
      <c r="M17" s="396">
        <f>SUM(I17:L17)</f>
        <v>89800</v>
      </c>
      <c r="N17" s="394" t="s">
        <v>687</v>
      </c>
      <c r="O17" s="424"/>
      <c r="P17" s="424"/>
      <c r="Q17" s="424"/>
      <c r="R17" s="424"/>
      <c r="S17" s="424"/>
      <c r="T17" s="424"/>
      <c r="U17" s="399"/>
      <c r="V17" s="424"/>
      <c r="W17" s="424"/>
      <c r="X17" s="424"/>
      <c r="Y17" s="424"/>
      <c r="Z17" s="399"/>
      <c r="AA17" s="400">
        <f t="shared" si="1"/>
        <v>89800</v>
      </c>
      <c r="AB17" s="447"/>
      <c r="AC17" s="447"/>
      <c r="AD17" s="447"/>
      <c r="AE17" s="447"/>
      <c r="AF17" s="447"/>
      <c r="AG17" s="447"/>
      <c r="AH17" s="447"/>
      <c r="AI17" s="447"/>
      <c r="AJ17" s="447"/>
      <c r="AK17" s="447"/>
      <c r="AL17" s="447"/>
      <c r="AM17" s="447"/>
      <c r="AN17" s="447"/>
      <c r="AO17" s="447"/>
      <c r="AP17" s="447"/>
      <c r="AQ17" s="447"/>
      <c r="AR17" s="447"/>
      <c r="AS17" s="447"/>
    </row>
    <row r="18" spans="1:94" s="402" customFormat="1" x14ac:dyDescent="0.2">
      <c r="A18" s="394" t="s">
        <v>679</v>
      </c>
      <c r="B18" s="397"/>
      <c r="C18" s="397"/>
      <c r="D18" s="397"/>
      <c r="E18" s="397"/>
      <c r="F18" s="397"/>
      <c r="G18" s="397"/>
      <c r="H18" s="396">
        <f>SUM(B18:F18)</f>
        <v>0</v>
      </c>
      <c r="I18" s="397"/>
      <c r="J18" s="397"/>
      <c r="K18" s="397"/>
      <c r="L18" s="397"/>
      <c r="M18" s="396">
        <f>SUM(I18:L18)</f>
        <v>0</v>
      </c>
      <c r="N18" s="394" t="s">
        <v>679</v>
      </c>
      <c r="O18" s="395">
        <v>20757</v>
      </c>
      <c r="P18" s="395"/>
      <c r="Q18" s="395"/>
      <c r="R18" s="395">
        <v>777</v>
      </c>
      <c r="S18" s="395">
        <v>13111</v>
      </c>
      <c r="T18" s="395"/>
      <c r="U18" s="396">
        <f>SUM(O18:S18)</f>
        <v>34645</v>
      </c>
      <c r="V18" s="395">
        <v>26860</v>
      </c>
      <c r="W18" s="395">
        <v>5333</v>
      </c>
      <c r="X18" s="395">
        <v>2202</v>
      </c>
      <c r="Y18" s="395">
        <v>250</v>
      </c>
      <c r="Z18" s="396">
        <f>SUM(V18:Y18)</f>
        <v>34645</v>
      </c>
      <c r="AA18" s="400">
        <f t="shared" si="1"/>
        <v>34645</v>
      </c>
      <c r="AB18" s="448"/>
      <c r="AC18" s="448"/>
      <c r="AD18" s="448"/>
      <c r="AE18" s="448"/>
      <c r="AF18" s="448"/>
      <c r="AG18" s="448"/>
      <c r="AH18" s="448"/>
      <c r="AI18" s="448"/>
      <c r="AJ18" s="448"/>
      <c r="AK18" s="448"/>
      <c r="AL18" s="448"/>
      <c r="AM18" s="448"/>
      <c r="AN18" s="448"/>
      <c r="AO18" s="448"/>
      <c r="AP18" s="448"/>
      <c r="AQ18" s="448"/>
      <c r="AR18" s="448"/>
      <c r="AS18" s="448"/>
    </row>
    <row r="19" spans="1:94" s="418" customFormat="1" x14ac:dyDescent="0.2">
      <c r="A19" s="405" t="s">
        <v>684</v>
      </c>
      <c r="B19" s="395">
        <v>396893</v>
      </c>
      <c r="C19" s="395"/>
      <c r="D19" s="395"/>
      <c r="E19" s="395">
        <v>155236</v>
      </c>
      <c r="F19" s="395">
        <v>432996</v>
      </c>
      <c r="G19" s="395"/>
      <c r="H19" s="396">
        <f>SUM(B19:F19)</f>
        <v>985125</v>
      </c>
      <c r="I19" s="395">
        <v>416680</v>
      </c>
      <c r="J19" s="395">
        <v>80809</v>
      </c>
      <c r="K19" s="395">
        <v>471804</v>
      </c>
      <c r="L19" s="395">
        <v>15832</v>
      </c>
      <c r="M19" s="396">
        <f>SUM(I19:L19)</f>
        <v>985125</v>
      </c>
      <c r="N19" s="394" t="s">
        <v>684</v>
      </c>
      <c r="O19" s="398">
        <f t="shared" ref="O19:T19" si="3">O20</f>
        <v>0</v>
      </c>
      <c r="P19" s="398">
        <f t="shared" si="3"/>
        <v>5400</v>
      </c>
      <c r="Q19" s="398">
        <f t="shared" si="3"/>
        <v>0</v>
      </c>
      <c r="R19" s="398">
        <f t="shared" si="3"/>
        <v>0</v>
      </c>
      <c r="S19" s="398">
        <f t="shared" si="3"/>
        <v>10303</v>
      </c>
      <c r="T19" s="398">
        <f t="shared" si="3"/>
        <v>0</v>
      </c>
      <c r="U19" s="412">
        <f>SUM(O19:S19)</f>
        <v>15703</v>
      </c>
      <c r="V19" s="398">
        <f>V20</f>
        <v>11647</v>
      </c>
      <c r="W19" s="398">
        <f>W20</f>
        <v>2076</v>
      </c>
      <c r="X19" s="398">
        <f>X20</f>
        <v>1980</v>
      </c>
      <c r="Y19" s="398">
        <f>Y20</f>
        <v>0</v>
      </c>
      <c r="Z19" s="416">
        <f>SUM(V19:Y19)</f>
        <v>15703</v>
      </c>
      <c r="AA19" s="407">
        <f t="shared" si="1"/>
        <v>1000828</v>
      </c>
      <c r="AF19" s="448"/>
      <c r="AG19" s="448"/>
      <c r="AH19" s="448"/>
      <c r="AI19" s="448"/>
      <c r="AJ19" s="448"/>
      <c r="AK19" s="448"/>
      <c r="AL19" s="448"/>
      <c r="AM19" s="448"/>
      <c r="AN19" s="448"/>
      <c r="AO19" s="448"/>
      <c r="AP19" s="448"/>
      <c r="AQ19" s="448"/>
      <c r="AR19" s="448"/>
      <c r="AS19" s="448"/>
    </row>
    <row r="20" spans="1:94" s="418" customFormat="1" x14ac:dyDescent="0.2">
      <c r="A20" s="426" t="s">
        <v>791</v>
      </c>
      <c r="B20" s="427"/>
      <c r="C20" s="427"/>
      <c r="D20" s="427"/>
      <c r="E20" s="427"/>
      <c r="F20" s="427"/>
      <c r="G20" s="427"/>
      <c r="H20" s="417"/>
      <c r="I20" s="427"/>
      <c r="J20" s="427"/>
      <c r="K20" s="427"/>
      <c r="L20" s="427"/>
      <c r="M20" s="396"/>
      <c r="N20" s="426" t="s">
        <v>791</v>
      </c>
      <c r="O20" s="428"/>
      <c r="P20" s="428">
        <v>5400</v>
      </c>
      <c r="Q20" s="428"/>
      <c r="R20" s="429"/>
      <c r="S20" s="429">
        <v>10303</v>
      </c>
      <c r="T20" s="429"/>
      <c r="U20" s="412">
        <f>SUM(O20:S20)</f>
        <v>15703</v>
      </c>
      <c r="V20" s="429">
        <f>10647+1000</f>
        <v>11647</v>
      </c>
      <c r="W20" s="429">
        <v>2076</v>
      </c>
      <c r="X20" s="429">
        <v>1980</v>
      </c>
      <c r="Y20" s="429"/>
      <c r="Z20" s="412">
        <f>SUM(V20:Y20)</f>
        <v>15703</v>
      </c>
      <c r="AA20" s="417">
        <f>SUM(Z20)</f>
        <v>15703</v>
      </c>
    </row>
    <row r="21" spans="1:94" s="434" customFormat="1" x14ac:dyDescent="0.2">
      <c r="A21" s="430" t="s">
        <v>792</v>
      </c>
      <c r="B21" s="431"/>
      <c r="C21" s="431">
        <f>262218+12002</f>
        <v>274220</v>
      </c>
      <c r="D21" s="431"/>
      <c r="E21" s="431">
        <f>1721430+10000</f>
        <v>1731430</v>
      </c>
      <c r="F21" s="431"/>
      <c r="G21" s="431">
        <v>3230000</v>
      </c>
      <c r="H21" s="432">
        <f>SUM(B21:G21)</f>
        <v>5235650</v>
      </c>
      <c r="I21" s="431">
        <v>300428</v>
      </c>
      <c r="J21" s="431">
        <v>41112</v>
      </c>
      <c r="K21" s="431">
        <f>2908589+48477+367</f>
        <v>2957433</v>
      </c>
      <c r="L21" s="431">
        <f>1926677+10000</f>
        <v>1936677</v>
      </c>
      <c r="M21" s="396">
        <f>SUM(I21:L21)</f>
        <v>5235650</v>
      </c>
      <c r="N21" s="430" t="s">
        <v>792</v>
      </c>
      <c r="O21" s="431">
        <f t="shared" ref="O21:Z21" si="4">SUM(O22:O29)</f>
        <v>0</v>
      </c>
      <c r="P21" s="431">
        <f t="shared" si="4"/>
        <v>0</v>
      </c>
      <c r="Q21" s="431">
        <f t="shared" si="4"/>
        <v>0</v>
      </c>
      <c r="R21" s="431">
        <f t="shared" si="4"/>
        <v>20060</v>
      </c>
      <c r="S21" s="431">
        <f t="shared" si="4"/>
        <v>229650</v>
      </c>
      <c r="T21" s="431">
        <f t="shared" si="4"/>
        <v>0</v>
      </c>
      <c r="U21" s="432">
        <f t="shared" si="4"/>
        <v>249710</v>
      </c>
      <c r="V21" s="431">
        <f t="shared" si="4"/>
        <v>9250</v>
      </c>
      <c r="W21" s="431">
        <f t="shared" si="4"/>
        <v>0</v>
      </c>
      <c r="X21" s="431">
        <f t="shared" si="4"/>
        <v>210163</v>
      </c>
      <c r="Y21" s="431">
        <f t="shared" si="4"/>
        <v>30297</v>
      </c>
      <c r="Z21" s="432">
        <f t="shared" si="4"/>
        <v>249710</v>
      </c>
      <c r="AA21" s="433">
        <f t="shared" ref="AA21:AA29" si="5">M21+Z21</f>
        <v>5485360</v>
      </c>
    </row>
    <row r="22" spans="1:94" s="418" customFormat="1" x14ac:dyDescent="0.2">
      <c r="A22" s="410"/>
      <c r="B22" s="415"/>
      <c r="C22" s="415"/>
      <c r="D22" s="415"/>
      <c r="E22" s="415"/>
      <c r="F22" s="415"/>
      <c r="G22" s="415"/>
      <c r="H22" s="412"/>
      <c r="I22" s="435"/>
      <c r="J22" s="435"/>
      <c r="K22" s="435"/>
      <c r="L22" s="435"/>
      <c r="M22" s="412">
        <f t="shared" ref="M22:M29" si="6">SUM(I22:L22)</f>
        <v>0</v>
      </c>
      <c r="N22" s="421" t="s">
        <v>793</v>
      </c>
      <c r="O22" s="414"/>
      <c r="P22" s="414"/>
      <c r="Q22" s="414"/>
      <c r="R22" s="415"/>
      <c r="S22" s="415">
        <v>131524</v>
      </c>
      <c r="T22" s="415"/>
      <c r="U22" s="416">
        <f t="shared" ref="U22:U29" si="7">SUM(O22:T22)</f>
        <v>131524</v>
      </c>
      <c r="V22" s="415"/>
      <c r="W22" s="415"/>
      <c r="X22" s="415">
        <v>101227</v>
      </c>
      <c r="Y22" s="415">
        <v>30297</v>
      </c>
      <c r="Z22" s="416">
        <f t="shared" ref="Z22:Z29" si="8">SUM(V22:Y22)</f>
        <v>131524</v>
      </c>
      <c r="AA22" s="427">
        <f t="shared" si="5"/>
        <v>131524</v>
      </c>
    </row>
    <row r="23" spans="1:94" s="418" customFormat="1" x14ac:dyDescent="0.2">
      <c r="A23" s="436"/>
      <c r="B23" s="427"/>
      <c r="C23" s="427"/>
      <c r="D23" s="427"/>
      <c r="E23" s="427"/>
      <c r="F23" s="427"/>
      <c r="G23" s="427"/>
      <c r="H23" s="416"/>
      <c r="I23" s="427"/>
      <c r="J23" s="427"/>
      <c r="K23" s="427"/>
      <c r="L23" s="427"/>
      <c r="M23" s="416">
        <f t="shared" si="6"/>
        <v>0</v>
      </c>
      <c r="N23" s="421" t="s">
        <v>794</v>
      </c>
      <c r="O23" s="414"/>
      <c r="P23" s="414"/>
      <c r="Q23" s="414"/>
      <c r="R23" s="415">
        <v>11430</v>
      </c>
      <c r="S23" s="415">
        <v>67092</v>
      </c>
      <c r="T23" s="415"/>
      <c r="U23" s="416">
        <f t="shared" si="7"/>
        <v>78522</v>
      </c>
      <c r="V23" s="415"/>
      <c r="W23" s="415"/>
      <c r="X23" s="415">
        <v>78522</v>
      </c>
      <c r="Y23" s="415"/>
      <c r="Z23" s="416">
        <f t="shared" si="8"/>
        <v>78522</v>
      </c>
      <c r="AA23" s="427">
        <f t="shared" si="5"/>
        <v>78522</v>
      </c>
    </row>
    <row r="24" spans="1:94" s="418" customFormat="1" x14ac:dyDescent="0.2">
      <c r="A24" s="436"/>
      <c r="B24" s="427"/>
      <c r="C24" s="427"/>
      <c r="D24" s="427"/>
      <c r="E24" s="427"/>
      <c r="F24" s="427"/>
      <c r="G24" s="427"/>
      <c r="H24" s="412"/>
      <c r="I24" s="429"/>
      <c r="J24" s="429"/>
      <c r="K24" s="429"/>
      <c r="L24" s="429"/>
      <c r="M24" s="412">
        <f t="shared" si="6"/>
        <v>0</v>
      </c>
      <c r="N24" s="421" t="s">
        <v>800</v>
      </c>
      <c r="O24" s="414"/>
      <c r="P24" s="414"/>
      <c r="Q24" s="414"/>
      <c r="R24" s="415">
        <v>910</v>
      </c>
      <c r="S24" s="415">
        <v>2390</v>
      </c>
      <c r="T24" s="415"/>
      <c r="U24" s="416">
        <f t="shared" si="7"/>
        <v>3300</v>
      </c>
      <c r="V24" s="415"/>
      <c r="W24" s="415"/>
      <c r="X24" s="415">
        <v>3300</v>
      </c>
      <c r="Y24" s="415"/>
      <c r="Z24" s="416">
        <f t="shared" si="8"/>
        <v>3300</v>
      </c>
      <c r="AA24" s="427">
        <f t="shared" si="5"/>
        <v>3300</v>
      </c>
    </row>
    <row r="25" spans="1:94" s="438" customFormat="1" x14ac:dyDescent="0.2">
      <c r="A25" s="436"/>
      <c r="B25" s="427"/>
      <c r="C25" s="427"/>
      <c r="D25" s="427"/>
      <c r="E25" s="427"/>
      <c r="F25" s="427"/>
      <c r="G25" s="427"/>
      <c r="H25" s="416"/>
      <c r="I25" s="427"/>
      <c r="J25" s="427"/>
      <c r="K25" s="427"/>
      <c r="L25" s="427"/>
      <c r="M25" s="416">
        <f t="shared" si="6"/>
        <v>0</v>
      </c>
      <c r="N25" s="421" t="s">
        <v>795</v>
      </c>
      <c r="O25" s="437"/>
      <c r="P25" s="437"/>
      <c r="Q25" s="437"/>
      <c r="R25" s="427"/>
      <c r="S25" s="427">
        <v>700</v>
      </c>
      <c r="T25" s="427"/>
      <c r="U25" s="416">
        <f t="shared" si="7"/>
        <v>700</v>
      </c>
      <c r="V25" s="427"/>
      <c r="W25" s="427"/>
      <c r="X25" s="427">
        <v>700</v>
      </c>
      <c r="Y25" s="427"/>
      <c r="Z25" s="416">
        <f t="shared" si="8"/>
        <v>700</v>
      </c>
      <c r="AA25" s="427">
        <f t="shared" si="5"/>
        <v>700</v>
      </c>
      <c r="AB25" s="449"/>
      <c r="AC25" s="449"/>
      <c r="AD25" s="449"/>
      <c r="AE25" s="449"/>
      <c r="AF25" s="449"/>
      <c r="AG25" s="449"/>
      <c r="AH25" s="449"/>
      <c r="AI25" s="449"/>
      <c r="AJ25" s="449"/>
      <c r="AK25" s="449"/>
      <c r="AL25" s="449"/>
      <c r="AM25" s="449"/>
      <c r="AN25" s="449"/>
      <c r="AO25" s="449"/>
      <c r="AP25" s="449"/>
      <c r="AQ25" s="449"/>
      <c r="AR25" s="449"/>
      <c r="AS25" s="449"/>
      <c r="AT25" s="449"/>
      <c r="AU25" s="449"/>
      <c r="AV25" s="449"/>
      <c r="AW25" s="449"/>
      <c r="AX25" s="449"/>
      <c r="AY25" s="449"/>
      <c r="AZ25" s="449"/>
      <c r="BA25" s="449"/>
      <c r="BB25" s="449"/>
      <c r="BC25" s="449"/>
      <c r="BD25" s="449"/>
      <c r="BE25" s="449"/>
      <c r="BF25" s="449"/>
      <c r="BG25" s="449"/>
      <c r="BH25" s="449"/>
      <c r="BI25" s="449"/>
      <c r="BJ25" s="449"/>
      <c r="BK25" s="449"/>
      <c r="BL25" s="449"/>
      <c r="BM25" s="449"/>
      <c r="BN25" s="449"/>
      <c r="BO25" s="449"/>
      <c r="BP25" s="449"/>
      <c r="BQ25" s="449"/>
      <c r="BR25" s="449"/>
      <c r="BS25" s="449"/>
      <c r="BT25" s="449"/>
      <c r="BU25" s="449"/>
      <c r="BV25" s="449"/>
      <c r="BW25" s="449"/>
      <c r="BX25" s="449"/>
      <c r="BY25" s="449"/>
      <c r="BZ25" s="449"/>
      <c r="CA25" s="449"/>
      <c r="CB25" s="449"/>
      <c r="CC25" s="449"/>
      <c r="CD25" s="449"/>
      <c r="CE25" s="449"/>
      <c r="CF25" s="449"/>
      <c r="CG25" s="449"/>
      <c r="CH25" s="449"/>
      <c r="CI25" s="449"/>
      <c r="CJ25" s="449"/>
      <c r="CK25" s="449"/>
      <c r="CL25" s="449"/>
      <c r="CM25" s="449"/>
      <c r="CN25" s="449"/>
      <c r="CO25" s="449"/>
      <c r="CP25" s="449"/>
    </row>
    <row r="26" spans="1:94" s="418" customFormat="1" x14ac:dyDescent="0.2">
      <c r="A26" s="410"/>
      <c r="B26" s="415"/>
      <c r="C26" s="415"/>
      <c r="D26" s="415"/>
      <c r="E26" s="415"/>
      <c r="F26" s="415"/>
      <c r="G26" s="415"/>
      <c r="H26" s="412"/>
      <c r="I26" s="429"/>
      <c r="J26" s="429"/>
      <c r="K26" s="429"/>
      <c r="L26" s="429"/>
      <c r="M26" s="412">
        <f t="shared" si="6"/>
        <v>0</v>
      </c>
      <c r="N26" s="421" t="s">
        <v>796</v>
      </c>
      <c r="O26" s="437"/>
      <c r="P26" s="437"/>
      <c r="Q26" s="437"/>
      <c r="R26" s="427"/>
      <c r="S26" s="427">
        <v>112</v>
      </c>
      <c r="T26" s="427"/>
      <c r="U26" s="416">
        <f t="shared" si="7"/>
        <v>112</v>
      </c>
      <c r="V26" s="427"/>
      <c r="W26" s="427"/>
      <c r="X26" s="427">
        <v>112</v>
      </c>
      <c r="Y26" s="427"/>
      <c r="Z26" s="416">
        <f t="shared" si="8"/>
        <v>112</v>
      </c>
      <c r="AA26" s="427">
        <f t="shared" si="5"/>
        <v>112</v>
      </c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  <c r="AQ26" s="448"/>
      <c r="AR26" s="448"/>
      <c r="AS26" s="448"/>
      <c r="AT26" s="448"/>
      <c r="AU26" s="448"/>
      <c r="AV26" s="448"/>
      <c r="AW26" s="448"/>
      <c r="AX26" s="448"/>
      <c r="AY26" s="448"/>
      <c r="AZ26" s="448"/>
      <c r="BA26" s="448"/>
      <c r="BB26" s="448"/>
      <c r="BC26" s="448"/>
      <c r="BD26" s="448"/>
      <c r="BE26" s="448"/>
      <c r="BF26" s="448"/>
      <c r="BG26" s="448"/>
      <c r="BH26" s="448"/>
      <c r="BI26" s="448"/>
      <c r="BJ26" s="448"/>
      <c r="BK26" s="448"/>
      <c r="BL26" s="448"/>
      <c r="BM26" s="448"/>
      <c r="BN26" s="448"/>
      <c r="BO26" s="448"/>
      <c r="BP26" s="448"/>
      <c r="BQ26" s="448"/>
      <c r="BR26" s="448"/>
      <c r="BS26" s="448"/>
      <c r="BT26" s="448"/>
      <c r="BU26" s="448"/>
      <c r="BV26" s="448"/>
      <c r="BW26" s="448"/>
      <c r="BX26" s="448"/>
      <c r="BY26" s="448"/>
      <c r="BZ26" s="448"/>
      <c r="CA26" s="448"/>
      <c r="CB26" s="448"/>
      <c r="CC26" s="448"/>
      <c r="CD26" s="448"/>
      <c r="CE26" s="448"/>
      <c r="CF26" s="448"/>
      <c r="CG26" s="448"/>
      <c r="CH26" s="448"/>
      <c r="CI26" s="448"/>
      <c r="CJ26" s="448"/>
      <c r="CK26" s="448"/>
      <c r="CL26" s="448"/>
      <c r="CM26" s="448"/>
      <c r="CN26" s="448"/>
      <c r="CO26" s="448"/>
      <c r="CP26" s="448"/>
    </row>
    <row r="27" spans="1:94" s="418" customFormat="1" x14ac:dyDescent="0.2">
      <c r="A27" s="439"/>
      <c r="B27" s="427"/>
      <c r="C27" s="435"/>
      <c r="D27" s="435"/>
      <c r="E27" s="435"/>
      <c r="F27" s="435"/>
      <c r="G27" s="427"/>
      <c r="H27" s="412"/>
      <c r="I27" s="429"/>
      <c r="J27" s="429"/>
      <c r="K27" s="427"/>
      <c r="L27" s="429"/>
      <c r="M27" s="412">
        <f>SUM(I27:L27)</f>
        <v>0</v>
      </c>
      <c r="N27" s="421" t="s">
        <v>797</v>
      </c>
      <c r="O27" s="437"/>
      <c r="P27" s="437"/>
      <c r="Q27" s="437"/>
      <c r="R27" s="427">
        <v>100</v>
      </c>
      <c r="S27" s="427">
        <v>1106</v>
      </c>
      <c r="T27" s="427"/>
      <c r="U27" s="416">
        <f t="shared" si="7"/>
        <v>1206</v>
      </c>
      <c r="V27" s="427"/>
      <c r="W27" s="427"/>
      <c r="X27" s="427">
        <v>1206</v>
      </c>
      <c r="Y27" s="427"/>
      <c r="Z27" s="416">
        <f t="shared" si="8"/>
        <v>1206</v>
      </c>
      <c r="AA27" s="427">
        <f t="shared" si="5"/>
        <v>1206</v>
      </c>
      <c r="AE27" s="448"/>
      <c r="AF27" s="448"/>
      <c r="AG27" s="448"/>
      <c r="AH27" s="448"/>
      <c r="AI27" s="448"/>
      <c r="AJ27" s="448"/>
      <c r="AK27" s="448"/>
      <c r="AL27" s="448"/>
      <c r="AM27" s="448"/>
      <c r="AN27" s="448"/>
      <c r="AO27" s="448"/>
      <c r="AP27" s="448"/>
      <c r="AQ27" s="448"/>
      <c r="AR27" s="448"/>
      <c r="AS27" s="448"/>
      <c r="AT27" s="448"/>
      <c r="AU27" s="448"/>
      <c r="AV27" s="448"/>
      <c r="AW27" s="448"/>
      <c r="AX27" s="448"/>
      <c r="AY27" s="448"/>
      <c r="AZ27" s="448"/>
      <c r="BA27" s="448"/>
      <c r="BB27" s="448"/>
      <c r="BC27" s="448"/>
      <c r="BD27" s="448"/>
      <c r="BE27" s="448"/>
      <c r="BF27" s="448"/>
      <c r="BG27" s="448"/>
      <c r="BH27" s="448"/>
      <c r="BI27" s="448"/>
      <c r="BJ27" s="448"/>
      <c r="BK27" s="448"/>
      <c r="BL27" s="448"/>
      <c r="BM27" s="448"/>
      <c r="BN27" s="448"/>
      <c r="BO27" s="448"/>
      <c r="BP27" s="448"/>
      <c r="BQ27" s="448"/>
      <c r="BR27" s="448"/>
      <c r="BS27" s="448"/>
      <c r="BT27" s="448"/>
      <c r="BU27" s="448"/>
      <c r="BV27" s="448"/>
      <c r="BW27" s="448"/>
      <c r="BX27" s="448"/>
      <c r="BY27" s="448"/>
      <c r="BZ27" s="448"/>
      <c r="CA27" s="448"/>
      <c r="CB27" s="448"/>
      <c r="CC27" s="448"/>
      <c r="CD27" s="448"/>
      <c r="CE27" s="448"/>
      <c r="CF27" s="448"/>
      <c r="CG27" s="448"/>
      <c r="CH27" s="448"/>
      <c r="CI27" s="448"/>
      <c r="CJ27" s="448"/>
      <c r="CK27" s="448"/>
      <c r="CL27" s="448"/>
      <c r="CM27" s="448"/>
      <c r="CN27" s="448"/>
      <c r="CO27" s="448"/>
      <c r="CP27" s="448"/>
    </row>
    <row r="28" spans="1:94" s="438" customFormat="1" x14ac:dyDescent="0.2">
      <c r="A28" s="421"/>
      <c r="B28" s="427"/>
      <c r="C28" s="427"/>
      <c r="D28" s="427"/>
      <c r="E28" s="427"/>
      <c r="F28" s="427"/>
      <c r="G28" s="427"/>
      <c r="H28" s="416"/>
      <c r="I28" s="427"/>
      <c r="J28" s="427"/>
      <c r="K28" s="427"/>
      <c r="L28" s="427"/>
      <c r="M28" s="416">
        <f>SUM(I28:L28)</f>
        <v>0</v>
      </c>
      <c r="N28" s="439" t="s">
        <v>798</v>
      </c>
      <c r="O28" s="437"/>
      <c r="P28" s="437"/>
      <c r="Q28" s="437"/>
      <c r="R28" s="427">
        <v>7620</v>
      </c>
      <c r="S28" s="427">
        <v>3126</v>
      </c>
      <c r="T28" s="427"/>
      <c r="U28" s="416">
        <f t="shared" si="7"/>
        <v>10746</v>
      </c>
      <c r="V28" s="427"/>
      <c r="W28" s="427"/>
      <c r="X28" s="427">
        <v>10746</v>
      </c>
      <c r="Y28" s="427"/>
      <c r="Z28" s="416">
        <f t="shared" si="8"/>
        <v>10746</v>
      </c>
      <c r="AA28" s="427">
        <f t="shared" si="5"/>
        <v>10746</v>
      </c>
      <c r="AB28" s="449"/>
      <c r="AC28" s="449"/>
      <c r="AD28" s="449"/>
      <c r="AE28" s="449"/>
      <c r="AF28" s="449"/>
      <c r="AG28" s="449"/>
      <c r="AH28" s="449"/>
      <c r="AI28" s="449"/>
      <c r="AJ28" s="449"/>
      <c r="AK28" s="449"/>
      <c r="AL28" s="449"/>
      <c r="AM28" s="449"/>
      <c r="AN28" s="449"/>
      <c r="AO28" s="449"/>
      <c r="AP28" s="449"/>
      <c r="AQ28" s="449"/>
      <c r="AR28" s="449"/>
      <c r="AS28" s="449"/>
      <c r="AT28" s="449"/>
      <c r="AU28" s="449"/>
      <c r="AV28" s="449"/>
      <c r="AW28" s="449"/>
      <c r="AX28" s="449"/>
      <c r="AY28" s="449"/>
      <c r="AZ28" s="449"/>
      <c r="BA28" s="449"/>
      <c r="BB28" s="449"/>
      <c r="BC28" s="449"/>
      <c r="BD28" s="449"/>
      <c r="BE28" s="449"/>
      <c r="BF28" s="449"/>
      <c r="BG28" s="449"/>
      <c r="BH28" s="449"/>
      <c r="BI28" s="449"/>
      <c r="BJ28" s="449"/>
      <c r="BK28" s="449"/>
      <c r="BL28" s="449"/>
      <c r="BM28" s="449"/>
      <c r="BN28" s="449"/>
      <c r="BO28" s="449"/>
      <c r="BP28" s="449"/>
      <c r="BQ28" s="449"/>
      <c r="BR28" s="449"/>
      <c r="BS28" s="449"/>
      <c r="BT28" s="449"/>
      <c r="BU28" s="449"/>
      <c r="BV28" s="449"/>
      <c r="BW28" s="449"/>
      <c r="BX28" s="449"/>
      <c r="BY28" s="449"/>
      <c r="BZ28" s="449"/>
      <c r="CA28" s="449"/>
      <c r="CB28" s="449"/>
      <c r="CC28" s="449"/>
      <c r="CD28" s="449"/>
      <c r="CE28" s="449"/>
      <c r="CF28" s="449"/>
      <c r="CG28" s="449"/>
      <c r="CH28" s="449"/>
      <c r="CI28" s="449"/>
      <c r="CJ28" s="449"/>
      <c r="CK28" s="449"/>
      <c r="CL28" s="449"/>
      <c r="CM28" s="449"/>
      <c r="CN28" s="449"/>
      <c r="CO28" s="449"/>
      <c r="CP28" s="449"/>
    </row>
    <row r="29" spans="1:94" s="402" customFormat="1" x14ac:dyDescent="0.2">
      <c r="A29" s="439"/>
      <c r="B29" s="427"/>
      <c r="C29" s="429"/>
      <c r="D29" s="429"/>
      <c r="E29" s="429"/>
      <c r="F29" s="429"/>
      <c r="G29" s="429"/>
      <c r="H29" s="416"/>
      <c r="I29" s="429"/>
      <c r="J29" s="429"/>
      <c r="K29" s="429"/>
      <c r="L29" s="429"/>
      <c r="M29" s="412">
        <f t="shared" si="6"/>
        <v>0</v>
      </c>
      <c r="N29" s="439" t="s">
        <v>799</v>
      </c>
      <c r="O29" s="437"/>
      <c r="P29" s="437"/>
      <c r="Q29" s="437"/>
      <c r="R29" s="427"/>
      <c r="S29" s="427">
        <v>23600</v>
      </c>
      <c r="T29" s="427"/>
      <c r="U29" s="416">
        <f t="shared" si="7"/>
        <v>23600</v>
      </c>
      <c r="V29" s="427">
        <v>9250</v>
      </c>
      <c r="W29" s="427"/>
      <c r="X29" s="427">
        <v>14350</v>
      </c>
      <c r="Y29" s="427"/>
      <c r="Z29" s="416">
        <f t="shared" si="8"/>
        <v>23600</v>
      </c>
      <c r="AA29" s="427">
        <f t="shared" si="5"/>
        <v>23600</v>
      </c>
      <c r="AB29" s="448"/>
      <c r="AC29" s="448"/>
      <c r="AD29" s="448"/>
      <c r="AE29" s="448"/>
      <c r="AF29" s="448"/>
      <c r="AG29" s="448"/>
      <c r="AH29" s="448"/>
      <c r="AI29" s="448"/>
      <c r="AJ29" s="448"/>
      <c r="AK29" s="448"/>
      <c r="AL29" s="448"/>
      <c r="AM29" s="448"/>
      <c r="AN29" s="448"/>
      <c r="AO29" s="448"/>
      <c r="AP29" s="448"/>
      <c r="AQ29" s="448"/>
      <c r="AR29" s="448"/>
      <c r="AS29" s="448"/>
      <c r="AT29" s="448"/>
      <c r="AU29" s="448"/>
      <c r="AV29" s="448"/>
      <c r="AW29" s="448"/>
      <c r="AX29" s="448"/>
      <c r="AY29" s="448"/>
      <c r="AZ29" s="448"/>
      <c r="BA29" s="448"/>
      <c r="BB29" s="448"/>
      <c r="BC29" s="448"/>
      <c r="BD29" s="448"/>
      <c r="BE29" s="448"/>
      <c r="BF29" s="448"/>
      <c r="BG29" s="448"/>
      <c r="BH29" s="448"/>
      <c r="BI29" s="448"/>
      <c r="BJ29" s="448"/>
      <c r="BK29" s="448"/>
      <c r="BL29" s="448"/>
      <c r="BM29" s="448"/>
      <c r="BN29" s="448"/>
      <c r="BO29" s="448"/>
      <c r="BP29" s="448"/>
      <c r="BQ29" s="448"/>
      <c r="BR29" s="448"/>
      <c r="BS29" s="448"/>
      <c r="BT29" s="448"/>
      <c r="BU29" s="448"/>
      <c r="BV29" s="448"/>
      <c r="BW29" s="448"/>
      <c r="BX29" s="448"/>
      <c r="BY29" s="448"/>
      <c r="BZ29" s="448"/>
      <c r="CA29" s="448"/>
      <c r="CB29" s="448"/>
      <c r="CC29" s="448"/>
      <c r="CD29" s="448"/>
      <c r="CE29" s="448"/>
      <c r="CF29" s="448"/>
      <c r="CG29" s="448"/>
      <c r="CH29" s="448"/>
      <c r="CI29" s="448"/>
      <c r="CJ29" s="448"/>
      <c r="CK29" s="448"/>
      <c r="CL29" s="448"/>
      <c r="CM29" s="448"/>
      <c r="CN29" s="448"/>
      <c r="CO29" s="448"/>
      <c r="CP29" s="448"/>
    </row>
    <row r="30" spans="1:94" s="442" customFormat="1" x14ac:dyDescent="0.2">
      <c r="A30" s="440" t="s">
        <v>690</v>
      </c>
      <c r="B30" s="441">
        <f t="shared" ref="B30:M30" si="9">B6+B7+B8+B9+B10+B13+B17+B18+B19+B21</f>
        <v>1205499</v>
      </c>
      <c r="C30" s="441">
        <f t="shared" si="9"/>
        <v>274220</v>
      </c>
      <c r="D30" s="441">
        <f t="shared" si="9"/>
        <v>89800</v>
      </c>
      <c r="E30" s="441">
        <f t="shared" si="9"/>
        <v>2194076</v>
      </c>
      <c r="F30" s="441">
        <f t="shared" si="9"/>
        <v>885151</v>
      </c>
      <c r="G30" s="441">
        <f t="shared" si="9"/>
        <v>3230000</v>
      </c>
      <c r="H30" s="441">
        <f t="shared" si="9"/>
        <v>7878746</v>
      </c>
      <c r="I30" s="441">
        <f t="shared" si="9"/>
        <v>1757648</v>
      </c>
      <c r="J30" s="441">
        <f t="shared" si="9"/>
        <v>342145</v>
      </c>
      <c r="K30" s="441">
        <f t="shared" si="9"/>
        <v>3702434</v>
      </c>
      <c r="L30" s="441">
        <f t="shared" si="9"/>
        <v>2076519</v>
      </c>
      <c r="M30" s="441">
        <f t="shared" si="9"/>
        <v>7878746</v>
      </c>
      <c r="N30" s="440" t="s">
        <v>690</v>
      </c>
      <c r="O30" s="441">
        <f t="shared" ref="O30:AA30" si="10">O6+O7+O8+O9+O10+O13+O17+O18+O19+O21</f>
        <v>196226</v>
      </c>
      <c r="P30" s="441">
        <f t="shared" si="10"/>
        <v>5400</v>
      </c>
      <c r="Q30" s="441">
        <f t="shared" si="10"/>
        <v>0</v>
      </c>
      <c r="R30" s="441">
        <f t="shared" si="10"/>
        <v>238336</v>
      </c>
      <c r="S30" s="441">
        <f t="shared" si="10"/>
        <v>358485</v>
      </c>
      <c r="T30" s="441">
        <f t="shared" si="10"/>
        <v>0</v>
      </c>
      <c r="U30" s="441">
        <f t="shared" si="10"/>
        <v>798447</v>
      </c>
      <c r="V30" s="441">
        <f t="shared" si="10"/>
        <v>339671</v>
      </c>
      <c r="W30" s="441">
        <f t="shared" si="10"/>
        <v>67564</v>
      </c>
      <c r="X30" s="441">
        <f t="shared" si="10"/>
        <v>360538</v>
      </c>
      <c r="Y30" s="441">
        <f t="shared" si="10"/>
        <v>30674</v>
      </c>
      <c r="Z30" s="441">
        <f t="shared" si="10"/>
        <v>798447</v>
      </c>
      <c r="AA30" s="441">
        <f t="shared" si="10"/>
        <v>8677193</v>
      </c>
    </row>
    <row r="31" spans="1:94" x14ac:dyDescent="0.25">
      <c r="A31" s="443"/>
      <c r="B31" s="444"/>
      <c r="C31" s="444"/>
      <c r="D31" s="444"/>
    </row>
    <row r="32" spans="1:94" x14ac:dyDescent="0.25">
      <c r="B32" s="383">
        <f>B30+O30</f>
        <v>1401725</v>
      </c>
      <c r="C32" s="383">
        <f t="shared" ref="C32:L32" si="11">C30+P30</f>
        <v>279620</v>
      </c>
      <c r="D32" s="383">
        <f t="shared" si="11"/>
        <v>89800</v>
      </c>
      <c r="E32" s="383">
        <f t="shared" si="11"/>
        <v>2432412</v>
      </c>
      <c r="F32" s="383">
        <f>F30+S30</f>
        <v>1243636</v>
      </c>
      <c r="G32" s="383">
        <f t="shared" si="11"/>
        <v>3230000</v>
      </c>
      <c r="H32" s="383">
        <f>H30+U30</f>
        <v>8677193</v>
      </c>
      <c r="I32" s="383">
        <f t="shared" si="11"/>
        <v>2097319</v>
      </c>
      <c r="J32" s="383">
        <f t="shared" si="11"/>
        <v>409709</v>
      </c>
      <c r="K32" s="383">
        <f t="shared" si="11"/>
        <v>4062972</v>
      </c>
      <c r="L32" s="383">
        <f t="shared" si="11"/>
        <v>2107193</v>
      </c>
      <c r="M32" s="383">
        <f>M30+Z30</f>
        <v>8677193</v>
      </c>
    </row>
    <row r="33" spans="1:1" x14ac:dyDescent="0.25">
      <c r="A33" s="445"/>
    </row>
    <row r="34" spans="1:1" x14ac:dyDescent="0.25">
      <c r="A34" s="445"/>
    </row>
  </sheetData>
  <mergeCells count="11">
    <mergeCell ref="K1:L1"/>
    <mergeCell ref="A2:M2"/>
    <mergeCell ref="A3:A5"/>
    <mergeCell ref="B3:M3"/>
    <mergeCell ref="N3:N5"/>
    <mergeCell ref="AA3:AA5"/>
    <mergeCell ref="B4:H4"/>
    <mergeCell ref="I4:M4"/>
    <mergeCell ref="O4:U4"/>
    <mergeCell ref="V4:Z4"/>
    <mergeCell ref="O3:Z3"/>
  </mergeCells>
  <printOptions horizontalCentered="1" verticalCentered="1"/>
  <pageMargins left="0.31496062992125984" right="0.31496062992125984" top="0.35433070866141736" bottom="0.35433070866141736" header="0.19685039370078741" footer="0.31496062992125984"/>
  <pageSetup paperSize="9" scale="74" orientation="landscape" r:id="rId1"/>
  <colBreaks count="1" manualBreakCount="1">
    <brk id="13" max="2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1"/>
  <sheetViews>
    <sheetView view="pageBreakPreview" zoomScaleNormal="100" zoomScaleSheetLayoutView="100" workbookViewId="0">
      <pane xSplit="1" ySplit="5" topLeftCell="B31" activePane="bottomRight" state="frozen"/>
      <selection pane="topRight" activeCell="B1" sqref="B1"/>
      <selection pane="bottomLeft" activeCell="A7" sqref="A7"/>
      <selection pane="bottomRight" activeCell="BO72" sqref="BO72"/>
    </sheetView>
  </sheetViews>
  <sheetFormatPr defaultRowHeight="12" x14ac:dyDescent="0.2"/>
  <cols>
    <col min="1" max="1" width="47.140625" style="681" customWidth="1"/>
    <col min="2" max="2" width="11.42578125" style="672" customWidth="1"/>
    <col min="3" max="9" width="9.7109375" style="672" hidden="1" customWidth="1"/>
    <col min="10" max="10" width="5.5703125" style="672" hidden="1" customWidth="1"/>
    <col min="11" max="11" width="7.42578125" style="672" hidden="1" customWidth="1"/>
    <col min="12" max="13" width="9.7109375" style="672" hidden="1" customWidth="1"/>
    <col min="14" max="15" width="9.7109375" style="672" customWidth="1"/>
    <col min="16" max="16" width="11.140625" style="672" customWidth="1"/>
    <col min="17" max="18" width="12.85546875" style="672" hidden="1" customWidth="1"/>
    <col min="19" max="19" width="8.42578125" style="672" hidden="1" customWidth="1"/>
    <col min="20" max="20" width="13.5703125" style="672" hidden="1" customWidth="1"/>
    <col min="21" max="21" width="9" style="672" hidden="1" customWidth="1"/>
    <col min="22" max="29" width="9.42578125" style="672" hidden="1" customWidth="1"/>
    <col min="30" max="31" width="9.42578125" style="672" customWidth="1"/>
    <col min="32" max="32" width="13.28515625" style="672" customWidth="1"/>
    <col min="33" max="41" width="9.7109375" style="672" hidden="1" customWidth="1"/>
    <col min="42" max="42" width="9.7109375" style="682" hidden="1" customWidth="1"/>
    <col min="43" max="45" width="9.7109375" style="672" hidden="1" customWidth="1"/>
    <col min="46" max="47" width="9.7109375" style="672" customWidth="1"/>
    <col min="48" max="48" width="11.85546875" style="672" customWidth="1"/>
    <col min="49" max="51" width="9.7109375" style="672" hidden="1" customWidth="1"/>
    <col min="52" max="53" width="11.42578125" style="672" hidden="1" customWidth="1"/>
    <col min="54" max="55" width="11.42578125" style="674" hidden="1" customWidth="1"/>
    <col min="56" max="56" width="10.5703125" style="674" hidden="1" customWidth="1"/>
    <col min="57" max="57" width="11.5703125" style="672" hidden="1" customWidth="1"/>
    <col min="58" max="61" width="12" style="672" hidden="1" customWidth="1"/>
    <col min="62" max="64" width="12" style="672" customWidth="1"/>
    <col min="65" max="16384" width="9.140625" style="672"/>
  </cols>
  <sheetData>
    <row r="1" spans="1:64" ht="15.75" x14ac:dyDescent="0.2">
      <c r="A1" s="670"/>
      <c r="B1" s="671"/>
      <c r="C1" s="671"/>
      <c r="D1" s="671"/>
      <c r="E1" s="671"/>
      <c r="F1" s="671"/>
      <c r="G1" s="671"/>
      <c r="H1" s="671"/>
      <c r="I1" s="671"/>
      <c r="J1" s="671"/>
      <c r="K1" s="671"/>
      <c r="L1" s="671"/>
      <c r="M1" s="671"/>
      <c r="N1" s="671"/>
      <c r="O1" s="671"/>
      <c r="P1" s="671"/>
      <c r="Q1" s="671"/>
      <c r="R1" s="671"/>
      <c r="S1" s="671"/>
      <c r="T1" s="671"/>
      <c r="U1" s="671"/>
      <c r="V1" s="671"/>
      <c r="W1" s="671"/>
      <c r="X1" s="671"/>
      <c r="Y1" s="671"/>
      <c r="Z1" s="671"/>
      <c r="AA1" s="671"/>
      <c r="AB1" s="671"/>
      <c r="AC1" s="671"/>
      <c r="AD1" s="671"/>
      <c r="AE1" s="671"/>
      <c r="AG1" s="673"/>
      <c r="AH1" s="673"/>
      <c r="AI1" s="673"/>
      <c r="AJ1" s="673"/>
      <c r="AK1" s="673"/>
      <c r="AL1" s="673"/>
      <c r="AM1" s="673"/>
      <c r="AN1" s="673"/>
      <c r="AO1" s="673"/>
      <c r="AP1" s="673"/>
      <c r="AQ1" s="673"/>
      <c r="AR1" s="673"/>
      <c r="AS1" s="673"/>
      <c r="AT1" s="673"/>
      <c r="AU1" s="673"/>
      <c r="AV1" s="673"/>
      <c r="BI1" s="846" t="s">
        <v>466</v>
      </c>
      <c r="BJ1" s="846"/>
      <c r="BK1" s="846"/>
      <c r="BL1" s="846"/>
    </row>
    <row r="2" spans="1:64" ht="16.5" x14ac:dyDescent="0.2">
      <c r="A2" s="851" t="s">
        <v>827</v>
      </c>
      <c r="B2" s="851"/>
      <c r="C2" s="851"/>
      <c r="D2" s="851"/>
      <c r="E2" s="851"/>
      <c r="F2" s="851"/>
      <c r="G2" s="851"/>
      <c r="H2" s="851"/>
      <c r="I2" s="851"/>
      <c r="J2" s="851"/>
      <c r="K2" s="851"/>
      <c r="L2" s="851"/>
      <c r="M2" s="851"/>
      <c r="N2" s="851"/>
      <c r="O2" s="851"/>
      <c r="P2" s="851"/>
      <c r="Q2" s="851"/>
      <c r="R2" s="851"/>
      <c r="S2" s="851"/>
      <c r="T2" s="851"/>
      <c r="U2" s="851"/>
      <c r="V2" s="851"/>
      <c r="W2" s="851"/>
      <c r="X2" s="851"/>
      <c r="Y2" s="851"/>
      <c r="Z2" s="851"/>
      <c r="AA2" s="851"/>
      <c r="AB2" s="851"/>
      <c r="AC2" s="851"/>
      <c r="AD2" s="851"/>
      <c r="AE2" s="851"/>
      <c r="AF2" s="851"/>
      <c r="AG2" s="851"/>
      <c r="AH2" s="851"/>
      <c r="AI2" s="851"/>
      <c r="AJ2" s="851"/>
      <c r="AK2" s="851"/>
      <c r="AL2" s="851"/>
      <c r="AM2" s="851"/>
      <c r="AN2" s="851"/>
      <c r="AO2" s="851"/>
      <c r="AP2" s="851"/>
      <c r="AQ2" s="851"/>
      <c r="AR2" s="851"/>
      <c r="AS2" s="851"/>
      <c r="AT2" s="851"/>
      <c r="AU2" s="851"/>
      <c r="AV2" s="851"/>
      <c r="AW2" s="851"/>
      <c r="AX2" s="851"/>
      <c r="AY2" s="851"/>
      <c r="AZ2" s="851"/>
      <c r="BA2" s="851"/>
      <c r="BB2" s="851"/>
      <c r="BC2" s="851"/>
      <c r="BD2" s="851"/>
      <c r="BE2" s="851"/>
      <c r="BF2" s="851"/>
      <c r="BG2" s="851"/>
      <c r="BH2" s="851"/>
      <c r="BI2" s="851"/>
      <c r="BJ2" s="851"/>
      <c r="BK2" s="851"/>
      <c r="BL2" s="851"/>
    </row>
    <row r="3" spans="1:64" ht="15.75" x14ac:dyDescent="0.2">
      <c r="A3" s="670"/>
      <c r="B3" s="671"/>
      <c r="C3" s="671"/>
      <c r="D3" s="671"/>
      <c r="E3" s="671"/>
      <c r="F3" s="671"/>
      <c r="G3" s="671"/>
      <c r="H3" s="671"/>
      <c r="I3" s="671"/>
      <c r="J3" s="671"/>
      <c r="K3" s="671"/>
      <c r="L3" s="671"/>
      <c r="M3" s="671"/>
      <c r="N3" s="671"/>
      <c r="O3" s="671"/>
      <c r="P3" s="671"/>
      <c r="Q3" s="671"/>
      <c r="R3" s="671"/>
      <c r="S3" s="671"/>
      <c r="T3" s="671"/>
      <c r="U3" s="671"/>
      <c r="V3" s="671"/>
      <c r="W3" s="671"/>
      <c r="X3" s="671"/>
      <c r="Y3" s="671"/>
      <c r="Z3" s="671"/>
      <c r="AA3" s="671"/>
      <c r="AB3" s="671"/>
      <c r="AC3" s="671"/>
      <c r="AD3" s="671"/>
      <c r="AE3" s="671"/>
      <c r="AF3" s="671"/>
      <c r="AG3" s="671"/>
      <c r="AH3" s="671"/>
      <c r="AI3" s="671"/>
      <c r="AJ3" s="671"/>
      <c r="AK3" s="671"/>
      <c r="AL3" s="671"/>
      <c r="AM3" s="671"/>
      <c r="AN3" s="671"/>
      <c r="AO3" s="671"/>
      <c r="AP3" s="673"/>
      <c r="AQ3" s="671"/>
      <c r="AR3" s="671"/>
      <c r="AS3" s="671"/>
      <c r="AT3" s="671"/>
      <c r="AU3" s="671"/>
      <c r="AW3" s="675"/>
      <c r="AY3" s="675"/>
      <c r="BA3" s="675"/>
      <c r="BC3" s="676"/>
      <c r="BG3" s="676"/>
      <c r="BI3" s="676"/>
      <c r="BL3" s="676" t="s">
        <v>153</v>
      </c>
    </row>
    <row r="4" spans="1:64" ht="39" customHeight="1" x14ac:dyDescent="0.2">
      <c r="A4" s="847" t="s">
        <v>154</v>
      </c>
      <c r="B4" s="848" t="s">
        <v>155</v>
      </c>
      <c r="C4" s="849"/>
      <c r="D4" s="849"/>
      <c r="E4" s="849"/>
      <c r="F4" s="849"/>
      <c r="G4" s="849"/>
      <c r="H4" s="849"/>
      <c r="I4" s="849"/>
      <c r="J4" s="849"/>
      <c r="K4" s="849"/>
      <c r="L4" s="849"/>
      <c r="M4" s="849"/>
      <c r="N4" s="849"/>
      <c r="O4" s="850"/>
      <c r="P4" s="848" t="s">
        <v>156</v>
      </c>
      <c r="Q4" s="849"/>
      <c r="R4" s="849"/>
      <c r="S4" s="849"/>
      <c r="T4" s="849"/>
      <c r="U4" s="849"/>
      <c r="V4" s="849"/>
      <c r="W4" s="849"/>
      <c r="X4" s="849"/>
      <c r="Y4" s="849"/>
      <c r="Z4" s="849"/>
      <c r="AA4" s="849"/>
      <c r="AB4" s="849"/>
      <c r="AC4" s="849"/>
      <c r="AD4" s="849"/>
      <c r="AE4" s="850"/>
      <c r="AF4" s="848" t="s">
        <v>157</v>
      </c>
      <c r="AG4" s="849"/>
      <c r="AH4" s="849"/>
      <c r="AI4" s="849"/>
      <c r="AJ4" s="849"/>
      <c r="AK4" s="849"/>
      <c r="AL4" s="849"/>
      <c r="AM4" s="849"/>
      <c r="AN4" s="849"/>
      <c r="AO4" s="849"/>
      <c r="AP4" s="849"/>
      <c r="AQ4" s="849"/>
      <c r="AR4" s="849"/>
      <c r="AS4" s="849"/>
      <c r="AT4" s="849"/>
      <c r="AU4" s="850"/>
      <c r="AV4" s="845" t="s">
        <v>158</v>
      </c>
      <c r="AW4" s="845"/>
      <c r="AX4" s="845"/>
      <c r="AY4" s="845"/>
      <c r="AZ4" s="845"/>
      <c r="BA4" s="845"/>
      <c r="BB4" s="845"/>
      <c r="BC4" s="845"/>
      <c r="BD4" s="845"/>
      <c r="BE4" s="845"/>
      <c r="BF4" s="845"/>
      <c r="BG4" s="845"/>
      <c r="BH4" s="845"/>
      <c r="BI4" s="845"/>
      <c r="BJ4" s="845"/>
      <c r="BK4" s="845"/>
      <c r="BL4" s="845"/>
    </row>
    <row r="5" spans="1:64" ht="25.5" customHeight="1" x14ac:dyDescent="0.2">
      <c r="A5" s="847"/>
      <c r="B5" s="669" t="s">
        <v>1027</v>
      </c>
      <c r="C5" s="669" t="s">
        <v>9</v>
      </c>
      <c r="D5" s="669" t="s">
        <v>11</v>
      </c>
      <c r="E5" s="669" t="s">
        <v>9</v>
      </c>
      <c r="F5" s="669" t="s">
        <v>829</v>
      </c>
      <c r="G5" s="669" t="s">
        <v>833</v>
      </c>
      <c r="H5" s="669" t="s">
        <v>829</v>
      </c>
      <c r="I5" s="669" t="s">
        <v>833</v>
      </c>
      <c r="J5" s="669" t="s">
        <v>834</v>
      </c>
      <c r="K5" s="669" t="s">
        <v>833</v>
      </c>
      <c r="L5" s="669" t="s">
        <v>829</v>
      </c>
      <c r="M5" s="669" t="s">
        <v>833</v>
      </c>
      <c r="N5" s="718" t="s">
        <v>829</v>
      </c>
      <c r="O5" s="718" t="s">
        <v>833</v>
      </c>
      <c r="P5" s="669" t="s">
        <v>1027</v>
      </c>
      <c r="Q5" s="669" t="s">
        <v>9</v>
      </c>
      <c r="R5" s="669" t="s">
        <v>11</v>
      </c>
      <c r="S5" s="669" t="s">
        <v>159</v>
      </c>
      <c r="T5" s="669" t="s">
        <v>160</v>
      </c>
      <c r="U5" s="669" t="s">
        <v>9</v>
      </c>
      <c r="V5" s="669" t="s">
        <v>829</v>
      </c>
      <c r="W5" s="669" t="s">
        <v>833</v>
      </c>
      <c r="X5" s="669" t="s">
        <v>829</v>
      </c>
      <c r="Y5" s="669" t="s">
        <v>833</v>
      </c>
      <c r="Z5" s="669" t="s">
        <v>829</v>
      </c>
      <c r="AA5" s="669" t="s">
        <v>833</v>
      </c>
      <c r="AB5" s="669" t="s">
        <v>829</v>
      </c>
      <c r="AC5" s="669" t="s">
        <v>833</v>
      </c>
      <c r="AD5" s="718" t="s">
        <v>829</v>
      </c>
      <c r="AE5" s="718" t="s">
        <v>833</v>
      </c>
      <c r="AF5" s="669" t="s">
        <v>1027</v>
      </c>
      <c r="AG5" s="669" t="s">
        <v>9</v>
      </c>
      <c r="AH5" s="669" t="s">
        <v>11</v>
      </c>
      <c r="AI5" s="669" t="s">
        <v>9</v>
      </c>
      <c r="AJ5" s="669" t="s">
        <v>829</v>
      </c>
      <c r="AK5" s="669" t="s">
        <v>833</v>
      </c>
      <c r="AL5" s="669" t="s">
        <v>829</v>
      </c>
      <c r="AM5" s="669" t="s">
        <v>833</v>
      </c>
      <c r="AN5" s="669" t="s">
        <v>829</v>
      </c>
      <c r="AO5" s="669" t="s">
        <v>833</v>
      </c>
      <c r="AP5" s="669" t="s">
        <v>829</v>
      </c>
      <c r="AQ5" s="669" t="s">
        <v>833</v>
      </c>
      <c r="AR5" s="718" t="s">
        <v>829</v>
      </c>
      <c r="AS5" s="718" t="s">
        <v>833</v>
      </c>
      <c r="AT5" s="757" t="s">
        <v>829</v>
      </c>
      <c r="AU5" s="757" t="s">
        <v>833</v>
      </c>
      <c r="AV5" s="669" t="s">
        <v>1027</v>
      </c>
      <c r="AW5" s="669" t="s">
        <v>9</v>
      </c>
      <c r="AX5" s="669" t="s">
        <v>11</v>
      </c>
      <c r="AY5" s="669" t="s">
        <v>9</v>
      </c>
      <c r="AZ5" s="669" t="s">
        <v>829</v>
      </c>
      <c r="BA5" s="669" t="s">
        <v>833</v>
      </c>
      <c r="BB5" s="577" t="s">
        <v>829</v>
      </c>
      <c r="BC5" s="577" t="s">
        <v>1028</v>
      </c>
      <c r="BD5" s="577" t="s">
        <v>830</v>
      </c>
      <c r="BE5" s="577" t="s">
        <v>833</v>
      </c>
      <c r="BF5" s="577" t="s">
        <v>829</v>
      </c>
      <c r="BG5" s="577" t="s">
        <v>833</v>
      </c>
      <c r="BH5" s="577" t="s">
        <v>829</v>
      </c>
      <c r="BI5" s="577" t="s">
        <v>833</v>
      </c>
      <c r="BJ5" s="577" t="s">
        <v>829</v>
      </c>
      <c r="BK5" s="577" t="s">
        <v>833</v>
      </c>
      <c r="BL5" s="577" t="s">
        <v>829</v>
      </c>
    </row>
    <row r="6" spans="1:64" s="674" customFormat="1" ht="26.25" customHeight="1" x14ac:dyDescent="0.2">
      <c r="A6" s="451" t="s">
        <v>161</v>
      </c>
      <c r="B6" s="452">
        <f>SUM(B7:B30)</f>
        <v>52087</v>
      </c>
      <c r="C6" s="452">
        <f t="shared" ref="C6:O6" si="0">SUM(C7:C30)</f>
        <v>0</v>
      </c>
      <c r="D6" s="452">
        <f t="shared" si="0"/>
        <v>52087</v>
      </c>
      <c r="E6" s="452">
        <f t="shared" si="0"/>
        <v>0</v>
      </c>
      <c r="F6" s="452">
        <f t="shared" si="0"/>
        <v>52087</v>
      </c>
      <c r="G6" s="452">
        <f t="shared" si="0"/>
        <v>289</v>
      </c>
      <c r="H6" s="452">
        <f t="shared" si="0"/>
        <v>52376</v>
      </c>
      <c r="I6" s="452">
        <f t="shared" si="0"/>
        <v>60</v>
      </c>
      <c r="J6" s="452">
        <f t="shared" si="0"/>
        <v>52436</v>
      </c>
      <c r="K6" s="452">
        <f t="shared" si="0"/>
        <v>375</v>
      </c>
      <c r="L6" s="452">
        <f t="shared" si="0"/>
        <v>52831</v>
      </c>
      <c r="M6" s="452">
        <f t="shared" si="0"/>
        <v>471</v>
      </c>
      <c r="N6" s="452">
        <f t="shared" si="0"/>
        <v>53302</v>
      </c>
      <c r="O6" s="452">
        <f t="shared" si="0"/>
        <v>0</v>
      </c>
      <c r="P6" s="452">
        <f t="shared" ref="P6:BJ6" si="1">SUM(P7:P30)</f>
        <v>10706.4</v>
      </c>
      <c r="Q6" s="452">
        <f t="shared" si="1"/>
        <v>0</v>
      </c>
      <c r="R6" s="452">
        <f t="shared" si="1"/>
        <v>10706.4</v>
      </c>
      <c r="S6" s="452">
        <f t="shared" si="1"/>
        <v>150185</v>
      </c>
      <c r="T6" s="452">
        <f t="shared" si="1"/>
        <v>30880.78</v>
      </c>
      <c r="U6" s="452">
        <f t="shared" si="1"/>
        <v>0</v>
      </c>
      <c r="V6" s="452">
        <f t="shared" si="1"/>
        <v>10706.4</v>
      </c>
      <c r="W6" s="452">
        <f t="shared" si="1"/>
        <v>0</v>
      </c>
      <c r="X6" s="452">
        <f t="shared" si="1"/>
        <v>10706.4</v>
      </c>
      <c r="Y6" s="452">
        <f t="shared" si="1"/>
        <v>0</v>
      </c>
      <c r="Z6" s="452">
        <f t="shared" si="1"/>
        <v>10706.4</v>
      </c>
      <c r="AA6" s="452">
        <f t="shared" si="1"/>
        <v>0</v>
      </c>
      <c r="AB6" s="452">
        <f t="shared" si="1"/>
        <v>10706.4</v>
      </c>
      <c r="AC6" s="452">
        <f t="shared" si="1"/>
        <v>0</v>
      </c>
      <c r="AD6" s="452">
        <f t="shared" si="1"/>
        <v>10706.4</v>
      </c>
      <c r="AE6" s="452">
        <f t="shared" si="1"/>
        <v>0</v>
      </c>
      <c r="AF6" s="452">
        <f t="shared" si="1"/>
        <v>181065.78</v>
      </c>
      <c r="AG6" s="452">
        <f t="shared" si="1"/>
        <v>30</v>
      </c>
      <c r="AH6" s="452">
        <f t="shared" si="1"/>
        <v>181095.78</v>
      </c>
      <c r="AI6" s="452">
        <f t="shared" si="1"/>
        <v>10196</v>
      </c>
      <c r="AJ6" s="452">
        <f t="shared" si="1"/>
        <v>191291.78</v>
      </c>
      <c r="AK6" s="452">
        <f t="shared" si="1"/>
        <v>0</v>
      </c>
      <c r="AL6" s="452">
        <f t="shared" si="1"/>
        <v>191291.78</v>
      </c>
      <c r="AM6" s="452">
        <f t="shared" si="1"/>
        <v>98</v>
      </c>
      <c r="AN6" s="452">
        <f t="shared" si="1"/>
        <v>191389.78</v>
      </c>
      <c r="AO6" s="452">
        <f>SUM(AO7:AO30)</f>
        <v>-9235</v>
      </c>
      <c r="AP6" s="452">
        <f t="shared" ref="AP6:AT6" si="2">SUM(AP7:AP30)</f>
        <v>182154.78</v>
      </c>
      <c r="AQ6" s="452">
        <f t="shared" si="2"/>
        <v>0</v>
      </c>
      <c r="AR6" s="452">
        <f t="shared" si="2"/>
        <v>182204.78</v>
      </c>
      <c r="AS6" s="452">
        <f t="shared" si="2"/>
        <v>84180</v>
      </c>
      <c r="AT6" s="452">
        <f t="shared" si="2"/>
        <v>266384.78000000003</v>
      </c>
      <c r="AU6" s="452"/>
      <c r="AV6" s="452">
        <f t="shared" si="1"/>
        <v>243859.18</v>
      </c>
      <c r="AW6" s="452">
        <f t="shared" si="1"/>
        <v>30</v>
      </c>
      <c r="AX6" s="452">
        <f t="shared" si="1"/>
        <v>243889.18</v>
      </c>
      <c r="AY6" s="452">
        <f t="shared" si="1"/>
        <v>12897</v>
      </c>
      <c r="AZ6" s="452">
        <f t="shared" si="1"/>
        <v>254814.18</v>
      </c>
      <c r="BA6" s="452">
        <f t="shared" si="1"/>
        <v>289</v>
      </c>
      <c r="BB6" s="452">
        <f t="shared" si="1"/>
        <v>254374.18</v>
      </c>
      <c r="BC6" s="452">
        <f t="shared" si="1"/>
        <v>158</v>
      </c>
      <c r="BD6" s="452">
        <f t="shared" si="1"/>
        <v>254532.18</v>
      </c>
      <c r="BE6" s="452">
        <f t="shared" si="1"/>
        <v>-8860</v>
      </c>
      <c r="BF6" s="452">
        <f>SUM(BF7:BF30)</f>
        <v>245692.18</v>
      </c>
      <c r="BG6" s="452">
        <f t="shared" si="1"/>
        <v>471</v>
      </c>
      <c r="BH6" s="452">
        <f t="shared" si="1"/>
        <v>246163.18</v>
      </c>
      <c r="BI6" s="452">
        <f t="shared" si="1"/>
        <v>84180</v>
      </c>
      <c r="BJ6" s="452">
        <f t="shared" si="1"/>
        <v>330343.18000000005</v>
      </c>
      <c r="BK6" s="765"/>
      <c r="BL6" s="45">
        <f>SUM(BJ6:BK6)</f>
        <v>330343.18000000005</v>
      </c>
    </row>
    <row r="7" spans="1:64" s="677" customFormat="1" ht="27.75" hidden="1" customHeight="1" x14ac:dyDescent="0.2">
      <c r="A7" s="556" t="s">
        <v>870</v>
      </c>
      <c r="B7" s="557"/>
      <c r="C7" s="557"/>
      <c r="D7" s="557">
        <f t="shared" ref="D7:D76" si="3">SUM(B7:C7)</f>
        <v>0</v>
      </c>
      <c r="E7" s="557"/>
      <c r="F7" s="557"/>
      <c r="G7" s="557"/>
      <c r="H7" s="557"/>
      <c r="I7" s="557"/>
      <c r="J7" s="557"/>
      <c r="K7" s="557"/>
      <c r="L7" s="557"/>
      <c r="M7" s="557"/>
      <c r="N7" s="557"/>
      <c r="O7" s="557"/>
      <c r="P7" s="557"/>
      <c r="Q7" s="557"/>
      <c r="R7" s="557">
        <f t="shared" ref="R7:R76" si="4">SUM(P7:Q7)</f>
        <v>0</v>
      </c>
      <c r="S7" s="557">
        <v>2701</v>
      </c>
      <c r="T7" s="557">
        <v>729</v>
      </c>
      <c r="U7" s="557"/>
      <c r="V7" s="557"/>
      <c r="W7" s="557"/>
      <c r="X7" s="557"/>
      <c r="Y7" s="557"/>
      <c r="Z7" s="557"/>
      <c r="AA7" s="557"/>
      <c r="AB7" s="557"/>
      <c r="AC7" s="557"/>
      <c r="AD7" s="557"/>
      <c r="AE7" s="557"/>
      <c r="AF7" s="557">
        <f t="shared" ref="AF7:AF27" si="5">SUM(S7:T7)</f>
        <v>3430</v>
      </c>
      <c r="AG7" s="557"/>
      <c r="AH7" s="557">
        <f t="shared" ref="AH7:AH76" si="6">SUM(AF7:AG7)</f>
        <v>3430</v>
      </c>
      <c r="AI7" s="557">
        <v>8000</v>
      </c>
      <c r="AJ7" s="557">
        <f>SUM(AH7:AI7)</f>
        <v>11430</v>
      </c>
      <c r="AK7" s="557"/>
      <c r="AL7" s="557">
        <f>SUM(AJ7:AK7)</f>
        <v>11430</v>
      </c>
      <c r="AM7" s="557"/>
      <c r="AN7" s="557">
        <f>SUM(AL7:AM7)</f>
        <v>11430</v>
      </c>
      <c r="AO7" s="557"/>
      <c r="AP7" s="668">
        <f>SUM(AN7:AO7)</f>
        <v>11430</v>
      </c>
      <c r="AQ7" s="557"/>
      <c r="AR7" s="557">
        <f>SUM(AP7:AQ7)</f>
        <v>11430</v>
      </c>
      <c r="AS7" s="557"/>
      <c r="AT7" s="557">
        <f>SUM(AR7:AS7)</f>
        <v>11430</v>
      </c>
      <c r="AU7" s="557"/>
      <c r="AV7" s="557">
        <f t="shared" ref="AV7:BC7" si="7">B7+P7+AF7</f>
        <v>3430</v>
      </c>
      <c r="AW7" s="557">
        <f t="shared" si="7"/>
        <v>0</v>
      </c>
      <c r="AX7" s="557">
        <f t="shared" si="7"/>
        <v>3430</v>
      </c>
      <c r="AY7" s="557">
        <f t="shared" si="7"/>
        <v>10701</v>
      </c>
      <c r="AZ7" s="557">
        <f t="shared" si="7"/>
        <v>12159</v>
      </c>
      <c r="BA7" s="557">
        <f t="shared" si="7"/>
        <v>0</v>
      </c>
      <c r="BB7" s="557">
        <f t="shared" si="7"/>
        <v>11430</v>
      </c>
      <c r="BC7" s="557">
        <f t="shared" si="7"/>
        <v>0</v>
      </c>
      <c r="BD7" s="557">
        <f t="shared" ref="BD7:BD30" si="8">SUM(BB7:BC7)</f>
        <v>11430</v>
      </c>
      <c r="BE7" s="606">
        <f t="shared" ref="BE7:BE30" si="9">K7+AA7+AO7</f>
        <v>0</v>
      </c>
      <c r="BF7" s="606">
        <f>L7+AB7+AP7</f>
        <v>11430</v>
      </c>
      <c r="BG7" s="606">
        <f>M7+AC7+AQ7</f>
        <v>0</v>
      </c>
      <c r="BH7" s="606">
        <f>SUM(BF7:BG7)</f>
        <v>11430</v>
      </c>
      <c r="BI7" s="606">
        <f>O7+AE7+AS7</f>
        <v>0</v>
      </c>
      <c r="BJ7" s="606">
        <f>SUM(BH7:BI7)</f>
        <v>11430</v>
      </c>
      <c r="BK7" s="766"/>
      <c r="BL7" s="606">
        <f>SUM(BJ7:BK7)</f>
        <v>11430</v>
      </c>
    </row>
    <row r="8" spans="1:64" s="677" customFormat="1" ht="25.5" hidden="1" x14ac:dyDescent="0.2">
      <c r="A8" s="556" t="s">
        <v>528</v>
      </c>
      <c r="B8" s="557"/>
      <c r="C8" s="557"/>
      <c r="D8" s="557">
        <f t="shared" si="3"/>
        <v>0</v>
      </c>
      <c r="E8" s="557"/>
      <c r="F8" s="557"/>
      <c r="G8" s="557"/>
      <c r="H8" s="557"/>
      <c r="I8" s="557"/>
      <c r="J8" s="557"/>
      <c r="K8" s="557"/>
      <c r="L8" s="557"/>
      <c r="M8" s="557"/>
      <c r="N8" s="557"/>
      <c r="O8" s="557"/>
      <c r="P8" s="557"/>
      <c r="Q8" s="557"/>
      <c r="R8" s="557">
        <f t="shared" si="4"/>
        <v>0</v>
      </c>
      <c r="S8" s="557">
        <f>3000+3600</f>
        <v>6600</v>
      </c>
      <c r="T8" s="557">
        <f>S8*0.27</f>
        <v>1782.0000000000002</v>
      </c>
      <c r="U8" s="557"/>
      <c r="V8" s="557"/>
      <c r="W8" s="557"/>
      <c r="X8" s="557"/>
      <c r="Y8" s="557"/>
      <c r="Z8" s="557"/>
      <c r="AA8" s="557"/>
      <c r="AB8" s="557"/>
      <c r="AC8" s="557"/>
      <c r="AD8" s="557"/>
      <c r="AE8" s="557"/>
      <c r="AF8" s="557">
        <f t="shared" si="5"/>
        <v>8382</v>
      </c>
      <c r="AG8" s="557"/>
      <c r="AH8" s="557">
        <f t="shared" si="6"/>
        <v>8382</v>
      </c>
      <c r="AI8" s="557"/>
      <c r="AJ8" s="557">
        <f t="shared" ref="AJ8:AJ30" si="10">SUM(AH8:AI8)</f>
        <v>8382</v>
      </c>
      <c r="AK8" s="557"/>
      <c r="AL8" s="557">
        <f t="shared" ref="AL8:AL47" si="11">SUM(AJ8:AK8)</f>
        <v>8382</v>
      </c>
      <c r="AM8" s="557"/>
      <c r="AN8" s="557">
        <f t="shared" ref="AN8:AN30" si="12">SUM(AL8:AM8)</f>
        <v>8382</v>
      </c>
      <c r="AO8" s="557"/>
      <c r="AP8" s="668">
        <f t="shared" ref="AP8:AP72" si="13">SUM(AN8:AO8)</f>
        <v>8382</v>
      </c>
      <c r="AQ8" s="557"/>
      <c r="AR8" s="557">
        <f t="shared" ref="AR8:AR29" si="14">SUM(AP8:AQ8)</f>
        <v>8382</v>
      </c>
      <c r="AS8" s="557"/>
      <c r="AT8" s="557">
        <f t="shared" ref="AT8:AT30" si="15">SUM(AR8:AS8)</f>
        <v>8382</v>
      </c>
      <c r="AU8" s="557"/>
      <c r="AV8" s="557">
        <f t="shared" ref="AV8:AV27" si="16">B8+P8+AF8</f>
        <v>8382</v>
      </c>
      <c r="AW8" s="557">
        <f t="shared" ref="AW8:AW27" si="17">C8+Q8+AG8</f>
        <v>0</v>
      </c>
      <c r="AX8" s="557">
        <f t="shared" ref="AX8:AX30" si="18">SUM(AV8:AW8)</f>
        <v>8382</v>
      </c>
      <c r="AY8" s="557">
        <f t="shared" ref="AY8:AY28" si="19">E8+U8+AI8</f>
        <v>0</v>
      </c>
      <c r="AZ8" s="557">
        <f t="shared" ref="AZ8:AZ28" si="20">F8+V8+AJ8</f>
        <v>8382</v>
      </c>
      <c r="BA8" s="557">
        <f t="shared" ref="BA8:BA28" si="21">G8+W8+AK8</f>
        <v>0</v>
      </c>
      <c r="BB8" s="557">
        <f t="shared" ref="BB8:BB74" si="22">SUM(AZ8:BA8)</f>
        <v>8382</v>
      </c>
      <c r="BC8" s="557">
        <f t="shared" ref="BC8:BC28" si="23">I8+W8+AM8</f>
        <v>0</v>
      </c>
      <c r="BD8" s="557">
        <f t="shared" si="8"/>
        <v>8382</v>
      </c>
      <c r="BE8" s="606">
        <f t="shared" si="9"/>
        <v>0</v>
      </c>
      <c r="BF8" s="606">
        <f t="shared" ref="BF8:BF30" si="24">L8+AB8+AP8</f>
        <v>8382</v>
      </c>
      <c r="BG8" s="606">
        <f t="shared" ref="BG8:BG72" si="25">M8+AC8+AQ8</f>
        <v>0</v>
      </c>
      <c r="BH8" s="606">
        <f t="shared" ref="BH8:BH71" si="26">SUM(BF8:BG8)</f>
        <v>8382</v>
      </c>
      <c r="BI8" s="606">
        <f t="shared" ref="BI8:BI53" si="27">O8+AE8+AS8</f>
        <v>0</v>
      </c>
      <c r="BJ8" s="606">
        <f t="shared" ref="BJ8:BJ30" si="28">SUM(BH8:BI8)</f>
        <v>8382</v>
      </c>
      <c r="BK8" s="766"/>
      <c r="BL8" s="606">
        <f t="shared" ref="BL8:BL30" si="29">SUM(BJ8:BK8)</f>
        <v>8382</v>
      </c>
    </row>
    <row r="9" spans="1:64" s="677" customFormat="1" ht="18.75" hidden="1" customHeight="1" x14ac:dyDescent="0.2">
      <c r="A9" s="556" t="s">
        <v>162</v>
      </c>
      <c r="B9" s="557"/>
      <c r="C9" s="557"/>
      <c r="D9" s="557">
        <f t="shared" si="3"/>
        <v>0</v>
      </c>
      <c r="E9" s="557"/>
      <c r="F9" s="557"/>
      <c r="G9" s="557"/>
      <c r="H9" s="557"/>
      <c r="I9" s="557"/>
      <c r="J9" s="557"/>
      <c r="K9" s="557"/>
      <c r="L9" s="557"/>
      <c r="M9" s="557"/>
      <c r="N9" s="557"/>
      <c r="O9" s="557"/>
      <c r="P9" s="557"/>
      <c r="Q9" s="557"/>
      <c r="R9" s="557">
        <f t="shared" si="4"/>
        <v>0</v>
      </c>
      <c r="S9" s="557">
        <v>8661</v>
      </c>
      <c r="T9" s="557">
        <v>2339</v>
      </c>
      <c r="U9" s="557"/>
      <c r="V9" s="557"/>
      <c r="W9" s="557"/>
      <c r="X9" s="557"/>
      <c r="Y9" s="557"/>
      <c r="Z9" s="557"/>
      <c r="AA9" s="557"/>
      <c r="AB9" s="557"/>
      <c r="AC9" s="557"/>
      <c r="AD9" s="557"/>
      <c r="AE9" s="557"/>
      <c r="AF9" s="557">
        <f t="shared" si="5"/>
        <v>11000</v>
      </c>
      <c r="AG9" s="557"/>
      <c r="AH9" s="557">
        <f t="shared" si="6"/>
        <v>11000</v>
      </c>
      <c r="AI9" s="557"/>
      <c r="AJ9" s="557">
        <f t="shared" si="10"/>
        <v>11000</v>
      </c>
      <c r="AK9" s="557"/>
      <c r="AL9" s="557">
        <f t="shared" si="11"/>
        <v>11000</v>
      </c>
      <c r="AM9" s="557"/>
      <c r="AN9" s="557">
        <f t="shared" si="12"/>
        <v>11000</v>
      </c>
      <c r="AO9" s="557"/>
      <c r="AP9" s="668">
        <f t="shared" si="13"/>
        <v>11000</v>
      </c>
      <c r="AQ9" s="557"/>
      <c r="AR9" s="557">
        <f t="shared" si="14"/>
        <v>11000</v>
      </c>
      <c r="AS9" s="557"/>
      <c r="AT9" s="557">
        <f t="shared" si="15"/>
        <v>11000</v>
      </c>
      <c r="AU9" s="557"/>
      <c r="AV9" s="557">
        <f t="shared" si="16"/>
        <v>11000</v>
      </c>
      <c r="AW9" s="557">
        <f t="shared" si="17"/>
        <v>0</v>
      </c>
      <c r="AX9" s="557">
        <f t="shared" si="18"/>
        <v>11000</v>
      </c>
      <c r="AY9" s="557">
        <f t="shared" si="19"/>
        <v>0</v>
      </c>
      <c r="AZ9" s="557">
        <f t="shared" si="20"/>
        <v>11000</v>
      </c>
      <c r="BA9" s="557">
        <f t="shared" si="21"/>
        <v>0</v>
      </c>
      <c r="BB9" s="557">
        <f t="shared" si="22"/>
        <v>11000</v>
      </c>
      <c r="BC9" s="557">
        <f t="shared" si="23"/>
        <v>0</v>
      </c>
      <c r="BD9" s="557">
        <f t="shared" si="8"/>
        <v>11000</v>
      </c>
      <c r="BE9" s="606">
        <f t="shared" si="9"/>
        <v>0</v>
      </c>
      <c r="BF9" s="606">
        <f t="shared" si="24"/>
        <v>11000</v>
      </c>
      <c r="BG9" s="606">
        <f t="shared" si="25"/>
        <v>0</v>
      </c>
      <c r="BH9" s="606">
        <f t="shared" si="26"/>
        <v>11000</v>
      </c>
      <c r="BI9" s="606">
        <f t="shared" si="27"/>
        <v>0</v>
      </c>
      <c r="BJ9" s="606">
        <f t="shared" si="28"/>
        <v>11000</v>
      </c>
      <c r="BK9" s="766"/>
      <c r="BL9" s="606">
        <f t="shared" si="29"/>
        <v>11000</v>
      </c>
    </row>
    <row r="10" spans="1:64" s="677" customFormat="1" ht="18.75" hidden="1" customHeight="1" x14ac:dyDescent="0.2">
      <c r="A10" s="556" t="s">
        <v>163</v>
      </c>
      <c r="B10" s="557"/>
      <c r="C10" s="557"/>
      <c r="D10" s="557">
        <f t="shared" si="3"/>
        <v>0</v>
      </c>
      <c r="E10" s="557"/>
      <c r="F10" s="557"/>
      <c r="G10" s="557"/>
      <c r="H10" s="557"/>
      <c r="I10" s="557"/>
      <c r="J10" s="557"/>
      <c r="K10" s="557"/>
      <c r="L10" s="557"/>
      <c r="M10" s="557"/>
      <c r="N10" s="557"/>
      <c r="O10" s="557"/>
      <c r="P10" s="557"/>
      <c r="Q10" s="557"/>
      <c r="R10" s="557">
        <f t="shared" si="4"/>
        <v>0</v>
      </c>
      <c r="S10" s="557">
        <v>10160</v>
      </c>
      <c r="T10" s="557"/>
      <c r="U10" s="557"/>
      <c r="V10" s="557"/>
      <c r="W10" s="557"/>
      <c r="X10" s="557"/>
      <c r="Y10" s="557"/>
      <c r="Z10" s="557"/>
      <c r="AA10" s="557"/>
      <c r="AB10" s="557"/>
      <c r="AC10" s="557"/>
      <c r="AD10" s="557"/>
      <c r="AE10" s="557"/>
      <c r="AF10" s="557">
        <f t="shared" si="5"/>
        <v>10160</v>
      </c>
      <c r="AG10" s="557"/>
      <c r="AH10" s="557">
        <f t="shared" si="6"/>
        <v>10160</v>
      </c>
      <c r="AI10" s="557"/>
      <c r="AJ10" s="557">
        <f t="shared" si="10"/>
        <v>10160</v>
      </c>
      <c r="AK10" s="557"/>
      <c r="AL10" s="557">
        <f t="shared" si="11"/>
        <v>10160</v>
      </c>
      <c r="AM10" s="557"/>
      <c r="AN10" s="557">
        <f t="shared" si="12"/>
        <v>10160</v>
      </c>
      <c r="AO10" s="557"/>
      <c r="AP10" s="668">
        <f t="shared" si="13"/>
        <v>10160</v>
      </c>
      <c r="AQ10" s="557"/>
      <c r="AR10" s="557">
        <f t="shared" si="14"/>
        <v>10160</v>
      </c>
      <c r="AS10" s="557"/>
      <c r="AT10" s="557">
        <f t="shared" si="15"/>
        <v>10160</v>
      </c>
      <c r="AU10" s="557"/>
      <c r="AV10" s="557">
        <f t="shared" si="16"/>
        <v>10160</v>
      </c>
      <c r="AW10" s="557">
        <f t="shared" si="17"/>
        <v>0</v>
      </c>
      <c r="AX10" s="557">
        <f t="shared" si="18"/>
        <v>10160</v>
      </c>
      <c r="AY10" s="557">
        <f t="shared" si="19"/>
        <v>0</v>
      </c>
      <c r="AZ10" s="557">
        <f t="shared" si="20"/>
        <v>10160</v>
      </c>
      <c r="BA10" s="557">
        <f t="shared" si="21"/>
        <v>0</v>
      </c>
      <c r="BB10" s="557">
        <f t="shared" si="22"/>
        <v>10160</v>
      </c>
      <c r="BC10" s="557">
        <f t="shared" si="23"/>
        <v>0</v>
      </c>
      <c r="BD10" s="557">
        <f t="shared" si="8"/>
        <v>10160</v>
      </c>
      <c r="BE10" s="606">
        <f t="shared" si="9"/>
        <v>0</v>
      </c>
      <c r="BF10" s="606">
        <f t="shared" si="24"/>
        <v>10160</v>
      </c>
      <c r="BG10" s="606">
        <f t="shared" si="25"/>
        <v>0</v>
      </c>
      <c r="BH10" s="606">
        <f t="shared" si="26"/>
        <v>10160</v>
      </c>
      <c r="BI10" s="606">
        <f t="shared" si="27"/>
        <v>0</v>
      </c>
      <c r="BJ10" s="606">
        <f t="shared" si="28"/>
        <v>10160</v>
      </c>
      <c r="BK10" s="766"/>
      <c r="BL10" s="606">
        <f t="shared" si="29"/>
        <v>10160</v>
      </c>
    </row>
    <row r="11" spans="1:64" s="677" customFormat="1" ht="18.75" hidden="1" customHeight="1" x14ac:dyDescent="0.2">
      <c r="A11" s="556" t="s">
        <v>1174</v>
      </c>
      <c r="B11" s="557"/>
      <c r="C11" s="557"/>
      <c r="D11" s="557"/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  <c r="P11" s="557"/>
      <c r="Q11" s="557"/>
      <c r="R11" s="557"/>
      <c r="S11" s="557"/>
      <c r="T11" s="557"/>
      <c r="U11" s="557"/>
      <c r="V11" s="557"/>
      <c r="W11" s="557"/>
      <c r="X11" s="557"/>
      <c r="Y11" s="557"/>
      <c r="Z11" s="557"/>
      <c r="AA11" s="557"/>
      <c r="AB11" s="557"/>
      <c r="AC11" s="557"/>
      <c r="AD11" s="557"/>
      <c r="AE11" s="557"/>
      <c r="AF11" s="557"/>
      <c r="AG11" s="557"/>
      <c r="AH11" s="557"/>
      <c r="AI11" s="557"/>
      <c r="AJ11" s="557"/>
      <c r="AK11" s="557"/>
      <c r="AL11" s="557"/>
      <c r="AM11" s="557"/>
      <c r="AN11" s="557"/>
      <c r="AO11" s="557"/>
      <c r="AP11" s="668"/>
      <c r="AQ11" s="557"/>
      <c r="AR11" s="557"/>
      <c r="AS11" s="557">
        <v>84000</v>
      </c>
      <c r="AT11" s="557">
        <f t="shared" si="15"/>
        <v>84000</v>
      </c>
      <c r="AU11" s="557"/>
      <c r="AV11" s="557"/>
      <c r="AW11" s="557"/>
      <c r="AX11" s="557"/>
      <c r="AY11" s="557"/>
      <c r="AZ11" s="557"/>
      <c r="BA11" s="557"/>
      <c r="BB11" s="557"/>
      <c r="BC11" s="557"/>
      <c r="BD11" s="557"/>
      <c r="BE11" s="606"/>
      <c r="BF11" s="606"/>
      <c r="BG11" s="606"/>
      <c r="BH11" s="606"/>
      <c r="BI11" s="606">
        <f t="shared" si="27"/>
        <v>84000</v>
      </c>
      <c r="BJ11" s="606">
        <f t="shared" si="28"/>
        <v>84000</v>
      </c>
      <c r="BK11" s="766"/>
      <c r="BL11" s="606">
        <f t="shared" si="29"/>
        <v>84000</v>
      </c>
    </row>
    <row r="12" spans="1:64" s="677" customFormat="1" ht="38.25" hidden="1" x14ac:dyDescent="0.2">
      <c r="A12" s="556" t="s">
        <v>736</v>
      </c>
      <c r="B12" s="557"/>
      <c r="C12" s="557"/>
      <c r="D12" s="557">
        <f t="shared" si="3"/>
        <v>0</v>
      </c>
      <c r="E12" s="557"/>
      <c r="F12" s="557"/>
      <c r="G12" s="557"/>
      <c r="H12" s="557"/>
      <c r="I12" s="557"/>
      <c r="J12" s="557"/>
      <c r="K12" s="557"/>
      <c r="L12" s="557"/>
      <c r="M12" s="557"/>
      <c r="N12" s="557"/>
      <c r="O12" s="557"/>
      <c r="P12" s="557"/>
      <c r="Q12" s="557"/>
      <c r="R12" s="557">
        <f t="shared" si="4"/>
        <v>0</v>
      </c>
      <c r="S12" s="557">
        <v>3195</v>
      </c>
      <c r="T12" s="557">
        <v>862</v>
      </c>
      <c r="U12" s="557"/>
      <c r="V12" s="557"/>
      <c r="W12" s="557"/>
      <c r="X12" s="557"/>
      <c r="Y12" s="557"/>
      <c r="Z12" s="557"/>
      <c r="AA12" s="557"/>
      <c r="AB12" s="557"/>
      <c r="AC12" s="557"/>
      <c r="AD12" s="557"/>
      <c r="AE12" s="557"/>
      <c r="AF12" s="557">
        <f t="shared" si="5"/>
        <v>4057</v>
      </c>
      <c r="AG12" s="557"/>
      <c r="AH12" s="557">
        <f t="shared" si="6"/>
        <v>4057</v>
      </c>
      <c r="AI12" s="557"/>
      <c r="AJ12" s="557">
        <f t="shared" si="10"/>
        <v>4057</v>
      </c>
      <c r="AK12" s="557"/>
      <c r="AL12" s="557">
        <f t="shared" si="11"/>
        <v>4057</v>
      </c>
      <c r="AM12" s="557"/>
      <c r="AN12" s="557">
        <f t="shared" si="12"/>
        <v>4057</v>
      </c>
      <c r="AO12" s="557"/>
      <c r="AP12" s="668">
        <f t="shared" si="13"/>
        <v>4057</v>
      </c>
      <c r="AQ12" s="557"/>
      <c r="AR12" s="557">
        <f t="shared" si="14"/>
        <v>4057</v>
      </c>
      <c r="AS12" s="557"/>
      <c r="AT12" s="557">
        <f t="shared" si="15"/>
        <v>4057</v>
      </c>
      <c r="AU12" s="557"/>
      <c r="AV12" s="557">
        <f t="shared" si="16"/>
        <v>4057</v>
      </c>
      <c r="AW12" s="557">
        <f t="shared" si="17"/>
        <v>0</v>
      </c>
      <c r="AX12" s="557">
        <f t="shared" si="18"/>
        <v>4057</v>
      </c>
      <c r="AY12" s="557">
        <f t="shared" si="19"/>
        <v>0</v>
      </c>
      <c r="AZ12" s="557">
        <f t="shared" si="20"/>
        <v>4057</v>
      </c>
      <c r="BA12" s="557">
        <f t="shared" si="21"/>
        <v>0</v>
      </c>
      <c r="BB12" s="557">
        <f t="shared" si="22"/>
        <v>4057</v>
      </c>
      <c r="BC12" s="557">
        <f t="shared" si="23"/>
        <v>0</v>
      </c>
      <c r="BD12" s="557">
        <f t="shared" si="8"/>
        <v>4057</v>
      </c>
      <c r="BE12" s="606">
        <f t="shared" si="9"/>
        <v>0</v>
      </c>
      <c r="BF12" s="606">
        <f t="shared" si="24"/>
        <v>4057</v>
      </c>
      <c r="BG12" s="606">
        <f t="shared" si="25"/>
        <v>0</v>
      </c>
      <c r="BH12" s="606">
        <f t="shared" si="26"/>
        <v>4057</v>
      </c>
      <c r="BI12" s="606">
        <f t="shared" si="27"/>
        <v>0</v>
      </c>
      <c r="BJ12" s="606">
        <f t="shared" si="28"/>
        <v>4057</v>
      </c>
      <c r="BK12" s="766"/>
      <c r="BL12" s="606">
        <f t="shared" si="29"/>
        <v>4057</v>
      </c>
    </row>
    <row r="13" spans="1:64" s="677" customFormat="1" ht="25.5" hidden="1" x14ac:dyDescent="0.2">
      <c r="A13" s="556" t="s">
        <v>164</v>
      </c>
      <c r="B13" s="557">
        <v>50487</v>
      </c>
      <c r="C13" s="557"/>
      <c r="D13" s="557">
        <f t="shared" si="3"/>
        <v>50487</v>
      </c>
      <c r="E13" s="557"/>
      <c r="F13" s="557">
        <f>SUM(D13:E13)</f>
        <v>50487</v>
      </c>
      <c r="G13" s="557"/>
      <c r="H13" s="557">
        <f>SUM(F13:G13)</f>
        <v>50487</v>
      </c>
      <c r="I13" s="557"/>
      <c r="J13" s="557">
        <f>SUM(H13:I13)</f>
        <v>50487</v>
      </c>
      <c r="K13" s="557"/>
      <c r="L13" s="557">
        <f>SUM(J13:K13)</f>
        <v>50487</v>
      </c>
      <c r="M13" s="557"/>
      <c r="N13" s="557">
        <f>SUM(L13:M13)</f>
        <v>50487</v>
      </c>
      <c r="O13" s="557"/>
      <c r="P13" s="557">
        <v>10008</v>
      </c>
      <c r="Q13" s="557"/>
      <c r="R13" s="557">
        <f t="shared" si="4"/>
        <v>10008</v>
      </c>
      <c r="S13" s="557"/>
      <c r="T13" s="557"/>
      <c r="U13" s="557"/>
      <c r="V13" s="557">
        <f>R13+U13</f>
        <v>10008</v>
      </c>
      <c r="W13" s="557"/>
      <c r="X13" s="557">
        <f t="shared" ref="X13:X30" si="30">SUM(V13:W13)</f>
        <v>10008</v>
      </c>
      <c r="Y13" s="557"/>
      <c r="Z13" s="557">
        <f>SUM(X13:Y13)</f>
        <v>10008</v>
      </c>
      <c r="AA13" s="557"/>
      <c r="AB13" s="557">
        <f>SUM(Z13:AA13)</f>
        <v>10008</v>
      </c>
      <c r="AC13" s="557"/>
      <c r="AD13" s="557">
        <f>SUM(AB13:AC13)</f>
        <v>10008</v>
      </c>
      <c r="AE13" s="557"/>
      <c r="AF13" s="557">
        <f t="shared" si="5"/>
        <v>0</v>
      </c>
      <c r="AG13" s="557"/>
      <c r="AH13" s="557">
        <f t="shared" si="6"/>
        <v>0</v>
      </c>
      <c r="AI13" s="557"/>
      <c r="AJ13" s="557">
        <f t="shared" si="10"/>
        <v>0</v>
      </c>
      <c r="AK13" s="557"/>
      <c r="AL13" s="557">
        <f t="shared" si="11"/>
        <v>0</v>
      </c>
      <c r="AM13" s="557"/>
      <c r="AN13" s="557">
        <f t="shared" si="12"/>
        <v>0</v>
      </c>
      <c r="AO13" s="557"/>
      <c r="AP13" s="668">
        <f t="shared" si="13"/>
        <v>0</v>
      </c>
      <c r="AQ13" s="557"/>
      <c r="AR13" s="557">
        <f t="shared" si="14"/>
        <v>0</v>
      </c>
      <c r="AS13" s="557"/>
      <c r="AT13" s="557">
        <f t="shared" si="15"/>
        <v>0</v>
      </c>
      <c r="AU13" s="557"/>
      <c r="AV13" s="557">
        <f t="shared" si="16"/>
        <v>60495</v>
      </c>
      <c r="AW13" s="557">
        <f t="shared" si="17"/>
        <v>0</v>
      </c>
      <c r="AX13" s="557">
        <f t="shared" si="18"/>
        <v>60495</v>
      </c>
      <c r="AY13" s="557">
        <f t="shared" si="19"/>
        <v>0</v>
      </c>
      <c r="AZ13" s="557">
        <f t="shared" si="20"/>
        <v>60495</v>
      </c>
      <c r="BA13" s="557">
        <f t="shared" si="21"/>
        <v>0</v>
      </c>
      <c r="BB13" s="557">
        <f t="shared" si="22"/>
        <v>60495</v>
      </c>
      <c r="BC13" s="557">
        <f t="shared" si="23"/>
        <v>0</v>
      </c>
      <c r="BD13" s="557">
        <f t="shared" si="8"/>
        <v>60495</v>
      </c>
      <c r="BE13" s="606">
        <f t="shared" si="9"/>
        <v>0</v>
      </c>
      <c r="BF13" s="606">
        <f t="shared" si="24"/>
        <v>60495</v>
      </c>
      <c r="BG13" s="606">
        <f t="shared" si="25"/>
        <v>0</v>
      </c>
      <c r="BH13" s="606">
        <f t="shared" si="26"/>
        <v>60495</v>
      </c>
      <c r="BI13" s="606">
        <f t="shared" si="27"/>
        <v>0</v>
      </c>
      <c r="BJ13" s="606">
        <f t="shared" si="28"/>
        <v>60495</v>
      </c>
      <c r="BK13" s="766"/>
      <c r="BL13" s="606">
        <f t="shared" si="29"/>
        <v>60495</v>
      </c>
    </row>
    <row r="14" spans="1:64" s="677" customFormat="1" ht="38.25" hidden="1" x14ac:dyDescent="0.2">
      <c r="A14" s="556" t="s">
        <v>165</v>
      </c>
      <c r="B14" s="557"/>
      <c r="C14" s="557"/>
      <c r="D14" s="557">
        <f t="shared" si="3"/>
        <v>0</v>
      </c>
      <c r="E14" s="557"/>
      <c r="F14" s="557"/>
      <c r="G14" s="557"/>
      <c r="H14" s="557">
        <f t="shared" ref="H14:H30" si="31">SUM(F14:G14)</f>
        <v>0</v>
      </c>
      <c r="I14" s="557"/>
      <c r="J14" s="557">
        <f t="shared" ref="J14:J30" si="32">SUM(H14:I14)</f>
        <v>0</v>
      </c>
      <c r="K14" s="557"/>
      <c r="L14" s="557"/>
      <c r="M14" s="557"/>
      <c r="N14" s="557"/>
      <c r="O14" s="557"/>
      <c r="P14" s="557"/>
      <c r="Q14" s="557"/>
      <c r="R14" s="557">
        <f t="shared" si="4"/>
        <v>0</v>
      </c>
      <c r="S14" s="557">
        <f>39828+22000</f>
        <v>61828</v>
      </c>
      <c r="T14" s="557">
        <f>10754+5940</f>
        <v>16694</v>
      </c>
      <c r="U14" s="557"/>
      <c r="V14" s="557"/>
      <c r="W14" s="557"/>
      <c r="X14" s="557">
        <f t="shared" si="30"/>
        <v>0</v>
      </c>
      <c r="Y14" s="557"/>
      <c r="Z14" s="557">
        <f t="shared" ref="Z14:Z30" si="33">SUM(X14:Y14)</f>
        <v>0</v>
      </c>
      <c r="AA14" s="557"/>
      <c r="AB14" s="557"/>
      <c r="AC14" s="557"/>
      <c r="AD14" s="557"/>
      <c r="AE14" s="557"/>
      <c r="AF14" s="557">
        <f t="shared" si="5"/>
        <v>78522</v>
      </c>
      <c r="AG14" s="557"/>
      <c r="AH14" s="557">
        <f t="shared" si="6"/>
        <v>78522</v>
      </c>
      <c r="AI14" s="557"/>
      <c r="AJ14" s="557">
        <f t="shared" si="10"/>
        <v>78522</v>
      </c>
      <c r="AK14" s="557"/>
      <c r="AL14" s="557">
        <f t="shared" si="11"/>
        <v>78522</v>
      </c>
      <c r="AM14" s="557"/>
      <c r="AN14" s="557">
        <f t="shared" si="12"/>
        <v>78522</v>
      </c>
      <c r="AO14" s="557"/>
      <c r="AP14" s="668">
        <f t="shared" si="13"/>
        <v>78522</v>
      </c>
      <c r="AQ14" s="557"/>
      <c r="AR14" s="557">
        <f t="shared" si="14"/>
        <v>78522</v>
      </c>
      <c r="AS14" s="557"/>
      <c r="AT14" s="557">
        <f t="shared" si="15"/>
        <v>78522</v>
      </c>
      <c r="AU14" s="557"/>
      <c r="AV14" s="557">
        <f t="shared" si="16"/>
        <v>78522</v>
      </c>
      <c r="AW14" s="557">
        <f t="shared" si="17"/>
        <v>0</v>
      </c>
      <c r="AX14" s="557">
        <f t="shared" si="18"/>
        <v>78522</v>
      </c>
      <c r="AY14" s="557">
        <f t="shared" si="19"/>
        <v>0</v>
      </c>
      <c r="AZ14" s="557">
        <f t="shared" si="20"/>
        <v>78522</v>
      </c>
      <c r="BA14" s="557">
        <f t="shared" si="21"/>
        <v>0</v>
      </c>
      <c r="BB14" s="557">
        <f t="shared" si="22"/>
        <v>78522</v>
      </c>
      <c r="BC14" s="557">
        <f t="shared" si="23"/>
        <v>0</v>
      </c>
      <c r="BD14" s="557">
        <f t="shared" si="8"/>
        <v>78522</v>
      </c>
      <c r="BE14" s="606">
        <f t="shared" si="9"/>
        <v>0</v>
      </c>
      <c r="BF14" s="606">
        <f t="shared" si="24"/>
        <v>78522</v>
      </c>
      <c r="BG14" s="606">
        <f t="shared" si="25"/>
        <v>0</v>
      </c>
      <c r="BH14" s="606">
        <f t="shared" si="26"/>
        <v>78522</v>
      </c>
      <c r="BI14" s="606">
        <f t="shared" si="27"/>
        <v>0</v>
      </c>
      <c r="BJ14" s="606">
        <f t="shared" si="28"/>
        <v>78522</v>
      </c>
      <c r="BK14" s="766"/>
      <c r="BL14" s="606">
        <f t="shared" si="29"/>
        <v>78522</v>
      </c>
    </row>
    <row r="15" spans="1:64" s="677" customFormat="1" ht="20.25" hidden="1" customHeight="1" x14ac:dyDescent="0.2">
      <c r="A15" s="556" t="s">
        <v>526</v>
      </c>
      <c r="B15" s="557"/>
      <c r="C15" s="557"/>
      <c r="D15" s="557">
        <f t="shared" si="3"/>
        <v>0</v>
      </c>
      <c r="E15" s="557"/>
      <c r="F15" s="557"/>
      <c r="G15" s="557"/>
      <c r="H15" s="557">
        <f t="shared" si="31"/>
        <v>0</v>
      </c>
      <c r="I15" s="557"/>
      <c r="J15" s="557">
        <f t="shared" si="32"/>
        <v>0</v>
      </c>
      <c r="K15" s="557"/>
      <c r="L15" s="557"/>
      <c r="M15" s="557"/>
      <c r="N15" s="557"/>
      <c r="O15" s="557"/>
      <c r="P15" s="557"/>
      <c r="Q15" s="557"/>
      <c r="R15" s="557">
        <f t="shared" si="4"/>
        <v>0</v>
      </c>
      <c r="S15" s="557">
        <v>16639</v>
      </c>
      <c r="T15" s="557"/>
      <c r="U15" s="557"/>
      <c r="V15" s="557"/>
      <c r="W15" s="557"/>
      <c r="X15" s="557">
        <f t="shared" si="30"/>
        <v>0</v>
      </c>
      <c r="Y15" s="557"/>
      <c r="Z15" s="557">
        <f t="shared" si="33"/>
        <v>0</v>
      </c>
      <c r="AA15" s="557"/>
      <c r="AB15" s="557"/>
      <c r="AC15" s="557"/>
      <c r="AD15" s="557"/>
      <c r="AE15" s="557"/>
      <c r="AF15" s="557">
        <f t="shared" si="5"/>
        <v>16639</v>
      </c>
      <c r="AG15" s="557"/>
      <c r="AH15" s="557">
        <f t="shared" si="6"/>
        <v>16639</v>
      </c>
      <c r="AI15" s="557"/>
      <c r="AJ15" s="557">
        <f t="shared" si="10"/>
        <v>16639</v>
      </c>
      <c r="AK15" s="557"/>
      <c r="AL15" s="557">
        <f t="shared" si="11"/>
        <v>16639</v>
      </c>
      <c r="AM15" s="557"/>
      <c r="AN15" s="557">
        <f t="shared" si="12"/>
        <v>16639</v>
      </c>
      <c r="AO15" s="557"/>
      <c r="AP15" s="668">
        <f t="shared" si="13"/>
        <v>16639</v>
      </c>
      <c r="AQ15" s="557"/>
      <c r="AR15" s="557">
        <f t="shared" si="14"/>
        <v>16639</v>
      </c>
      <c r="AS15" s="557"/>
      <c r="AT15" s="557">
        <f t="shared" si="15"/>
        <v>16639</v>
      </c>
      <c r="AU15" s="557"/>
      <c r="AV15" s="557">
        <f t="shared" si="16"/>
        <v>16639</v>
      </c>
      <c r="AW15" s="557">
        <f t="shared" si="17"/>
        <v>0</v>
      </c>
      <c r="AX15" s="557">
        <f t="shared" si="18"/>
        <v>16639</v>
      </c>
      <c r="AY15" s="557">
        <f t="shared" si="19"/>
        <v>0</v>
      </c>
      <c r="AZ15" s="557">
        <f t="shared" si="20"/>
        <v>16639</v>
      </c>
      <c r="BA15" s="557">
        <f t="shared" si="21"/>
        <v>0</v>
      </c>
      <c r="BB15" s="557">
        <f t="shared" si="22"/>
        <v>16639</v>
      </c>
      <c r="BC15" s="557">
        <f t="shared" si="23"/>
        <v>0</v>
      </c>
      <c r="BD15" s="557">
        <f t="shared" si="8"/>
        <v>16639</v>
      </c>
      <c r="BE15" s="606">
        <f t="shared" si="9"/>
        <v>0</v>
      </c>
      <c r="BF15" s="606">
        <f t="shared" si="24"/>
        <v>16639</v>
      </c>
      <c r="BG15" s="606">
        <f t="shared" si="25"/>
        <v>0</v>
      </c>
      <c r="BH15" s="606">
        <f t="shared" si="26"/>
        <v>16639</v>
      </c>
      <c r="BI15" s="606">
        <f t="shared" si="27"/>
        <v>0</v>
      </c>
      <c r="BJ15" s="606">
        <f t="shared" si="28"/>
        <v>16639</v>
      </c>
      <c r="BK15" s="766"/>
      <c r="BL15" s="606">
        <f t="shared" si="29"/>
        <v>16639</v>
      </c>
    </row>
    <row r="16" spans="1:64" s="677" customFormat="1" ht="25.5" hidden="1" x14ac:dyDescent="0.2">
      <c r="A16" s="558" t="s">
        <v>737</v>
      </c>
      <c r="B16" s="557"/>
      <c r="C16" s="557"/>
      <c r="D16" s="557">
        <f t="shared" si="3"/>
        <v>0</v>
      </c>
      <c r="E16" s="557"/>
      <c r="F16" s="557"/>
      <c r="G16" s="557"/>
      <c r="H16" s="557">
        <f t="shared" si="31"/>
        <v>0</v>
      </c>
      <c r="I16" s="557"/>
      <c r="J16" s="557">
        <f t="shared" si="32"/>
        <v>0</v>
      </c>
      <c r="K16" s="557"/>
      <c r="L16" s="557"/>
      <c r="M16" s="557"/>
      <c r="N16" s="557"/>
      <c r="O16" s="557"/>
      <c r="P16" s="557"/>
      <c r="Q16" s="557"/>
      <c r="R16" s="557">
        <f t="shared" si="4"/>
        <v>0</v>
      </c>
      <c r="S16" s="557"/>
      <c r="T16" s="557"/>
      <c r="U16" s="557"/>
      <c r="V16" s="557"/>
      <c r="W16" s="557"/>
      <c r="X16" s="557">
        <f t="shared" si="30"/>
        <v>0</v>
      </c>
      <c r="Y16" s="557"/>
      <c r="Z16" s="557">
        <f t="shared" si="33"/>
        <v>0</v>
      </c>
      <c r="AA16" s="557"/>
      <c r="AB16" s="557"/>
      <c r="AC16" s="557"/>
      <c r="AD16" s="557"/>
      <c r="AE16" s="557"/>
      <c r="AF16" s="557">
        <f t="shared" si="5"/>
        <v>0</v>
      </c>
      <c r="AG16" s="557"/>
      <c r="AH16" s="557">
        <f t="shared" si="6"/>
        <v>0</v>
      </c>
      <c r="AI16" s="557"/>
      <c r="AJ16" s="557">
        <f t="shared" si="10"/>
        <v>0</v>
      </c>
      <c r="AK16" s="557"/>
      <c r="AL16" s="557">
        <f t="shared" si="11"/>
        <v>0</v>
      </c>
      <c r="AM16" s="557"/>
      <c r="AN16" s="557">
        <f t="shared" si="12"/>
        <v>0</v>
      </c>
      <c r="AO16" s="557"/>
      <c r="AP16" s="668">
        <f t="shared" si="13"/>
        <v>0</v>
      </c>
      <c r="AQ16" s="557"/>
      <c r="AR16" s="557">
        <f t="shared" si="14"/>
        <v>0</v>
      </c>
      <c r="AS16" s="557"/>
      <c r="AT16" s="557">
        <f t="shared" si="15"/>
        <v>0</v>
      </c>
      <c r="AU16" s="557"/>
      <c r="AV16" s="557">
        <f t="shared" si="16"/>
        <v>0</v>
      </c>
      <c r="AW16" s="557">
        <f t="shared" si="17"/>
        <v>0</v>
      </c>
      <c r="AX16" s="557">
        <f t="shared" si="18"/>
        <v>0</v>
      </c>
      <c r="AY16" s="557">
        <f t="shared" si="19"/>
        <v>0</v>
      </c>
      <c r="AZ16" s="557">
        <f t="shared" si="20"/>
        <v>0</v>
      </c>
      <c r="BA16" s="557">
        <f t="shared" si="21"/>
        <v>0</v>
      </c>
      <c r="BB16" s="557">
        <f t="shared" si="22"/>
        <v>0</v>
      </c>
      <c r="BC16" s="557">
        <f t="shared" si="23"/>
        <v>0</v>
      </c>
      <c r="BD16" s="557">
        <f t="shared" si="8"/>
        <v>0</v>
      </c>
      <c r="BE16" s="606">
        <f t="shared" si="9"/>
        <v>0</v>
      </c>
      <c r="BF16" s="606">
        <f t="shared" si="24"/>
        <v>0</v>
      </c>
      <c r="BG16" s="606">
        <f t="shared" si="25"/>
        <v>0</v>
      </c>
      <c r="BH16" s="606">
        <f t="shared" si="26"/>
        <v>0</v>
      </c>
      <c r="BI16" s="606">
        <f t="shared" si="27"/>
        <v>0</v>
      </c>
      <c r="BJ16" s="606">
        <f t="shared" si="28"/>
        <v>0</v>
      </c>
      <c r="BK16" s="766"/>
      <c r="BL16" s="606">
        <f t="shared" si="29"/>
        <v>0</v>
      </c>
    </row>
    <row r="17" spans="1:64" s="677" customFormat="1" ht="19.5" hidden="1" customHeight="1" x14ac:dyDescent="0.2">
      <c r="A17" s="556" t="s">
        <v>166</v>
      </c>
      <c r="B17" s="557">
        <v>1600</v>
      </c>
      <c r="C17" s="557"/>
      <c r="D17" s="557">
        <f t="shared" si="3"/>
        <v>1600</v>
      </c>
      <c r="E17" s="557"/>
      <c r="F17" s="557">
        <f>SUM(D17:E17)</f>
        <v>1600</v>
      </c>
      <c r="G17" s="557"/>
      <c r="H17" s="557">
        <f t="shared" si="31"/>
        <v>1600</v>
      </c>
      <c r="I17" s="557"/>
      <c r="J17" s="557">
        <f t="shared" si="32"/>
        <v>1600</v>
      </c>
      <c r="K17" s="557"/>
      <c r="L17" s="557">
        <f>SUM(J17:K17)</f>
        <v>1600</v>
      </c>
      <c r="M17" s="557">
        <v>471</v>
      </c>
      <c r="N17" s="557">
        <f>SUM(L17:M17)</f>
        <v>2071</v>
      </c>
      <c r="O17" s="557"/>
      <c r="P17" s="557">
        <f>B17*0.4365</f>
        <v>698.4</v>
      </c>
      <c r="Q17" s="557"/>
      <c r="R17" s="557">
        <f t="shared" si="4"/>
        <v>698.4</v>
      </c>
      <c r="S17" s="557">
        <v>1334</v>
      </c>
      <c r="T17" s="557">
        <v>360</v>
      </c>
      <c r="U17" s="557"/>
      <c r="V17" s="557">
        <f>R17+U17</f>
        <v>698.4</v>
      </c>
      <c r="W17" s="557"/>
      <c r="X17" s="557">
        <f t="shared" si="30"/>
        <v>698.4</v>
      </c>
      <c r="Y17" s="557"/>
      <c r="Z17" s="557">
        <f t="shared" si="33"/>
        <v>698.4</v>
      </c>
      <c r="AA17" s="557"/>
      <c r="AB17" s="557">
        <f>SUM(Z17:AA17)</f>
        <v>698.4</v>
      </c>
      <c r="AC17" s="557"/>
      <c r="AD17" s="557">
        <f>SUM(AB17:AC17)</f>
        <v>698.4</v>
      </c>
      <c r="AE17" s="557"/>
      <c r="AF17" s="557">
        <f t="shared" si="5"/>
        <v>1694</v>
      </c>
      <c r="AG17" s="557"/>
      <c r="AH17" s="557">
        <f t="shared" si="6"/>
        <v>1694</v>
      </c>
      <c r="AI17" s="557"/>
      <c r="AJ17" s="557">
        <f t="shared" si="10"/>
        <v>1694</v>
      </c>
      <c r="AK17" s="557"/>
      <c r="AL17" s="557">
        <f t="shared" si="11"/>
        <v>1694</v>
      </c>
      <c r="AM17" s="557"/>
      <c r="AN17" s="557">
        <f t="shared" si="12"/>
        <v>1694</v>
      </c>
      <c r="AO17" s="557"/>
      <c r="AP17" s="668">
        <f t="shared" si="13"/>
        <v>1694</v>
      </c>
      <c r="AQ17" s="557"/>
      <c r="AR17" s="557">
        <f t="shared" si="14"/>
        <v>1694</v>
      </c>
      <c r="AS17" s="557"/>
      <c r="AT17" s="557">
        <f t="shared" si="15"/>
        <v>1694</v>
      </c>
      <c r="AU17" s="557"/>
      <c r="AV17" s="557">
        <f t="shared" si="16"/>
        <v>3992.4</v>
      </c>
      <c r="AW17" s="557">
        <f t="shared" si="17"/>
        <v>0</v>
      </c>
      <c r="AX17" s="557">
        <f t="shared" si="18"/>
        <v>3992.4</v>
      </c>
      <c r="AY17" s="557">
        <f t="shared" si="19"/>
        <v>0</v>
      </c>
      <c r="AZ17" s="557">
        <f t="shared" si="20"/>
        <v>3992.4</v>
      </c>
      <c r="BA17" s="557">
        <f t="shared" si="21"/>
        <v>0</v>
      </c>
      <c r="BB17" s="557">
        <f t="shared" si="22"/>
        <v>3992.4</v>
      </c>
      <c r="BC17" s="557">
        <f t="shared" si="23"/>
        <v>0</v>
      </c>
      <c r="BD17" s="557">
        <f t="shared" si="8"/>
        <v>3992.4</v>
      </c>
      <c r="BE17" s="606">
        <f t="shared" si="9"/>
        <v>0</v>
      </c>
      <c r="BF17" s="606">
        <f t="shared" si="24"/>
        <v>3992.4</v>
      </c>
      <c r="BG17" s="606">
        <f t="shared" si="25"/>
        <v>471</v>
      </c>
      <c r="BH17" s="606">
        <f t="shared" si="26"/>
        <v>4463.3999999999996</v>
      </c>
      <c r="BI17" s="606">
        <f t="shared" si="27"/>
        <v>0</v>
      </c>
      <c r="BJ17" s="606">
        <f t="shared" si="28"/>
        <v>4463.3999999999996</v>
      </c>
      <c r="BK17" s="766"/>
      <c r="BL17" s="606">
        <f t="shared" si="29"/>
        <v>4463.3999999999996</v>
      </c>
    </row>
    <row r="18" spans="1:64" s="677" customFormat="1" ht="18.75" hidden="1" customHeight="1" x14ac:dyDescent="0.2">
      <c r="A18" s="556" t="s">
        <v>167</v>
      </c>
      <c r="B18" s="557"/>
      <c r="C18" s="557"/>
      <c r="D18" s="557">
        <f t="shared" si="3"/>
        <v>0</v>
      </c>
      <c r="E18" s="557"/>
      <c r="F18" s="557"/>
      <c r="G18" s="557"/>
      <c r="H18" s="557">
        <f t="shared" si="31"/>
        <v>0</v>
      </c>
      <c r="I18" s="557"/>
      <c r="J18" s="557">
        <f t="shared" si="32"/>
        <v>0</v>
      </c>
      <c r="K18" s="557"/>
      <c r="L18" s="557"/>
      <c r="M18" s="557"/>
      <c r="N18" s="557"/>
      <c r="O18" s="557"/>
      <c r="P18" s="557"/>
      <c r="Q18" s="557"/>
      <c r="R18" s="557">
        <f t="shared" si="4"/>
        <v>0</v>
      </c>
      <c r="S18" s="557">
        <v>6314</v>
      </c>
      <c r="T18" s="557">
        <f>S18*0.27</f>
        <v>1704.7800000000002</v>
      </c>
      <c r="U18" s="557"/>
      <c r="V18" s="557"/>
      <c r="W18" s="557"/>
      <c r="X18" s="557">
        <f t="shared" si="30"/>
        <v>0</v>
      </c>
      <c r="Y18" s="557"/>
      <c r="Z18" s="557">
        <f t="shared" si="33"/>
        <v>0</v>
      </c>
      <c r="AA18" s="557"/>
      <c r="AB18" s="557"/>
      <c r="AC18" s="557"/>
      <c r="AD18" s="557"/>
      <c r="AE18" s="557"/>
      <c r="AF18" s="557">
        <f t="shared" si="5"/>
        <v>8018.7800000000007</v>
      </c>
      <c r="AG18" s="557"/>
      <c r="AH18" s="557">
        <f t="shared" si="6"/>
        <v>8018.7800000000007</v>
      </c>
      <c r="AI18" s="557"/>
      <c r="AJ18" s="557">
        <f t="shared" si="10"/>
        <v>8018.7800000000007</v>
      </c>
      <c r="AK18" s="557"/>
      <c r="AL18" s="557">
        <f t="shared" si="11"/>
        <v>8018.7800000000007</v>
      </c>
      <c r="AM18" s="557"/>
      <c r="AN18" s="557">
        <f t="shared" si="12"/>
        <v>8018.7800000000007</v>
      </c>
      <c r="AO18" s="557"/>
      <c r="AP18" s="668">
        <f t="shared" si="13"/>
        <v>8018.7800000000007</v>
      </c>
      <c r="AQ18" s="557"/>
      <c r="AR18" s="557">
        <f t="shared" si="14"/>
        <v>8018.7800000000007</v>
      </c>
      <c r="AS18" s="557"/>
      <c r="AT18" s="557">
        <f t="shared" si="15"/>
        <v>8018.7800000000007</v>
      </c>
      <c r="AU18" s="557"/>
      <c r="AV18" s="557">
        <f t="shared" si="16"/>
        <v>8018.7800000000007</v>
      </c>
      <c r="AW18" s="557">
        <f t="shared" si="17"/>
        <v>0</v>
      </c>
      <c r="AX18" s="557">
        <f t="shared" si="18"/>
        <v>8018.7800000000007</v>
      </c>
      <c r="AY18" s="557">
        <f t="shared" si="19"/>
        <v>0</v>
      </c>
      <c r="AZ18" s="557">
        <f t="shared" si="20"/>
        <v>8018.7800000000007</v>
      </c>
      <c r="BA18" s="557">
        <f t="shared" si="21"/>
        <v>0</v>
      </c>
      <c r="BB18" s="557">
        <f t="shared" si="22"/>
        <v>8018.7800000000007</v>
      </c>
      <c r="BC18" s="557">
        <f t="shared" si="23"/>
        <v>0</v>
      </c>
      <c r="BD18" s="557">
        <f t="shared" si="8"/>
        <v>8018.7800000000007</v>
      </c>
      <c r="BE18" s="606">
        <f t="shared" si="9"/>
        <v>0</v>
      </c>
      <c r="BF18" s="606">
        <f t="shared" si="24"/>
        <v>8018.7800000000007</v>
      </c>
      <c r="BG18" s="606">
        <f t="shared" si="25"/>
        <v>0</v>
      </c>
      <c r="BH18" s="606">
        <f t="shared" si="26"/>
        <v>8018.7800000000007</v>
      </c>
      <c r="BI18" s="606">
        <f t="shared" si="27"/>
        <v>0</v>
      </c>
      <c r="BJ18" s="606">
        <f t="shared" si="28"/>
        <v>8018.7800000000007</v>
      </c>
      <c r="BK18" s="766"/>
      <c r="BL18" s="606">
        <f t="shared" si="29"/>
        <v>8018.7800000000007</v>
      </c>
    </row>
    <row r="19" spans="1:64" s="677" customFormat="1" ht="18.75" hidden="1" customHeight="1" x14ac:dyDescent="0.2">
      <c r="A19" s="556" t="s">
        <v>168</v>
      </c>
      <c r="B19" s="557"/>
      <c r="C19" s="557"/>
      <c r="D19" s="557">
        <f t="shared" si="3"/>
        <v>0</v>
      </c>
      <c r="E19" s="557"/>
      <c r="F19" s="557"/>
      <c r="G19" s="557"/>
      <c r="H19" s="557">
        <f t="shared" si="31"/>
        <v>0</v>
      </c>
      <c r="I19" s="557"/>
      <c r="J19" s="557">
        <f t="shared" si="32"/>
        <v>0</v>
      </c>
      <c r="K19" s="557"/>
      <c r="L19" s="557"/>
      <c r="M19" s="557"/>
      <c r="N19" s="557"/>
      <c r="O19" s="557"/>
      <c r="P19" s="557"/>
      <c r="Q19" s="557"/>
      <c r="R19" s="557">
        <f t="shared" si="4"/>
        <v>0</v>
      </c>
      <c r="S19" s="557">
        <v>1440</v>
      </c>
      <c r="T19" s="557">
        <v>389</v>
      </c>
      <c r="U19" s="557"/>
      <c r="V19" s="557"/>
      <c r="W19" s="557"/>
      <c r="X19" s="557">
        <f t="shared" si="30"/>
        <v>0</v>
      </c>
      <c r="Y19" s="557"/>
      <c r="Z19" s="557">
        <f t="shared" si="33"/>
        <v>0</v>
      </c>
      <c r="AA19" s="557"/>
      <c r="AB19" s="557"/>
      <c r="AC19" s="557"/>
      <c r="AD19" s="557"/>
      <c r="AE19" s="557"/>
      <c r="AF19" s="557">
        <f t="shared" si="5"/>
        <v>1829</v>
      </c>
      <c r="AG19" s="557"/>
      <c r="AH19" s="557">
        <f t="shared" si="6"/>
        <v>1829</v>
      </c>
      <c r="AI19" s="557"/>
      <c r="AJ19" s="557">
        <f t="shared" si="10"/>
        <v>1829</v>
      </c>
      <c r="AK19" s="557"/>
      <c r="AL19" s="557">
        <f t="shared" si="11"/>
        <v>1829</v>
      </c>
      <c r="AM19" s="557"/>
      <c r="AN19" s="557">
        <f t="shared" si="12"/>
        <v>1829</v>
      </c>
      <c r="AO19" s="557"/>
      <c r="AP19" s="668">
        <f t="shared" si="13"/>
        <v>1829</v>
      </c>
      <c r="AQ19" s="557"/>
      <c r="AR19" s="557">
        <f t="shared" si="14"/>
        <v>1829</v>
      </c>
      <c r="AS19" s="557"/>
      <c r="AT19" s="557">
        <f t="shared" si="15"/>
        <v>1829</v>
      </c>
      <c r="AU19" s="557"/>
      <c r="AV19" s="557">
        <f t="shared" si="16"/>
        <v>1829</v>
      </c>
      <c r="AW19" s="557">
        <f t="shared" si="17"/>
        <v>0</v>
      </c>
      <c r="AX19" s="557">
        <f t="shared" si="18"/>
        <v>1829</v>
      </c>
      <c r="AY19" s="557">
        <f t="shared" si="19"/>
        <v>0</v>
      </c>
      <c r="AZ19" s="557">
        <f t="shared" si="20"/>
        <v>1829</v>
      </c>
      <c r="BA19" s="557">
        <f t="shared" si="21"/>
        <v>0</v>
      </c>
      <c r="BB19" s="557">
        <f t="shared" si="22"/>
        <v>1829</v>
      </c>
      <c r="BC19" s="557">
        <f t="shared" si="23"/>
        <v>0</v>
      </c>
      <c r="BD19" s="557">
        <f t="shared" si="8"/>
        <v>1829</v>
      </c>
      <c r="BE19" s="606">
        <f t="shared" si="9"/>
        <v>0</v>
      </c>
      <c r="BF19" s="606">
        <f t="shared" si="24"/>
        <v>1829</v>
      </c>
      <c r="BG19" s="606">
        <f t="shared" si="25"/>
        <v>0</v>
      </c>
      <c r="BH19" s="606">
        <f t="shared" si="26"/>
        <v>1829</v>
      </c>
      <c r="BI19" s="606">
        <f t="shared" si="27"/>
        <v>0</v>
      </c>
      <c r="BJ19" s="606">
        <f t="shared" si="28"/>
        <v>1829</v>
      </c>
      <c r="BK19" s="766"/>
      <c r="BL19" s="606">
        <f t="shared" si="29"/>
        <v>1829</v>
      </c>
    </row>
    <row r="20" spans="1:64" s="677" customFormat="1" ht="13.5" hidden="1" customHeight="1" x14ac:dyDescent="0.2">
      <c r="A20" s="556" t="s">
        <v>527</v>
      </c>
      <c r="B20" s="557"/>
      <c r="C20" s="557"/>
      <c r="D20" s="557">
        <f t="shared" si="3"/>
        <v>0</v>
      </c>
      <c r="E20" s="557"/>
      <c r="F20" s="557"/>
      <c r="G20" s="557"/>
      <c r="H20" s="557">
        <f t="shared" si="31"/>
        <v>0</v>
      </c>
      <c r="I20" s="557"/>
      <c r="J20" s="557">
        <f t="shared" si="32"/>
        <v>0</v>
      </c>
      <c r="K20" s="557"/>
      <c r="L20" s="557"/>
      <c r="M20" s="557"/>
      <c r="N20" s="557"/>
      <c r="O20" s="557"/>
      <c r="P20" s="557"/>
      <c r="Q20" s="557"/>
      <c r="R20" s="557">
        <f t="shared" si="4"/>
        <v>0</v>
      </c>
      <c r="S20" s="557">
        <v>3009</v>
      </c>
      <c r="T20" s="557"/>
      <c r="U20" s="557"/>
      <c r="V20" s="557"/>
      <c r="W20" s="557"/>
      <c r="X20" s="557">
        <f t="shared" si="30"/>
        <v>0</v>
      </c>
      <c r="Y20" s="557"/>
      <c r="Z20" s="557">
        <f t="shared" si="33"/>
        <v>0</v>
      </c>
      <c r="AA20" s="557"/>
      <c r="AB20" s="557"/>
      <c r="AC20" s="557"/>
      <c r="AD20" s="557"/>
      <c r="AE20" s="557"/>
      <c r="AF20" s="557">
        <f t="shared" si="5"/>
        <v>3009</v>
      </c>
      <c r="AG20" s="557"/>
      <c r="AH20" s="557">
        <f t="shared" si="6"/>
        <v>3009</v>
      </c>
      <c r="AI20" s="557">
        <f>-291-53</f>
        <v>-344</v>
      </c>
      <c r="AJ20" s="557">
        <f t="shared" si="10"/>
        <v>2665</v>
      </c>
      <c r="AK20" s="557"/>
      <c r="AL20" s="557">
        <f t="shared" si="11"/>
        <v>2665</v>
      </c>
      <c r="AM20" s="557"/>
      <c r="AN20" s="557">
        <f t="shared" si="12"/>
        <v>2665</v>
      </c>
      <c r="AO20" s="557"/>
      <c r="AP20" s="668">
        <f t="shared" si="13"/>
        <v>2665</v>
      </c>
      <c r="AQ20" s="557"/>
      <c r="AR20" s="557">
        <f t="shared" si="14"/>
        <v>2665</v>
      </c>
      <c r="AS20" s="557"/>
      <c r="AT20" s="557">
        <f t="shared" si="15"/>
        <v>2665</v>
      </c>
      <c r="AU20" s="557"/>
      <c r="AV20" s="557">
        <f t="shared" si="16"/>
        <v>3009</v>
      </c>
      <c r="AW20" s="557">
        <f t="shared" si="17"/>
        <v>0</v>
      </c>
      <c r="AX20" s="557">
        <f t="shared" si="18"/>
        <v>3009</v>
      </c>
      <c r="AY20" s="557">
        <f t="shared" si="19"/>
        <v>-344</v>
      </c>
      <c r="AZ20" s="557">
        <f t="shared" si="20"/>
        <v>2665</v>
      </c>
      <c r="BA20" s="557">
        <f t="shared" si="21"/>
        <v>0</v>
      </c>
      <c r="BB20" s="557">
        <f t="shared" si="22"/>
        <v>2665</v>
      </c>
      <c r="BC20" s="557">
        <f t="shared" si="23"/>
        <v>0</v>
      </c>
      <c r="BD20" s="557">
        <f t="shared" si="8"/>
        <v>2665</v>
      </c>
      <c r="BE20" s="606">
        <f t="shared" si="9"/>
        <v>0</v>
      </c>
      <c r="BF20" s="606">
        <f t="shared" si="24"/>
        <v>2665</v>
      </c>
      <c r="BG20" s="606">
        <f t="shared" si="25"/>
        <v>0</v>
      </c>
      <c r="BH20" s="606">
        <f t="shared" si="26"/>
        <v>2665</v>
      </c>
      <c r="BI20" s="606">
        <f t="shared" si="27"/>
        <v>0</v>
      </c>
      <c r="BJ20" s="606">
        <f t="shared" si="28"/>
        <v>2665</v>
      </c>
      <c r="BK20" s="766"/>
      <c r="BL20" s="606">
        <f t="shared" si="29"/>
        <v>2665</v>
      </c>
    </row>
    <row r="21" spans="1:64" s="677" customFormat="1" ht="17.25" hidden="1" customHeight="1" x14ac:dyDescent="0.2">
      <c r="A21" s="556" t="s">
        <v>492</v>
      </c>
      <c r="B21" s="557"/>
      <c r="C21" s="557"/>
      <c r="D21" s="557">
        <f t="shared" si="3"/>
        <v>0</v>
      </c>
      <c r="E21" s="557"/>
      <c r="F21" s="557"/>
      <c r="G21" s="557"/>
      <c r="H21" s="557">
        <f t="shared" si="31"/>
        <v>0</v>
      </c>
      <c r="I21" s="557"/>
      <c r="J21" s="557">
        <f t="shared" si="32"/>
        <v>0</v>
      </c>
      <c r="K21" s="557"/>
      <c r="L21" s="557"/>
      <c r="M21" s="557"/>
      <c r="N21" s="557"/>
      <c r="O21" s="557"/>
      <c r="P21" s="557"/>
      <c r="Q21" s="557"/>
      <c r="R21" s="557">
        <f t="shared" si="4"/>
        <v>0</v>
      </c>
      <c r="S21" s="557">
        <v>4400</v>
      </c>
      <c r="T21" s="557"/>
      <c r="U21" s="557"/>
      <c r="V21" s="557"/>
      <c r="W21" s="557"/>
      <c r="X21" s="557">
        <f t="shared" si="30"/>
        <v>0</v>
      </c>
      <c r="Y21" s="557"/>
      <c r="Z21" s="557">
        <f t="shared" si="33"/>
        <v>0</v>
      </c>
      <c r="AA21" s="557"/>
      <c r="AB21" s="557"/>
      <c r="AC21" s="557"/>
      <c r="AD21" s="557"/>
      <c r="AE21" s="557"/>
      <c r="AF21" s="557">
        <f t="shared" si="5"/>
        <v>4400</v>
      </c>
      <c r="AG21" s="557"/>
      <c r="AH21" s="557">
        <f t="shared" si="6"/>
        <v>4400</v>
      </c>
      <c r="AI21" s="557"/>
      <c r="AJ21" s="557">
        <f t="shared" si="10"/>
        <v>4400</v>
      </c>
      <c r="AK21" s="557"/>
      <c r="AL21" s="557">
        <f t="shared" si="11"/>
        <v>4400</v>
      </c>
      <c r="AM21" s="557"/>
      <c r="AN21" s="557">
        <f t="shared" si="12"/>
        <v>4400</v>
      </c>
      <c r="AO21" s="557"/>
      <c r="AP21" s="668">
        <f t="shared" si="13"/>
        <v>4400</v>
      </c>
      <c r="AQ21" s="557"/>
      <c r="AR21" s="557">
        <f t="shared" si="14"/>
        <v>4400</v>
      </c>
      <c r="AS21" s="557"/>
      <c r="AT21" s="557">
        <f t="shared" si="15"/>
        <v>4400</v>
      </c>
      <c r="AU21" s="557"/>
      <c r="AV21" s="557">
        <f t="shared" si="16"/>
        <v>4400</v>
      </c>
      <c r="AW21" s="557">
        <f t="shared" si="17"/>
        <v>0</v>
      </c>
      <c r="AX21" s="557">
        <f t="shared" si="18"/>
        <v>4400</v>
      </c>
      <c r="AY21" s="557">
        <f t="shared" si="19"/>
        <v>0</v>
      </c>
      <c r="AZ21" s="557">
        <f t="shared" si="20"/>
        <v>4400</v>
      </c>
      <c r="BA21" s="557">
        <f t="shared" si="21"/>
        <v>0</v>
      </c>
      <c r="BB21" s="557">
        <f t="shared" si="22"/>
        <v>4400</v>
      </c>
      <c r="BC21" s="557">
        <f t="shared" si="23"/>
        <v>0</v>
      </c>
      <c r="BD21" s="557">
        <f t="shared" si="8"/>
        <v>4400</v>
      </c>
      <c r="BE21" s="606">
        <f t="shared" si="9"/>
        <v>0</v>
      </c>
      <c r="BF21" s="606">
        <f t="shared" si="24"/>
        <v>4400</v>
      </c>
      <c r="BG21" s="606">
        <f t="shared" si="25"/>
        <v>0</v>
      </c>
      <c r="BH21" s="606">
        <f t="shared" si="26"/>
        <v>4400</v>
      </c>
      <c r="BI21" s="606">
        <f t="shared" si="27"/>
        <v>0</v>
      </c>
      <c r="BJ21" s="606">
        <f t="shared" si="28"/>
        <v>4400</v>
      </c>
      <c r="BK21" s="766"/>
      <c r="BL21" s="606">
        <f t="shared" si="29"/>
        <v>4400</v>
      </c>
    </row>
    <row r="22" spans="1:64" s="677" customFormat="1" ht="25.5" hidden="1" x14ac:dyDescent="0.2">
      <c r="A22" s="556" t="s">
        <v>169</v>
      </c>
      <c r="B22" s="557"/>
      <c r="C22" s="557"/>
      <c r="D22" s="557">
        <f t="shared" si="3"/>
        <v>0</v>
      </c>
      <c r="E22" s="557"/>
      <c r="F22" s="557"/>
      <c r="G22" s="557"/>
      <c r="H22" s="557">
        <f t="shared" si="31"/>
        <v>0</v>
      </c>
      <c r="I22" s="557"/>
      <c r="J22" s="557">
        <f t="shared" si="32"/>
        <v>0</v>
      </c>
      <c r="K22" s="557"/>
      <c r="L22" s="557"/>
      <c r="M22" s="557"/>
      <c r="N22" s="557"/>
      <c r="O22" s="557"/>
      <c r="P22" s="557"/>
      <c r="Q22" s="557"/>
      <c r="R22" s="557">
        <f t="shared" si="4"/>
        <v>0</v>
      </c>
      <c r="S22" s="557">
        <v>4027</v>
      </c>
      <c r="T22" s="557">
        <v>1088</v>
      </c>
      <c r="U22" s="557"/>
      <c r="V22" s="557"/>
      <c r="W22" s="557"/>
      <c r="X22" s="557">
        <f t="shared" si="30"/>
        <v>0</v>
      </c>
      <c r="Y22" s="557"/>
      <c r="Z22" s="557">
        <f t="shared" si="33"/>
        <v>0</v>
      </c>
      <c r="AA22" s="557"/>
      <c r="AB22" s="557"/>
      <c r="AC22" s="557"/>
      <c r="AD22" s="557"/>
      <c r="AE22" s="557"/>
      <c r="AF22" s="557">
        <f t="shared" si="5"/>
        <v>5115</v>
      </c>
      <c r="AG22" s="557"/>
      <c r="AH22" s="557">
        <f t="shared" si="6"/>
        <v>5115</v>
      </c>
      <c r="AI22" s="557"/>
      <c r="AJ22" s="557">
        <f t="shared" si="10"/>
        <v>5115</v>
      </c>
      <c r="AK22" s="557"/>
      <c r="AL22" s="557">
        <f t="shared" si="11"/>
        <v>5115</v>
      </c>
      <c r="AM22" s="557"/>
      <c r="AN22" s="557">
        <f t="shared" si="12"/>
        <v>5115</v>
      </c>
      <c r="AO22" s="557"/>
      <c r="AP22" s="668">
        <f t="shared" si="13"/>
        <v>5115</v>
      </c>
      <c r="AQ22" s="557"/>
      <c r="AR22" s="557">
        <f t="shared" si="14"/>
        <v>5115</v>
      </c>
      <c r="AS22" s="557"/>
      <c r="AT22" s="557">
        <f t="shared" si="15"/>
        <v>5115</v>
      </c>
      <c r="AU22" s="557"/>
      <c r="AV22" s="557">
        <f t="shared" si="16"/>
        <v>5115</v>
      </c>
      <c r="AW22" s="557">
        <f t="shared" si="17"/>
        <v>0</v>
      </c>
      <c r="AX22" s="557">
        <f t="shared" si="18"/>
        <v>5115</v>
      </c>
      <c r="AY22" s="557">
        <f t="shared" si="19"/>
        <v>0</v>
      </c>
      <c r="AZ22" s="557">
        <f t="shared" si="20"/>
        <v>5115</v>
      </c>
      <c r="BA22" s="557">
        <f t="shared" si="21"/>
        <v>0</v>
      </c>
      <c r="BB22" s="557">
        <f t="shared" si="22"/>
        <v>5115</v>
      </c>
      <c r="BC22" s="557">
        <f t="shared" si="23"/>
        <v>0</v>
      </c>
      <c r="BD22" s="557">
        <f t="shared" si="8"/>
        <v>5115</v>
      </c>
      <c r="BE22" s="606">
        <f t="shared" si="9"/>
        <v>0</v>
      </c>
      <c r="BF22" s="606">
        <f t="shared" si="24"/>
        <v>5115</v>
      </c>
      <c r="BG22" s="606">
        <f t="shared" si="25"/>
        <v>0</v>
      </c>
      <c r="BH22" s="606">
        <f t="shared" si="26"/>
        <v>5115</v>
      </c>
      <c r="BI22" s="606">
        <f t="shared" si="27"/>
        <v>0</v>
      </c>
      <c r="BJ22" s="606">
        <f t="shared" si="28"/>
        <v>5115</v>
      </c>
      <c r="BK22" s="766"/>
      <c r="BL22" s="606">
        <f t="shared" si="29"/>
        <v>5115</v>
      </c>
    </row>
    <row r="23" spans="1:64" s="677" customFormat="1" ht="38.25" hidden="1" x14ac:dyDescent="0.2">
      <c r="A23" s="678" t="s">
        <v>170</v>
      </c>
      <c r="B23" s="557"/>
      <c r="C23" s="557"/>
      <c r="D23" s="557">
        <f t="shared" si="3"/>
        <v>0</v>
      </c>
      <c r="E23" s="557"/>
      <c r="F23" s="557"/>
      <c r="G23" s="557"/>
      <c r="H23" s="557">
        <f t="shared" si="31"/>
        <v>0</v>
      </c>
      <c r="I23" s="557"/>
      <c r="J23" s="557">
        <f t="shared" si="32"/>
        <v>0</v>
      </c>
      <c r="K23" s="557"/>
      <c r="L23" s="557"/>
      <c r="M23" s="557"/>
      <c r="N23" s="557"/>
      <c r="O23" s="557"/>
      <c r="P23" s="557"/>
      <c r="Q23" s="557"/>
      <c r="R23" s="557">
        <f t="shared" si="4"/>
        <v>0</v>
      </c>
      <c r="S23" s="557">
        <v>1178</v>
      </c>
      <c r="T23" s="557">
        <v>318</v>
      </c>
      <c r="U23" s="557"/>
      <c r="V23" s="557"/>
      <c r="W23" s="557"/>
      <c r="X23" s="557">
        <f t="shared" si="30"/>
        <v>0</v>
      </c>
      <c r="Y23" s="557"/>
      <c r="Z23" s="557">
        <f t="shared" si="33"/>
        <v>0</v>
      </c>
      <c r="AA23" s="557"/>
      <c r="AB23" s="557"/>
      <c r="AC23" s="557"/>
      <c r="AD23" s="557"/>
      <c r="AE23" s="557"/>
      <c r="AF23" s="557">
        <f t="shared" si="5"/>
        <v>1496</v>
      </c>
      <c r="AG23" s="557"/>
      <c r="AH23" s="557">
        <f t="shared" si="6"/>
        <v>1496</v>
      </c>
      <c r="AI23" s="557"/>
      <c r="AJ23" s="557">
        <f t="shared" si="10"/>
        <v>1496</v>
      </c>
      <c r="AK23" s="557"/>
      <c r="AL23" s="557">
        <f t="shared" si="11"/>
        <v>1496</v>
      </c>
      <c r="AM23" s="557"/>
      <c r="AN23" s="557">
        <f t="shared" si="12"/>
        <v>1496</v>
      </c>
      <c r="AO23" s="557"/>
      <c r="AP23" s="668">
        <f t="shared" si="13"/>
        <v>1496</v>
      </c>
      <c r="AQ23" s="557"/>
      <c r="AR23" s="557">
        <f t="shared" si="14"/>
        <v>1496</v>
      </c>
      <c r="AS23" s="557"/>
      <c r="AT23" s="557">
        <f t="shared" si="15"/>
        <v>1496</v>
      </c>
      <c r="AU23" s="557"/>
      <c r="AV23" s="557">
        <f t="shared" si="16"/>
        <v>1496</v>
      </c>
      <c r="AW23" s="557">
        <f t="shared" si="17"/>
        <v>0</v>
      </c>
      <c r="AX23" s="557">
        <f t="shared" si="18"/>
        <v>1496</v>
      </c>
      <c r="AY23" s="557">
        <f t="shared" si="19"/>
        <v>0</v>
      </c>
      <c r="AZ23" s="557">
        <f t="shared" si="20"/>
        <v>1496</v>
      </c>
      <c r="BA23" s="557">
        <f t="shared" si="21"/>
        <v>0</v>
      </c>
      <c r="BB23" s="557">
        <f t="shared" si="22"/>
        <v>1496</v>
      </c>
      <c r="BC23" s="557">
        <f t="shared" si="23"/>
        <v>0</v>
      </c>
      <c r="BD23" s="557">
        <f t="shared" si="8"/>
        <v>1496</v>
      </c>
      <c r="BE23" s="606">
        <f t="shared" si="9"/>
        <v>0</v>
      </c>
      <c r="BF23" s="606">
        <f t="shared" si="24"/>
        <v>1496</v>
      </c>
      <c r="BG23" s="606">
        <f t="shared" si="25"/>
        <v>0</v>
      </c>
      <c r="BH23" s="606">
        <f t="shared" si="26"/>
        <v>1496</v>
      </c>
      <c r="BI23" s="606">
        <f t="shared" si="27"/>
        <v>0</v>
      </c>
      <c r="BJ23" s="606">
        <f t="shared" si="28"/>
        <v>1496</v>
      </c>
      <c r="BK23" s="766"/>
      <c r="BL23" s="606">
        <f t="shared" si="29"/>
        <v>1496</v>
      </c>
    </row>
    <row r="24" spans="1:64" s="677" customFormat="1" ht="25.5" hidden="1" x14ac:dyDescent="0.2">
      <c r="A24" s="678" t="s">
        <v>1025</v>
      </c>
      <c r="B24" s="557"/>
      <c r="C24" s="557"/>
      <c r="D24" s="557">
        <f t="shared" si="3"/>
        <v>0</v>
      </c>
      <c r="E24" s="557"/>
      <c r="F24" s="557"/>
      <c r="G24" s="557">
        <v>79</v>
      </c>
      <c r="H24" s="557">
        <f t="shared" si="31"/>
        <v>79</v>
      </c>
      <c r="I24" s="557"/>
      <c r="J24" s="557">
        <f t="shared" si="32"/>
        <v>79</v>
      </c>
      <c r="K24" s="557"/>
      <c r="L24" s="557">
        <f>SUM(J24:K24)</f>
        <v>79</v>
      </c>
      <c r="M24" s="557"/>
      <c r="N24" s="557">
        <f>SUM(L24:M24)</f>
        <v>79</v>
      </c>
      <c r="O24" s="557"/>
      <c r="P24" s="557"/>
      <c r="Q24" s="557"/>
      <c r="R24" s="557">
        <f t="shared" si="4"/>
        <v>0</v>
      </c>
      <c r="S24" s="557">
        <v>1515</v>
      </c>
      <c r="T24" s="557">
        <v>409</v>
      </c>
      <c r="U24" s="557"/>
      <c r="V24" s="557"/>
      <c r="W24" s="557"/>
      <c r="X24" s="557">
        <f t="shared" si="30"/>
        <v>0</v>
      </c>
      <c r="Y24" s="557"/>
      <c r="Z24" s="557">
        <f t="shared" si="33"/>
        <v>0</v>
      </c>
      <c r="AA24" s="557"/>
      <c r="AB24" s="557"/>
      <c r="AC24" s="557"/>
      <c r="AD24" s="557"/>
      <c r="AE24" s="557"/>
      <c r="AF24" s="557">
        <f t="shared" si="5"/>
        <v>1924</v>
      </c>
      <c r="AG24" s="557"/>
      <c r="AH24" s="557">
        <f t="shared" si="6"/>
        <v>1924</v>
      </c>
      <c r="AI24" s="557"/>
      <c r="AJ24" s="557">
        <f t="shared" si="10"/>
        <v>1924</v>
      </c>
      <c r="AK24" s="557"/>
      <c r="AL24" s="557">
        <f t="shared" si="11"/>
        <v>1924</v>
      </c>
      <c r="AM24" s="557"/>
      <c r="AN24" s="557">
        <f t="shared" si="12"/>
        <v>1924</v>
      </c>
      <c r="AO24" s="557"/>
      <c r="AP24" s="668">
        <f t="shared" si="13"/>
        <v>1924</v>
      </c>
      <c r="AQ24" s="557"/>
      <c r="AR24" s="557">
        <f t="shared" si="14"/>
        <v>1924</v>
      </c>
      <c r="AS24" s="557"/>
      <c r="AT24" s="557">
        <f t="shared" si="15"/>
        <v>1924</v>
      </c>
      <c r="AU24" s="557"/>
      <c r="AV24" s="557">
        <f t="shared" si="16"/>
        <v>1924</v>
      </c>
      <c r="AW24" s="557">
        <f t="shared" si="17"/>
        <v>0</v>
      </c>
      <c r="AX24" s="557">
        <f t="shared" si="18"/>
        <v>1924</v>
      </c>
      <c r="AY24" s="557">
        <f t="shared" si="19"/>
        <v>0</v>
      </c>
      <c r="AZ24" s="557">
        <f t="shared" si="20"/>
        <v>1924</v>
      </c>
      <c r="BA24" s="557">
        <f t="shared" si="21"/>
        <v>79</v>
      </c>
      <c r="BB24" s="557">
        <f t="shared" si="22"/>
        <v>2003</v>
      </c>
      <c r="BC24" s="557">
        <f t="shared" si="23"/>
        <v>0</v>
      </c>
      <c r="BD24" s="557">
        <f t="shared" si="8"/>
        <v>2003</v>
      </c>
      <c r="BE24" s="606">
        <f t="shared" si="9"/>
        <v>0</v>
      </c>
      <c r="BF24" s="606">
        <f t="shared" si="24"/>
        <v>2003</v>
      </c>
      <c r="BG24" s="606">
        <f t="shared" si="25"/>
        <v>0</v>
      </c>
      <c r="BH24" s="606">
        <f t="shared" si="26"/>
        <v>2003</v>
      </c>
      <c r="BI24" s="606">
        <f t="shared" si="27"/>
        <v>0</v>
      </c>
      <c r="BJ24" s="606">
        <f t="shared" si="28"/>
        <v>2003</v>
      </c>
      <c r="BK24" s="766"/>
      <c r="BL24" s="606">
        <f t="shared" si="29"/>
        <v>2003</v>
      </c>
    </row>
    <row r="25" spans="1:64" s="677" customFormat="1" ht="12.75" hidden="1" x14ac:dyDescent="0.2">
      <c r="A25" s="678" t="s">
        <v>749</v>
      </c>
      <c r="B25" s="557"/>
      <c r="C25" s="557"/>
      <c r="D25" s="557">
        <f t="shared" si="3"/>
        <v>0</v>
      </c>
      <c r="E25" s="557"/>
      <c r="F25" s="557"/>
      <c r="G25" s="557"/>
      <c r="H25" s="557">
        <f t="shared" si="31"/>
        <v>0</v>
      </c>
      <c r="I25" s="557"/>
      <c r="J25" s="557">
        <f t="shared" si="32"/>
        <v>0</v>
      </c>
      <c r="K25" s="557"/>
      <c r="L25" s="557"/>
      <c r="M25" s="557"/>
      <c r="N25" s="557"/>
      <c r="O25" s="557"/>
      <c r="P25" s="557"/>
      <c r="Q25" s="557"/>
      <c r="R25" s="557">
        <f t="shared" si="4"/>
        <v>0</v>
      </c>
      <c r="S25" s="557">
        <v>3543</v>
      </c>
      <c r="T25" s="557">
        <v>957</v>
      </c>
      <c r="U25" s="557"/>
      <c r="V25" s="557"/>
      <c r="W25" s="557"/>
      <c r="X25" s="557">
        <f t="shared" si="30"/>
        <v>0</v>
      </c>
      <c r="Y25" s="557"/>
      <c r="Z25" s="557">
        <f t="shared" si="33"/>
        <v>0</v>
      </c>
      <c r="AA25" s="557"/>
      <c r="AB25" s="557"/>
      <c r="AC25" s="557"/>
      <c r="AD25" s="557"/>
      <c r="AE25" s="557"/>
      <c r="AF25" s="557">
        <f t="shared" si="5"/>
        <v>4500</v>
      </c>
      <c r="AG25" s="557"/>
      <c r="AH25" s="557">
        <f t="shared" si="6"/>
        <v>4500</v>
      </c>
      <c r="AI25" s="557"/>
      <c r="AJ25" s="557">
        <f t="shared" si="10"/>
        <v>4500</v>
      </c>
      <c r="AK25" s="557"/>
      <c r="AL25" s="557">
        <f t="shared" si="11"/>
        <v>4500</v>
      </c>
      <c r="AM25" s="557"/>
      <c r="AN25" s="557">
        <f t="shared" si="12"/>
        <v>4500</v>
      </c>
      <c r="AO25" s="557"/>
      <c r="AP25" s="668">
        <f t="shared" si="13"/>
        <v>4500</v>
      </c>
      <c r="AQ25" s="557"/>
      <c r="AR25" s="557">
        <f t="shared" si="14"/>
        <v>4500</v>
      </c>
      <c r="AS25" s="557"/>
      <c r="AT25" s="557">
        <f t="shared" si="15"/>
        <v>4500</v>
      </c>
      <c r="AU25" s="557"/>
      <c r="AV25" s="557">
        <f t="shared" si="16"/>
        <v>4500</v>
      </c>
      <c r="AW25" s="557">
        <f t="shared" si="17"/>
        <v>0</v>
      </c>
      <c r="AX25" s="557">
        <f t="shared" si="18"/>
        <v>4500</v>
      </c>
      <c r="AY25" s="557">
        <f t="shared" si="19"/>
        <v>0</v>
      </c>
      <c r="AZ25" s="557">
        <f t="shared" si="20"/>
        <v>4500</v>
      </c>
      <c r="BA25" s="557">
        <f t="shared" si="21"/>
        <v>0</v>
      </c>
      <c r="BB25" s="557">
        <f t="shared" si="22"/>
        <v>4500</v>
      </c>
      <c r="BC25" s="557">
        <f t="shared" si="23"/>
        <v>0</v>
      </c>
      <c r="BD25" s="557">
        <f t="shared" si="8"/>
        <v>4500</v>
      </c>
      <c r="BE25" s="606">
        <f t="shared" si="9"/>
        <v>0</v>
      </c>
      <c r="BF25" s="606">
        <f t="shared" si="24"/>
        <v>4500</v>
      </c>
      <c r="BG25" s="606">
        <f t="shared" si="25"/>
        <v>0</v>
      </c>
      <c r="BH25" s="606">
        <f t="shared" si="26"/>
        <v>4500</v>
      </c>
      <c r="BI25" s="606">
        <f t="shared" si="27"/>
        <v>0</v>
      </c>
      <c r="BJ25" s="606">
        <f t="shared" si="28"/>
        <v>4500</v>
      </c>
      <c r="BK25" s="766"/>
      <c r="BL25" s="606">
        <f t="shared" si="29"/>
        <v>4500</v>
      </c>
    </row>
    <row r="26" spans="1:64" s="677" customFormat="1" ht="12.75" hidden="1" x14ac:dyDescent="0.2">
      <c r="A26" s="678" t="s">
        <v>755</v>
      </c>
      <c r="B26" s="557"/>
      <c r="C26" s="557"/>
      <c r="D26" s="557">
        <f t="shared" si="3"/>
        <v>0</v>
      </c>
      <c r="E26" s="557"/>
      <c r="F26" s="557"/>
      <c r="G26" s="557"/>
      <c r="H26" s="557">
        <f t="shared" si="31"/>
        <v>0</v>
      </c>
      <c r="I26" s="557"/>
      <c r="J26" s="557">
        <f t="shared" si="32"/>
        <v>0</v>
      </c>
      <c r="K26" s="557"/>
      <c r="L26" s="557"/>
      <c r="M26" s="557"/>
      <c r="N26" s="557"/>
      <c r="O26" s="557"/>
      <c r="P26" s="557"/>
      <c r="Q26" s="557"/>
      <c r="R26" s="557">
        <f t="shared" si="4"/>
        <v>0</v>
      </c>
      <c r="S26" s="557">
        <v>1610</v>
      </c>
      <c r="T26" s="557"/>
      <c r="U26" s="557"/>
      <c r="V26" s="557"/>
      <c r="W26" s="557"/>
      <c r="X26" s="557">
        <f t="shared" si="30"/>
        <v>0</v>
      </c>
      <c r="Y26" s="557"/>
      <c r="Z26" s="557">
        <f t="shared" si="33"/>
        <v>0</v>
      </c>
      <c r="AA26" s="557"/>
      <c r="AB26" s="557"/>
      <c r="AC26" s="557"/>
      <c r="AD26" s="557"/>
      <c r="AE26" s="557"/>
      <c r="AF26" s="557">
        <f t="shared" si="5"/>
        <v>1610</v>
      </c>
      <c r="AG26" s="557"/>
      <c r="AH26" s="557">
        <f t="shared" si="6"/>
        <v>1610</v>
      </c>
      <c r="AI26" s="557"/>
      <c r="AJ26" s="557">
        <f t="shared" si="10"/>
        <v>1610</v>
      </c>
      <c r="AK26" s="557"/>
      <c r="AL26" s="557">
        <f t="shared" si="11"/>
        <v>1610</v>
      </c>
      <c r="AM26" s="557"/>
      <c r="AN26" s="557">
        <f t="shared" si="12"/>
        <v>1610</v>
      </c>
      <c r="AO26" s="557"/>
      <c r="AP26" s="668">
        <f t="shared" si="13"/>
        <v>1610</v>
      </c>
      <c r="AQ26" s="557"/>
      <c r="AR26" s="557">
        <f t="shared" si="14"/>
        <v>1610</v>
      </c>
      <c r="AS26" s="557"/>
      <c r="AT26" s="557">
        <f t="shared" si="15"/>
        <v>1610</v>
      </c>
      <c r="AU26" s="557"/>
      <c r="AV26" s="557">
        <f t="shared" si="16"/>
        <v>1610</v>
      </c>
      <c r="AW26" s="557">
        <f t="shared" si="17"/>
        <v>0</v>
      </c>
      <c r="AX26" s="557">
        <f t="shared" si="18"/>
        <v>1610</v>
      </c>
      <c r="AY26" s="557">
        <f t="shared" si="19"/>
        <v>0</v>
      </c>
      <c r="AZ26" s="557">
        <f t="shared" si="20"/>
        <v>1610</v>
      </c>
      <c r="BA26" s="557">
        <f t="shared" si="21"/>
        <v>0</v>
      </c>
      <c r="BB26" s="557">
        <f t="shared" si="22"/>
        <v>1610</v>
      </c>
      <c r="BC26" s="557">
        <f t="shared" si="23"/>
        <v>0</v>
      </c>
      <c r="BD26" s="557">
        <f t="shared" si="8"/>
        <v>1610</v>
      </c>
      <c r="BE26" s="606">
        <f t="shared" si="9"/>
        <v>0</v>
      </c>
      <c r="BF26" s="606">
        <f t="shared" si="24"/>
        <v>1610</v>
      </c>
      <c r="BG26" s="606">
        <f t="shared" si="25"/>
        <v>0</v>
      </c>
      <c r="BH26" s="606">
        <f t="shared" si="26"/>
        <v>1610</v>
      </c>
      <c r="BI26" s="606">
        <f t="shared" si="27"/>
        <v>0</v>
      </c>
      <c r="BJ26" s="606">
        <f t="shared" si="28"/>
        <v>1610</v>
      </c>
      <c r="BK26" s="766"/>
      <c r="BL26" s="606">
        <f t="shared" si="29"/>
        <v>1610</v>
      </c>
    </row>
    <row r="27" spans="1:64" s="677" customFormat="1" ht="25.5" hidden="1" x14ac:dyDescent="0.2">
      <c r="A27" s="556" t="s">
        <v>171</v>
      </c>
      <c r="B27" s="557"/>
      <c r="C27" s="557"/>
      <c r="D27" s="557">
        <f t="shared" si="3"/>
        <v>0</v>
      </c>
      <c r="E27" s="557"/>
      <c r="F27" s="557"/>
      <c r="G27" s="557"/>
      <c r="H27" s="557">
        <f t="shared" si="31"/>
        <v>0</v>
      </c>
      <c r="I27" s="557"/>
      <c r="J27" s="557">
        <f t="shared" si="32"/>
        <v>0</v>
      </c>
      <c r="K27" s="557"/>
      <c r="L27" s="557"/>
      <c r="M27" s="557"/>
      <c r="N27" s="557"/>
      <c r="O27" s="557"/>
      <c r="P27" s="557"/>
      <c r="Q27" s="557"/>
      <c r="R27" s="557">
        <f t="shared" si="4"/>
        <v>0</v>
      </c>
      <c r="S27" s="557">
        <v>12031</v>
      </c>
      <c r="T27" s="557">
        <v>3249</v>
      </c>
      <c r="U27" s="557"/>
      <c r="V27" s="557"/>
      <c r="W27" s="557"/>
      <c r="X27" s="557">
        <f t="shared" si="30"/>
        <v>0</v>
      </c>
      <c r="Y27" s="557"/>
      <c r="Z27" s="557">
        <f t="shared" si="33"/>
        <v>0</v>
      </c>
      <c r="AA27" s="557"/>
      <c r="AB27" s="557"/>
      <c r="AC27" s="557"/>
      <c r="AD27" s="557"/>
      <c r="AE27" s="557"/>
      <c r="AF27" s="557">
        <f t="shared" si="5"/>
        <v>15280</v>
      </c>
      <c r="AG27" s="557"/>
      <c r="AH27" s="557">
        <f t="shared" si="6"/>
        <v>15280</v>
      </c>
      <c r="AI27" s="557"/>
      <c r="AJ27" s="557">
        <f t="shared" si="10"/>
        <v>15280</v>
      </c>
      <c r="AK27" s="557"/>
      <c r="AL27" s="557">
        <f t="shared" si="11"/>
        <v>15280</v>
      </c>
      <c r="AM27" s="557"/>
      <c r="AN27" s="557">
        <f t="shared" si="12"/>
        <v>15280</v>
      </c>
      <c r="AO27" s="557">
        <v>-10075</v>
      </c>
      <c r="AP27" s="668">
        <f t="shared" si="13"/>
        <v>5205</v>
      </c>
      <c r="AQ27" s="557"/>
      <c r="AR27" s="557">
        <f t="shared" si="14"/>
        <v>5205</v>
      </c>
      <c r="AS27" s="557"/>
      <c r="AT27" s="557">
        <f t="shared" si="15"/>
        <v>5205</v>
      </c>
      <c r="AU27" s="557"/>
      <c r="AV27" s="557">
        <f t="shared" si="16"/>
        <v>15280</v>
      </c>
      <c r="AW27" s="557">
        <f t="shared" si="17"/>
        <v>0</v>
      </c>
      <c r="AX27" s="557">
        <f t="shared" si="18"/>
        <v>15280</v>
      </c>
      <c r="AY27" s="557">
        <f t="shared" si="19"/>
        <v>0</v>
      </c>
      <c r="AZ27" s="557">
        <f t="shared" si="20"/>
        <v>15280</v>
      </c>
      <c r="BA27" s="557">
        <f t="shared" si="21"/>
        <v>0</v>
      </c>
      <c r="BB27" s="557">
        <f t="shared" si="22"/>
        <v>15280</v>
      </c>
      <c r="BC27" s="557">
        <f t="shared" si="23"/>
        <v>0</v>
      </c>
      <c r="BD27" s="557">
        <f t="shared" si="8"/>
        <v>15280</v>
      </c>
      <c r="BE27" s="606">
        <f t="shared" si="9"/>
        <v>-10075</v>
      </c>
      <c r="BF27" s="606">
        <f t="shared" si="24"/>
        <v>5205</v>
      </c>
      <c r="BG27" s="606">
        <f t="shared" si="25"/>
        <v>0</v>
      </c>
      <c r="BH27" s="606">
        <f t="shared" si="26"/>
        <v>5205</v>
      </c>
      <c r="BI27" s="606">
        <f t="shared" si="27"/>
        <v>0</v>
      </c>
      <c r="BJ27" s="606">
        <f t="shared" si="28"/>
        <v>5205</v>
      </c>
      <c r="BK27" s="766"/>
      <c r="BL27" s="606">
        <f t="shared" si="29"/>
        <v>5205</v>
      </c>
    </row>
    <row r="28" spans="1:64" s="677" customFormat="1" ht="12.75" hidden="1" x14ac:dyDescent="0.2">
      <c r="A28" s="556" t="s">
        <v>1004</v>
      </c>
      <c r="B28" s="557"/>
      <c r="C28" s="557"/>
      <c r="D28" s="557"/>
      <c r="E28" s="557"/>
      <c r="F28" s="557"/>
      <c r="G28" s="557"/>
      <c r="H28" s="557">
        <f t="shared" si="31"/>
        <v>0</v>
      </c>
      <c r="I28" s="557"/>
      <c r="J28" s="557">
        <f t="shared" si="32"/>
        <v>0</v>
      </c>
      <c r="K28" s="557"/>
      <c r="L28" s="557"/>
      <c r="M28" s="557"/>
      <c r="N28" s="557"/>
      <c r="O28" s="557"/>
      <c r="P28" s="557"/>
      <c r="Q28" s="557"/>
      <c r="R28" s="557"/>
      <c r="S28" s="557"/>
      <c r="T28" s="557"/>
      <c r="U28" s="557"/>
      <c r="V28" s="557"/>
      <c r="W28" s="557"/>
      <c r="X28" s="557">
        <f t="shared" si="30"/>
        <v>0</v>
      </c>
      <c r="Y28" s="557"/>
      <c r="Z28" s="557">
        <f t="shared" si="33"/>
        <v>0</v>
      </c>
      <c r="AA28" s="557"/>
      <c r="AB28" s="557"/>
      <c r="AC28" s="557"/>
      <c r="AD28" s="557"/>
      <c r="AE28" s="557"/>
      <c r="AF28" s="557"/>
      <c r="AG28" s="557"/>
      <c r="AH28" s="557"/>
      <c r="AI28" s="557">
        <v>2540</v>
      </c>
      <c r="AJ28" s="557">
        <f>SUM(AH28:AI28)</f>
        <v>2540</v>
      </c>
      <c r="AK28" s="557"/>
      <c r="AL28" s="557">
        <f t="shared" si="11"/>
        <v>2540</v>
      </c>
      <c r="AM28" s="557"/>
      <c r="AN28" s="557">
        <f t="shared" si="12"/>
        <v>2540</v>
      </c>
      <c r="AO28" s="557"/>
      <c r="AP28" s="668">
        <f t="shared" si="13"/>
        <v>2540</v>
      </c>
      <c r="AQ28" s="557"/>
      <c r="AR28" s="557">
        <f t="shared" si="14"/>
        <v>2540</v>
      </c>
      <c r="AS28" s="557"/>
      <c r="AT28" s="557">
        <f t="shared" si="15"/>
        <v>2540</v>
      </c>
      <c r="AU28" s="557"/>
      <c r="AV28" s="557"/>
      <c r="AW28" s="557"/>
      <c r="AX28" s="557"/>
      <c r="AY28" s="557">
        <f t="shared" si="19"/>
        <v>2540</v>
      </c>
      <c r="AZ28" s="557">
        <f t="shared" si="20"/>
        <v>2540</v>
      </c>
      <c r="BA28" s="557">
        <f t="shared" si="21"/>
        <v>0</v>
      </c>
      <c r="BB28" s="557">
        <f t="shared" si="22"/>
        <v>2540</v>
      </c>
      <c r="BC28" s="557">
        <f t="shared" si="23"/>
        <v>0</v>
      </c>
      <c r="BD28" s="557">
        <f t="shared" si="8"/>
        <v>2540</v>
      </c>
      <c r="BE28" s="606">
        <f t="shared" si="9"/>
        <v>0</v>
      </c>
      <c r="BF28" s="606">
        <f>L28+AB28+AP28</f>
        <v>2540</v>
      </c>
      <c r="BG28" s="606">
        <f t="shared" si="25"/>
        <v>0</v>
      </c>
      <c r="BH28" s="606">
        <f t="shared" si="26"/>
        <v>2540</v>
      </c>
      <c r="BI28" s="606">
        <f t="shared" si="27"/>
        <v>0</v>
      </c>
      <c r="BJ28" s="606">
        <f t="shared" si="28"/>
        <v>2540</v>
      </c>
      <c r="BK28" s="766"/>
      <c r="BL28" s="606">
        <f t="shared" si="29"/>
        <v>2540</v>
      </c>
    </row>
    <row r="29" spans="1:64" s="677" customFormat="1" ht="25.5" hidden="1" x14ac:dyDescent="0.2">
      <c r="A29" s="556" t="s">
        <v>1056</v>
      </c>
      <c r="B29" s="557"/>
      <c r="C29" s="557"/>
      <c r="D29" s="557"/>
      <c r="E29" s="557"/>
      <c r="F29" s="557"/>
      <c r="G29" s="557"/>
      <c r="H29" s="557"/>
      <c r="I29" s="557"/>
      <c r="J29" s="557"/>
      <c r="K29" s="557"/>
      <c r="L29" s="557"/>
      <c r="M29" s="557"/>
      <c r="N29" s="557"/>
      <c r="O29" s="557"/>
      <c r="P29" s="557"/>
      <c r="Q29" s="557"/>
      <c r="R29" s="557"/>
      <c r="S29" s="557"/>
      <c r="T29" s="557"/>
      <c r="U29" s="557"/>
      <c r="V29" s="557"/>
      <c r="W29" s="557"/>
      <c r="X29" s="557"/>
      <c r="Y29" s="557"/>
      <c r="Z29" s="557"/>
      <c r="AA29" s="557"/>
      <c r="AB29" s="557"/>
      <c r="AC29" s="557"/>
      <c r="AD29" s="557"/>
      <c r="AE29" s="557"/>
      <c r="AF29" s="557"/>
      <c r="AG29" s="557"/>
      <c r="AH29" s="557"/>
      <c r="AI29" s="557"/>
      <c r="AJ29" s="557"/>
      <c r="AK29" s="557"/>
      <c r="AL29" s="557"/>
      <c r="AM29" s="557"/>
      <c r="AN29" s="557"/>
      <c r="AO29" s="557">
        <f>700+120</f>
        <v>820</v>
      </c>
      <c r="AP29" s="668">
        <f t="shared" si="13"/>
        <v>820</v>
      </c>
      <c r="AQ29" s="557"/>
      <c r="AR29" s="557">
        <f t="shared" si="14"/>
        <v>820</v>
      </c>
      <c r="AS29" s="557"/>
      <c r="AT29" s="557">
        <f t="shared" si="15"/>
        <v>820</v>
      </c>
      <c r="AU29" s="557"/>
      <c r="AV29" s="557"/>
      <c r="AW29" s="557"/>
      <c r="AX29" s="557"/>
      <c r="AY29" s="557"/>
      <c r="AZ29" s="557"/>
      <c r="BA29" s="557"/>
      <c r="BB29" s="557"/>
      <c r="BC29" s="557"/>
      <c r="BD29" s="557">
        <f t="shared" si="8"/>
        <v>0</v>
      </c>
      <c r="BE29" s="606">
        <f t="shared" si="9"/>
        <v>820</v>
      </c>
      <c r="BF29" s="606">
        <f t="shared" si="24"/>
        <v>820</v>
      </c>
      <c r="BG29" s="606">
        <f t="shared" si="25"/>
        <v>0</v>
      </c>
      <c r="BH29" s="606">
        <f t="shared" si="26"/>
        <v>820</v>
      </c>
      <c r="BI29" s="606">
        <f t="shared" si="27"/>
        <v>0</v>
      </c>
      <c r="BJ29" s="606">
        <f t="shared" si="28"/>
        <v>820</v>
      </c>
      <c r="BK29" s="766"/>
      <c r="BL29" s="606">
        <f t="shared" si="29"/>
        <v>820</v>
      </c>
    </row>
    <row r="30" spans="1:64" s="677" customFormat="1" ht="76.5" hidden="1" x14ac:dyDescent="0.2">
      <c r="A30" s="556" t="s">
        <v>1184</v>
      </c>
      <c r="B30" s="557"/>
      <c r="C30" s="557"/>
      <c r="D30" s="557"/>
      <c r="E30" s="557"/>
      <c r="F30" s="557"/>
      <c r="G30" s="557">
        <f>30+180</f>
        <v>210</v>
      </c>
      <c r="H30" s="557">
        <f t="shared" si="31"/>
        <v>210</v>
      </c>
      <c r="I30" s="557">
        <f>10+50</f>
        <v>60</v>
      </c>
      <c r="J30" s="557">
        <f t="shared" si="32"/>
        <v>270</v>
      </c>
      <c r="K30" s="557">
        <v>375</v>
      </c>
      <c r="L30" s="557">
        <v>665</v>
      </c>
      <c r="M30" s="557"/>
      <c r="N30" s="557">
        <f>SUM(L30:M30)</f>
        <v>665</v>
      </c>
      <c r="O30" s="557"/>
      <c r="P30" s="557"/>
      <c r="Q30" s="557"/>
      <c r="R30" s="557"/>
      <c r="S30" s="557"/>
      <c r="T30" s="557"/>
      <c r="U30" s="557"/>
      <c r="V30" s="557"/>
      <c r="W30" s="557"/>
      <c r="X30" s="557">
        <f t="shared" si="30"/>
        <v>0</v>
      </c>
      <c r="Y30" s="557"/>
      <c r="Z30" s="557">
        <f t="shared" si="33"/>
        <v>0</v>
      </c>
      <c r="AA30" s="557"/>
      <c r="AB30" s="557"/>
      <c r="AC30" s="557"/>
      <c r="AD30" s="557"/>
      <c r="AE30" s="557"/>
      <c r="AF30" s="557"/>
      <c r="AG30" s="557">
        <v>30</v>
      </c>
      <c r="AH30" s="557">
        <f t="shared" si="6"/>
        <v>30</v>
      </c>
      <c r="AI30" s="557"/>
      <c r="AJ30" s="557">
        <f t="shared" si="10"/>
        <v>30</v>
      </c>
      <c r="AK30" s="557"/>
      <c r="AL30" s="557">
        <f t="shared" si="11"/>
        <v>30</v>
      </c>
      <c r="AM30" s="557">
        <f>18+80</f>
        <v>98</v>
      </c>
      <c r="AN30" s="557">
        <f t="shared" si="12"/>
        <v>128</v>
      </c>
      <c r="AO30" s="557">
        <v>20</v>
      </c>
      <c r="AP30" s="668">
        <f t="shared" si="13"/>
        <v>148</v>
      </c>
      <c r="AQ30" s="557"/>
      <c r="AR30" s="557">
        <v>198</v>
      </c>
      <c r="AS30" s="557">
        <v>180</v>
      </c>
      <c r="AT30" s="557">
        <f t="shared" si="15"/>
        <v>378</v>
      </c>
      <c r="AU30" s="557"/>
      <c r="AV30" s="557"/>
      <c r="AW30" s="557">
        <f>C30+Q30+AG30</f>
        <v>30</v>
      </c>
      <c r="AX30" s="557">
        <f t="shared" si="18"/>
        <v>30</v>
      </c>
      <c r="AY30" s="557">
        <f>E30+U30+AI30</f>
        <v>0</v>
      </c>
      <c r="AZ30" s="557">
        <f>F30+V30+AJ30</f>
        <v>30</v>
      </c>
      <c r="BA30" s="557">
        <f>G30+W30+AK30</f>
        <v>210</v>
      </c>
      <c r="BB30" s="557">
        <f t="shared" si="22"/>
        <v>240</v>
      </c>
      <c r="BC30" s="557">
        <f>I30+W30+AM30</f>
        <v>158</v>
      </c>
      <c r="BD30" s="557">
        <f t="shared" si="8"/>
        <v>398</v>
      </c>
      <c r="BE30" s="606">
        <f t="shared" si="9"/>
        <v>395</v>
      </c>
      <c r="BF30" s="606">
        <f t="shared" si="24"/>
        <v>813</v>
      </c>
      <c r="BG30" s="606">
        <f t="shared" si="25"/>
        <v>0</v>
      </c>
      <c r="BH30" s="606">
        <f t="shared" si="26"/>
        <v>813</v>
      </c>
      <c r="BI30" s="606">
        <f t="shared" si="27"/>
        <v>180</v>
      </c>
      <c r="BJ30" s="606">
        <f t="shared" si="28"/>
        <v>993</v>
      </c>
      <c r="BK30" s="766"/>
      <c r="BL30" s="606">
        <f t="shared" si="29"/>
        <v>993</v>
      </c>
    </row>
    <row r="31" spans="1:64" s="674" customFormat="1" ht="31.5" x14ac:dyDescent="0.2">
      <c r="A31" s="451" t="s">
        <v>700</v>
      </c>
      <c r="B31" s="452">
        <f>B32+B33+B34+B35+B36+B37</f>
        <v>214211</v>
      </c>
      <c r="C31" s="452">
        <f t="shared" ref="C31:BJ31" si="34">C32+C33+C34+C35+C36+C37</f>
        <v>0</v>
      </c>
      <c r="D31" s="452">
        <f t="shared" si="34"/>
        <v>214211</v>
      </c>
      <c r="E31" s="452">
        <f t="shared" si="34"/>
        <v>0</v>
      </c>
      <c r="F31" s="452">
        <f t="shared" si="34"/>
        <v>214211</v>
      </c>
      <c r="G31" s="452">
        <f t="shared" si="34"/>
        <v>0</v>
      </c>
      <c r="H31" s="452">
        <f t="shared" si="34"/>
        <v>214211</v>
      </c>
      <c r="I31" s="452">
        <f t="shared" si="34"/>
        <v>0</v>
      </c>
      <c r="J31" s="452">
        <f t="shared" si="34"/>
        <v>214211</v>
      </c>
      <c r="K31" s="452">
        <f t="shared" si="34"/>
        <v>0</v>
      </c>
      <c r="L31" s="452">
        <f t="shared" si="34"/>
        <v>214211</v>
      </c>
      <c r="M31" s="452">
        <f t="shared" si="34"/>
        <v>0</v>
      </c>
      <c r="N31" s="452">
        <f t="shared" si="34"/>
        <v>214211</v>
      </c>
      <c r="O31" s="452">
        <f t="shared" si="34"/>
        <v>-39972</v>
      </c>
      <c r="P31" s="452">
        <f t="shared" si="34"/>
        <v>23059</v>
      </c>
      <c r="Q31" s="452">
        <f t="shared" si="34"/>
        <v>0</v>
      </c>
      <c r="R31" s="452">
        <f t="shared" si="34"/>
        <v>23059</v>
      </c>
      <c r="S31" s="452">
        <f t="shared" si="34"/>
        <v>17235</v>
      </c>
      <c r="T31" s="452">
        <f t="shared" si="34"/>
        <v>4653</v>
      </c>
      <c r="U31" s="452">
        <f t="shared" si="34"/>
        <v>0</v>
      </c>
      <c r="V31" s="452">
        <f t="shared" si="34"/>
        <v>23059</v>
      </c>
      <c r="W31" s="452">
        <f t="shared" si="34"/>
        <v>0</v>
      </c>
      <c r="X31" s="452">
        <f t="shared" si="34"/>
        <v>23059</v>
      </c>
      <c r="Y31" s="452">
        <f t="shared" si="34"/>
        <v>0</v>
      </c>
      <c r="Z31" s="452">
        <f t="shared" si="34"/>
        <v>23059</v>
      </c>
      <c r="AA31" s="452">
        <f t="shared" si="34"/>
        <v>0</v>
      </c>
      <c r="AB31" s="452">
        <f t="shared" si="34"/>
        <v>23059</v>
      </c>
      <c r="AC31" s="452">
        <f t="shared" si="34"/>
        <v>0</v>
      </c>
      <c r="AD31" s="452">
        <f t="shared" si="34"/>
        <v>23059</v>
      </c>
      <c r="AE31" s="452">
        <f t="shared" si="34"/>
        <v>-4512</v>
      </c>
      <c r="AF31" s="452">
        <f t="shared" si="34"/>
        <v>21888</v>
      </c>
      <c r="AG31" s="452">
        <f t="shared" si="34"/>
        <v>0</v>
      </c>
      <c r="AH31" s="452">
        <f t="shared" si="34"/>
        <v>21888</v>
      </c>
      <c r="AI31" s="452">
        <f t="shared" si="34"/>
        <v>191</v>
      </c>
      <c r="AJ31" s="452">
        <f t="shared" si="34"/>
        <v>22079</v>
      </c>
      <c r="AK31" s="452">
        <f t="shared" si="34"/>
        <v>0</v>
      </c>
      <c r="AL31" s="452">
        <f t="shared" si="34"/>
        <v>22079</v>
      </c>
      <c r="AM31" s="452">
        <f t="shared" si="34"/>
        <v>258</v>
      </c>
      <c r="AN31" s="452">
        <f t="shared" si="34"/>
        <v>22337</v>
      </c>
      <c r="AO31" s="452">
        <f t="shared" si="34"/>
        <v>70</v>
      </c>
      <c r="AP31" s="452">
        <f t="shared" si="34"/>
        <v>22407</v>
      </c>
      <c r="AQ31" s="452">
        <f t="shared" si="34"/>
        <v>0</v>
      </c>
      <c r="AR31" s="452">
        <f t="shared" si="34"/>
        <v>22407</v>
      </c>
      <c r="AS31" s="452">
        <f t="shared" si="34"/>
        <v>0</v>
      </c>
      <c r="AT31" s="452">
        <f>SUM(AR31:AS31)</f>
        <v>22407</v>
      </c>
      <c r="AU31" s="452">
        <f>AU32+AU33+AU34+AU35+AU36+AU37</f>
        <v>-6422</v>
      </c>
      <c r="AV31" s="452">
        <f t="shared" si="34"/>
        <v>259158</v>
      </c>
      <c r="AW31" s="452">
        <f t="shared" si="34"/>
        <v>0</v>
      </c>
      <c r="AX31" s="452">
        <f t="shared" si="34"/>
        <v>259158</v>
      </c>
      <c r="AY31" s="452">
        <f t="shared" si="34"/>
        <v>191</v>
      </c>
      <c r="AZ31" s="452">
        <f t="shared" si="34"/>
        <v>259349</v>
      </c>
      <c r="BA31" s="452">
        <f t="shared" si="34"/>
        <v>0</v>
      </c>
      <c r="BB31" s="452">
        <f t="shared" si="34"/>
        <v>259349</v>
      </c>
      <c r="BC31" s="452">
        <f t="shared" si="34"/>
        <v>258</v>
      </c>
      <c r="BD31" s="452">
        <f t="shared" si="34"/>
        <v>259607</v>
      </c>
      <c r="BE31" s="452">
        <f t="shared" si="34"/>
        <v>70</v>
      </c>
      <c r="BF31" s="452">
        <f t="shared" si="34"/>
        <v>259677</v>
      </c>
      <c r="BG31" s="452">
        <f t="shared" si="34"/>
        <v>0</v>
      </c>
      <c r="BH31" s="452">
        <f t="shared" si="34"/>
        <v>259677</v>
      </c>
      <c r="BI31" s="452">
        <f t="shared" si="34"/>
        <v>0</v>
      </c>
      <c r="BJ31" s="452">
        <f t="shared" si="34"/>
        <v>259677</v>
      </c>
      <c r="BK31" s="45">
        <f>BK32+BK33+BK34+BK35+BK36+BK37</f>
        <v>-50906</v>
      </c>
      <c r="BL31" s="45">
        <f>SUM(BJ31:BK31)</f>
        <v>208771</v>
      </c>
    </row>
    <row r="32" spans="1:64" s="677" customFormat="1" ht="15" hidden="1" customHeight="1" x14ac:dyDescent="0.2">
      <c r="A32" s="556" t="s">
        <v>172</v>
      </c>
      <c r="B32" s="557">
        <v>72872</v>
      </c>
      <c r="C32" s="557"/>
      <c r="D32" s="557">
        <f t="shared" si="3"/>
        <v>72872</v>
      </c>
      <c r="E32" s="557"/>
      <c r="F32" s="557">
        <f>SUM(D32:E32)</f>
        <v>72872</v>
      </c>
      <c r="G32" s="557"/>
      <c r="H32" s="557">
        <f>SUM(F32:G32)</f>
        <v>72872</v>
      </c>
      <c r="I32" s="557"/>
      <c r="J32" s="557">
        <f>SUM(H32:I32)</f>
        <v>72872</v>
      </c>
      <c r="K32" s="557"/>
      <c r="L32" s="557">
        <f>SUM(J32:K32)</f>
        <v>72872</v>
      </c>
      <c r="M32" s="557"/>
      <c r="N32" s="557">
        <f>SUM(L32:M32)</f>
        <v>72872</v>
      </c>
      <c r="O32" s="557">
        <v>-11507</v>
      </c>
      <c r="P32" s="557">
        <v>7316</v>
      </c>
      <c r="Q32" s="557"/>
      <c r="R32" s="557">
        <f t="shared" si="4"/>
        <v>7316</v>
      </c>
      <c r="S32" s="557">
        <v>11487</v>
      </c>
      <c r="T32" s="557">
        <v>3101</v>
      </c>
      <c r="U32" s="557"/>
      <c r="V32" s="557">
        <f>R32+U32</f>
        <v>7316</v>
      </c>
      <c r="W32" s="557"/>
      <c r="X32" s="557">
        <f>SUM(V32:W32)</f>
        <v>7316</v>
      </c>
      <c r="Y32" s="557"/>
      <c r="Z32" s="557">
        <f>SUM(X32:Y32)</f>
        <v>7316</v>
      </c>
      <c r="AA32" s="557"/>
      <c r="AB32" s="557">
        <f>SUM(Z32:AA32)</f>
        <v>7316</v>
      </c>
      <c r="AC32" s="557"/>
      <c r="AD32" s="557">
        <f>SUM(AB32:AC32)</f>
        <v>7316</v>
      </c>
      <c r="AE32" s="557">
        <v>-941</v>
      </c>
      <c r="AF32" s="557">
        <f>SUM(S32:T32)</f>
        <v>14588</v>
      </c>
      <c r="AG32" s="557"/>
      <c r="AH32" s="557">
        <f t="shared" si="6"/>
        <v>14588</v>
      </c>
      <c r="AI32" s="557"/>
      <c r="AJ32" s="557">
        <f t="shared" ref="AJ32:AJ37" si="35">SUM(AH32:AI32)</f>
        <v>14588</v>
      </c>
      <c r="AK32" s="557"/>
      <c r="AL32" s="557">
        <f t="shared" si="11"/>
        <v>14588</v>
      </c>
      <c r="AM32" s="557"/>
      <c r="AN32" s="557">
        <f t="shared" ref="AN32:AN37" si="36">SUM(AL32:AM32)</f>
        <v>14588</v>
      </c>
      <c r="AO32" s="557"/>
      <c r="AP32" s="557">
        <f t="shared" si="13"/>
        <v>14588</v>
      </c>
      <c r="AQ32" s="557"/>
      <c r="AR32" s="557">
        <f>SUM(AP32:AQ32)</f>
        <v>14588</v>
      </c>
      <c r="AS32" s="557"/>
      <c r="AT32" s="65">
        <f t="shared" ref="AT32:AT90" si="37">SUM(AR32:AS32)</f>
        <v>14588</v>
      </c>
      <c r="AU32" s="557">
        <v>-5613</v>
      </c>
      <c r="AV32" s="557">
        <f t="shared" ref="AV32:AW37" si="38">B32+P32+AF32</f>
        <v>94776</v>
      </c>
      <c r="AW32" s="557">
        <f t="shared" si="38"/>
        <v>0</v>
      </c>
      <c r="AX32" s="557">
        <f t="shared" ref="AX32:AX37" si="39">SUM(AV32:AW32)</f>
        <v>94776</v>
      </c>
      <c r="AY32" s="557">
        <f t="shared" ref="AY32:BA37" si="40">E32+U32+AI32</f>
        <v>0</v>
      </c>
      <c r="AZ32" s="557">
        <f t="shared" si="40"/>
        <v>94776</v>
      </c>
      <c r="BA32" s="557">
        <f t="shared" si="40"/>
        <v>0</v>
      </c>
      <c r="BB32" s="557">
        <f t="shared" si="22"/>
        <v>94776</v>
      </c>
      <c r="BC32" s="557">
        <f t="shared" ref="BC32:BC37" si="41">I32+W32+AM32</f>
        <v>0</v>
      </c>
      <c r="BD32" s="557">
        <f t="shared" ref="BD32:BD37" si="42">SUM(BB32:BC32)</f>
        <v>94776</v>
      </c>
      <c r="BE32" s="606">
        <f t="shared" ref="BE32:BE37" si="43">K32+AA32+AO32</f>
        <v>0</v>
      </c>
      <c r="BF32" s="606">
        <f t="shared" ref="BF32:BF53" si="44">SUM(BD32:BE32)</f>
        <v>94776</v>
      </c>
      <c r="BG32" s="606">
        <f>M32+AC32+AQ32</f>
        <v>0</v>
      </c>
      <c r="BH32" s="606">
        <f t="shared" si="26"/>
        <v>94776</v>
      </c>
      <c r="BI32" s="606"/>
      <c r="BJ32" s="606">
        <f>SUM(BH32:BI32)</f>
        <v>94776</v>
      </c>
      <c r="BK32" s="606">
        <f>AU32+AE32+O32</f>
        <v>-18061</v>
      </c>
      <c r="BL32" s="794">
        <f t="shared" ref="BL32:BL90" si="45">SUM(BJ32:BK32)</f>
        <v>76715</v>
      </c>
    </row>
    <row r="33" spans="1:64" s="677" customFormat="1" ht="15" hidden="1" customHeight="1" x14ac:dyDescent="0.2">
      <c r="A33" s="556" t="s">
        <v>173</v>
      </c>
      <c r="B33" s="557">
        <v>123214</v>
      </c>
      <c r="C33" s="557"/>
      <c r="D33" s="557">
        <f t="shared" si="3"/>
        <v>123214</v>
      </c>
      <c r="E33" s="557"/>
      <c r="F33" s="557">
        <f>SUM(D33:E33)</f>
        <v>123214</v>
      </c>
      <c r="G33" s="557"/>
      <c r="H33" s="557">
        <f>SUM(F33:G33)</f>
        <v>123214</v>
      </c>
      <c r="I33" s="557"/>
      <c r="J33" s="557">
        <f>SUM(H33:I33)</f>
        <v>123214</v>
      </c>
      <c r="K33" s="557"/>
      <c r="L33" s="557">
        <f t="shared" ref="L33:L35" si="46">SUM(J33:K33)</f>
        <v>123214</v>
      </c>
      <c r="M33" s="557"/>
      <c r="N33" s="557">
        <f t="shared" ref="N33:N37" si="47">SUM(L33:M33)</f>
        <v>123214</v>
      </c>
      <c r="O33" s="557">
        <v>-28200</v>
      </c>
      <c r="P33" s="557">
        <v>13786</v>
      </c>
      <c r="Q33" s="557"/>
      <c r="R33" s="557">
        <f t="shared" si="4"/>
        <v>13786</v>
      </c>
      <c r="S33" s="557">
        <v>3937</v>
      </c>
      <c r="T33" s="557">
        <v>1063</v>
      </c>
      <c r="U33" s="557"/>
      <c r="V33" s="557">
        <f>R33+U33</f>
        <v>13786</v>
      </c>
      <c r="W33" s="557"/>
      <c r="X33" s="557">
        <f>SUM(V33:W33)</f>
        <v>13786</v>
      </c>
      <c r="Y33" s="557"/>
      <c r="Z33" s="557">
        <f>SUM(X33:Y33)</f>
        <v>13786</v>
      </c>
      <c r="AA33" s="557"/>
      <c r="AB33" s="557">
        <f t="shared" ref="AB33:AB35" si="48">SUM(Z33:AA33)</f>
        <v>13786</v>
      </c>
      <c r="AC33" s="557"/>
      <c r="AD33" s="557">
        <f t="shared" ref="AD33:AD37" si="49">SUM(AB33:AC33)</f>
        <v>13786</v>
      </c>
      <c r="AE33" s="557">
        <v>-4088</v>
      </c>
      <c r="AF33" s="557">
        <f>SUM(S33:T33)</f>
        <v>5000</v>
      </c>
      <c r="AG33" s="557"/>
      <c r="AH33" s="557">
        <f t="shared" si="6"/>
        <v>5000</v>
      </c>
      <c r="AI33" s="557"/>
      <c r="AJ33" s="557">
        <f t="shared" si="35"/>
        <v>5000</v>
      </c>
      <c r="AK33" s="557"/>
      <c r="AL33" s="557">
        <f t="shared" si="11"/>
        <v>5000</v>
      </c>
      <c r="AM33" s="557"/>
      <c r="AN33" s="557">
        <f t="shared" si="36"/>
        <v>5000</v>
      </c>
      <c r="AO33" s="557"/>
      <c r="AP33" s="557">
        <f t="shared" si="13"/>
        <v>5000</v>
      </c>
      <c r="AQ33" s="557"/>
      <c r="AR33" s="557">
        <f t="shared" ref="AR33:AR37" si="50">SUM(AP33:AQ33)</f>
        <v>5000</v>
      </c>
      <c r="AS33" s="557"/>
      <c r="AT33" s="65">
        <f t="shared" si="37"/>
        <v>5000</v>
      </c>
      <c r="AU33" s="557">
        <v>469</v>
      </c>
      <c r="AV33" s="557">
        <f t="shared" si="38"/>
        <v>142000</v>
      </c>
      <c r="AW33" s="557">
        <f t="shared" si="38"/>
        <v>0</v>
      </c>
      <c r="AX33" s="557">
        <f t="shared" si="39"/>
        <v>142000</v>
      </c>
      <c r="AY33" s="557">
        <f t="shared" si="40"/>
        <v>0</v>
      </c>
      <c r="AZ33" s="557">
        <f t="shared" si="40"/>
        <v>142000</v>
      </c>
      <c r="BA33" s="557">
        <f t="shared" si="40"/>
        <v>0</v>
      </c>
      <c r="BB33" s="557">
        <f t="shared" si="22"/>
        <v>142000</v>
      </c>
      <c r="BC33" s="557">
        <f t="shared" si="41"/>
        <v>0</v>
      </c>
      <c r="BD33" s="557">
        <f t="shared" si="42"/>
        <v>142000</v>
      </c>
      <c r="BE33" s="606">
        <f t="shared" si="43"/>
        <v>0</v>
      </c>
      <c r="BF33" s="606">
        <f t="shared" si="44"/>
        <v>142000</v>
      </c>
      <c r="BG33" s="606">
        <f t="shared" si="25"/>
        <v>0</v>
      </c>
      <c r="BH33" s="606">
        <f t="shared" si="26"/>
        <v>142000</v>
      </c>
      <c r="BI33" s="606"/>
      <c r="BJ33" s="606">
        <f t="shared" ref="BJ33:BJ47" si="51">SUM(BH33:BI33)</f>
        <v>142000</v>
      </c>
      <c r="BK33" s="606">
        <f t="shared" ref="BK33:BK37" si="52">AU33+AE33+O33</f>
        <v>-31819</v>
      </c>
      <c r="BL33" s="794">
        <f t="shared" si="45"/>
        <v>110181</v>
      </c>
    </row>
    <row r="34" spans="1:64" s="677" customFormat="1" ht="15" hidden="1" customHeight="1" x14ac:dyDescent="0.2">
      <c r="A34" s="556" t="s">
        <v>174</v>
      </c>
      <c r="B34" s="557">
        <v>10453</v>
      </c>
      <c r="C34" s="557"/>
      <c r="D34" s="557">
        <f t="shared" si="3"/>
        <v>10453</v>
      </c>
      <c r="E34" s="557"/>
      <c r="F34" s="557">
        <f>SUM(D34:E34)</f>
        <v>10453</v>
      </c>
      <c r="G34" s="557"/>
      <c r="H34" s="557">
        <f>SUM(F34:G34)</f>
        <v>10453</v>
      </c>
      <c r="I34" s="557"/>
      <c r="J34" s="557">
        <f>SUM(H34:I34)</f>
        <v>10453</v>
      </c>
      <c r="K34" s="557"/>
      <c r="L34" s="557">
        <f t="shared" si="46"/>
        <v>10453</v>
      </c>
      <c r="M34" s="557"/>
      <c r="N34" s="557">
        <f t="shared" si="47"/>
        <v>10453</v>
      </c>
      <c r="O34" s="557">
        <v>946</v>
      </c>
      <c r="P34" s="557">
        <v>1129</v>
      </c>
      <c r="Q34" s="557"/>
      <c r="R34" s="557">
        <f t="shared" si="4"/>
        <v>1129</v>
      </c>
      <c r="S34" s="557">
        <v>1811</v>
      </c>
      <c r="T34" s="557">
        <v>489</v>
      </c>
      <c r="U34" s="557"/>
      <c r="V34" s="557">
        <f>R34+U34</f>
        <v>1129</v>
      </c>
      <c r="W34" s="557"/>
      <c r="X34" s="557">
        <f>SUM(V34:W34)</f>
        <v>1129</v>
      </c>
      <c r="Y34" s="557"/>
      <c r="Z34" s="557">
        <f>SUM(X34:Y34)</f>
        <v>1129</v>
      </c>
      <c r="AA34" s="557"/>
      <c r="AB34" s="557">
        <f t="shared" si="48"/>
        <v>1129</v>
      </c>
      <c r="AC34" s="557"/>
      <c r="AD34" s="557">
        <f t="shared" si="49"/>
        <v>1129</v>
      </c>
      <c r="AE34" s="557">
        <v>85</v>
      </c>
      <c r="AF34" s="557">
        <f>SUM(S34:T34)</f>
        <v>2300</v>
      </c>
      <c r="AG34" s="557"/>
      <c r="AH34" s="557">
        <f t="shared" si="6"/>
        <v>2300</v>
      </c>
      <c r="AI34" s="557"/>
      <c r="AJ34" s="557">
        <f t="shared" si="35"/>
        <v>2300</v>
      </c>
      <c r="AK34" s="557"/>
      <c r="AL34" s="557">
        <f t="shared" si="11"/>
        <v>2300</v>
      </c>
      <c r="AM34" s="557"/>
      <c r="AN34" s="557">
        <f t="shared" si="36"/>
        <v>2300</v>
      </c>
      <c r="AO34" s="557"/>
      <c r="AP34" s="557">
        <f t="shared" si="13"/>
        <v>2300</v>
      </c>
      <c r="AQ34" s="557"/>
      <c r="AR34" s="557">
        <f t="shared" si="50"/>
        <v>2300</v>
      </c>
      <c r="AS34" s="557"/>
      <c r="AT34" s="65">
        <f t="shared" si="37"/>
        <v>2300</v>
      </c>
      <c r="AU34" s="557">
        <v>-759</v>
      </c>
      <c r="AV34" s="557">
        <f t="shared" si="38"/>
        <v>13882</v>
      </c>
      <c r="AW34" s="557">
        <f t="shared" si="38"/>
        <v>0</v>
      </c>
      <c r="AX34" s="557">
        <f t="shared" si="39"/>
        <v>13882</v>
      </c>
      <c r="AY34" s="557">
        <f t="shared" si="40"/>
        <v>0</v>
      </c>
      <c r="AZ34" s="557">
        <f t="shared" si="40"/>
        <v>13882</v>
      </c>
      <c r="BA34" s="557">
        <f t="shared" si="40"/>
        <v>0</v>
      </c>
      <c r="BB34" s="557">
        <f t="shared" si="22"/>
        <v>13882</v>
      </c>
      <c r="BC34" s="557">
        <f t="shared" si="41"/>
        <v>0</v>
      </c>
      <c r="BD34" s="557">
        <f t="shared" si="42"/>
        <v>13882</v>
      </c>
      <c r="BE34" s="606">
        <f t="shared" si="43"/>
        <v>0</v>
      </c>
      <c r="BF34" s="606">
        <f t="shared" si="44"/>
        <v>13882</v>
      </c>
      <c r="BG34" s="606">
        <f t="shared" si="25"/>
        <v>0</v>
      </c>
      <c r="BH34" s="606">
        <f t="shared" si="26"/>
        <v>13882</v>
      </c>
      <c r="BI34" s="606"/>
      <c r="BJ34" s="606">
        <f t="shared" si="51"/>
        <v>13882</v>
      </c>
      <c r="BK34" s="606">
        <f t="shared" si="52"/>
        <v>272</v>
      </c>
      <c r="BL34" s="794">
        <f t="shared" si="45"/>
        <v>14154</v>
      </c>
    </row>
    <row r="35" spans="1:64" s="677" customFormat="1" ht="15" hidden="1" customHeight="1" x14ac:dyDescent="0.2">
      <c r="A35" s="556" t="s">
        <v>175</v>
      </c>
      <c r="B35" s="557">
        <v>7672</v>
      </c>
      <c r="C35" s="557"/>
      <c r="D35" s="557">
        <f t="shared" si="3"/>
        <v>7672</v>
      </c>
      <c r="E35" s="557"/>
      <c r="F35" s="557">
        <f>SUM(D35:E35)</f>
        <v>7672</v>
      </c>
      <c r="G35" s="557"/>
      <c r="H35" s="557">
        <f>SUM(F35:G35)</f>
        <v>7672</v>
      </c>
      <c r="I35" s="557"/>
      <c r="J35" s="557">
        <f>SUM(H35:I35)</f>
        <v>7672</v>
      </c>
      <c r="K35" s="557"/>
      <c r="L35" s="557">
        <f t="shared" si="46"/>
        <v>7672</v>
      </c>
      <c r="M35" s="557"/>
      <c r="N35" s="557">
        <f t="shared" si="47"/>
        <v>7672</v>
      </c>
      <c r="O35" s="557">
        <v>-1211</v>
      </c>
      <c r="P35" s="557">
        <v>828</v>
      </c>
      <c r="Q35" s="557"/>
      <c r="R35" s="557">
        <f t="shared" si="4"/>
        <v>828</v>
      </c>
      <c r="S35" s="557"/>
      <c r="T35" s="557"/>
      <c r="U35" s="557"/>
      <c r="V35" s="557">
        <f>R35+U35</f>
        <v>828</v>
      </c>
      <c r="W35" s="557"/>
      <c r="X35" s="557">
        <f>SUM(V35:W35)</f>
        <v>828</v>
      </c>
      <c r="Y35" s="557"/>
      <c r="Z35" s="557">
        <f>SUM(X35:Y35)</f>
        <v>828</v>
      </c>
      <c r="AA35" s="557"/>
      <c r="AB35" s="557">
        <f t="shared" si="48"/>
        <v>828</v>
      </c>
      <c r="AC35" s="557"/>
      <c r="AD35" s="557">
        <f t="shared" si="49"/>
        <v>828</v>
      </c>
      <c r="AE35" s="557">
        <v>432</v>
      </c>
      <c r="AF35" s="557">
        <f>SUM(S35:T35)</f>
        <v>0</v>
      </c>
      <c r="AG35" s="557"/>
      <c r="AH35" s="557">
        <f t="shared" si="6"/>
        <v>0</v>
      </c>
      <c r="AI35" s="557"/>
      <c r="AJ35" s="557">
        <f t="shared" si="35"/>
        <v>0</v>
      </c>
      <c r="AK35" s="557"/>
      <c r="AL35" s="557">
        <f t="shared" si="11"/>
        <v>0</v>
      </c>
      <c r="AM35" s="557"/>
      <c r="AN35" s="557">
        <f t="shared" si="36"/>
        <v>0</v>
      </c>
      <c r="AO35" s="557"/>
      <c r="AP35" s="557">
        <f t="shared" si="13"/>
        <v>0</v>
      </c>
      <c r="AQ35" s="557"/>
      <c r="AR35" s="557">
        <f t="shared" si="50"/>
        <v>0</v>
      </c>
      <c r="AS35" s="557"/>
      <c r="AT35" s="65">
        <f t="shared" si="37"/>
        <v>0</v>
      </c>
      <c r="AU35" s="557"/>
      <c r="AV35" s="557">
        <f t="shared" si="38"/>
        <v>8500</v>
      </c>
      <c r="AW35" s="557">
        <f t="shared" si="38"/>
        <v>0</v>
      </c>
      <c r="AX35" s="557">
        <f t="shared" si="39"/>
        <v>8500</v>
      </c>
      <c r="AY35" s="557">
        <f t="shared" si="40"/>
        <v>0</v>
      </c>
      <c r="AZ35" s="557">
        <f t="shared" si="40"/>
        <v>8500</v>
      </c>
      <c r="BA35" s="557">
        <f t="shared" si="40"/>
        <v>0</v>
      </c>
      <c r="BB35" s="557">
        <f t="shared" si="22"/>
        <v>8500</v>
      </c>
      <c r="BC35" s="557">
        <f t="shared" si="41"/>
        <v>0</v>
      </c>
      <c r="BD35" s="557">
        <f t="shared" si="42"/>
        <v>8500</v>
      </c>
      <c r="BE35" s="606">
        <f t="shared" si="43"/>
        <v>0</v>
      </c>
      <c r="BF35" s="606">
        <f t="shared" si="44"/>
        <v>8500</v>
      </c>
      <c r="BG35" s="606">
        <f t="shared" si="25"/>
        <v>0</v>
      </c>
      <c r="BH35" s="606">
        <f t="shared" si="26"/>
        <v>8500</v>
      </c>
      <c r="BI35" s="606"/>
      <c r="BJ35" s="606">
        <f t="shared" si="51"/>
        <v>8500</v>
      </c>
      <c r="BK35" s="606">
        <f t="shared" si="52"/>
        <v>-779</v>
      </c>
      <c r="BL35" s="794">
        <f t="shared" si="45"/>
        <v>7721</v>
      </c>
    </row>
    <row r="36" spans="1:64" s="677" customFormat="1" ht="25.5" hidden="1" x14ac:dyDescent="0.2">
      <c r="A36" s="556" t="s">
        <v>738</v>
      </c>
      <c r="B36" s="557"/>
      <c r="C36" s="557"/>
      <c r="D36" s="557">
        <f t="shared" si="3"/>
        <v>0</v>
      </c>
      <c r="E36" s="557"/>
      <c r="F36" s="557">
        <f>SUM(D36:E36)</f>
        <v>0</v>
      </c>
      <c r="G36" s="557"/>
      <c r="H36" s="557">
        <f>SUM(F36:G36)</f>
        <v>0</v>
      </c>
      <c r="I36" s="557"/>
      <c r="J36" s="557">
        <f>SUM(H36:I36)</f>
        <v>0</v>
      </c>
      <c r="K36" s="557"/>
      <c r="L36" s="557"/>
      <c r="M36" s="557"/>
      <c r="N36" s="557">
        <f t="shared" si="47"/>
        <v>0</v>
      </c>
      <c r="O36" s="557"/>
      <c r="P36" s="557"/>
      <c r="Q36" s="557"/>
      <c r="R36" s="557">
        <f t="shared" si="4"/>
        <v>0</v>
      </c>
      <c r="S36" s="557"/>
      <c r="T36" s="557"/>
      <c r="U36" s="557"/>
      <c r="V36" s="557">
        <f>R36+U36</f>
        <v>0</v>
      </c>
      <c r="W36" s="557"/>
      <c r="X36" s="557">
        <f>SUM(V36:W36)</f>
        <v>0</v>
      </c>
      <c r="Y36" s="557"/>
      <c r="Z36" s="557">
        <f>SUM(X36:Y36)</f>
        <v>0</v>
      </c>
      <c r="AA36" s="557"/>
      <c r="AB36" s="557"/>
      <c r="AC36" s="557"/>
      <c r="AD36" s="557">
        <f t="shared" si="49"/>
        <v>0</v>
      </c>
      <c r="AE36" s="557"/>
      <c r="AF36" s="557">
        <f>SUM(S36:T36)</f>
        <v>0</v>
      </c>
      <c r="AG36" s="557"/>
      <c r="AH36" s="557">
        <f t="shared" si="6"/>
        <v>0</v>
      </c>
      <c r="AI36" s="557"/>
      <c r="AJ36" s="557">
        <f t="shared" si="35"/>
        <v>0</v>
      </c>
      <c r="AK36" s="557"/>
      <c r="AL36" s="557">
        <f t="shared" si="11"/>
        <v>0</v>
      </c>
      <c r="AM36" s="557"/>
      <c r="AN36" s="557">
        <f t="shared" si="36"/>
        <v>0</v>
      </c>
      <c r="AO36" s="557"/>
      <c r="AP36" s="557">
        <f t="shared" si="13"/>
        <v>0</v>
      </c>
      <c r="AQ36" s="557"/>
      <c r="AR36" s="557">
        <f t="shared" si="50"/>
        <v>0</v>
      </c>
      <c r="AS36" s="557"/>
      <c r="AT36" s="65">
        <f t="shared" si="37"/>
        <v>0</v>
      </c>
      <c r="AU36" s="557"/>
      <c r="AV36" s="557">
        <f t="shared" si="38"/>
        <v>0</v>
      </c>
      <c r="AW36" s="557">
        <f t="shared" si="38"/>
        <v>0</v>
      </c>
      <c r="AX36" s="557">
        <f t="shared" si="39"/>
        <v>0</v>
      </c>
      <c r="AY36" s="557">
        <f t="shared" si="40"/>
        <v>0</v>
      </c>
      <c r="AZ36" s="557">
        <f t="shared" si="40"/>
        <v>0</v>
      </c>
      <c r="BA36" s="557">
        <f t="shared" si="40"/>
        <v>0</v>
      </c>
      <c r="BB36" s="557">
        <f t="shared" si="22"/>
        <v>0</v>
      </c>
      <c r="BC36" s="557">
        <f t="shared" si="41"/>
        <v>0</v>
      </c>
      <c r="BD36" s="557">
        <f t="shared" si="42"/>
        <v>0</v>
      </c>
      <c r="BE36" s="606">
        <f t="shared" si="43"/>
        <v>0</v>
      </c>
      <c r="BF36" s="606">
        <f t="shared" si="44"/>
        <v>0</v>
      </c>
      <c r="BG36" s="606">
        <f t="shared" si="25"/>
        <v>0</v>
      </c>
      <c r="BH36" s="606">
        <f t="shared" si="26"/>
        <v>0</v>
      </c>
      <c r="BI36" s="606">
        <f t="shared" si="27"/>
        <v>0</v>
      </c>
      <c r="BJ36" s="606">
        <f t="shared" si="51"/>
        <v>0</v>
      </c>
      <c r="BK36" s="606">
        <f t="shared" si="52"/>
        <v>0</v>
      </c>
      <c r="BL36" s="794">
        <f t="shared" si="45"/>
        <v>0</v>
      </c>
    </row>
    <row r="37" spans="1:64" s="677" customFormat="1" ht="15.75" hidden="1" x14ac:dyDescent="0.2">
      <c r="A37" s="556" t="s">
        <v>871</v>
      </c>
      <c r="B37" s="557"/>
      <c r="C37" s="557"/>
      <c r="D37" s="557"/>
      <c r="E37" s="557"/>
      <c r="F37" s="557"/>
      <c r="G37" s="557"/>
      <c r="H37" s="557"/>
      <c r="I37" s="557"/>
      <c r="J37" s="557"/>
      <c r="K37" s="557"/>
      <c r="L37" s="557"/>
      <c r="M37" s="557"/>
      <c r="N37" s="557">
        <f t="shared" si="47"/>
        <v>0</v>
      </c>
      <c r="O37" s="557"/>
      <c r="P37" s="557"/>
      <c r="Q37" s="557"/>
      <c r="R37" s="557"/>
      <c r="S37" s="557"/>
      <c r="T37" s="557"/>
      <c r="U37" s="557"/>
      <c r="V37" s="557"/>
      <c r="W37" s="557"/>
      <c r="X37" s="557"/>
      <c r="Y37" s="557"/>
      <c r="Z37" s="557"/>
      <c r="AA37" s="557"/>
      <c r="AB37" s="557"/>
      <c r="AC37" s="557"/>
      <c r="AD37" s="557">
        <f t="shared" si="49"/>
        <v>0</v>
      </c>
      <c r="AE37" s="557"/>
      <c r="AF37" s="557"/>
      <c r="AG37" s="557"/>
      <c r="AH37" s="557"/>
      <c r="AI37" s="557">
        <v>191</v>
      </c>
      <c r="AJ37" s="557">
        <f t="shared" si="35"/>
        <v>191</v>
      </c>
      <c r="AK37" s="557"/>
      <c r="AL37" s="557">
        <f t="shared" si="11"/>
        <v>191</v>
      </c>
      <c r="AM37" s="557">
        <v>258</v>
      </c>
      <c r="AN37" s="557">
        <f t="shared" si="36"/>
        <v>449</v>
      </c>
      <c r="AO37" s="557">
        <v>70</v>
      </c>
      <c r="AP37" s="557">
        <f t="shared" si="13"/>
        <v>519</v>
      </c>
      <c r="AQ37" s="557"/>
      <c r="AR37" s="557">
        <f t="shared" si="50"/>
        <v>519</v>
      </c>
      <c r="AS37" s="557"/>
      <c r="AT37" s="65">
        <f t="shared" si="37"/>
        <v>519</v>
      </c>
      <c r="AU37" s="557">
        <v>-519</v>
      </c>
      <c r="AV37" s="557">
        <f t="shared" si="38"/>
        <v>0</v>
      </c>
      <c r="AW37" s="557">
        <f t="shared" si="38"/>
        <v>0</v>
      </c>
      <c r="AX37" s="557">
        <f t="shared" si="39"/>
        <v>0</v>
      </c>
      <c r="AY37" s="557">
        <f t="shared" si="40"/>
        <v>191</v>
      </c>
      <c r="AZ37" s="557">
        <f t="shared" si="40"/>
        <v>191</v>
      </c>
      <c r="BA37" s="557">
        <f t="shared" si="40"/>
        <v>0</v>
      </c>
      <c r="BB37" s="557">
        <f t="shared" si="22"/>
        <v>191</v>
      </c>
      <c r="BC37" s="557">
        <f t="shared" si="41"/>
        <v>258</v>
      </c>
      <c r="BD37" s="557">
        <f t="shared" si="42"/>
        <v>449</v>
      </c>
      <c r="BE37" s="606">
        <f t="shared" si="43"/>
        <v>70</v>
      </c>
      <c r="BF37" s="606">
        <f t="shared" si="44"/>
        <v>519</v>
      </c>
      <c r="BG37" s="606">
        <f t="shared" si="25"/>
        <v>0</v>
      </c>
      <c r="BH37" s="606">
        <f t="shared" si="26"/>
        <v>519</v>
      </c>
      <c r="BI37" s="606">
        <f t="shared" si="27"/>
        <v>0</v>
      </c>
      <c r="BJ37" s="606">
        <f t="shared" si="51"/>
        <v>519</v>
      </c>
      <c r="BK37" s="606">
        <f t="shared" si="52"/>
        <v>-519</v>
      </c>
      <c r="BL37" s="794">
        <f t="shared" si="45"/>
        <v>0</v>
      </c>
    </row>
    <row r="38" spans="1:64" s="674" customFormat="1" ht="15.75" x14ac:dyDescent="0.2">
      <c r="A38" s="451" t="s">
        <v>176</v>
      </c>
      <c r="B38" s="452">
        <f t="shared" ref="B38:BI38" si="53">B39+B40+B41+B42+B43+B44+B45+B46+B47</f>
        <v>5396</v>
      </c>
      <c r="C38" s="452">
        <f t="shared" si="53"/>
        <v>0</v>
      </c>
      <c r="D38" s="452">
        <f t="shared" si="53"/>
        <v>5396</v>
      </c>
      <c r="E38" s="452">
        <f t="shared" si="53"/>
        <v>0</v>
      </c>
      <c r="F38" s="452">
        <f t="shared" si="53"/>
        <v>5396</v>
      </c>
      <c r="G38" s="452">
        <f t="shared" si="53"/>
        <v>0</v>
      </c>
      <c r="H38" s="452">
        <f t="shared" si="53"/>
        <v>5396</v>
      </c>
      <c r="I38" s="452">
        <f t="shared" si="53"/>
        <v>0</v>
      </c>
      <c r="J38" s="452">
        <f t="shared" si="53"/>
        <v>5396</v>
      </c>
      <c r="K38" s="452">
        <f t="shared" si="53"/>
        <v>0</v>
      </c>
      <c r="L38" s="452">
        <f t="shared" si="53"/>
        <v>5396</v>
      </c>
      <c r="M38" s="452">
        <f t="shared" si="53"/>
        <v>0</v>
      </c>
      <c r="N38" s="452">
        <f t="shared" si="53"/>
        <v>5396</v>
      </c>
      <c r="O38" s="452">
        <f t="shared" si="53"/>
        <v>0</v>
      </c>
      <c r="P38" s="452">
        <f t="shared" si="53"/>
        <v>1064</v>
      </c>
      <c r="Q38" s="452">
        <f t="shared" si="53"/>
        <v>0</v>
      </c>
      <c r="R38" s="452">
        <f t="shared" si="53"/>
        <v>1064</v>
      </c>
      <c r="S38" s="452">
        <f t="shared" si="53"/>
        <v>140119</v>
      </c>
      <c r="T38" s="452">
        <f t="shared" si="53"/>
        <v>37831</v>
      </c>
      <c r="U38" s="452">
        <f t="shared" si="53"/>
        <v>0</v>
      </c>
      <c r="V38" s="452">
        <f t="shared" si="53"/>
        <v>1064</v>
      </c>
      <c r="W38" s="452">
        <f t="shared" si="53"/>
        <v>0</v>
      </c>
      <c r="X38" s="452">
        <f t="shared" si="53"/>
        <v>1064</v>
      </c>
      <c r="Y38" s="452">
        <f t="shared" si="53"/>
        <v>0</v>
      </c>
      <c r="Z38" s="452">
        <f t="shared" si="53"/>
        <v>1064</v>
      </c>
      <c r="AA38" s="452">
        <f t="shared" si="53"/>
        <v>0</v>
      </c>
      <c r="AB38" s="452">
        <f t="shared" si="53"/>
        <v>1064</v>
      </c>
      <c r="AC38" s="452">
        <f t="shared" si="53"/>
        <v>0</v>
      </c>
      <c r="AD38" s="452">
        <f>AD39+AD40+AD41+AD42+AD43+AD44+AD45+AD46+AD47</f>
        <v>1064</v>
      </c>
      <c r="AE38" s="452">
        <f t="shared" si="53"/>
        <v>0</v>
      </c>
      <c r="AF38" s="452">
        <f t="shared" si="53"/>
        <v>177950</v>
      </c>
      <c r="AG38" s="452">
        <f t="shared" si="53"/>
        <v>0</v>
      </c>
      <c r="AH38" s="452">
        <f t="shared" si="53"/>
        <v>177950</v>
      </c>
      <c r="AI38" s="452">
        <f t="shared" si="53"/>
        <v>-153</v>
      </c>
      <c r="AJ38" s="452">
        <f t="shared" si="53"/>
        <v>177797</v>
      </c>
      <c r="AK38" s="452">
        <f t="shared" si="53"/>
        <v>-535</v>
      </c>
      <c r="AL38" s="452">
        <f t="shared" si="53"/>
        <v>177262</v>
      </c>
      <c r="AM38" s="452">
        <f t="shared" si="53"/>
        <v>0</v>
      </c>
      <c r="AN38" s="452">
        <f t="shared" si="53"/>
        <v>177262</v>
      </c>
      <c r="AO38" s="452">
        <f t="shared" si="53"/>
        <v>0</v>
      </c>
      <c r="AP38" s="452">
        <f t="shared" si="53"/>
        <v>177262</v>
      </c>
      <c r="AQ38" s="452">
        <f t="shared" si="53"/>
        <v>768</v>
      </c>
      <c r="AR38" s="452">
        <f t="shared" si="53"/>
        <v>178030</v>
      </c>
      <c r="AS38" s="452">
        <f t="shared" si="53"/>
        <v>0</v>
      </c>
      <c r="AT38" s="452">
        <f t="shared" si="37"/>
        <v>178030</v>
      </c>
      <c r="AU38" s="452">
        <f>AU39+AU40+AU41+AU42+AU43+AU44+AU45+AU46+AU47</f>
        <v>-3728</v>
      </c>
      <c r="AV38" s="452">
        <f t="shared" si="53"/>
        <v>184410</v>
      </c>
      <c r="AW38" s="452">
        <f t="shared" si="53"/>
        <v>0</v>
      </c>
      <c r="AX38" s="452">
        <f t="shared" si="53"/>
        <v>184410</v>
      </c>
      <c r="AY38" s="452">
        <f t="shared" si="53"/>
        <v>-153</v>
      </c>
      <c r="AZ38" s="452">
        <f t="shared" si="53"/>
        <v>184257</v>
      </c>
      <c r="BA38" s="452">
        <f t="shared" si="53"/>
        <v>-535</v>
      </c>
      <c r="BB38" s="452">
        <f t="shared" si="53"/>
        <v>183722</v>
      </c>
      <c r="BC38" s="452">
        <f t="shared" si="53"/>
        <v>0</v>
      </c>
      <c r="BD38" s="452">
        <f t="shared" si="53"/>
        <v>183722</v>
      </c>
      <c r="BE38" s="452">
        <f t="shared" si="53"/>
        <v>0</v>
      </c>
      <c r="BF38" s="452">
        <f t="shared" si="53"/>
        <v>183722</v>
      </c>
      <c r="BG38" s="452">
        <f t="shared" si="53"/>
        <v>768</v>
      </c>
      <c r="BH38" s="452">
        <f t="shared" si="53"/>
        <v>184490</v>
      </c>
      <c r="BI38" s="452">
        <f t="shared" si="53"/>
        <v>0</v>
      </c>
      <c r="BJ38" s="452">
        <f>BJ39+BJ40+BJ41+BJ42+BJ43+BJ44+BJ45+BJ46+BJ47</f>
        <v>184490</v>
      </c>
      <c r="BK38" s="452">
        <f>BK39+BK40+BK41+BK42+BK43+BK44+BK45+BK46+BK47</f>
        <v>-3728</v>
      </c>
      <c r="BL38" s="45">
        <f t="shared" si="45"/>
        <v>180762</v>
      </c>
    </row>
    <row r="39" spans="1:64" s="677" customFormat="1" ht="15" hidden="1" customHeight="1" x14ac:dyDescent="0.2">
      <c r="A39" s="556" t="s">
        <v>177</v>
      </c>
      <c r="B39" s="557"/>
      <c r="C39" s="557"/>
      <c r="D39" s="557">
        <f t="shared" si="3"/>
        <v>0</v>
      </c>
      <c r="E39" s="557"/>
      <c r="F39" s="557"/>
      <c r="G39" s="557"/>
      <c r="H39" s="557"/>
      <c r="I39" s="557"/>
      <c r="J39" s="557"/>
      <c r="K39" s="557"/>
      <c r="L39" s="557"/>
      <c r="M39" s="557"/>
      <c r="N39" s="557"/>
      <c r="O39" s="557"/>
      <c r="P39" s="557"/>
      <c r="Q39" s="557"/>
      <c r="R39" s="557">
        <f t="shared" si="4"/>
        <v>0</v>
      </c>
      <c r="S39" s="557">
        <v>18543</v>
      </c>
      <c r="T39" s="557">
        <v>5007</v>
      </c>
      <c r="U39" s="557"/>
      <c r="V39" s="557"/>
      <c r="W39" s="557"/>
      <c r="X39" s="557"/>
      <c r="Y39" s="557"/>
      <c r="Z39" s="557"/>
      <c r="AA39" s="557"/>
      <c r="AB39" s="557"/>
      <c r="AC39" s="557"/>
      <c r="AD39" s="557"/>
      <c r="AE39" s="557"/>
      <c r="AF39" s="557">
        <f t="shared" ref="AF39:AF47" si="54">SUM(S39:T39)</f>
        <v>23550</v>
      </c>
      <c r="AG39" s="557"/>
      <c r="AH39" s="557">
        <f t="shared" si="6"/>
        <v>23550</v>
      </c>
      <c r="AI39" s="557"/>
      <c r="AJ39" s="557">
        <f>SUM(AH39:AI39)</f>
        <v>23550</v>
      </c>
      <c r="AK39" s="557">
        <v>-535</v>
      </c>
      <c r="AL39" s="557">
        <f t="shared" si="11"/>
        <v>23015</v>
      </c>
      <c r="AM39" s="557"/>
      <c r="AN39" s="557">
        <f>SUM(AL39:AM39)</f>
        <v>23015</v>
      </c>
      <c r="AO39" s="557"/>
      <c r="AP39" s="668">
        <f t="shared" si="13"/>
        <v>23015</v>
      </c>
      <c r="AQ39" s="557">
        <v>918</v>
      </c>
      <c r="AR39" s="557">
        <f>SUM(AP39:AQ39)</f>
        <v>23933</v>
      </c>
      <c r="AS39" s="557"/>
      <c r="AT39" s="65">
        <f t="shared" si="37"/>
        <v>23933</v>
      </c>
      <c r="AU39" s="557">
        <v>-5904</v>
      </c>
      <c r="AV39" s="557">
        <f t="shared" ref="AV39:AV47" si="55">B39+P39+AF39</f>
        <v>23550</v>
      </c>
      <c r="AW39" s="557">
        <f t="shared" ref="AW39:AW47" si="56">C39+Q39+AG39</f>
        <v>0</v>
      </c>
      <c r="AX39" s="557">
        <f>SUM(AV39:AW39)</f>
        <v>23550</v>
      </c>
      <c r="AY39" s="557">
        <f t="shared" ref="AY39:AY47" si="57">E39+U39+AI39</f>
        <v>0</v>
      </c>
      <c r="AZ39" s="557">
        <f t="shared" ref="AZ39:AZ47" si="58">F39+V39+AJ39</f>
        <v>23550</v>
      </c>
      <c r="BA39" s="557">
        <f t="shared" ref="BA39:BA47" si="59">G39+W39+AK39</f>
        <v>-535</v>
      </c>
      <c r="BB39" s="557">
        <f t="shared" si="22"/>
        <v>23015</v>
      </c>
      <c r="BC39" s="557">
        <f t="shared" ref="BC39:BC47" si="60">I39+W39+AM39</f>
        <v>0</v>
      </c>
      <c r="BD39" s="557">
        <f t="shared" ref="BD39:BD47" si="61">SUM(BB39:BC39)</f>
        <v>23015</v>
      </c>
      <c r="BE39" s="606">
        <f t="shared" ref="BE39:BE47" si="62">K39+AA39+AO39</f>
        <v>0</v>
      </c>
      <c r="BF39" s="606">
        <f t="shared" si="44"/>
        <v>23015</v>
      </c>
      <c r="BG39" s="606">
        <f t="shared" si="25"/>
        <v>918</v>
      </c>
      <c r="BH39" s="606">
        <f t="shared" si="26"/>
        <v>23933</v>
      </c>
      <c r="BI39" s="606">
        <f t="shared" si="27"/>
        <v>0</v>
      </c>
      <c r="BJ39" s="606">
        <f t="shared" si="51"/>
        <v>23933</v>
      </c>
      <c r="BK39" s="606">
        <f>O39+AE39+AU39</f>
        <v>-5904</v>
      </c>
      <c r="BL39" s="793">
        <f t="shared" si="45"/>
        <v>18029</v>
      </c>
    </row>
    <row r="40" spans="1:64" s="677" customFormat="1" ht="15" hidden="1" customHeight="1" x14ac:dyDescent="0.2">
      <c r="A40" s="556" t="s">
        <v>178</v>
      </c>
      <c r="B40" s="557"/>
      <c r="C40" s="557"/>
      <c r="D40" s="557">
        <f t="shared" si="3"/>
        <v>0</v>
      </c>
      <c r="E40" s="557"/>
      <c r="F40" s="557"/>
      <c r="G40" s="557"/>
      <c r="H40" s="557"/>
      <c r="I40" s="557"/>
      <c r="J40" s="557"/>
      <c r="K40" s="557"/>
      <c r="L40" s="557"/>
      <c r="M40" s="557"/>
      <c r="N40" s="557"/>
      <c r="O40" s="557"/>
      <c r="P40" s="557"/>
      <c r="Q40" s="557"/>
      <c r="R40" s="557">
        <f t="shared" si="4"/>
        <v>0</v>
      </c>
      <c r="S40" s="557">
        <v>33465</v>
      </c>
      <c r="T40" s="557">
        <v>9035</v>
      </c>
      <c r="U40" s="557"/>
      <c r="V40" s="557"/>
      <c r="W40" s="557"/>
      <c r="X40" s="557"/>
      <c r="Y40" s="557"/>
      <c r="Z40" s="557"/>
      <c r="AA40" s="557"/>
      <c r="AB40" s="557"/>
      <c r="AC40" s="557"/>
      <c r="AD40" s="557"/>
      <c r="AE40" s="557"/>
      <c r="AF40" s="557">
        <f t="shared" si="54"/>
        <v>42500</v>
      </c>
      <c r="AG40" s="557"/>
      <c r="AH40" s="557">
        <f t="shared" si="6"/>
        <v>42500</v>
      </c>
      <c r="AI40" s="557"/>
      <c r="AJ40" s="557">
        <f t="shared" ref="AJ40:AJ47" si="63">SUM(AH40:AI40)</f>
        <v>42500</v>
      </c>
      <c r="AK40" s="557"/>
      <c r="AL40" s="557">
        <f t="shared" si="11"/>
        <v>42500</v>
      </c>
      <c r="AM40" s="557"/>
      <c r="AN40" s="557">
        <f t="shared" ref="AN40:AN47" si="64">SUM(AL40:AM40)</f>
        <v>42500</v>
      </c>
      <c r="AO40" s="557"/>
      <c r="AP40" s="668">
        <f t="shared" si="13"/>
        <v>42500</v>
      </c>
      <c r="AQ40" s="557"/>
      <c r="AR40" s="557">
        <f t="shared" ref="AR40:AR46" si="65">SUM(AP40:AQ40)</f>
        <v>42500</v>
      </c>
      <c r="AS40" s="557"/>
      <c r="AT40" s="65">
        <f t="shared" si="37"/>
        <v>42500</v>
      </c>
      <c r="AU40" s="557">
        <f>4968+4320</f>
        <v>9288</v>
      </c>
      <c r="AV40" s="557">
        <f t="shared" si="55"/>
        <v>42500</v>
      </c>
      <c r="AW40" s="557">
        <f t="shared" si="56"/>
        <v>0</v>
      </c>
      <c r="AX40" s="557">
        <f t="shared" ref="AX40:AX70" si="66">SUM(AV40:AW40)</f>
        <v>42500</v>
      </c>
      <c r="AY40" s="557">
        <f t="shared" si="57"/>
        <v>0</v>
      </c>
      <c r="AZ40" s="557">
        <f t="shared" si="58"/>
        <v>42500</v>
      </c>
      <c r="BA40" s="557">
        <f t="shared" si="59"/>
        <v>0</v>
      </c>
      <c r="BB40" s="557">
        <f t="shared" si="22"/>
        <v>42500</v>
      </c>
      <c r="BC40" s="557">
        <f t="shared" si="60"/>
        <v>0</v>
      </c>
      <c r="BD40" s="557">
        <f t="shared" si="61"/>
        <v>42500</v>
      </c>
      <c r="BE40" s="606">
        <f t="shared" si="62"/>
        <v>0</v>
      </c>
      <c r="BF40" s="606">
        <f t="shared" si="44"/>
        <v>42500</v>
      </c>
      <c r="BG40" s="606">
        <f t="shared" si="25"/>
        <v>0</v>
      </c>
      <c r="BH40" s="606">
        <f t="shared" si="26"/>
        <v>42500</v>
      </c>
      <c r="BI40" s="606">
        <f t="shared" si="27"/>
        <v>0</v>
      </c>
      <c r="BJ40" s="606">
        <f t="shared" si="51"/>
        <v>42500</v>
      </c>
      <c r="BK40" s="606">
        <f t="shared" ref="BK40:BK47" si="67">O40+AE40+AU40</f>
        <v>9288</v>
      </c>
      <c r="BL40" s="793">
        <f t="shared" si="45"/>
        <v>51788</v>
      </c>
    </row>
    <row r="41" spans="1:64" s="677" customFormat="1" ht="15" hidden="1" customHeight="1" x14ac:dyDescent="0.2">
      <c r="A41" s="556" t="s">
        <v>179</v>
      </c>
      <c r="B41" s="557"/>
      <c r="C41" s="557"/>
      <c r="D41" s="557">
        <f t="shared" si="3"/>
        <v>0</v>
      </c>
      <c r="E41" s="557"/>
      <c r="F41" s="557"/>
      <c r="G41" s="557"/>
      <c r="H41" s="557"/>
      <c r="I41" s="557"/>
      <c r="J41" s="557"/>
      <c r="K41" s="557"/>
      <c r="L41" s="557"/>
      <c r="M41" s="557"/>
      <c r="N41" s="557"/>
      <c r="O41" s="557"/>
      <c r="P41" s="557"/>
      <c r="Q41" s="557"/>
      <c r="R41" s="557">
        <f t="shared" si="4"/>
        <v>0</v>
      </c>
      <c r="S41" s="557">
        <v>19685</v>
      </c>
      <c r="T41" s="557">
        <v>5315</v>
      </c>
      <c r="U41" s="557"/>
      <c r="V41" s="557"/>
      <c r="W41" s="557"/>
      <c r="X41" s="557"/>
      <c r="Y41" s="557"/>
      <c r="Z41" s="557"/>
      <c r="AA41" s="557"/>
      <c r="AB41" s="557"/>
      <c r="AC41" s="557"/>
      <c r="AD41" s="557"/>
      <c r="AE41" s="557"/>
      <c r="AF41" s="557">
        <f t="shared" si="54"/>
        <v>25000</v>
      </c>
      <c r="AG41" s="557"/>
      <c r="AH41" s="557">
        <f t="shared" si="6"/>
        <v>25000</v>
      </c>
      <c r="AI41" s="557"/>
      <c r="AJ41" s="557">
        <f t="shared" si="63"/>
        <v>25000</v>
      </c>
      <c r="AK41" s="557"/>
      <c r="AL41" s="557">
        <f t="shared" si="11"/>
        <v>25000</v>
      </c>
      <c r="AM41" s="557"/>
      <c r="AN41" s="557">
        <f t="shared" si="64"/>
        <v>25000</v>
      </c>
      <c r="AO41" s="557"/>
      <c r="AP41" s="668">
        <f t="shared" si="13"/>
        <v>25000</v>
      </c>
      <c r="AQ41" s="557"/>
      <c r="AR41" s="557">
        <f t="shared" si="65"/>
        <v>25000</v>
      </c>
      <c r="AS41" s="557"/>
      <c r="AT41" s="65">
        <f t="shared" si="37"/>
        <v>25000</v>
      </c>
      <c r="AU41" s="557"/>
      <c r="AV41" s="557">
        <f t="shared" si="55"/>
        <v>25000</v>
      </c>
      <c r="AW41" s="557">
        <f t="shared" si="56"/>
        <v>0</v>
      </c>
      <c r="AX41" s="557">
        <f t="shared" si="66"/>
        <v>25000</v>
      </c>
      <c r="AY41" s="557">
        <f t="shared" si="57"/>
        <v>0</v>
      </c>
      <c r="AZ41" s="557">
        <f t="shared" si="58"/>
        <v>25000</v>
      </c>
      <c r="BA41" s="557">
        <f t="shared" si="59"/>
        <v>0</v>
      </c>
      <c r="BB41" s="557">
        <f t="shared" si="22"/>
        <v>25000</v>
      </c>
      <c r="BC41" s="557">
        <f t="shared" si="60"/>
        <v>0</v>
      </c>
      <c r="BD41" s="557">
        <f t="shared" si="61"/>
        <v>25000</v>
      </c>
      <c r="BE41" s="606">
        <f t="shared" si="62"/>
        <v>0</v>
      </c>
      <c r="BF41" s="606">
        <f t="shared" si="44"/>
        <v>25000</v>
      </c>
      <c r="BG41" s="606">
        <f t="shared" si="25"/>
        <v>0</v>
      </c>
      <c r="BH41" s="606">
        <f t="shared" si="26"/>
        <v>25000</v>
      </c>
      <c r="BI41" s="606">
        <f t="shared" si="27"/>
        <v>0</v>
      </c>
      <c r="BJ41" s="606">
        <f t="shared" si="51"/>
        <v>25000</v>
      </c>
      <c r="BK41" s="606">
        <f t="shared" si="67"/>
        <v>0</v>
      </c>
      <c r="BL41" s="793">
        <f t="shared" si="45"/>
        <v>25000</v>
      </c>
    </row>
    <row r="42" spans="1:64" s="677" customFormat="1" ht="15" hidden="1" customHeight="1" x14ac:dyDescent="0.2">
      <c r="A42" s="556" t="s">
        <v>180</v>
      </c>
      <c r="B42" s="557"/>
      <c r="C42" s="557"/>
      <c r="D42" s="557">
        <f t="shared" si="3"/>
        <v>0</v>
      </c>
      <c r="E42" s="557"/>
      <c r="F42" s="557"/>
      <c r="G42" s="557"/>
      <c r="H42" s="557"/>
      <c r="I42" s="557"/>
      <c r="J42" s="557"/>
      <c r="K42" s="557"/>
      <c r="L42" s="557"/>
      <c r="M42" s="557"/>
      <c r="N42" s="557"/>
      <c r="O42" s="557"/>
      <c r="P42" s="557"/>
      <c r="Q42" s="557"/>
      <c r="R42" s="557">
        <f t="shared" si="4"/>
        <v>0</v>
      </c>
      <c r="S42" s="557">
        <v>14843</v>
      </c>
      <c r="T42" s="557">
        <v>4007</v>
      </c>
      <c r="U42" s="557"/>
      <c r="V42" s="557"/>
      <c r="W42" s="557"/>
      <c r="X42" s="557"/>
      <c r="Y42" s="557"/>
      <c r="Z42" s="557"/>
      <c r="AA42" s="557"/>
      <c r="AB42" s="557"/>
      <c r="AC42" s="557"/>
      <c r="AD42" s="557"/>
      <c r="AE42" s="557"/>
      <c r="AF42" s="557">
        <f t="shared" si="54"/>
        <v>18850</v>
      </c>
      <c r="AG42" s="557"/>
      <c r="AH42" s="557">
        <f t="shared" si="6"/>
        <v>18850</v>
      </c>
      <c r="AI42" s="557"/>
      <c r="AJ42" s="557">
        <f t="shared" si="63"/>
        <v>18850</v>
      </c>
      <c r="AK42" s="557"/>
      <c r="AL42" s="557">
        <f t="shared" si="11"/>
        <v>18850</v>
      </c>
      <c r="AM42" s="557"/>
      <c r="AN42" s="557">
        <f t="shared" si="64"/>
        <v>18850</v>
      </c>
      <c r="AO42" s="557"/>
      <c r="AP42" s="668">
        <f t="shared" si="13"/>
        <v>18850</v>
      </c>
      <c r="AQ42" s="557"/>
      <c r="AR42" s="557">
        <f t="shared" si="65"/>
        <v>18850</v>
      </c>
      <c r="AS42" s="557"/>
      <c r="AT42" s="65">
        <f t="shared" si="37"/>
        <v>18850</v>
      </c>
      <c r="AU42" s="557"/>
      <c r="AV42" s="557">
        <f t="shared" si="55"/>
        <v>18850</v>
      </c>
      <c r="AW42" s="557">
        <f t="shared" si="56"/>
        <v>0</v>
      </c>
      <c r="AX42" s="557">
        <f t="shared" si="66"/>
        <v>18850</v>
      </c>
      <c r="AY42" s="557">
        <f t="shared" si="57"/>
        <v>0</v>
      </c>
      <c r="AZ42" s="557">
        <f t="shared" si="58"/>
        <v>18850</v>
      </c>
      <c r="BA42" s="557">
        <f t="shared" si="59"/>
        <v>0</v>
      </c>
      <c r="BB42" s="557">
        <f t="shared" si="22"/>
        <v>18850</v>
      </c>
      <c r="BC42" s="557">
        <f t="shared" si="60"/>
        <v>0</v>
      </c>
      <c r="BD42" s="557">
        <f t="shared" si="61"/>
        <v>18850</v>
      </c>
      <c r="BE42" s="606">
        <f t="shared" si="62"/>
        <v>0</v>
      </c>
      <c r="BF42" s="606">
        <f t="shared" si="44"/>
        <v>18850</v>
      </c>
      <c r="BG42" s="606">
        <f t="shared" si="25"/>
        <v>0</v>
      </c>
      <c r="BH42" s="606">
        <f t="shared" si="26"/>
        <v>18850</v>
      </c>
      <c r="BI42" s="606">
        <f t="shared" si="27"/>
        <v>0</v>
      </c>
      <c r="BJ42" s="606">
        <f t="shared" si="51"/>
        <v>18850</v>
      </c>
      <c r="BK42" s="606">
        <f t="shared" si="67"/>
        <v>0</v>
      </c>
      <c r="BL42" s="793">
        <f t="shared" si="45"/>
        <v>18850</v>
      </c>
    </row>
    <row r="43" spans="1:64" s="677" customFormat="1" ht="15" hidden="1" customHeight="1" x14ac:dyDescent="0.2">
      <c r="A43" s="556" t="s">
        <v>181</v>
      </c>
      <c r="B43" s="557"/>
      <c r="C43" s="557"/>
      <c r="D43" s="557">
        <f t="shared" si="3"/>
        <v>0</v>
      </c>
      <c r="E43" s="557"/>
      <c r="F43" s="557"/>
      <c r="G43" s="557"/>
      <c r="H43" s="557"/>
      <c r="I43" s="557"/>
      <c r="J43" s="557"/>
      <c r="K43" s="557"/>
      <c r="L43" s="557"/>
      <c r="M43" s="557"/>
      <c r="N43" s="557"/>
      <c r="O43" s="557"/>
      <c r="P43" s="557"/>
      <c r="Q43" s="557"/>
      <c r="R43" s="557">
        <f t="shared" si="4"/>
        <v>0</v>
      </c>
      <c r="S43" s="557">
        <v>1496</v>
      </c>
      <c r="T43" s="557">
        <v>404</v>
      </c>
      <c r="U43" s="557"/>
      <c r="V43" s="557"/>
      <c r="W43" s="557"/>
      <c r="X43" s="557"/>
      <c r="Y43" s="557"/>
      <c r="Z43" s="557"/>
      <c r="AA43" s="557"/>
      <c r="AB43" s="557"/>
      <c r="AC43" s="557"/>
      <c r="AD43" s="557"/>
      <c r="AE43" s="557"/>
      <c r="AF43" s="557">
        <f t="shared" si="54"/>
        <v>1900</v>
      </c>
      <c r="AG43" s="557"/>
      <c r="AH43" s="557">
        <f t="shared" si="6"/>
        <v>1900</v>
      </c>
      <c r="AI43" s="557">
        <v>-153</v>
      </c>
      <c r="AJ43" s="557">
        <f t="shared" si="63"/>
        <v>1747</v>
      </c>
      <c r="AK43" s="557"/>
      <c r="AL43" s="557">
        <f t="shared" si="11"/>
        <v>1747</v>
      </c>
      <c r="AM43" s="557"/>
      <c r="AN43" s="557">
        <f t="shared" si="64"/>
        <v>1747</v>
      </c>
      <c r="AO43" s="557"/>
      <c r="AP43" s="668">
        <f t="shared" si="13"/>
        <v>1747</v>
      </c>
      <c r="AQ43" s="557"/>
      <c r="AR43" s="557">
        <f t="shared" si="65"/>
        <v>1747</v>
      </c>
      <c r="AS43" s="557"/>
      <c r="AT43" s="65">
        <f t="shared" si="37"/>
        <v>1747</v>
      </c>
      <c r="AU43" s="557"/>
      <c r="AV43" s="557">
        <f t="shared" si="55"/>
        <v>1900</v>
      </c>
      <c r="AW43" s="557">
        <f t="shared" si="56"/>
        <v>0</v>
      </c>
      <c r="AX43" s="557">
        <f t="shared" si="66"/>
        <v>1900</v>
      </c>
      <c r="AY43" s="557">
        <f t="shared" si="57"/>
        <v>-153</v>
      </c>
      <c r="AZ43" s="557">
        <f t="shared" si="58"/>
        <v>1747</v>
      </c>
      <c r="BA43" s="557">
        <f t="shared" si="59"/>
        <v>0</v>
      </c>
      <c r="BB43" s="557">
        <f t="shared" si="22"/>
        <v>1747</v>
      </c>
      <c r="BC43" s="557">
        <f t="shared" si="60"/>
        <v>0</v>
      </c>
      <c r="BD43" s="557">
        <f t="shared" si="61"/>
        <v>1747</v>
      </c>
      <c r="BE43" s="606">
        <f t="shared" si="62"/>
        <v>0</v>
      </c>
      <c r="BF43" s="606">
        <f t="shared" si="44"/>
        <v>1747</v>
      </c>
      <c r="BG43" s="606">
        <f t="shared" si="25"/>
        <v>0</v>
      </c>
      <c r="BH43" s="606">
        <f t="shared" si="26"/>
        <v>1747</v>
      </c>
      <c r="BI43" s="606">
        <f t="shared" si="27"/>
        <v>0</v>
      </c>
      <c r="BJ43" s="606">
        <f t="shared" si="51"/>
        <v>1747</v>
      </c>
      <c r="BK43" s="606">
        <f t="shared" si="67"/>
        <v>0</v>
      </c>
      <c r="BL43" s="793">
        <f t="shared" si="45"/>
        <v>1747</v>
      </c>
    </row>
    <row r="44" spans="1:64" s="677" customFormat="1" ht="15" hidden="1" customHeight="1" x14ac:dyDescent="0.2">
      <c r="A44" s="556" t="s">
        <v>182</v>
      </c>
      <c r="B44" s="557"/>
      <c r="C44" s="557"/>
      <c r="D44" s="557">
        <f t="shared" si="3"/>
        <v>0</v>
      </c>
      <c r="E44" s="557"/>
      <c r="F44" s="557"/>
      <c r="G44" s="557"/>
      <c r="H44" s="557"/>
      <c r="I44" s="557"/>
      <c r="J44" s="557"/>
      <c r="K44" s="557"/>
      <c r="L44" s="557"/>
      <c r="M44" s="557"/>
      <c r="N44" s="557"/>
      <c r="O44" s="557"/>
      <c r="P44" s="557"/>
      <c r="Q44" s="557"/>
      <c r="R44" s="557">
        <f t="shared" si="4"/>
        <v>0</v>
      </c>
      <c r="S44" s="557">
        <v>2087</v>
      </c>
      <c r="T44" s="557">
        <v>563</v>
      </c>
      <c r="U44" s="557"/>
      <c r="V44" s="557"/>
      <c r="W44" s="557"/>
      <c r="X44" s="557"/>
      <c r="Y44" s="557"/>
      <c r="Z44" s="557"/>
      <c r="AA44" s="557"/>
      <c r="AB44" s="557"/>
      <c r="AC44" s="557"/>
      <c r="AD44" s="557"/>
      <c r="AE44" s="557"/>
      <c r="AF44" s="557">
        <f t="shared" si="54"/>
        <v>2650</v>
      </c>
      <c r="AG44" s="557"/>
      <c r="AH44" s="557">
        <f t="shared" si="6"/>
        <v>2650</v>
      </c>
      <c r="AI44" s="557"/>
      <c r="AJ44" s="557">
        <f t="shared" si="63"/>
        <v>2650</v>
      </c>
      <c r="AK44" s="557"/>
      <c r="AL44" s="557">
        <f t="shared" si="11"/>
        <v>2650</v>
      </c>
      <c r="AM44" s="557"/>
      <c r="AN44" s="557">
        <f t="shared" si="64"/>
        <v>2650</v>
      </c>
      <c r="AO44" s="557"/>
      <c r="AP44" s="668">
        <f t="shared" si="13"/>
        <v>2650</v>
      </c>
      <c r="AQ44" s="557"/>
      <c r="AR44" s="557">
        <f t="shared" si="65"/>
        <v>2650</v>
      </c>
      <c r="AS44" s="557"/>
      <c r="AT44" s="65">
        <f t="shared" si="37"/>
        <v>2650</v>
      </c>
      <c r="AU44" s="557"/>
      <c r="AV44" s="557">
        <f t="shared" si="55"/>
        <v>2650</v>
      </c>
      <c r="AW44" s="557">
        <f t="shared" si="56"/>
        <v>0</v>
      </c>
      <c r="AX44" s="557">
        <f t="shared" si="66"/>
        <v>2650</v>
      </c>
      <c r="AY44" s="557">
        <f t="shared" si="57"/>
        <v>0</v>
      </c>
      <c r="AZ44" s="557">
        <f t="shared" si="58"/>
        <v>2650</v>
      </c>
      <c r="BA44" s="557">
        <f t="shared" si="59"/>
        <v>0</v>
      </c>
      <c r="BB44" s="557">
        <f t="shared" si="22"/>
        <v>2650</v>
      </c>
      <c r="BC44" s="557">
        <f t="shared" si="60"/>
        <v>0</v>
      </c>
      <c r="BD44" s="557">
        <f t="shared" si="61"/>
        <v>2650</v>
      </c>
      <c r="BE44" s="606">
        <f t="shared" si="62"/>
        <v>0</v>
      </c>
      <c r="BF44" s="606">
        <f t="shared" si="44"/>
        <v>2650</v>
      </c>
      <c r="BG44" s="606">
        <f t="shared" si="25"/>
        <v>0</v>
      </c>
      <c r="BH44" s="606">
        <f t="shared" si="26"/>
        <v>2650</v>
      </c>
      <c r="BI44" s="606">
        <f t="shared" si="27"/>
        <v>0</v>
      </c>
      <c r="BJ44" s="606">
        <f t="shared" si="51"/>
        <v>2650</v>
      </c>
      <c r="BK44" s="606">
        <f t="shared" si="67"/>
        <v>0</v>
      </c>
      <c r="BL44" s="793">
        <f t="shared" si="45"/>
        <v>2650</v>
      </c>
    </row>
    <row r="45" spans="1:64" s="677" customFormat="1" ht="15" hidden="1" customHeight="1" x14ac:dyDescent="0.2">
      <c r="A45" s="556" t="s">
        <v>183</v>
      </c>
      <c r="B45" s="557"/>
      <c r="C45" s="557"/>
      <c r="D45" s="557">
        <f t="shared" si="3"/>
        <v>0</v>
      </c>
      <c r="E45" s="557"/>
      <c r="F45" s="557"/>
      <c r="G45" s="557"/>
      <c r="H45" s="557"/>
      <c r="I45" s="557"/>
      <c r="J45" s="557"/>
      <c r="K45" s="557"/>
      <c r="L45" s="557"/>
      <c r="M45" s="557"/>
      <c r="N45" s="557"/>
      <c r="O45" s="557"/>
      <c r="P45" s="557"/>
      <c r="Q45" s="557"/>
      <c r="R45" s="557">
        <f t="shared" si="4"/>
        <v>0</v>
      </c>
      <c r="S45" s="557">
        <f>50000-3937</f>
        <v>46063</v>
      </c>
      <c r="T45" s="557">
        <f>13500-1063</f>
        <v>12437</v>
      </c>
      <c r="U45" s="557"/>
      <c r="V45" s="557"/>
      <c r="W45" s="557"/>
      <c r="X45" s="557"/>
      <c r="Y45" s="557"/>
      <c r="Z45" s="557"/>
      <c r="AA45" s="557"/>
      <c r="AB45" s="557"/>
      <c r="AC45" s="557"/>
      <c r="AD45" s="557"/>
      <c r="AE45" s="557"/>
      <c r="AF45" s="557">
        <f t="shared" si="54"/>
        <v>58500</v>
      </c>
      <c r="AG45" s="557"/>
      <c r="AH45" s="557">
        <f t="shared" si="6"/>
        <v>58500</v>
      </c>
      <c r="AI45" s="557"/>
      <c r="AJ45" s="557">
        <f t="shared" si="63"/>
        <v>58500</v>
      </c>
      <c r="AK45" s="557"/>
      <c r="AL45" s="557">
        <f t="shared" si="11"/>
        <v>58500</v>
      </c>
      <c r="AM45" s="557"/>
      <c r="AN45" s="557">
        <f t="shared" si="64"/>
        <v>58500</v>
      </c>
      <c r="AO45" s="557"/>
      <c r="AP45" s="668">
        <f t="shared" si="13"/>
        <v>58500</v>
      </c>
      <c r="AQ45" s="557"/>
      <c r="AR45" s="557">
        <f t="shared" si="65"/>
        <v>58500</v>
      </c>
      <c r="AS45" s="557"/>
      <c r="AT45" s="65">
        <f t="shared" si="37"/>
        <v>58500</v>
      </c>
      <c r="AU45" s="557">
        <v>-7112</v>
      </c>
      <c r="AV45" s="557">
        <f t="shared" si="55"/>
        <v>58500</v>
      </c>
      <c r="AW45" s="557">
        <f t="shared" si="56"/>
        <v>0</v>
      </c>
      <c r="AX45" s="557">
        <f t="shared" si="66"/>
        <v>58500</v>
      </c>
      <c r="AY45" s="557">
        <f t="shared" si="57"/>
        <v>0</v>
      </c>
      <c r="AZ45" s="557">
        <f t="shared" si="58"/>
        <v>58500</v>
      </c>
      <c r="BA45" s="557">
        <f t="shared" si="59"/>
        <v>0</v>
      </c>
      <c r="BB45" s="557">
        <f t="shared" si="22"/>
        <v>58500</v>
      </c>
      <c r="BC45" s="557">
        <f t="shared" si="60"/>
        <v>0</v>
      </c>
      <c r="BD45" s="557">
        <f t="shared" si="61"/>
        <v>58500</v>
      </c>
      <c r="BE45" s="606">
        <f t="shared" si="62"/>
        <v>0</v>
      </c>
      <c r="BF45" s="606">
        <f t="shared" si="44"/>
        <v>58500</v>
      </c>
      <c r="BG45" s="606">
        <f t="shared" si="25"/>
        <v>0</v>
      </c>
      <c r="BH45" s="606">
        <f t="shared" si="26"/>
        <v>58500</v>
      </c>
      <c r="BI45" s="606">
        <f t="shared" si="27"/>
        <v>0</v>
      </c>
      <c r="BJ45" s="606">
        <f t="shared" si="51"/>
        <v>58500</v>
      </c>
      <c r="BK45" s="606">
        <f t="shared" si="67"/>
        <v>-7112</v>
      </c>
      <c r="BL45" s="793">
        <f t="shared" si="45"/>
        <v>51388</v>
      </c>
    </row>
    <row r="46" spans="1:64" s="677" customFormat="1" ht="15" hidden="1" customHeight="1" x14ac:dyDescent="0.2">
      <c r="A46" s="556" t="s">
        <v>184</v>
      </c>
      <c r="B46" s="557">
        <f>4675+2427-1706</f>
        <v>5396</v>
      </c>
      <c r="C46" s="557"/>
      <c r="D46" s="557">
        <f t="shared" si="3"/>
        <v>5396</v>
      </c>
      <c r="E46" s="557"/>
      <c r="F46" s="557">
        <f>SUM(D46:E46)</f>
        <v>5396</v>
      </c>
      <c r="G46" s="557"/>
      <c r="H46" s="557">
        <f>SUM(F46:G46)</f>
        <v>5396</v>
      </c>
      <c r="I46" s="557"/>
      <c r="J46" s="557">
        <f>SUM(H46:I46)</f>
        <v>5396</v>
      </c>
      <c r="K46" s="557"/>
      <c r="L46" s="557">
        <f>SUM(J46:K46)</f>
        <v>5396</v>
      </c>
      <c r="M46" s="557"/>
      <c r="N46" s="557">
        <f>SUM(L46:M46)</f>
        <v>5396</v>
      </c>
      <c r="O46" s="557"/>
      <c r="P46" s="557">
        <v>1064</v>
      </c>
      <c r="Q46" s="557"/>
      <c r="R46" s="557">
        <f t="shared" si="4"/>
        <v>1064</v>
      </c>
      <c r="S46" s="557"/>
      <c r="T46" s="557"/>
      <c r="U46" s="557"/>
      <c r="V46" s="557">
        <f>SUM(R46:U46)</f>
        <v>1064</v>
      </c>
      <c r="W46" s="557"/>
      <c r="X46" s="557">
        <f>SUM(V46:W46)</f>
        <v>1064</v>
      </c>
      <c r="Y46" s="557"/>
      <c r="Z46" s="557">
        <f>SUM(X46:Y46)</f>
        <v>1064</v>
      </c>
      <c r="AA46" s="557"/>
      <c r="AB46" s="557">
        <f>SUM(Z46:AA46)</f>
        <v>1064</v>
      </c>
      <c r="AC46" s="557"/>
      <c r="AD46" s="557">
        <f>SUM(AB46:AC46)</f>
        <v>1064</v>
      </c>
      <c r="AE46" s="557"/>
      <c r="AF46" s="557">
        <f t="shared" si="54"/>
        <v>0</v>
      </c>
      <c r="AG46" s="557"/>
      <c r="AH46" s="557">
        <f t="shared" si="6"/>
        <v>0</v>
      </c>
      <c r="AI46" s="557"/>
      <c r="AJ46" s="557">
        <f t="shared" si="63"/>
        <v>0</v>
      </c>
      <c r="AK46" s="557"/>
      <c r="AL46" s="557">
        <f t="shared" si="11"/>
        <v>0</v>
      </c>
      <c r="AM46" s="557"/>
      <c r="AN46" s="557">
        <f t="shared" si="64"/>
        <v>0</v>
      </c>
      <c r="AO46" s="557"/>
      <c r="AP46" s="668">
        <f t="shared" si="13"/>
        <v>0</v>
      </c>
      <c r="AQ46" s="557"/>
      <c r="AR46" s="557">
        <f t="shared" si="65"/>
        <v>0</v>
      </c>
      <c r="AS46" s="557"/>
      <c r="AT46" s="65">
        <f t="shared" si="37"/>
        <v>0</v>
      </c>
      <c r="AU46" s="557"/>
      <c r="AV46" s="557">
        <f t="shared" si="55"/>
        <v>6460</v>
      </c>
      <c r="AW46" s="557">
        <f t="shared" si="56"/>
        <v>0</v>
      </c>
      <c r="AX46" s="557">
        <f t="shared" si="66"/>
        <v>6460</v>
      </c>
      <c r="AY46" s="557">
        <f t="shared" si="57"/>
        <v>0</v>
      </c>
      <c r="AZ46" s="557">
        <f t="shared" si="58"/>
        <v>6460</v>
      </c>
      <c r="BA46" s="557">
        <f t="shared" si="59"/>
        <v>0</v>
      </c>
      <c r="BB46" s="557">
        <f t="shared" si="22"/>
        <v>6460</v>
      </c>
      <c r="BC46" s="557">
        <f t="shared" si="60"/>
        <v>0</v>
      </c>
      <c r="BD46" s="557">
        <f t="shared" si="61"/>
        <v>6460</v>
      </c>
      <c r="BE46" s="606">
        <f t="shared" si="62"/>
        <v>0</v>
      </c>
      <c r="BF46" s="606">
        <f t="shared" si="44"/>
        <v>6460</v>
      </c>
      <c r="BG46" s="606">
        <f t="shared" si="25"/>
        <v>0</v>
      </c>
      <c r="BH46" s="606">
        <f t="shared" si="26"/>
        <v>6460</v>
      </c>
      <c r="BI46" s="606">
        <f t="shared" si="27"/>
        <v>0</v>
      </c>
      <c r="BJ46" s="606">
        <f t="shared" si="51"/>
        <v>6460</v>
      </c>
      <c r="BK46" s="606">
        <f t="shared" si="67"/>
        <v>0</v>
      </c>
      <c r="BL46" s="793">
        <f t="shared" si="45"/>
        <v>6460</v>
      </c>
    </row>
    <row r="47" spans="1:64" s="677" customFormat="1" ht="15.75" hidden="1" x14ac:dyDescent="0.2">
      <c r="A47" s="556" t="s">
        <v>185</v>
      </c>
      <c r="B47" s="557"/>
      <c r="C47" s="557"/>
      <c r="D47" s="557">
        <f t="shared" si="3"/>
        <v>0</v>
      </c>
      <c r="E47" s="557"/>
      <c r="F47" s="557"/>
      <c r="G47" s="557"/>
      <c r="H47" s="557"/>
      <c r="I47" s="557"/>
      <c r="J47" s="557"/>
      <c r="K47" s="557"/>
      <c r="L47" s="557"/>
      <c r="M47" s="557"/>
      <c r="N47" s="557"/>
      <c r="O47" s="557"/>
      <c r="P47" s="557"/>
      <c r="Q47" s="557"/>
      <c r="R47" s="557">
        <f t="shared" si="4"/>
        <v>0</v>
      </c>
      <c r="S47" s="557">
        <v>3937</v>
      </c>
      <c r="T47" s="557">
        <v>1063</v>
      </c>
      <c r="U47" s="557"/>
      <c r="V47" s="557"/>
      <c r="W47" s="557"/>
      <c r="X47" s="557"/>
      <c r="Y47" s="557"/>
      <c r="Z47" s="557"/>
      <c r="AA47" s="557"/>
      <c r="AB47" s="557"/>
      <c r="AC47" s="557"/>
      <c r="AD47" s="557"/>
      <c r="AE47" s="557"/>
      <c r="AF47" s="557">
        <f t="shared" si="54"/>
        <v>5000</v>
      </c>
      <c r="AG47" s="557"/>
      <c r="AH47" s="557">
        <f t="shared" si="6"/>
        <v>5000</v>
      </c>
      <c r="AI47" s="557"/>
      <c r="AJ47" s="557">
        <f t="shared" si="63"/>
        <v>5000</v>
      </c>
      <c r="AK47" s="557"/>
      <c r="AL47" s="557">
        <f t="shared" si="11"/>
        <v>5000</v>
      </c>
      <c r="AM47" s="557"/>
      <c r="AN47" s="557">
        <f t="shared" si="64"/>
        <v>5000</v>
      </c>
      <c r="AO47" s="557"/>
      <c r="AP47" s="668">
        <f t="shared" si="13"/>
        <v>5000</v>
      </c>
      <c r="AQ47" s="557">
        <v>-150</v>
      </c>
      <c r="AR47" s="557">
        <f>SUM(AP47:AQ47)</f>
        <v>4850</v>
      </c>
      <c r="AS47" s="557"/>
      <c r="AT47" s="65">
        <f t="shared" si="37"/>
        <v>4850</v>
      </c>
      <c r="AU47" s="557"/>
      <c r="AV47" s="557">
        <f t="shared" si="55"/>
        <v>5000</v>
      </c>
      <c r="AW47" s="557">
        <f t="shared" si="56"/>
        <v>0</v>
      </c>
      <c r="AX47" s="557">
        <f t="shared" si="66"/>
        <v>5000</v>
      </c>
      <c r="AY47" s="557">
        <f t="shared" si="57"/>
        <v>0</v>
      </c>
      <c r="AZ47" s="557">
        <f t="shared" si="58"/>
        <v>5000</v>
      </c>
      <c r="BA47" s="557">
        <f t="shared" si="59"/>
        <v>0</v>
      </c>
      <c r="BB47" s="557">
        <f t="shared" si="22"/>
        <v>5000</v>
      </c>
      <c r="BC47" s="557">
        <f t="shared" si="60"/>
        <v>0</v>
      </c>
      <c r="BD47" s="557">
        <f t="shared" si="61"/>
        <v>5000</v>
      </c>
      <c r="BE47" s="606">
        <f t="shared" si="62"/>
        <v>0</v>
      </c>
      <c r="BF47" s="606">
        <f t="shared" si="44"/>
        <v>5000</v>
      </c>
      <c r="BG47" s="606">
        <f t="shared" si="25"/>
        <v>-150</v>
      </c>
      <c r="BH47" s="606">
        <f t="shared" si="26"/>
        <v>4850</v>
      </c>
      <c r="BI47" s="606">
        <f t="shared" si="27"/>
        <v>0</v>
      </c>
      <c r="BJ47" s="606">
        <f t="shared" si="51"/>
        <v>4850</v>
      </c>
      <c r="BK47" s="606">
        <f t="shared" si="67"/>
        <v>0</v>
      </c>
      <c r="BL47" s="793">
        <f t="shared" si="45"/>
        <v>4850</v>
      </c>
    </row>
    <row r="48" spans="1:64" s="674" customFormat="1" ht="31.5" x14ac:dyDescent="0.2">
      <c r="A48" s="451" t="s">
        <v>186</v>
      </c>
      <c r="B48" s="452">
        <f t="shared" ref="B48:BL48" si="68">B49+B50+B51+B52+B53</f>
        <v>0</v>
      </c>
      <c r="C48" s="452">
        <f t="shared" si="68"/>
        <v>0</v>
      </c>
      <c r="D48" s="452">
        <f t="shared" si="68"/>
        <v>0</v>
      </c>
      <c r="E48" s="452">
        <f t="shared" si="68"/>
        <v>0</v>
      </c>
      <c r="F48" s="452">
        <f t="shared" si="68"/>
        <v>0</v>
      </c>
      <c r="G48" s="452">
        <f t="shared" si="68"/>
        <v>0</v>
      </c>
      <c r="H48" s="452">
        <f t="shared" si="68"/>
        <v>0</v>
      </c>
      <c r="I48" s="452">
        <f t="shared" si="68"/>
        <v>0</v>
      </c>
      <c r="J48" s="452">
        <f t="shared" si="68"/>
        <v>0</v>
      </c>
      <c r="K48" s="452">
        <f t="shared" si="68"/>
        <v>0</v>
      </c>
      <c r="L48" s="452">
        <f t="shared" si="68"/>
        <v>0</v>
      </c>
      <c r="M48" s="452">
        <f t="shared" si="68"/>
        <v>0</v>
      </c>
      <c r="N48" s="452">
        <f t="shared" si="68"/>
        <v>0</v>
      </c>
      <c r="O48" s="452">
        <f t="shared" si="68"/>
        <v>0</v>
      </c>
      <c r="P48" s="452">
        <f t="shared" si="68"/>
        <v>0</v>
      </c>
      <c r="Q48" s="452">
        <f t="shared" si="68"/>
        <v>0</v>
      </c>
      <c r="R48" s="452">
        <f t="shared" si="68"/>
        <v>0</v>
      </c>
      <c r="S48" s="452">
        <f t="shared" si="68"/>
        <v>51886</v>
      </c>
      <c r="T48" s="452">
        <f t="shared" si="68"/>
        <v>13928</v>
      </c>
      <c r="U48" s="452">
        <f t="shared" si="68"/>
        <v>0</v>
      </c>
      <c r="V48" s="452">
        <f t="shared" si="68"/>
        <v>0</v>
      </c>
      <c r="W48" s="452">
        <f t="shared" si="68"/>
        <v>0</v>
      </c>
      <c r="X48" s="452">
        <f t="shared" si="68"/>
        <v>0</v>
      </c>
      <c r="Y48" s="452">
        <f t="shared" si="68"/>
        <v>0</v>
      </c>
      <c r="Z48" s="452">
        <f t="shared" si="68"/>
        <v>0</v>
      </c>
      <c r="AA48" s="452">
        <f t="shared" si="68"/>
        <v>0</v>
      </c>
      <c r="AB48" s="452">
        <f t="shared" si="68"/>
        <v>0</v>
      </c>
      <c r="AC48" s="452">
        <f>AC49+AC50+AC51+AC52+AC53</f>
        <v>0</v>
      </c>
      <c r="AD48" s="452">
        <f>AD49+AD50+AD51+AD52+AD53</f>
        <v>0</v>
      </c>
      <c r="AE48" s="452">
        <f t="shared" si="68"/>
        <v>0</v>
      </c>
      <c r="AF48" s="452">
        <f t="shared" si="68"/>
        <v>65814</v>
      </c>
      <c r="AG48" s="452">
        <f t="shared" si="68"/>
        <v>0</v>
      </c>
      <c r="AH48" s="452">
        <f t="shared" si="68"/>
        <v>65814</v>
      </c>
      <c r="AI48" s="452">
        <f t="shared" si="68"/>
        <v>0</v>
      </c>
      <c r="AJ48" s="452">
        <f t="shared" si="68"/>
        <v>65814</v>
      </c>
      <c r="AK48" s="452">
        <f t="shared" si="68"/>
        <v>0</v>
      </c>
      <c r="AL48" s="452">
        <f t="shared" si="68"/>
        <v>65814</v>
      </c>
      <c r="AM48" s="452">
        <f t="shared" si="68"/>
        <v>0</v>
      </c>
      <c r="AN48" s="452">
        <f t="shared" si="68"/>
        <v>65814</v>
      </c>
      <c r="AO48" s="452">
        <f t="shared" si="68"/>
        <v>0</v>
      </c>
      <c r="AP48" s="452">
        <f t="shared" si="68"/>
        <v>65814</v>
      </c>
      <c r="AQ48" s="452">
        <f t="shared" si="68"/>
        <v>0</v>
      </c>
      <c r="AR48" s="452">
        <f t="shared" si="68"/>
        <v>65814</v>
      </c>
      <c r="AS48" s="452">
        <f t="shared" si="68"/>
        <v>0</v>
      </c>
      <c r="AT48" s="452">
        <f t="shared" si="37"/>
        <v>65814</v>
      </c>
      <c r="AU48" s="452"/>
      <c r="AV48" s="452">
        <f t="shared" si="68"/>
        <v>65814</v>
      </c>
      <c r="AW48" s="452">
        <f t="shared" si="68"/>
        <v>0</v>
      </c>
      <c r="AX48" s="452">
        <f t="shared" si="68"/>
        <v>65814</v>
      </c>
      <c r="AY48" s="452">
        <f t="shared" si="68"/>
        <v>0</v>
      </c>
      <c r="AZ48" s="452">
        <f t="shared" si="68"/>
        <v>65814</v>
      </c>
      <c r="BA48" s="452">
        <f t="shared" si="68"/>
        <v>0</v>
      </c>
      <c r="BB48" s="452">
        <f t="shared" si="68"/>
        <v>65814</v>
      </c>
      <c r="BC48" s="452">
        <f t="shared" si="68"/>
        <v>0</v>
      </c>
      <c r="BD48" s="452">
        <f t="shared" si="68"/>
        <v>65814</v>
      </c>
      <c r="BE48" s="452">
        <f t="shared" si="68"/>
        <v>0</v>
      </c>
      <c r="BF48" s="452">
        <f t="shared" si="68"/>
        <v>65814</v>
      </c>
      <c r="BG48" s="452">
        <f t="shared" si="68"/>
        <v>0</v>
      </c>
      <c r="BH48" s="452">
        <f t="shared" si="68"/>
        <v>65814</v>
      </c>
      <c r="BI48" s="452">
        <f t="shared" si="68"/>
        <v>0</v>
      </c>
      <c r="BJ48" s="452">
        <f t="shared" si="68"/>
        <v>65814</v>
      </c>
      <c r="BK48" s="452">
        <f t="shared" si="68"/>
        <v>0</v>
      </c>
      <c r="BL48" s="452">
        <f t="shared" si="68"/>
        <v>65814</v>
      </c>
    </row>
    <row r="49" spans="1:64" s="677" customFormat="1" ht="15" hidden="1" customHeight="1" x14ac:dyDescent="0.2">
      <c r="A49" s="556" t="s">
        <v>187</v>
      </c>
      <c r="B49" s="557"/>
      <c r="C49" s="557"/>
      <c r="D49" s="557">
        <f t="shared" si="3"/>
        <v>0</v>
      </c>
      <c r="E49" s="557"/>
      <c r="F49" s="557"/>
      <c r="G49" s="557"/>
      <c r="H49" s="557"/>
      <c r="I49" s="557"/>
      <c r="J49" s="557"/>
      <c r="K49" s="557"/>
      <c r="L49" s="557"/>
      <c r="M49" s="557"/>
      <c r="N49" s="557"/>
      <c r="O49" s="557"/>
      <c r="P49" s="557"/>
      <c r="Q49" s="557"/>
      <c r="R49" s="557">
        <f t="shared" si="4"/>
        <v>0</v>
      </c>
      <c r="S49" s="557">
        <v>7606</v>
      </c>
      <c r="T49" s="557">
        <v>2027</v>
      </c>
      <c r="U49" s="557"/>
      <c r="V49" s="557"/>
      <c r="W49" s="557"/>
      <c r="X49" s="557"/>
      <c r="Y49" s="557"/>
      <c r="Z49" s="557"/>
      <c r="AA49" s="557"/>
      <c r="AB49" s="557"/>
      <c r="AC49" s="557"/>
      <c r="AD49" s="557"/>
      <c r="AE49" s="557"/>
      <c r="AF49" s="557">
        <f>SUM(S49:T49)</f>
        <v>9633</v>
      </c>
      <c r="AG49" s="557"/>
      <c r="AH49" s="557">
        <f t="shared" si="6"/>
        <v>9633</v>
      </c>
      <c r="AI49" s="557"/>
      <c r="AJ49" s="557">
        <f>SUM(AH49:AI49)</f>
        <v>9633</v>
      </c>
      <c r="AK49" s="557"/>
      <c r="AL49" s="557">
        <f>SUM(AJ49:AK49)</f>
        <v>9633</v>
      </c>
      <c r="AM49" s="557"/>
      <c r="AN49" s="557">
        <f>SUM(AL49:AM49)</f>
        <v>9633</v>
      </c>
      <c r="AO49" s="557"/>
      <c r="AP49" s="668">
        <f t="shared" si="13"/>
        <v>9633</v>
      </c>
      <c r="AQ49" s="557"/>
      <c r="AR49" s="557">
        <f>SUM(AP49:AQ49)</f>
        <v>9633</v>
      </c>
      <c r="AS49" s="557"/>
      <c r="AT49" s="452">
        <f t="shared" si="37"/>
        <v>9633</v>
      </c>
      <c r="AU49" s="557"/>
      <c r="AV49" s="557">
        <f t="shared" ref="AV49:AW53" si="69">B49+P49+AF49</f>
        <v>9633</v>
      </c>
      <c r="AW49" s="557">
        <f t="shared" si="69"/>
        <v>0</v>
      </c>
      <c r="AX49" s="557">
        <f>SUM(AV49:AW49)</f>
        <v>9633</v>
      </c>
      <c r="AY49" s="557">
        <f t="shared" ref="AY49:BA53" si="70">E49+U49+AI49</f>
        <v>0</v>
      </c>
      <c r="AZ49" s="557">
        <f t="shared" si="70"/>
        <v>9633</v>
      </c>
      <c r="BA49" s="557">
        <f t="shared" si="70"/>
        <v>0</v>
      </c>
      <c r="BB49" s="557">
        <f t="shared" si="22"/>
        <v>9633</v>
      </c>
      <c r="BC49" s="557">
        <f>I49+W49+AM49</f>
        <v>0</v>
      </c>
      <c r="BD49" s="557">
        <f>SUM(BB49:BC49)</f>
        <v>9633</v>
      </c>
      <c r="BE49" s="606">
        <f>K49+AA49+AO49</f>
        <v>0</v>
      </c>
      <c r="BF49" s="606">
        <f t="shared" si="44"/>
        <v>9633</v>
      </c>
      <c r="BG49" s="606">
        <f t="shared" si="25"/>
        <v>0</v>
      </c>
      <c r="BH49" s="606">
        <f t="shared" si="26"/>
        <v>9633</v>
      </c>
      <c r="BI49" s="606">
        <f t="shared" si="27"/>
        <v>0</v>
      </c>
      <c r="BJ49" s="606">
        <f>SUM(BH49:BI49)</f>
        <v>9633</v>
      </c>
      <c r="BK49" s="606">
        <f>AU49+AE49+O49</f>
        <v>0</v>
      </c>
      <c r="BL49" s="45">
        <f t="shared" si="45"/>
        <v>9633</v>
      </c>
    </row>
    <row r="50" spans="1:64" s="677" customFormat="1" ht="15" hidden="1" customHeight="1" x14ac:dyDescent="0.2">
      <c r="A50" s="556" t="s">
        <v>188</v>
      </c>
      <c r="B50" s="557"/>
      <c r="C50" s="557"/>
      <c r="D50" s="557">
        <f t="shared" si="3"/>
        <v>0</v>
      </c>
      <c r="E50" s="557"/>
      <c r="F50" s="557"/>
      <c r="G50" s="557"/>
      <c r="H50" s="557"/>
      <c r="I50" s="557"/>
      <c r="J50" s="557"/>
      <c r="K50" s="557"/>
      <c r="L50" s="557"/>
      <c r="M50" s="557"/>
      <c r="N50" s="557"/>
      <c r="O50" s="557"/>
      <c r="P50" s="557"/>
      <c r="Q50" s="557"/>
      <c r="R50" s="557">
        <f t="shared" si="4"/>
        <v>0</v>
      </c>
      <c r="S50" s="557">
        <v>5320</v>
      </c>
      <c r="T50" s="557">
        <v>1436</v>
      </c>
      <c r="U50" s="557"/>
      <c r="V50" s="557"/>
      <c r="W50" s="557"/>
      <c r="X50" s="557"/>
      <c r="Y50" s="557"/>
      <c r="Z50" s="557"/>
      <c r="AA50" s="557"/>
      <c r="AB50" s="557"/>
      <c r="AC50" s="557"/>
      <c r="AD50" s="557"/>
      <c r="AE50" s="557"/>
      <c r="AF50" s="557">
        <f>SUM(S50:T50)</f>
        <v>6756</v>
      </c>
      <c r="AG50" s="557"/>
      <c r="AH50" s="557">
        <f t="shared" si="6"/>
        <v>6756</v>
      </c>
      <c r="AI50" s="557"/>
      <c r="AJ50" s="557">
        <f>SUM(AH50:AI50)</f>
        <v>6756</v>
      </c>
      <c r="AK50" s="557"/>
      <c r="AL50" s="557">
        <f>SUM(AJ50:AK50)</f>
        <v>6756</v>
      </c>
      <c r="AM50" s="557"/>
      <c r="AN50" s="557">
        <f>SUM(AL50:AM50)</f>
        <v>6756</v>
      </c>
      <c r="AO50" s="557"/>
      <c r="AP50" s="668">
        <f t="shared" ref="AP50:AP53" si="71">SUM(AN50:AO50)</f>
        <v>6756</v>
      </c>
      <c r="AQ50" s="557"/>
      <c r="AR50" s="557">
        <f t="shared" ref="AR50:AR53" si="72">SUM(AP50:AQ50)</f>
        <v>6756</v>
      </c>
      <c r="AS50" s="557"/>
      <c r="AT50" s="452">
        <f t="shared" si="37"/>
        <v>6756</v>
      </c>
      <c r="AU50" s="557"/>
      <c r="AV50" s="557">
        <f t="shared" si="69"/>
        <v>6756</v>
      </c>
      <c r="AW50" s="557">
        <f t="shared" si="69"/>
        <v>0</v>
      </c>
      <c r="AX50" s="557">
        <f t="shared" si="66"/>
        <v>6756</v>
      </c>
      <c r="AY50" s="557">
        <f t="shared" si="70"/>
        <v>0</v>
      </c>
      <c r="AZ50" s="557">
        <f t="shared" si="70"/>
        <v>6756</v>
      </c>
      <c r="BA50" s="557">
        <f t="shared" si="70"/>
        <v>0</v>
      </c>
      <c r="BB50" s="557">
        <f t="shared" si="22"/>
        <v>6756</v>
      </c>
      <c r="BC50" s="557">
        <f>I50+W50+AM50</f>
        <v>0</v>
      </c>
      <c r="BD50" s="557">
        <f>SUM(BB50:BC50)</f>
        <v>6756</v>
      </c>
      <c r="BE50" s="606">
        <f>K50+AA50+AO50</f>
        <v>0</v>
      </c>
      <c r="BF50" s="606">
        <f t="shared" si="44"/>
        <v>6756</v>
      </c>
      <c r="BG50" s="606">
        <f t="shared" si="25"/>
        <v>0</v>
      </c>
      <c r="BH50" s="606">
        <f t="shared" si="26"/>
        <v>6756</v>
      </c>
      <c r="BI50" s="606">
        <f t="shared" si="27"/>
        <v>0</v>
      </c>
      <c r="BJ50" s="606">
        <f t="shared" ref="BJ50:BJ53" si="73">SUM(BH50:BI50)</f>
        <v>6756</v>
      </c>
      <c r="BK50" s="606">
        <f t="shared" ref="BK50:BK53" si="74">AU50+AE50+O50</f>
        <v>0</v>
      </c>
      <c r="BL50" s="45">
        <f t="shared" si="45"/>
        <v>6756</v>
      </c>
    </row>
    <row r="51" spans="1:64" s="677" customFormat="1" ht="15" hidden="1" customHeight="1" x14ac:dyDescent="0.2">
      <c r="A51" s="556" t="s">
        <v>189</v>
      </c>
      <c r="B51" s="557"/>
      <c r="C51" s="557"/>
      <c r="D51" s="557">
        <f t="shared" si="3"/>
        <v>0</v>
      </c>
      <c r="E51" s="557"/>
      <c r="F51" s="557"/>
      <c r="G51" s="557"/>
      <c r="H51" s="557"/>
      <c r="I51" s="557"/>
      <c r="J51" s="557"/>
      <c r="K51" s="557"/>
      <c r="L51" s="557"/>
      <c r="M51" s="557"/>
      <c r="N51" s="557"/>
      <c r="O51" s="557"/>
      <c r="P51" s="557"/>
      <c r="Q51" s="557"/>
      <c r="R51" s="557">
        <f t="shared" si="4"/>
        <v>0</v>
      </c>
      <c r="S51" s="557">
        <v>8470</v>
      </c>
      <c r="T51" s="557">
        <v>2260</v>
      </c>
      <c r="U51" s="557"/>
      <c r="V51" s="557"/>
      <c r="W51" s="557"/>
      <c r="X51" s="557"/>
      <c r="Y51" s="557"/>
      <c r="Z51" s="557"/>
      <c r="AA51" s="557"/>
      <c r="AB51" s="557"/>
      <c r="AC51" s="557"/>
      <c r="AD51" s="557"/>
      <c r="AE51" s="557"/>
      <c r="AF51" s="557">
        <f>SUM(S51:T51)</f>
        <v>10730</v>
      </c>
      <c r="AG51" s="557"/>
      <c r="AH51" s="557">
        <f t="shared" si="6"/>
        <v>10730</v>
      </c>
      <c r="AI51" s="557"/>
      <c r="AJ51" s="557">
        <f>SUM(AH51:AI51)</f>
        <v>10730</v>
      </c>
      <c r="AK51" s="557"/>
      <c r="AL51" s="557">
        <f>SUM(AJ51:AK51)</f>
        <v>10730</v>
      </c>
      <c r="AM51" s="557"/>
      <c r="AN51" s="557">
        <f>SUM(AL51:AM51)</f>
        <v>10730</v>
      </c>
      <c r="AO51" s="557"/>
      <c r="AP51" s="668">
        <f t="shared" si="71"/>
        <v>10730</v>
      </c>
      <c r="AQ51" s="557"/>
      <c r="AR51" s="557">
        <f t="shared" si="72"/>
        <v>10730</v>
      </c>
      <c r="AS51" s="557"/>
      <c r="AT51" s="452">
        <f t="shared" si="37"/>
        <v>10730</v>
      </c>
      <c r="AU51" s="557"/>
      <c r="AV51" s="557">
        <f t="shared" si="69"/>
        <v>10730</v>
      </c>
      <c r="AW51" s="557">
        <f t="shared" si="69"/>
        <v>0</v>
      </c>
      <c r="AX51" s="557">
        <f t="shared" si="66"/>
        <v>10730</v>
      </c>
      <c r="AY51" s="557">
        <f t="shared" si="70"/>
        <v>0</v>
      </c>
      <c r="AZ51" s="557">
        <f t="shared" si="70"/>
        <v>10730</v>
      </c>
      <c r="BA51" s="557">
        <f t="shared" si="70"/>
        <v>0</v>
      </c>
      <c r="BB51" s="557">
        <f t="shared" si="22"/>
        <v>10730</v>
      </c>
      <c r="BC51" s="557">
        <f>I51+W51+AM51</f>
        <v>0</v>
      </c>
      <c r="BD51" s="557">
        <f>SUM(BB51:BC51)</f>
        <v>10730</v>
      </c>
      <c r="BE51" s="606">
        <f>K51+AA51+AO51</f>
        <v>0</v>
      </c>
      <c r="BF51" s="606">
        <f t="shared" si="44"/>
        <v>10730</v>
      </c>
      <c r="BG51" s="606">
        <f t="shared" si="25"/>
        <v>0</v>
      </c>
      <c r="BH51" s="606">
        <f t="shared" si="26"/>
        <v>10730</v>
      </c>
      <c r="BI51" s="606">
        <f t="shared" si="27"/>
        <v>0</v>
      </c>
      <c r="BJ51" s="606">
        <f t="shared" si="73"/>
        <v>10730</v>
      </c>
      <c r="BK51" s="606">
        <f t="shared" si="74"/>
        <v>0</v>
      </c>
      <c r="BL51" s="45">
        <f t="shared" si="45"/>
        <v>10730</v>
      </c>
    </row>
    <row r="52" spans="1:64" s="677" customFormat="1" ht="15" hidden="1" customHeight="1" x14ac:dyDescent="0.2">
      <c r="A52" s="556" t="s">
        <v>190</v>
      </c>
      <c r="B52" s="557"/>
      <c r="C52" s="557"/>
      <c r="D52" s="557">
        <f t="shared" si="3"/>
        <v>0</v>
      </c>
      <c r="E52" s="557"/>
      <c r="F52" s="557"/>
      <c r="G52" s="557"/>
      <c r="H52" s="557"/>
      <c r="I52" s="557"/>
      <c r="J52" s="557"/>
      <c r="K52" s="557"/>
      <c r="L52" s="557"/>
      <c r="M52" s="557"/>
      <c r="N52" s="557"/>
      <c r="O52" s="557"/>
      <c r="P52" s="557"/>
      <c r="Q52" s="557"/>
      <c r="R52" s="557">
        <f t="shared" si="4"/>
        <v>0</v>
      </c>
      <c r="S52" s="557">
        <v>30490</v>
      </c>
      <c r="T52" s="557">
        <v>8205</v>
      </c>
      <c r="U52" s="557"/>
      <c r="V52" s="557"/>
      <c r="W52" s="557"/>
      <c r="X52" s="557"/>
      <c r="Y52" s="557"/>
      <c r="Z52" s="557"/>
      <c r="AA52" s="557"/>
      <c r="AB52" s="557"/>
      <c r="AC52" s="557"/>
      <c r="AD52" s="557"/>
      <c r="AE52" s="557"/>
      <c r="AF52" s="557">
        <f>SUM(S52:T52)</f>
        <v>38695</v>
      </c>
      <c r="AG52" s="557"/>
      <c r="AH52" s="557">
        <f t="shared" si="6"/>
        <v>38695</v>
      </c>
      <c r="AI52" s="557"/>
      <c r="AJ52" s="557">
        <f>SUM(AH52:AI52)</f>
        <v>38695</v>
      </c>
      <c r="AK52" s="557"/>
      <c r="AL52" s="557">
        <f>SUM(AJ52:AK52)</f>
        <v>38695</v>
      </c>
      <c r="AM52" s="557"/>
      <c r="AN52" s="557">
        <f>SUM(AL52:AM52)</f>
        <v>38695</v>
      </c>
      <c r="AO52" s="557"/>
      <c r="AP52" s="668">
        <f t="shared" si="71"/>
        <v>38695</v>
      </c>
      <c r="AQ52" s="557"/>
      <c r="AR52" s="557">
        <f t="shared" si="72"/>
        <v>38695</v>
      </c>
      <c r="AS52" s="557"/>
      <c r="AT52" s="452">
        <f t="shared" si="37"/>
        <v>38695</v>
      </c>
      <c r="AU52" s="557"/>
      <c r="AV52" s="557">
        <f t="shared" si="69"/>
        <v>38695</v>
      </c>
      <c r="AW52" s="557">
        <f t="shared" si="69"/>
        <v>0</v>
      </c>
      <c r="AX52" s="557">
        <f t="shared" si="66"/>
        <v>38695</v>
      </c>
      <c r="AY52" s="557">
        <f t="shared" si="70"/>
        <v>0</v>
      </c>
      <c r="AZ52" s="557">
        <f t="shared" si="70"/>
        <v>38695</v>
      </c>
      <c r="BA52" s="557">
        <f t="shared" si="70"/>
        <v>0</v>
      </c>
      <c r="BB52" s="557">
        <f t="shared" si="22"/>
        <v>38695</v>
      </c>
      <c r="BC52" s="557">
        <f>I52+W52+AM52</f>
        <v>0</v>
      </c>
      <c r="BD52" s="557">
        <f>SUM(BB52:BC52)</f>
        <v>38695</v>
      </c>
      <c r="BE52" s="606">
        <f>K52+AA52+AO52</f>
        <v>0</v>
      </c>
      <c r="BF52" s="606">
        <f t="shared" si="44"/>
        <v>38695</v>
      </c>
      <c r="BG52" s="606">
        <f t="shared" si="25"/>
        <v>0</v>
      </c>
      <c r="BH52" s="606">
        <f t="shared" si="26"/>
        <v>38695</v>
      </c>
      <c r="BI52" s="606">
        <f t="shared" si="27"/>
        <v>0</v>
      </c>
      <c r="BJ52" s="606">
        <f t="shared" si="73"/>
        <v>38695</v>
      </c>
      <c r="BK52" s="606">
        <f t="shared" si="74"/>
        <v>0</v>
      </c>
      <c r="BL52" s="45">
        <f t="shared" si="45"/>
        <v>38695</v>
      </c>
    </row>
    <row r="53" spans="1:64" s="677" customFormat="1" ht="15" hidden="1" customHeight="1" x14ac:dyDescent="0.2">
      <c r="A53" s="556" t="s">
        <v>191</v>
      </c>
      <c r="B53" s="557"/>
      <c r="C53" s="557"/>
      <c r="D53" s="557">
        <f t="shared" si="3"/>
        <v>0</v>
      </c>
      <c r="E53" s="557"/>
      <c r="F53" s="557"/>
      <c r="G53" s="557"/>
      <c r="H53" s="557"/>
      <c r="I53" s="557"/>
      <c r="J53" s="557"/>
      <c r="K53" s="557"/>
      <c r="L53" s="557"/>
      <c r="M53" s="557"/>
      <c r="N53" s="557"/>
      <c r="O53" s="557"/>
      <c r="P53" s="557"/>
      <c r="Q53" s="557"/>
      <c r="R53" s="557">
        <f t="shared" si="4"/>
        <v>0</v>
      </c>
      <c r="S53" s="557"/>
      <c r="T53" s="557"/>
      <c r="U53" s="557"/>
      <c r="V53" s="557"/>
      <c r="W53" s="557"/>
      <c r="X53" s="557"/>
      <c r="Y53" s="557"/>
      <c r="Z53" s="557"/>
      <c r="AA53" s="557"/>
      <c r="AB53" s="557"/>
      <c r="AC53" s="557"/>
      <c r="AD53" s="557"/>
      <c r="AE53" s="557"/>
      <c r="AF53" s="557">
        <f>SUM(S53:T53)</f>
        <v>0</v>
      </c>
      <c r="AG53" s="557"/>
      <c r="AH53" s="557">
        <f t="shared" si="6"/>
        <v>0</v>
      </c>
      <c r="AI53" s="557"/>
      <c r="AJ53" s="557">
        <f>SUM(AH53:AI53)</f>
        <v>0</v>
      </c>
      <c r="AK53" s="557"/>
      <c r="AL53" s="557">
        <f>SUM(AJ53:AK53)</f>
        <v>0</v>
      </c>
      <c r="AM53" s="557"/>
      <c r="AN53" s="557">
        <f>SUM(AL53:AM53)</f>
        <v>0</v>
      </c>
      <c r="AO53" s="557"/>
      <c r="AP53" s="668">
        <f t="shared" si="71"/>
        <v>0</v>
      </c>
      <c r="AQ53" s="557"/>
      <c r="AR53" s="557">
        <f t="shared" si="72"/>
        <v>0</v>
      </c>
      <c r="AS53" s="557"/>
      <c r="AT53" s="452">
        <f t="shared" si="37"/>
        <v>0</v>
      </c>
      <c r="AU53" s="557"/>
      <c r="AV53" s="557">
        <f t="shared" si="69"/>
        <v>0</v>
      </c>
      <c r="AW53" s="557">
        <f t="shared" si="69"/>
        <v>0</v>
      </c>
      <c r="AX53" s="557">
        <f t="shared" si="66"/>
        <v>0</v>
      </c>
      <c r="AY53" s="557">
        <f t="shared" si="70"/>
        <v>0</v>
      </c>
      <c r="AZ53" s="557">
        <f t="shared" si="70"/>
        <v>0</v>
      </c>
      <c r="BA53" s="557">
        <f t="shared" si="70"/>
        <v>0</v>
      </c>
      <c r="BB53" s="557">
        <f t="shared" si="22"/>
        <v>0</v>
      </c>
      <c r="BC53" s="557">
        <f>I53+W53+AM53</f>
        <v>0</v>
      </c>
      <c r="BD53" s="557">
        <f>SUM(BB53:BC53)</f>
        <v>0</v>
      </c>
      <c r="BE53" s="606">
        <f>K53+AA53+AO53</f>
        <v>0</v>
      </c>
      <c r="BF53" s="606">
        <f t="shared" si="44"/>
        <v>0</v>
      </c>
      <c r="BG53" s="606">
        <f t="shared" si="25"/>
        <v>0</v>
      </c>
      <c r="BH53" s="606">
        <f t="shared" si="26"/>
        <v>0</v>
      </c>
      <c r="BI53" s="606">
        <f t="shared" si="27"/>
        <v>0</v>
      </c>
      <c r="BJ53" s="606">
        <f t="shared" si="73"/>
        <v>0</v>
      </c>
      <c r="BK53" s="606">
        <f t="shared" si="74"/>
        <v>0</v>
      </c>
      <c r="BL53" s="45">
        <f t="shared" si="45"/>
        <v>0</v>
      </c>
    </row>
    <row r="54" spans="1:64" s="674" customFormat="1" ht="15.75" x14ac:dyDescent="0.2">
      <c r="A54" s="453" t="s">
        <v>192</v>
      </c>
      <c r="B54" s="452">
        <f>SUM(B55:B71)</f>
        <v>1706</v>
      </c>
      <c r="C54" s="452">
        <f t="shared" ref="C54:AF54" si="75">SUM(C55:C71)</f>
        <v>9</v>
      </c>
      <c r="D54" s="452">
        <f t="shared" si="75"/>
        <v>1715</v>
      </c>
      <c r="E54" s="452">
        <f t="shared" si="75"/>
        <v>0</v>
      </c>
      <c r="F54" s="452">
        <f t="shared" si="75"/>
        <v>1715</v>
      </c>
      <c r="G54" s="452">
        <f t="shared" si="75"/>
        <v>2</v>
      </c>
      <c r="H54" s="452">
        <f t="shared" si="75"/>
        <v>1717</v>
      </c>
      <c r="I54" s="452">
        <f t="shared" si="75"/>
        <v>2</v>
      </c>
      <c r="J54" s="452">
        <f t="shared" si="75"/>
        <v>1719</v>
      </c>
      <c r="K54" s="452">
        <f t="shared" si="75"/>
        <v>4</v>
      </c>
      <c r="L54" s="452">
        <f t="shared" si="75"/>
        <v>1724</v>
      </c>
      <c r="M54" s="452">
        <f t="shared" si="75"/>
        <v>2</v>
      </c>
      <c r="N54" s="452">
        <f t="shared" si="75"/>
        <v>1727</v>
      </c>
      <c r="O54" s="452">
        <f t="shared" si="75"/>
        <v>0</v>
      </c>
      <c r="P54" s="452">
        <f t="shared" si="75"/>
        <v>336</v>
      </c>
      <c r="Q54" s="452">
        <f t="shared" si="75"/>
        <v>1</v>
      </c>
      <c r="R54" s="452">
        <f t="shared" si="75"/>
        <v>337</v>
      </c>
      <c r="S54" s="452">
        <f t="shared" si="75"/>
        <v>50809</v>
      </c>
      <c r="T54" s="452">
        <f t="shared" si="75"/>
        <v>10992.19</v>
      </c>
      <c r="U54" s="452">
        <f t="shared" si="75"/>
        <v>0</v>
      </c>
      <c r="V54" s="452">
        <f t="shared" si="75"/>
        <v>337</v>
      </c>
      <c r="W54" s="452">
        <f t="shared" si="75"/>
        <v>0</v>
      </c>
      <c r="X54" s="452">
        <f t="shared" si="75"/>
        <v>337</v>
      </c>
      <c r="Y54" s="452">
        <f t="shared" si="75"/>
        <v>0</v>
      </c>
      <c r="Z54" s="452">
        <f t="shared" si="75"/>
        <v>337</v>
      </c>
      <c r="AA54" s="452">
        <f t="shared" si="75"/>
        <v>0</v>
      </c>
      <c r="AB54" s="452">
        <f t="shared" si="75"/>
        <v>338</v>
      </c>
      <c r="AC54" s="452">
        <f>SUM(AC55:AC71)</f>
        <v>0</v>
      </c>
      <c r="AD54" s="452">
        <f>SUM(AD55:AD71)</f>
        <v>338</v>
      </c>
      <c r="AE54" s="452">
        <f t="shared" si="75"/>
        <v>0</v>
      </c>
      <c r="AF54" s="452">
        <f t="shared" si="75"/>
        <v>61801.189999999995</v>
      </c>
      <c r="AG54" s="452">
        <f t="shared" ref="AG54" si="76">SUM(AG55:AG71)</f>
        <v>0</v>
      </c>
      <c r="AH54" s="452">
        <f t="shared" ref="AH54" si="77">SUM(AH55:AH71)</f>
        <v>61801.189999999995</v>
      </c>
      <c r="AI54" s="452">
        <f t="shared" ref="AI54" si="78">SUM(AI55:AI71)</f>
        <v>0</v>
      </c>
      <c r="AJ54" s="452">
        <f t="shared" ref="AJ54" si="79">SUM(AJ55:AJ71)</f>
        <v>61801.189999999995</v>
      </c>
      <c r="AK54" s="452">
        <f t="shared" ref="AK54" si="80">SUM(AK55:AK71)</f>
        <v>0</v>
      </c>
      <c r="AL54" s="452">
        <f t="shared" ref="AL54" si="81">SUM(AL55:AL71)</f>
        <v>61801.189999999995</v>
      </c>
      <c r="AM54" s="452">
        <f t="shared" ref="AM54" si="82">SUM(AM55:AM71)</f>
        <v>0</v>
      </c>
      <c r="AN54" s="452">
        <f t="shared" ref="AN54" si="83">SUM(AN55:AN71)</f>
        <v>61801.189999999995</v>
      </c>
      <c r="AO54" s="452">
        <f t="shared" ref="AO54" si="84">SUM(AO55:AO71)</f>
        <v>1690</v>
      </c>
      <c r="AP54" s="452">
        <f t="shared" ref="AP54" si="85">SUM(AP55:AP71)</f>
        <v>63491.189999999995</v>
      </c>
      <c r="AQ54" s="452">
        <f t="shared" ref="AQ54" si="86">SUM(AQ55:AQ71)</f>
        <v>0</v>
      </c>
      <c r="AR54" s="452">
        <f t="shared" ref="AR54" si="87">SUM(AR55:AR71)</f>
        <v>63491.189999999995</v>
      </c>
      <c r="AS54" s="452">
        <f t="shared" ref="AS54" si="88">SUM(AS55:AS71)</f>
        <v>0</v>
      </c>
      <c r="AT54" s="452">
        <f t="shared" si="37"/>
        <v>63491.189999999995</v>
      </c>
      <c r="AU54" s="452"/>
      <c r="AV54" s="452">
        <f t="shared" ref="AV54" si="89">SUM(AV55:AV71)</f>
        <v>63843.189999999995</v>
      </c>
      <c r="AW54" s="452">
        <f t="shared" ref="AW54" si="90">SUM(AW55:AW71)</f>
        <v>10</v>
      </c>
      <c r="AX54" s="452">
        <f t="shared" ref="AX54" si="91">SUM(AX55:AX71)</f>
        <v>63853.189999999995</v>
      </c>
      <c r="AY54" s="452">
        <f t="shared" ref="AY54" si="92">SUM(AY55:AY71)</f>
        <v>0</v>
      </c>
      <c r="AZ54" s="452">
        <f t="shared" ref="AZ54" si="93">SUM(AZ55:AZ71)</f>
        <v>63853.189999999995</v>
      </c>
      <c r="BA54" s="452">
        <f t="shared" ref="BA54" si="94">SUM(BA55:BA71)</f>
        <v>2</v>
      </c>
      <c r="BB54" s="452">
        <f t="shared" ref="BB54" si="95">SUM(BB55:BB71)</f>
        <v>63855.189999999995</v>
      </c>
      <c r="BC54" s="452">
        <f t="shared" ref="BC54" si="96">SUM(BC55:BC71)</f>
        <v>2</v>
      </c>
      <c r="BD54" s="452">
        <f t="shared" ref="BD54" si="97">SUM(BD55:BD71)</f>
        <v>63857.189999999995</v>
      </c>
      <c r="BE54" s="452">
        <f t="shared" ref="BE54" si="98">SUM(BE55:BE71)</f>
        <v>1694</v>
      </c>
      <c r="BF54" s="452">
        <f t="shared" ref="BF54" si="99">SUM(BF55:BF71)</f>
        <v>65553.19</v>
      </c>
      <c r="BG54" s="452">
        <f t="shared" ref="BG54" si="100">SUM(BG55:BG71)</f>
        <v>2</v>
      </c>
      <c r="BH54" s="452">
        <f t="shared" ref="BH54" si="101">SUM(BH55:BH71)</f>
        <v>65555.19</v>
      </c>
      <c r="BI54" s="452">
        <f t="shared" ref="BI54" si="102">SUM(BI55:BI71)</f>
        <v>0</v>
      </c>
      <c r="BJ54" s="452">
        <f t="shared" ref="BJ54:BL54" si="103">SUM(BJ55:BJ71)</f>
        <v>65555.19</v>
      </c>
      <c r="BK54" s="452">
        <f t="shared" si="103"/>
        <v>0</v>
      </c>
      <c r="BL54" s="452">
        <f t="shared" si="103"/>
        <v>65555.19</v>
      </c>
    </row>
    <row r="55" spans="1:64" s="677" customFormat="1" ht="25.5" hidden="1" x14ac:dyDescent="0.2">
      <c r="A55" s="556" t="s">
        <v>193</v>
      </c>
      <c r="B55" s="557"/>
      <c r="C55" s="557"/>
      <c r="D55" s="557">
        <f t="shared" si="3"/>
        <v>0</v>
      </c>
      <c r="E55" s="557"/>
      <c r="F55" s="557"/>
      <c r="G55" s="557"/>
      <c r="H55" s="557"/>
      <c r="I55" s="557"/>
      <c r="J55" s="557"/>
      <c r="K55" s="557"/>
      <c r="L55" s="557"/>
      <c r="M55" s="557"/>
      <c r="N55" s="557"/>
      <c r="O55" s="557"/>
      <c r="P55" s="557"/>
      <c r="Q55" s="557"/>
      <c r="R55" s="557">
        <f t="shared" si="4"/>
        <v>0</v>
      </c>
      <c r="S55" s="557">
        <v>2000</v>
      </c>
      <c r="T55" s="557">
        <f>S55*0.27</f>
        <v>540</v>
      </c>
      <c r="U55" s="557"/>
      <c r="V55" s="557"/>
      <c r="W55" s="557"/>
      <c r="X55" s="557"/>
      <c r="Y55" s="557"/>
      <c r="Z55" s="557"/>
      <c r="AA55" s="557"/>
      <c r="AB55" s="557"/>
      <c r="AC55" s="557"/>
      <c r="AD55" s="557"/>
      <c r="AE55" s="557"/>
      <c r="AF55" s="557">
        <f t="shared" ref="AF55:AF70" si="104">SUM(S55:T55)</f>
        <v>2540</v>
      </c>
      <c r="AG55" s="557"/>
      <c r="AH55" s="557">
        <f t="shared" si="6"/>
        <v>2540</v>
      </c>
      <c r="AI55" s="557"/>
      <c r="AJ55" s="557">
        <f>SUM(AH55:AI55)</f>
        <v>2540</v>
      </c>
      <c r="AK55" s="557"/>
      <c r="AL55" s="557">
        <f>SUM(AJ55:AK55)</f>
        <v>2540</v>
      </c>
      <c r="AM55" s="557"/>
      <c r="AN55" s="557">
        <f>SUM(AL55:AM55)</f>
        <v>2540</v>
      </c>
      <c r="AO55" s="557"/>
      <c r="AP55" s="668">
        <f t="shared" si="13"/>
        <v>2540</v>
      </c>
      <c r="AQ55" s="557"/>
      <c r="AR55" s="557">
        <f>SUM(AP55:AQ55)</f>
        <v>2540</v>
      </c>
      <c r="AS55" s="557"/>
      <c r="AT55" s="452">
        <f t="shared" si="37"/>
        <v>2540</v>
      </c>
      <c r="AU55" s="557"/>
      <c r="AV55" s="557">
        <f>B55+P55+AF55</f>
        <v>2540</v>
      </c>
      <c r="AW55" s="557">
        <f>C55+Q55+AG55</f>
        <v>0</v>
      </c>
      <c r="AX55" s="557">
        <f t="shared" si="66"/>
        <v>2540</v>
      </c>
      <c r="AY55" s="557">
        <f t="shared" ref="AY55:AY70" si="105">E55+U55+AI55</f>
        <v>0</v>
      </c>
      <c r="AZ55" s="557">
        <f t="shared" ref="AZ55:AZ70" si="106">F55+V55+AJ55</f>
        <v>2540</v>
      </c>
      <c r="BA55" s="557">
        <f t="shared" ref="BA55:BA70" si="107">G55+W55+AK55</f>
        <v>0</v>
      </c>
      <c r="BB55" s="557">
        <f t="shared" si="22"/>
        <v>2540</v>
      </c>
      <c r="BC55" s="557">
        <f t="shared" ref="BC55:BC70" si="108">I55+W55+AM55</f>
        <v>0</v>
      </c>
      <c r="BD55" s="557">
        <f t="shared" ref="BD55:BD87" si="109">SUM(BB55:BC55)</f>
        <v>2540</v>
      </c>
      <c r="BE55" s="606">
        <f t="shared" ref="BE55:BE87" si="110">K55+AA55+AO55</f>
        <v>0</v>
      </c>
      <c r="BF55" s="606">
        <f>L55+AB55+AP55</f>
        <v>2540</v>
      </c>
      <c r="BG55" s="606">
        <f t="shared" si="25"/>
        <v>0</v>
      </c>
      <c r="BH55" s="606">
        <f t="shared" si="26"/>
        <v>2540</v>
      </c>
      <c r="BI55" s="606">
        <f t="shared" ref="BI55:BI90" si="111">O55+AE55+AS55</f>
        <v>0</v>
      </c>
      <c r="BJ55" s="606">
        <f>SUM(BH55:BI55)</f>
        <v>2540</v>
      </c>
      <c r="BK55" s="766"/>
      <c r="BL55" s="45">
        <f t="shared" si="45"/>
        <v>2540</v>
      </c>
    </row>
    <row r="56" spans="1:64" s="677" customFormat="1" ht="25.5" hidden="1" x14ac:dyDescent="0.2">
      <c r="A56" s="556" t="s">
        <v>194</v>
      </c>
      <c r="B56" s="557"/>
      <c r="C56" s="557"/>
      <c r="D56" s="557">
        <f t="shared" si="3"/>
        <v>0</v>
      </c>
      <c r="E56" s="557"/>
      <c r="F56" s="557"/>
      <c r="G56" s="557"/>
      <c r="H56" s="557"/>
      <c r="I56" s="557"/>
      <c r="J56" s="557"/>
      <c r="K56" s="557"/>
      <c r="L56" s="557"/>
      <c r="M56" s="557"/>
      <c r="N56" s="557"/>
      <c r="O56" s="557"/>
      <c r="P56" s="557"/>
      <c r="Q56" s="557"/>
      <c r="R56" s="557">
        <f t="shared" si="4"/>
        <v>0</v>
      </c>
      <c r="S56" s="557">
        <v>1181</v>
      </c>
      <c r="T56" s="557">
        <f t="shared" ref="T56:T68" si="112">S56*0.27</f>
        <v>318.87</v>
      </c>
      <c r="U56" s="557"/>
      <c r="V56" s="557"/>
      <c r="W56" s="557"/>
      <c r="X56" s="557"/>
      <c r="Y56" s="557"/>
      <c r="Z56" s="557"/>
      <c r="AA56" s="557"/>
      <c r="AB56" s="557"/>
      <c r="AC56" s="557"/>
      <c r="AD56" s="557"/>
      <c r="AE56" s="557"/>
      <c r="AF56" s="557">
        <f t="shared" si="104"/>
        <v>1499.87</v>
      </c>
      <c r="AG56" s="557"/>
      <c r="AH56" s="557">
        <f t="shared" si="6"/>
        <v>1499.87</v>
      </c>
      <c r="AI56" s="557"/>
      <c r="AJ56" s="557">
        <f t="shared" ref="AJ56:AJ70" si="113">SUM(AH56:AI56)</f>
        <v>1499.87</v>
      </c>
      <c r="AK56" s="557"/>
      <c r="AL56" s="557">
        <f t="shared" ref="AL56:AL70" si="114">SUM(AJ56:AK56)</f>
        <v>1499.87</v>
      </c>
      <c r="AM56" s="557"/>
      <c r="AN56" s="557">
        <f t="shared" ref="AN56:AN70" si="115">SUM(AL56:AM56)</f>
        <v>1499.87</v>
      </c>
      <c r="AO56" s="557"/>
      <c r="AP56" s="668">
        <f t="shared" si="13"/>
        <v>1499.87</v>
      </c>
      <c r="AQ56" s="557"/>
      <c r="AR56" s="557">
        <f t="shared" ref="AR56:AR71" si="116">SUM(AP56:AQ56)</f>
        <v>1499.87</v>
      </c>
      <c r="AS56" s="557"/>
      <c r="AT56" s="452">
        <f t="shared" si="37"/>
        <v>1499.87</v>
      </c>
      <c r="AU56" s="557"/>
      <c r="AV56" s="557">
        <f>AF56</f>
        <v>1499.87</v>
      </c>
      <c r="AW56" s="557">
        <f t="shared" ref="AW56:AW70" si="117">C56+Q56+AG56</f>
        <v>0</v>
      </c>
      <c r="AX56" s="557">
        <f t="shared" si="66"/>
        <v>1499.87</v>
      </c>
      <c r="AY56" s="557">
        <f t="shared" si="105"/>
        <v>0</v>
      </c>
      <c r="AZ56" s="557">
        <f t="shared" si="106"/>
        <v>1499.87</v>
      </c>
      <c r="BA56" s="557">
        <f t="shared" si="107"/>
        <v>0</v>
      </c>
      <c r="BB56" s="557">
        <f t="shared" si="22"/>
        <v>1499.87</v>
      </c>
      <c r="BC56" s="557">
        <f t="shared" si="108"/>
        <v>0</v>
      </c>
      <c r="BD56" s="557">
        <f t="shared" si="109"/>
        <v>1499.87</v>
      </c>
      <c r="BE56" s="606">
        <f t="shared" si="110"/>
        <v>0</v>
      </c>
      <c r="BF56" s="606">
        <f t="shared" ref="BF56:BF71" si="118">L56+AB56+AP56</f>
        <v>1499.87</v>
      </c>
      <c r="BG56" s="606">
        <f t="shared" si="25"/>
        <v>0</v>
      </c>
      <c r="BH56" s="606">
        <f t="shared" si="26"/>
        <v>1499.87</v>
      </c>
      <c r="BI56" s="606">
        <f t="shared" si="111"/>
        <v>0</v>
      </c>
      <c r="BJ56" s="606">
        <f t="shared" ref="BJ56:BJ71" si="119">SUM(BH56:BI56)</f>
        <v>1499.87</v>
      </c>
      <c r="BK56" s="766"/>
      <c r="BL56" s="45">
        <f t="shared" si="45"/>
        <v>1499.87</v>
      </c>
    </row>
    <row r="57" spans="1:64" s="677" customFormat="1" ht="15.75" hidden="1" x14ac:dyDescent="0.2">
      <c r="A57" s="558" t="s">
        <v>195</v>
      </c>
      <c r="B57" s="557"/>
      <c r="C57" s="557"/>
      <c r="D57" s="557">
        <f t="shared" si="3"/>
        <v>0</v>
      </c>
      <c r="E57" s="557"/>
      <c r="F57" s="557"/>
      <c r="G57" s="557"/>
      <c r="H57" s="557"/>
      <c r="I57" s="557"/>
      <c r="J57" s="557"/>
      <c r="K57" s="557"/>
      <c r="L57" s="557"/>
      <c r="M57" s="557"/>
      <c r="N57" s="557"/>
      <c r="O57" s="557"/>
      <c r="P57" s="557"/>
      <c r="Q57" s="557"/>
      <c r="R57" s="557">
        <f t="shared" si="4"/>
        <v>0</v>
      </c>
      <c r="S57" s="557">
        <v>3150</v>
      </c>
      <c r="T57" s="557">
        <v>850</v>
      </c>
      <c r="U57" s="557"/>
      <c r="V57" s="557"/>
      <c r="W57" s="557"/>
      <c r="X57" s="557"/>
      <c r="Y57" s="557"/>
      <c r="Z57" s="557"/>
      <c r="AA57" s="557"/>
      <c r="AB57" s="557"/>
      <c r="AC57" s="557"/>
      <c r="AD57" s="557"/>
      <c r="AE57" s="557"/>
      <c r="AF57" s="557">
        <f t="shared" si="104"/>
        <v>4000</v>
      </c>
      <c r="AG57" s="557"/>
      <c r="AH57" s="557">
        <f t="shared" si="6"/>
        <v>4000</v>
      </c>
      <c r="AI57" s="557"/>
      <c r="AJ57" s="557">
        <f t="shared" si="113"/>
        <v>4000</v>
      </c>
      <c r="AK57" s="557"/>
      <c r="AL57" s="557">
        <f t="shared" si="114"/>
        <v>4000</v>
      </c>
      <c r="AM57" s="557"/>
      <c r="AN57" s="557">
        <f t="shared" si="115"/>
        <v>4000</v>
      </c>
      <c r="AO57" s="557"/>
      <c r="AP57" s="668">
        <f t="shared" si="13"/>
        <v>4000</v>
      </c>
      <c r="AQ57" s="557"/>
      <c r="AR57" s="557">
        <f t="shared" si="116"/>
        <v>4000</v>
      </c>
      <c r="AS57" s="557"/>
      <c r="AT57" s="452">
        <f t="shared" si="37"/>
        <v>4000</v>
      </c>
      <c r="AU57" s="557"/>
      <c r="AV57" s="557">
        <f t="shared" ref="AV57:AV87" si="120">B57+P57+AF57</f>
        <v>4000</v>
      </c>
      <c r="AW57" s="557">
        <f t="shared" si="117"/>
        <v>0</v>
      </c>
      <c r="AX57" s="557">
        <f t="shared" si="66"/>
        <v>4000</v>
      </c>
      <c r="AY57" s="557">
        <f t="shared" si="105"/>
        <v>0</v>
      </c>
      <c r="AZ57" s="557">
        <f t="shared" si="106"/>
        <v>4000</v>
      </c>
      <c r="BA57" s="557">
        <f t="shared" si="107"/>
        <v>0</v>
      </c>
      <c r="BB57" s="557">
        <f t="shared" si="22"/>
        <v>4000</v>
      </c>
      <c r="BC57" s="557">
        <f t="shared" si="108"/>
        <v>0</v>
      </c>
      <c r="BD57" s="557">
        <f t="shared" si="109"/>
        <v>4000</v>
      </c>
      <c r="BE57" s="606">
        <f t="shared" si="110"/>
        <v>0</v>
      </c>
      <c r="BF57" s="606">
        <f t="shared" si="118"/>
        <v>4000</v>
      </c>
      <c r="BG57" s="606">
        <f t="shared" si="25"/>
        <v>0</v>
      </c>
      <c r="BH57" s="606">
        <f t="shared" si="26"/>
        <v>4000</v>
      </c>
      <c r="BI57" s="606">
        <f t="shared" si="111"/>
        <v>0</v>
      </c>
      <c r="BJ57" s="606">
        <f t="shared" si="119"/>
        <v>4000</v>
      </c>
      <c r="BK57" s="766"/>
      <c r="BL57" s="45">
        <f t="shared" si="45"/>
        <v>4000</v>
      </c>
    </row>
    <row r="58" spans="1:64" s="677" customFormat="1" ht="15" hidden="1" customHeight="1" x14ac:dyDescent="0.2">
      <c r="A58" s="558" t="s">
        <v>196</v>
      </c>
      <c r="B58" s="557"/>
      <c r="C58" s="557"/>
      <c r="D58" s="557">
        <f t="shared" si="3"/>
        <v>0</v>
      </c>
      <c r="E58" s="557"/>
      <c r="F58" s="557"/>
      <c r="G58" s="557"/>
      <c r="H58" s="557"/>
      <c r="I58" s="557"/>
      <c r="J58" s="557"/>
      <c r="K58" s="557"/>
      <c r="L58" s="557"/>
      <c r="M58" s="557"/>
      <c r="N58" s="557"/>
      <c r="O58" s="557"/>
      <c r="P58" s="557"/>
      <c r="Q58" s="557"/>
      <c r="R58" s="557">
        <f t="shared" si="4"/>
        <v>0</v>
      </c>
      <c r="S58" s="557">
        <v>7087</v>
      </c>
      <c r="T58" s="557">
        <f t="shared" si="112"/>
        <v>1913.4900000000002</v>
      </c>
      <c r="U58" s="557"/>
      <c r="V58" s="557"/>
      <c r="W58" s="557"/>
      <c r="X58" s="557"/>
      <c r="Y58" s="557"/>
      <c r="Z58" s="557"/>
      <c r="AA58" s="557"/>
      <c r="AB58" s="557"/>
      <c r="AC58" s="557"/>
      <c r="AD58" s="557"/>
      <c r="AE58" s="557"/>
      <c r="AF58" s="557">
        <f t="shared" si="104"/>
        <v>9000.49</v>
      </c>
      <c r="AG58" s="557"/>
      <c r="AH58" s="557">
        <f t="shared" si="6"/>
        <v>9000.49</v>
      </c>
      <c r="AI58" s="557"/>
      <c r="AJ58" s="557">
        <f t="shared" si="113"/>
        <v>9000.49</v>
      </c>
      <c r="AK58" s="557"/>
      <c r="AL58" s="557">
        <f t="shared" si="114"/>
        <v>9000.49</v>
      </c>
      <c r="AM58" s="557"/>
      <c r="AN58" s="557">
        <f t="shared" si="115"/>
        <v>9000.49</v>
      </c>
      <c r="AO58" s="557"/>
      <c r="AP58" s="668">
        <f t="shared" si="13"/>
        <v>9000.49</v>
      </c>
      <c r="AQ58" s="557"/>
      <c r="AR58" s="557">
        <f t="shared" si="116"/>
        <v>9000.49</v>
      </c>
      <c r="AS58" s="557"/>
      <c r="AT58" s="452">
        <f t="shared" si="37"/>
        <v>9000.49</v>
      </c>
      <c r="AU58" s="557"/>
      <c r="AV58" s="557">
        <f t="shared" si="120"/>
        <v>9000.49</v>
      </c>
      <c r="AW58" s="557">
        <f t="shared" si="117"/>
        <v>0</v>
      </c>
      <c r="AX58" s="557">
        <f t="shared" si="66"/>
        <v>9000.49</v>
      </c>
      <c r="AY58" s="557">
        <f t="shared" si="105"/>
        <v>0</v>
      </c>
      <c r="AZ58" s="557">
        <f t="shared" si="106"/>
        <v>9000.49</v>
      </c>
      <c r="BA58" s="557">
        <f t="shared" si="107"/>
        <v>0</v>
      </c>
      <c r="BB58" s="557">
        <f t="shared" si="22"/>
        <v>9000.49</v>
      </c>
      <c r="BC58" s="557">
        <f t="shared" si="108"/>
        <v>0</v>
      </c>
      <c r="BD58" s="557">
        <f t="shared" si="109"/>
        <v>9000.49</v>
      </c>
      <c r="BE58" s="606">
        <f t="shared" si="110"/>
        <v>0</v>
      </c>
      <c r="BF58" s="606">
        <f t="shared" si="118"/>
        <v>9000.49</v>
      </c>
      <c r="BG58" s="606">
        <f t="shared" si="25"/>
        <v>0</v>
      </c>
      <c r="BH58" s="606">
        <f t="shared" si="26"/>
        <v>9000.49</v>
      </c>
      <c r="BI58" s="606">
        <f t="shared" si="111"/>
        <v>0</v>
      </c>
      <c r="BJ58" s="606">
        <f t="shared" si="119"/>
        <v>9000.49</v>
      </c>
      <c r="BK58" s="766"/>
      <c r="BL58" s="45">
        <f t="shared" si="45"/>
        <v>9000.49</v>
      </c>
    </row>
    <row r="59" spans="1:64" s="677" customFormat="1" ht="15" hidden="1" customHeight="1" x14ac:dyDescent="0.2">
      <c r="A59" s="556" t="s">
        <v>197</v>
      </c>
      <c r="B59" s="557"/>
      <c r="C59" s="557"/>
      <c r="D59" s="557">
        <f t="shared" si="3"/>
        <v>0</v>
      </c>
      <c r="E59" s="557"/>
      <c r="F59" s="557"/>
      <c r="G59" s="557"/>
      <c r="H59" s="557"/>
      <c r="I59" s="557"/>
      <c r="J59" s="557"/>
      <c r="K59" s="557"/>
      <c r="L59" s="557"/>
      <c r="M59" s="557"/>
      <c r="N59" s="557"/>
      <c r="O59" s="557"/>
      <c r="P59" s="557"/>
      <c r="Q59" s="557"/>
      <c r="R59" s="557">
        <f t="shared" si="4"/>
        <v>0</v>
      </c>
      <c r="S59" s="557">
        <v>394</v>
      </c>
      <c r="T59" s="557">
        <f t="shared" si="112"/>
        <v>106.38000000000001</v>
      </c>
      <c r="U59" s="557"/>
      <c r="V59" s="557"/>
      <c r="W59" s="557"/>
      <c r="X59" s="557"/>
      <c r="Y59" s="557"/>
      <c r="Z59" s="557"/>
      <c r="AA59" s="557"/>
      <c r="AB59" s="557"/>
      <c r="AC59" s="557"/>
      <c r="AD59" s="557"/>
      <c r="AE59" s="557"/>
      <c r="AF59" s="557">
        <f t="shared" si="104"/>
        <v>500.38</v>
      </c>
      <c r="AG59" s="557"/>
      <c r="AH59" s="557">
        <f t="shared" si="6"/>
        <v>500.38</v>
      </c>
      <c r="AI59" s="557"/>
      <c r="AJ59" s="557">
        <f t="shared" si="113"/>
        <v>500.38</v>
      </c>
      <c r="AK59" s="557"/>
      <c r="AL59" s="557">
        <f t="shared" si="114"/>
        <v>500.38</v>
      </c>
      <c r="AM59" s="557"/>
      <c r="AN59" s="557">
        <f t="shared" si="115"/>
        <v>500.38</v>
      </c>
      <c r="AO59" s="557"/>
      <c r="AP59" s="668">
        <f t="shared" si="13"/>
        <v>500.38</v>
      </c>
      <c r="AQ59" s="557"/>
      <c r="AR59" s="557">
        <f t="shared" si="116"/>
        <v>500.38</v>
      </c>
      <c r="AS59" s="557"/>
      <c r="AT59" s="452">
        <f t="shared" si="37"/>
        <v>500.38</v>
      </c>
      <c r="AU59" s="557"/>
      <c r="AV59" s="557">
        <f t="shared" si="120"/>
        <v>500.38</v>
      </c>
      <c r="AW59" s="557">
        <f t="shared" si="117"/>
        <v>0</v>
      </c>
      <c r="AX59" s="557">
        <f t="shared" si="66"/>
        <v>500.38</v>
      </c>
      <c r="AY59" s="557">
        <f t="shared" si="105"/>
        <v>0</v>
      </c>
      <c r="AZ59" s="557">
        <f t="shared" si="106"/>
        <v>500.38</v>
      </c>
      <c r="BA59" s="557">
        <f t="shared" si="107"/>
        <v>0</v>
      </c>
      <c r="BB59" s="557">
        <f t="shared" si="22"/>
        <v>500.38</v>
      </c>
      <c r="BC59" s="557">
        <f t="shared" si="108"/>
        <v>0</v>
      </c>
      <c r="BD59" s="557">
        <f t="shared" si="109"/>
        <v>500.38</v>
      </c>
      <c r="BE59" s="606">
        <f t="shared" si="110"/>
        <v>0</v>
      </c>
      <c r="BF59" s="606">
        <f t="shared" si="118"/>
        <v>500.38</v>
      </c>
      <c r="BG59" s="606">
        <f t="shared" si="25"/>
        <v>0</v>
      </c>
      <c r="BH59" s="606">
        <f t="shared" si="26"/>
        <v>500.38</v>
      </c>
      <c r="BI59" s="606">
        <f t="shared" si="111"/>
        <v>0</v>
      </c>
      <c r="BJ59" s="606">
        <f t="shared" si="119"/>
        <v>500.38</v>
      </c>
      <c r="BK59" s="766"/>
      <c r="BL59" s="45">
        <f t="shared" si="45"/>
        <v>500.38</v>
      </c>
    </row>
    <row r="60" spans="1:64" s="677" customFormat="1" ht="15" hidden="1" customHeight="1" x14ac:dyDescent="0.2">
      <c r="A60" s="556" t="s">
        <v>198</v>
      </c>
      <c r="B60" s="557">
        <v>1706</v>
      </c>
      <c r="C60" s="557">
        <f>2+7</f>
        <v>9</v>
      </c>
      <c r="D60" s="557">
        <f t="shared" si="3"/>
        <v>1715</v>
      </c>
      <c r="E60" s="557"/>
      <c r="F60" s="557">
        <f>SUM(D60:E60)</f>
        <v>1715</v>
      </c>
      <c r="G60" s="557">
        <v>2</v>
      </c>
      <c r="H60" s="557">
        <f>SUM(F60:G60)</f>
        <v>1717</v>
      </c>
      <c r="I60" s="557">
        <v>2</v>
      </c>
      <c r="J60" s="557">
        <f>SUM(H60:I60)</f>
        <v>1719</v>
      </c>
      <c r="K60" s="557">
        <f>2+2</f>
        <v>4</v>
      </c>
      <c r="L60" s="557">
        <v>1724</v>
      </c>
      <c r="M60" s="557">
        <v>2</v>
      </c>
      <c r="N60" s="557">
        <v>1727</v>
      </c>
      <c r="O60" s="557"/>
      <c r="P60" s="557">
        <v>336</v>
      </c>
      <c r="Q60" s="557">
        <f>1</f>
        <v>1</v>
      </c>
      <c r="R60" s="557">
        <f t="shared" si="4"/>
        <v>337</v>
      </c>
      <c r="S60" s="557"/>
      <c r="T60" s="557">
        <f t="shared" si="112"/>
        <v>0</v>
      </c>
      <c r="U60" s="557"/>
      <c r="V60" s="557">
        <f>SUM(R60:U60)</f>
        <v>337</v>
      </c>
      <c r="W60" s="557"/>
      <c r="X60" s="557">
        <f>SUM(V60:W60)</f>
        <v>337</v>
      </c>
      <c r="Y60" s="557"/>
      <c r="Z60" s="557">
        <f>SUM(X60:Y60)</f>
        <v>337</v>
      </c>
      <c r="AA60" s="557"/>
      <c r="AB60" s="557">
        <v>338</v>
      </c>
      <c r="AC60" s="557"/>
      <c r="AD60" s="557">
        <f>SUM(AB60:AC60)</f>
        <v>338</v>
      </c>
      <c r="AE60" s="557"/>
      <c r="AF60" s="557">
        <f t="shared" si="104"/>
        <v>0</v>
      </c>
      <c r="AG60" s="557"/>
      <c r="AH60" s="557">
        <f t="shared" si="6"/>
        <v>0</v>
      </c>
      <c r="AI60" s="557"/>
      <c r="AJ60" s="557">
        <f t="shared" si="113"/>
        <v>0</v>
      </c>
      <c r="AK60" s="557"/>
      <c r="AL60" s="557">
        <f t="shared" si="114"/>
        <v>0</v>
      </c>
      <c r="AM60" s="557"/>
      <c r="AN60" s="557">
        <f t="shared" si="115"/>
        <v>0</v>
      </c>
      <c r="AO60" s="557"/>
      <c r="AP60" s="668">
        <f t="shared" si="13"/>
        <v>0</v>
      </c>
      <c r="AQ60" s="557"/>
      <c r="AR60" s="557">
        <f t="shared" si="116"/>
        <v>0</v>
      </c>
      <c r="AS60" s="557"/>
      <c r="AT60" s="452">
        <f t="shared" si="37"/>
        <v>0</v>
      </c>
      <c r="AU60" s="557"/>
      <c r="AV60" s="557">
        <f t="shared" si="120"/>
        <v>2042</v>
      </c>
      <c r="AW60" s="557">
        <f t="shared" si="117"/>
        <v>10</v>
      </c>
      <c r="AX60" s="557">
        <f t="shared" si="66"/>
        <v>2052</v>
      </c>
      <c r="AY60" s="557">
        <f t="shared" si="105"/>
        <v>0</v>
      </c>
      <c r="AZ60" s="557">
        <f t="shared" si="106"/>
        <v>2052</v>
      </c>
      <c r="BA60" s="557">
        <f t="shared" si="107"/>
        <v>2</v>
      </c>
      <c r="BB60" s="557">
        <f t="shared" si="22"/>
        <v>2054</v>
      </c>
      <c r="BC60" s="557">
        <f t="shared" si="108"/>
        <v>2</v>
      </c>
      <c r="BD60" s="557">
        <f t="shared" si="109"/>
        <v>2056</v>
      </c>
      <c r="BE60" s="606">
        <f t="shared" si="110"/>
        <v>4</v>
      </c>
      <c r="BF60" s="606">
        <f t="shared" si="118"/>
        <v>2062</v>
      </c>
      <c r="BG60" s="606">
        <f t="shared" si="25"/>
        <v>2</v>
      </c>
      <c r="BH60" s="606">
        <f t="shared" si="26"/>
        <v>2064</v>
      </c>
      <c r="BI60" s="606">
        <f t="shared" si="111"/>
        <v>0</v>
      </c>
      <c r="BJ60" s="606">
        <f t="shared" si="119"/>
        <v>2064</v>
      </c>
      <c r="BK60" s="766"/>
      <c r="BL60" s="45">
        <f t="shared" si="45"/>
        <v>2064</v>
      </c>
    </row>
    <row r="61" spans="1:64" s="677" customFormat="1" ht="15" hidden="1" customHeight="1" x14ac:dyDescent="0.2">
      <c r="A61" s="558" t="s">
        <v>199</v>
      </c>
      <c r="B61" s="557"/>
      <c r="C61" s="557"/>
      <c r="D61" s="557">
        <f t="shared" si="3"/>
        <v>0</v>
      </c>
      <c r="E61" s="557"/>
      <c r="F61" s="557"/>
      <c r="G61" s="557"/>
      <c r="H61" s="557"/>
      <c r="I61" s="557"/>
      <c r="J61" s="557"/>
      <c r="K61" s="557"/>
      <c r="L61" s="557"/>
      <c r="M61" s="557"/>
      <c r="N61" s="557"/>
      <c r="O61" s="557"/>
      <c r="P61" s="557"/>
      <c r="Q61" s="557"/>
      <c r="R61" s="557">
        <f t="shared" si="4"/>
        <v>0</v>
      </c>
      <c r="S61" s="557">
        <v>5275</v>
      </c>
      <c r="T61" s="557">
        <v>1425</v>
      </c>
      <c r="U61" s="557"/>
      <c r="V61" s="557"/>
      <c r="W61" s="557"/>
      <c r="X61" s="557"/>
      <c r="Y61" s="557"/>
      <c r="Z61" s="557"/>
      <c r="AA61" s="557"/>
      <c r="AB61" s="557"/>
      <c r="AC61" s="557"/>
      <c r="AD61" s="557"/>
      <c r="AE61" s="557"/>
      <c r="AF61" s="557">
        <f t="shared" si="104"/>
        <v>6700</v>
      </c>
      <c r="AG61" s="557"/>
      <c r="AH61" s="557">
        <f t="shared" si="6"/>
        <v>6700</v>
      </c>
      <c r="AI61" s="557"/>
      <c r="AJ61" s="557">
        <f t="shared" si="113"/>
        <v>6700</v>
      </c>
      <c r="AK61" s="557"/>
      <c r="AL61" s="557">
        <f t="shared" si="114"/>
        <v>6700</v>
      </c>
      <c r="AM61" s="557"/>
      <c r="AN61" s="557">
        <f t="shared" si="115"/>
        <v>6700</v>
      </c>
      <c r="AO61" s="557"/>
      <c r="AP61" s="668">
        <f t="shared" si="13"/>
        <v>6700</v>
      </c>
      <c r="AQ61" s="557"/>
      <c r="AR61" s="557">
        <f t="shared" si="116"/>
        <v>6700</v>
      </c>
      <c r="AS61" s="557"/>
      <c r="AT61" s="452">
        <f t="shared" si="37"/>
        <v>6700</v>
      </c>
      <c r="AU61" s="557"/>
      <c r="AV61" s="557">
        <f t="shared" si="120"/>
        <v>6700</v>
      </c>
      <c r="AW61" s="557">
        <f t="shared" si="117"/>
        <v>0</v>
      </c>
      <c r="AX61" s="557">
        <f t="shared" si="66"/>
        <v>6700</v>
      </c>
      <c r="AY61" s="557">
        <f t="shared" si="105"/>
        <v>0</v>
      </c>
      <c r="AZ61" s="557">
        <f t="shared" si="106"/>
        <v>6700</v>
      </c>
      <c r="BA61" s="557">
        <f t="shared" si="107"/>
        <v>0</v>
      </c>
      <c r="BB61" s="557">
        <f t="shared" si="22"/>
        <v>6700</v>
      </c>
      <c r="BC61" s="557">
        <f t="shared" si="108"/>
        <v>0</v>
      </c>
      <c r="BD61" s="557">
        <f t="shared" si="109"/>
        <v>6700</v>
      </c>
      <c r="BE61" s="606">
        <f t="shared" si="110"/>
        <v>0</v>
      </c>
      <c r="BF61" s="606">
        <f t="shared" si="118"/>
        <v>6700</v>
      </c>
      <c r="BG61" s="606">
        <f t="shared" si="25"/>
        <v>0</v>
      </c>
      <c r="BH61" s="606">
        <f t="shared" si="26"/>
        <v>6700</v>
      </c>
      <c r="BI61" s="606">
        <f t="shared" si="111"/>
        <v>0</v>
      </c>
      <c r="BJ61" s="606">
        <f t="shared" si="119"/>
        <v>6700</v>
      </c>
      <c r="BK61" s="766"/>
      <c r="BL61" s="45">
        <f t="shared" si="45"/>
        <v>6700</v>
      </c>
    </row>
    <row r="62" spans="1:64" s="677" customFormat="1" ht="15" hidden="1" customHeight="1" x14ac:dyDescent="0.2">
      <c r="A62" s="558" t="s">
        <v>200</v>
      </c>
      <c r="B62" s="557"/>
      <c r="C62" s="557"/>
      <c r="D62" s="557">
        <f t="shared" si="3"/>
        <v>0</v>
      </c>
      <c r="E62" s="557"/>
      <c r="F62" s="557"/>
      <c r="G62" s="557"/>
      <c r="H62" s="557"/>
      <c r="I62" s="557"/>
      <c r="J62" s="557"/>
      <c r="K62" s="557"/>
      <c r="L62" s="557"/>
      <c r="M62" s="557"/>
      <c r="N62" s="557"/>
      <c r="O62" s="557"/>
      <c r="P62" s="557"/>
      <c r="Q62" s="557"/>
      <c r="R62" s="557">
        <f t="shared" si="4"/>
        <v>0</v>
      </c>
      <c r="S62" s="557">
        <v>14173</v>
      </c>
      <c r="T62" s="557">
        <f t="shared" si="112"/>
        <v>3826.71</v>
      </c>
      <c r="U62" s="557"/>
      <c r="V62" s="557"/>
      <c r="W62" s="557"/>
      <c r="X62" s="557"/>
      <c r="Y62" s="557"/>
      <c r="Z62" s="557"/>
      <c r="AA62" s="557"/>
      <c r="AB62" s="557"/>
      <c r="AC62" s="557"/>
      <c r="AD62" s="557"/>
      <c r="AE62" s="557"/>
      <c r="AF62" s="557">
        <f t="shared" si="104"/>
        <v>17999.71</v>
      </c>
      <c r="AG62" s="557"/>
      <c r="AH62" s="557">
        <f t="shared" si="6"/>
        <v>17999.71</v>
      </c>
      <c r="AI62" s="557"/>
      <c r="AJ62" s="557">
        <f t="shared" si="113"/>
        <v>17999.71</v>
      </c>
      <c r="AK62" s="557"/>
      <c r="AL62" s="557">
        <f t="shared" si="114"/>
        <v>17999.71</v>
      </c>
      <c r="AM62" s="557"/>
      <c r="AN62" s="557">
        <f t="shared" si="115"/>
        <v>17999.71</v>
      </c>
      <c r="AO62" s="557"/>
      <c r="AP62" s="668">
        <f t="shared" si="13"/>
        <v>17999.71</v>
      </c>
      <c r="AQ62" s="557"/>
      <c r="AR62" s="557">
        <f t="shared" si="116"/>
        <v>17999.71</v>
      </c>
      <c r="AS62" s="557"/>
      <c r="AT62" s="452">
        <f t="shared" si="37"/>
        <v>17999.71</v>
      </c>
      <c r="AU62" s="557"/>
      <c r="AV62" s="557">
        <f t="shared" si="120"/>
        <v>17999.71</v>
      </c>
      <c r="AW62" s="557">
        <f t="shared" si="117"/>
        <v>0</v>
      </c>
      <c r="AX62" s="557">
        <f t="shared" si="66"/>
        <v>17999.71</v>
      </c>
      <c r="AY62" s="557">
        <f t="shared" si="105"/>
        <v>0</v>
      </c>
      <c r="AZ62" s="557">
        <f t="shared" si="106"/>
        <v>17999.71</v>
      </c>
      <c r="BA62" s="557">
        <f t="shared" si="107"/>
        <v>0</v>
      </c>
      <c r="BB62" s="557">
        <f t="shared" si="22"/>
        <v>17999.71</v>
      </c>
      <c r="BC62" s="557">
        <f t="shared" si="108"/>
        <v>0</v>
      </c>
      <c r="BD62" s="557">
        <f t="shared" si="109"/>
        <v>17999.71</v>
      </c>
      <c r="BE62" s="606">
        <f t="shared" si="110"/>
        <v>0</v>
      </c>
      <c r="BF62" s="606">
        <f t="shared" si="118"/>
        <v>17999.71</v>
      </c>
      <c r="BG62" s="606">
        <f t="shared" si="25"/>
        <v>0</v>
      </c>
      <c r="BH62" s="606">
        <f t="shared" si="26"/>
        <v>17999.71</v>
      </c>
      <c r="BI62" s="606">
        <f t="shared" si="111"/>
        <v>0</v>
      </c>
      <c r="BJ62" s="606">
        <f t="shared" si="119"/>
        <v>17999.71</v>
      </c>
      <c r="BK62" s="766"/>
      <c r="BL62" s="45">
        <f t="shared" si="45"/>
        <v>17999.71</v>
      </c>
    </row>
    <row r="63" spans="1:64" s="677" customFormat="1" ht="15" hidden="1" customHeight="1" x14ac:dyDescent="0.2">
      <c r="A63" s="558" t="s">
        <v>201</v>
      </c>
      <c r="B63" s="557"/>
      <c r="C63" s="557"/>
      <c r="D63" s="557">
        <f t="shared" si="3"/>
        <v>0</v>
      </c>
      <c r="E63" s="557"/>
      <c r="F63" s="557"/>
      <c r="G63" s="557"/>
      <c r="H63" s="557"/>
      <c r="I63" s="557"/>
      <c r="J63" s="557"/>
      <c r="K63" s="557"/>
      <c r="L63" s="557"/>
      <c r="M63" s="557"/>
      <c r="N63" s="557"/>
      <c r="O63" s="557"/>
      <c r="P63" s="557"/>
      <c r="Q63" s="557"/>
      <c r="R63" s="557">
        <f t="shared" si="4"/>
        <v>0</v>
      </c>
      <c r="S63" s="557">
        <v>1000</v>
      </c>
      <c r="T63" s="557">
        <f t="shared" si="112"/>
        <v>270</v>
      </c>
      <c r="U63" s="557"/>
      <c r="V63" s="557"/>
      <c r="W63" s="557"/>
      <c r="X63" s="557"/>
      <c r="Y63" s="557"/>
      <c r="Z63" s="557"/>
      <c r="AA63" s="557"/>
      <c r="AB63" s="557"/>
      <c r="AC63" s="557"/>
      <c r="AD63" s="557"/>
      <c r="AE63" s="557"/>
      <c r="AF63" s="557">
        <f t="shared" si="104"/>
        <v>1270</v>
      </c>
      <c r="AG63" s="557"/>
      <c r="AH63" s="557">
        <f t="shared" si="6"/>
        <v>1270</v>
      </c>
      <c r="AI63" s="557"/>
      <c r="AJ63" s="557">
        <f t="shared" si="113"/>
        <v>1270</v>
      </c>
      <c r="AK63" s="557"/>
      <c r="AL63" s="557">
        <f t="shared" si="114"/>
        <v>1270</v>
      </c>
      <c r="AM63" s="557"/>
      <c r="AN63" s="557">
        <f t="shared" si="115"/>
        <v>1270</v>
      </c>
      <c r="AO63" s="557"/>
      <c r="AP63" s="668">
        <f t="shared" si="13"/>
        <v>1270</v>
      </c>
      <c r="AQ63" s="557"/>
      <c r="AR63" s="557">
        <f t="shared" si="116"/>
        <v>1270</v>
      </c>
      <c r="AS63" s="557"/>
      <c r="AT63" s="452">
        <f t="shared" si="37"/>
        <v>1270</v>
      </c>
      <c r="AU63" s="557"/>
      <c r="AV63" s="557">
        <f t="shared" si="120"/>
        <v>1270</v>
      </c>
      <c r="AW63" s="557">
        <f t="shared" si="117"/>
        <v>0</v>
      </c>
      <c r="AX63" s="557">
        <f t="shared" si="66"/>
        <v>1270</v>
      </c>
      <c r="AY63" s="557">
        <f t="shared" si="105"/>
        <v>0</v>
      </c>
      <c r="AZ63" s="557">
        <f t="shared" si="106"/>
        <v>1270</v>
      </c>
      <c r="BA63" s="557">
        <f t="shared" si="107"/>
        <v>0</v>
      </c>
      <c r="BB63" s="557">
        <f t="shared" si="22"/>
        <v>1270</v>
      </c>
      <c r="BC63" s="557">
        <f t="shared" si="108"/>
        <v>0</v>
      </c>
      <c r="BD63" s="557">
        <f t="shared" si="109"/>
        <v>1270</v>
      </c>
      <c r="BE63" s="606">
        <f t="shared" si="110"/>
        <v>0</v>
      </c>
      <c r="BF63" s="606">
        <f t="shared" si="118"/>
        <v>1270</v>
      </c>
      <c r="BG63" s="606">
        <f t="shared" si="25"/>
        <v>0</v>
      </c>
      <c r="BH63" s="606">
        <f t="shared" si="26"/>
        <v>1270</v>
      </c>
      <c r="BI63" s="606">
        <f t="shared" si="111"/>
        <v>0</v>
      </c>
      <c r="BJ63" s="606">
        <f t="shared" si="119"/>
        <v>1270</v>
      </c>
      <c r="BK63" s="766"/>
      <c r="BL63" s="45">
        <f t="shared" si="45"/>
        <v>1270</v>
      </c>
    </row>
    <row r="64" spans="1:64" s="677" customFormat="1" ht="25.5" hidden="1" x14ac:dyDescent="0.2">
      <c r="A64" s="558" t="s">
        <v>202</v>
      </c>
      <c r="B64" s="557"/>
      <c r="C64" s="557"/>
      <c r="D64" s="557">
        <f t="shared" si="3"/>
        <v>0</v>
      </c>
      <c r="E64" s="557"/>
      <c r="F64" s="557"/>
      <c r="G64" s="557"/>
      <c r="H64" s="557"/>
      <c r="I64" s="557"/>
      <c r="J64" s="557"/>
      <c r="K64" s="557"/>
      <c r="L64" s="557"/>
      <c r="M64" s="557"/>
      <c r="N64" s="557"/>
      <c r="O64" s="557"/>
      <c r="P64" s="557"/>
      <c r="Q64" s="557"/>
      <c r="R64" s="557">
        <f t="shared" si="4"/>
        <v>0</v>
      </c>
      <c r="S64" s="557">
        <v>0</v>
      </c>
      <c r="T64" s="557">
        <f t="shared" si="112"/>
        <v>0</v>
      </c>
      <c r="U64" s="557"/>
      <c r="V64" s="557"/>
      <c r="W64" s="557"/>
      <c r="X64" s="557"/>
      <c r="Y64" s="557"/>
      <c r="Z64" s="557"/>
      <c r="AA64" s="557"/>
      <c r="AB64" s="557"/>
      <c r="AC64" s="557"/>
      <c r="AD64" s="557"/>
      <c r="AE64" s="557"/>
      <c r="AF64" s="557">
        <f t="shared" si="104"/>
        <v>0</v>
      </c>
      <c r="AG64" s="557"/>
      <c r="AH64" s="557">
        <f t="shared" si="6"/>
        <v>0</v>
      </c>
      <c r="AI64" s="557"/>
      <c r="AJ64" s="557">
        <f t="shared" si="113"/>
        <v>0</v>
      </c>
      <c r="AK64" s="557"/>
      <c r="AL64" s="557">
        <f t="shared" si="114"/>
        <v>0</v>
      </c>
      <c r="AM64" s="557"/>
      <c r="AN64" s="557">
        <f t="shared" si="115"/>
        <v>0</v>
      </c>
      <c r="AO64" s="557"/>
      <c r="AP64" s="668">
        <f t="shared" si="13"/>
        <v>0</v>
      </c>
      <c r="AQ64" s="557"/>
      <c r="AR64" s="557">
        <f t="shared" si="116"/>
        <v>0</v>
      </c>
      <c r="AS64" s="557"/>
      <c r="AT64" s="452">
        <f t="shared" si="37"/>
        <v>0</v>
      </c>
      <c r="AU64" s="557"/>
      <c r="AV64" s="557">
        <f t="shared" si="120"/>
        <v>0</v>
      </c>
      <c r="AW64" s="557">
        <f t="shared" si="117"/>
        <v>0</v>
      </c>
      <c r="AX64" s="557">
        <f t="shared" si="66"/>
        <v>0</v>
      </c>
      <c r="AY64" s="557">
        <f t="shared" si="105"/>
        <v>0</v>
      </c>
      <c r="AZ64" s="557">
        <f t="shared" si="106"/>
        <v>0</v>
      </c>
      <c r="BA64" s="557">
        <f t="shared" si="107"/>
        <v>0</v>
      </c>
      <c r="BB64" s="557">
        <f t="shared" si="22"/>
        <v>0</v>
      </c>
      <c r="BC64" s="557">
        <f t="shared" si="108"/>
        <v>0</v>
      </c>
      <c r="BD64" s="557">
        <f t="shared" si="109"/>
        <v>0</v>
      </c>
      <c r="BE64" s="606">
        <f t="shared" si="110"/>
        <v>0</v>
      </c>
      <c r="BF64" s="606">
        <f t="shared" si="118"/>
        <v>0</v>
      </c>
      <c r="BG64" s="606">
        <f t="shared" si="25"/>
        <v>0</v>
      </c>
      <c r="BH64" s="606">
        <f t="shared" si="26"/>
        <v>0</v>
      </c>
      <c r="BI64" s="606">
        <f t="shared" si="111"/>
        <v>0</v>
      </c>
      <c r="BJ64" s="606">
        <f t="shared" si="119"/>
        <v>0</v>
      </c>
      <c r="BK64" s="766"/>
      <c r="BL64" s="45">
        <f t="shared" si="45"/>
        <v>0</v>
      </c>
    </row>
    <row r="65" spans="1:64" s="677" customFormat="1" ht="25.5" hidden="1" x14ac:dyDescent="0.2">
      <c r="A65" s="556" t="s">
        <v>203</v>
      </c>
      <c r="B65" s="557"/>
      <c r="C65" s="557"/>
      <c r="D65" s="557">
        <f t="shared" si="3"/>
        <v>0</v>
      </c>
      <c r="E65" s="557"/>
      <c r="F65" s="557"/>
      <c r="G65" s="557"/>
      <c r="H65" s="557"/>
      <c r="I65" s="557"/>
      <c r="J65" s="557"/>
      <c r="K65" s="557"/>
      <c r="L65" s="557"/>
      <c r="M65" s="557"/>
      <c r="N65" s="557"/>
      <c r="O65" s="557"/>
      <c r="P65" s="557"/>
      <c r="Q65" s="557"/>
      <c r="R65" s="557">
        <f t="shared" si="4"/>
        <v>0</v>
      </c>
      <c r="S65" s="557">
        <v>0</v>
      </c>
      <c r="T65" s="557">
        <f t="shared" si="112"/>
        <v>0</v>
      </c>
      <c r="U65" s="557"/>
      <c r="V65" s="557"/>
      <c r="W65" s="557"/>
      <c r="X65" s="557"/>
      <c r="Y65" s="557"/>
      <c r="Z65" s="557"/>
      <c r="AA65" s="557"/>
      <c r="AB65" s="557"/>
      <c r="AC65" s="557"/>
      <c r="AD65" s="557"/>
      <c r="AE65" s="557"/>
      <c r="AF65" s="557">
        <f t="shared" si="104"/>
        <v>0</v>
      </c>
      <c r="AG65" s="557"/>
      <c r="AH65" s="557">
        <f t="shared" si="6"/>
        <v>0</v>
      </c>
      <c r="AI65" s="557"/>
      <c r="AJ65" s="557">
        <f t="shared" si="113"/>
        <v>0</v>
      </c>
      <c r="AK65" s="557"/>
      <c r="AL65" s="557">
        <f t="shared" si="114"/>
        <v>0</v>
      </c>
      <c r="AM65" s="557"/>
      <c r="AN65" s="557">
        <f t="shared" si="115"/>
        <v>0</v>
      </c>
      <c r="AO65" s="557"/>
      <c r="AP65" s="668">
        <f t="shared" si="13"/>
        <v>0</v>
      </c>
      <c r="AQ65" s="557"/>
      <c r="AR65" s="557">
        <f t="shared" si="116"/>
        <v>0</v>
      </c>
      <c r="AS65" s="557"/>
      <c r="AT65" s="452">
        <f t="shared" si="37"/>
        <v>0</v>
      </c>
      <c r="AU65" s="557"/>
      <c r="AV65" s="557">
        <f t="shared" si="120"/>
        <v>0</v>
      </c>
      <c r="AW65" s="557">
        <f t="shared" si="117"/>
        <v>0</v>
      </c>
      <c r="AX65" s="557">
        <f t="shared" si="66"/>
        <v>0</v>
      </c>
      <c r="AY65" s="557">
        <f t="shared" si="105"/>
        <v>0</v>
      </c>
      <c r="AZ65" s="557">
        <f t="shared" si="106"/>
        <v>0</v>
      </c>
      <c r="BA65" s="557">
        <f t="shared" si="107"/>
        <v>0</v>
      </c>
      <c r="BB65" s="557">
        <f t="shared" si="22"/>
        <v>0</v>
      </c>
      <c r="BC65" s="557">
        <f t="shared" si="108"/>
        <v>0</v>
      </c>
      <c r="BD65" s="557">
        <f t="shared" si="109"/>
        <v>0</v>
      </c>
      <c r="BE65" s="606">
        <f t="shared" si="110"/>
        <v>0</v>
      </c>
      <c r="BF65" s="606">
        <f t="shared" si="118"/>
        <v>0</v>
      </c>
      <c r="BG65" s="606">
        <f t="shared" si="25"/>
        <v>0</v>
      </c>
      <c r="BH65" s="606">
        <f t="shared" si="26"/>
        <v>0</v>
      </c>
      <c r="BI65" s="606">
        <f t="shared" si="111"/>
        <v>0</v>
      </c>
      <c r="BJ65" s="606">
        <f t="shared" si="119"/>
        <v>0</v>
      </c>
      <c r="BK65" s="766"/>
      <c r="BL65" s="45">
        <f t="shared" si="45"/>
        <v>0</v>
      </c>
    </row>
    <row r="66" spans="1:64" s="677" customFormat="1" ht="25.5" hidden="1" x14ac:dyDescent="0.2">
      <c r="A66" s="558" t="s">
        <v>204</v>
      </c>
      <c r="B66" s="557"/>
      <c r="C66" s="557"/>
      <c r="D66" s="557">
        <f t="shared" si="3"/>
        <v>0</v>
      </c>
      <c r="E66" s="557"/>
      <c r="F66" s="557"/>
      <c r="G66" s="557"/>
      <c r="H66" s="557"/>
      <c r="I66" s="557"/>
      <c r="J66" s="557"/>
      <c r="K66" s="557"/>
      <c r="L66" s="557"/>
      <c r="M66" s="557"/>
      <c r="N66" s="557"/>
      <c r="O66" s="557"/>
      <c r="P66" s="557"/>
      <c r="Q66" s="557"/>
      <c r="R66" s="557">
        <f t="shared" si="4"/>
        <v>0</v>
      </c>
      <c r="S66" s="557">
        <v>787</v>
      </c>
      <c r="T66" s="557">
        <v>213</v>
      </c>
      <c r="U66" s="557"/>
      <c r="V66" s="557"/>
      <c r="W66" s="557"/>
      <c r="X66" s="557"/>
      <c r="Y66" s="557"/>
      <c r="Z66" s="557"/>
      <c r="AA66" s="557"/>
      <c r="AB66" s="557"/>
      <c r="AC66" s="557"/>
      <c r="AD66" s="557"/>
      <c r="AE66" s="557"/>
      <c r="AF66" s="557">
        <f t="shared" si="104"/>
        <v>1000</v>
      </c>
      <c r="AG66" s="557"/>
      <c r="AH66" s="557">
        <f t="shared" si="6"/>
        <v>1000</v>
      </c>
      <c r="AI66" s="557"/>
      <c r="AJ66" s="557">
        <f t="shared" si="113"/>
        <v>1000</v>
      </c>
      <c r="AK66" s="557"/>
      <c r="AL66" s="557">
        <f t="shared" si="114"/>
        <v>1000</v>
      </c>
      <c r="AM66" s="557"/>
      <c r="AN66" s="557">
        <f t="shared" si="115"/>
        <v>1000</v>
      </c>
      <c r="AO66" s="557"/>
      <c r="AP66" s="668">
        <f t="shared" si="13"/>
        <v>1000</v>
      </c>
      <c r="AQ66" s="557"/>
      <c r="AR66" s="557">
        <f t="shared" si="116"/>
        <v>1000</v>
      </c>
      <c r="AS66" s="557"/>
      <c r="AT66" s="452">
        <f t="shared" si="37"/>
        <v>1000</v>
      </c>
      <c r="AU66" s="557"/>
      <c r="AV66" s="557">
        <f t="shared" si="120"/>
        <v>1000</v>
      </c>
      <c r="AW66" s="557">
        <f t="shared" si="117"/>
        <v>0</v>
      </c>
      <c r="AX66" s="557">
        <f t="shared" si="66"/>
        <v>1000</v>
      </c>
      <c r="AY66" s="557">
        <f t="shared" si="105"/>
        <v>0</v>
      </c>
      <c r="AZ66" s="557">
        <f t="shared" si="106"/>
        <v>1000</v>
      </c>
      <c r="BA66" s="557">
        <f t="shared" si="107"/>
        <v>0</v>
      </c>
      <c r="BB66" s="557">
        <f t="shared" si="22"/>
        <v>1000</v>
      </c>
      <c r="BC66" s="557">
        <f t="shared" si="108"/>
        <v>0</v>
      </c>
      <c r="BD66" s="557">
        <f t="shared" si="109"/>
        <v>1000</v>
      </c>
      <c r="BE66" s="606">
        <f t="shared" si="110"/>
        <v>0</v>
      </c>
      <c r="BF66" s="606">
        <f t="shared" si="118"/>
        <v>1000</v>
      </c>
      <c r="BG66" s="606">
        <f t="shared" si="25"/>
        <v>0</v>
      </c>
      <c r="BH66" s="606">
        <f t="shared" si="26"/>
        <v>1000</v>
      </c>
      <c r="BI66" s="606">
        <f t="shared" si="111"/>
        <v>0</v>
      </c>
      <c r="BJ66" s="606">
        <f t="shared" si="119"/>
        <v>1000</v>
      </c>
      <c r="BK66" s="766"/>
      <c r="BL66" s="45">
        <f t="shared" si="45"/>
        <v>1000</v>
      </c>
    </row>
    <row r="67" spans="1:64" s="677" customFormat="1" ht="15" hidden="1" customHeight="1" x14ac:dyDescent="0.2">
      <c r="A67" s="558" t="s">
        <v>205</v>
      </c>
      <c r="B67" s="557"/>
      <c r="C67" s="557"/>
      <c r="D67" s="557">
        <f t="shared" si="3"/>
        <v>0</v>
      </c>
      <c r="E67" s="557"/>
      <c r="F67" s="557"/>
      <c r="G67" s="557"/>
      <c r="H67" s="557"/>
      <c r="I67" s="557"/>
      <c r="J67" s="557"/>
      <c r="K67" s="557"/>
      <c r="L67" s="557"/>
      <c r="M67" s="557"/>
      <c r="N67" s="557"/>
      <c r="O67" s="557"/>
      <c r="P67" s="557"/>
      <c r="Q67" s="557"/>
      <c r="R67" s="557">
        <f t="shared" si="4"/>
        <v>0</v>
      </c>
      <c r="S67" s="557">
        <v>3000</v>
      </c>
      <c r="T67" s="557">
        <f t="shared" si="112"/>
        <v>810</v>
      </c>
      <c r="U67" s="557"/>
      <c r="V67" s="557"/>
      <c r="W67" s="557"/>
      <c r="X67" s="557"/>
      <c r="Y67" s="557"/>
      <c r="Z67" s="557"/>
      <c r="AA67" s="557"/>
      <c r="AB67" s="557"/>
      <c r="AC67" s="557"/>
      <c r="AD67" s="557"/>
      <c r="AE67" s="557"/>
      <c r="AF67" s="557">
        <f t="shared" si="104"/>
        <v>3810</v>
      </c>
      <c r="AG67" s="557"/>
      <c r="AH67" s="557">
        <f t="shared" si="6"/>
        <v>3810</v>
      </c>
      <c r="AI67" s="557"/>
      <c r="AJ67" s="557">
        <f t="shared" si="113"/>
        <v>3810</v>
      </c>
      <c r="AK67" s="557"/>
      <c r="AL67" s="557">
        <f t="shared" si="114"/>
        <v>3810</v>
      </c>
      <c r="AM67" s="557"/>
      <c r="AN67" s="557">
        <f t="shared" si="115"/>
        <v>3810</v>
      </c>
      <c r="AO67" s="557"/>
      <c r="AP67" s="668">
        <f t="shared" si="13"/>
        <v>3810</v>
      </c>
      <c r="AQ67" s="557"/>
      <c r="AR67" s="557">
        <f t="shared" si="116"/>
        <v>3810</v>
      </c>
      <c r="AS67" s="557"/>
      <c r="AT67" s="452">
        <f t="shared" si="37"/>
        <v>3810</v>
      </c>
      <c r="AU67" s="557"/>
      <c r="AV67" s="557">
        <f t="shared" si="120"/>
        <v>3810</v>
      </c>
      <c r="AW67" s="557">
        <f t="shared" si="117"/>
        <v>0</v>
      </c>
      <c r="AX67" s="557">
        <f t="shared" si="66"/>
        <v>3810</v>
      </c>
      <c r="AY67" s="557">
        <f t="shared" si="105"/>
        <v>0</v>
      </c>
      <c r="AZ67" s="557">
        <f t="shared" si="106"/>
        <v>3810</v>
      </c>
      <c r="BA67" s="557">
        <f t="shared" si="107"/>
        <v>0</v>
      </c>
      <c r="BB67" s="557">
        <f t="shared" si="22"/>
        <v>3810</v>
      </c>
      <c r="BC67" s="557">
        <f t="shared" si="108"/>
        <v>0</v>
      </c>
      <c r="BD67" s="557">
        <f t="shared" si="109"/>
        <v>3810</v>
      </c>
      <c r="BE67" s="606">
        <f t="shared" si="110"/>
        <v>0</v>
      </c>
      <c r="BF67" s="606">
        <f t="shared" si="118"/>
        <v>3810</v>
      </c>
      <c r="BG67" s="606">
        <f t="shared" si="25"/>
        <v>0</v>
      </c>
      <c r="BH67" s="606">
        <f t="shared" si="26"/>
        <v>3810</v>
      </c>
      <c r="BI67" s="606">
        <f t="shared" si="111"/>
        <v>0</v>
      </c>
      <c r="BJ67" s="606">
        <f t="shared" si="119"/>
        <v>3810</v>
      </c>
      <c r="BK67" s="766"/>
      <c r="BL67" s="45">
        <f t="shared" si="45"/>
        <v>3810</v>
      </c>
    </row>
    <row r="68" spans="1:64" s="677" customFormat="1" ht="25.5" hidden="1" x14ac:dyDescent="0.2">
      <c r="A68" s="558" t="s">
        <v>206</v>
      </c>
      <c r="B68" s="557"/>
      <c r="C68" s="557"/>
      <c r="D68" s="557">
        <f t="shared" si="3"/>
        <v>0</v>
      </c>
      <c r="E68" s="557"/>
      <c r="F68" s="557"/>
      <c r="G68" s="557"/>
      <c r="H68" s="557"/>
      <c r="I68" s="557"/>
      <c r="J68" s="557"/>
      <c r="K68" s="557"/>
      <c r="L68" s="557"/>
      <c r="M68" s="557"/>
      <c r="N68" s="557"/>
      <c r="O68" s="557"/>
      <c r="P68" s="557"/>
      <c r="Q68" s="557"/>
      <c r="R68" s="557">
        <f t="shared" si="4"/>
        <v>0</v>
      </c>
      <c r="S68" s="557">
        <v>2362</v>
      </c>
      <c r="T68" s="557">
        <f t="shared" si="112"/>
        <v>637.74</v>
      </c>
      <c r="U68" s="557"/>
      <c r="V68" s="557"/>
      <c r="W68" s="557"/>
      <c r="X68" s="557"/>
      <c r="Y68" s="557"/>
      <c r="Z68" s="557"/>
      <c r="AA68" s="557"/>
      <c r="AB68" s="557"/>
      <c r="AC68" s="557"/>
      <c r="AD68" s="557"/>
      <c r="AE68" s="557"/>
      <c r="AF68" s="557">
        <f t="shared" si="104"/>
        <v>2999.74</v>
      </c>
      <c r="AG68" s="557"/>
      <c r="AH68" s="557">
        <f t="shared" si="6"/>
        <v>2999.74</v>
      </c>
      <c r="AI68" s="557"/>
      <c r="AJ68" s="557">
        <f t="shared" si="113"/>
        <v>2999.74</v>
      </c>
      <c r="AK68" s="557"/>
      <c r="AL68" s="557">
        <f t="shared" si="114"/>
        <v>2999.74</v>
      </c>
      <c r="AM68" s="557"/>
      <c r="AN68" s="557">
        <f t="shared" si="115"/>
        <v>2999.74</v>
      </c>
      <c r="AO68" s="557"/>
      <c r="AP68" s="668">
        <f t="shared" si="13"/>
        <v>2999.74</v>
      </c>
      <c r="AQ68" s="557"/>
      <c r="AR68" s="557">
        <f t="shared" si="116"/>
        <v>2999.74</v>
      </c>
      <c r="AS68" s="557"/>
      <c r="AT68" s="452">
        <f t="shared" si="37"/>
        <v>2999.74</v>
      </c>
      <c r="AU68" s="557"/>
      <c r="AV68" s="557">
        <f t="shared" si="120"/>
        <v>2999.74</v>
      </c>
      <c r="AW68" s="557">
        <f t="shared" si="117"/>
        <v>0</v>
      </c>
      <c r="AX68" s="557">
        <f t="shared" si="66"/>
        <v>2999.74</v>
      </c>
      <c r="AY68" s="557">
        <f t="shared" si="105"/>
        <v>0</v>
      </c>
      <c r="AZ68" s="557">
        <f t="shared" si="106"/>
        <v>2999.74</v>
      </c>
      <c r="BA68" s="557">
        <f t="shared" si="107"/>
        <v>0</v>
      </c>
      <c r="BB68" s="557">
        <f t="shared" si="22"/>
        <v>2999.74</v>
      </c>
      <c r="BC68" s="557">
        <f t="shared" si="108"/>
        <v>0</v>
      </c>
      <c r="BD68" s="557">
        <f t="shared" si="109"/>
        <v>2999.74</v>
      </c>
      <c r="BE68" s="606">
        <f t="shared" si="110"/>
        <v>0</v>
      </c>
      <c r="BF68" s="606">
        <f t="shared" si="118"/>
        <v>2999.74</v>
      </c>
      <c r="BG68" s="606">
        <f t="shared" si="25"/>
        <v>0</v>
      </c>
      <c r="BH68" s="606">
        <f t="shared" si="26"/>
        <v>2999.74</v>
      </c>
      <c r="BI68" s="606">
        <f t="shared" si="111"/>
        <v>0</v>
      </c>
      <c r="BJ68" s="606">
        <f t="shared" si="119"/>
        <v>2999.74</v>
      </c>
      <c r="BK68" s="766"/>
      <c r="BL68" s="45">
        <f t="shared" si="45"/>
        <v>2999.74</v>
      </c>
    </row>
    <row r="69" spans="1:64" s="677" customFormat="1" ht="15" hidden="1" customHeight="1" x14ac:dyDescent="0.2">
      <c r="A69" s="558" t="s">
        <v>207</v>
      </c>
      <c r="B69" s="557"/>
      <c r="C69" s="557"/>
      <c r="D69" s="557">
        <f t="shared" si="3"/>
        <v>0</v>
      </c>
      <c r="E69" s="557"/>
      <c r="F69" s="557"/>
      <c r="G69" s="557"/>
      <c r="H69" s="557"/>
      <c r="I69" s="557"/>
      <c r="J69" s="557"/>
      <c r="K69" s="557"/>
      <c r="L69" s="557"/>
      <c r="M69" s="557"/>
      <c r="N69" s="557"/>
      <c r="O69" s="557"/>
      <c r="P69" s="557"/>
      <c r="Q69" s="557"/>
      <c r="R69" s="557">
        <f t="shared" si="4"/>
        <v>0</v>
      </c>
      <c r="S69" s="557">
        <v>400</v>
      </c>
      <c r="T69" s="557">
        <v>81</v>
      </c>
      <c r="U69" s="557"/>
      <c r="V69" s="557"/>
      <c r="W69" s="557"/>
      <c r="X69" s="557"/>
      <c r="Y69" s="557"/>
      <c r="Z69" s="557"/>
      <c r="AA69" s="557"/>
      <c r="AB69" s="557"/>
      <c r="AC69" s="557"/>
      <c r="AD69" s="557"/>
      <c r="AE69" s="557"/>
      <c r="AF69" s="557">
        <f t="shared" si="104"/>
        <v>481</v>
      </c>
      <c r="AG69" s="557"/>
      <c r="AH69" s="557">
        <f t="shared" si="6"/>
        <v>481</v>
      </c>
      <c r="AI69" s="557"/>
      <c r="AJ69" s="557">
        <f t="shared" si="113"/>
        <v>481</v>
      </c>
      <c r="AK69" s="557"/>
      <c r="AL69" s="557">
        <f t="shared" si="114"/>
        <v>481</v>
      </c>
      <c r="AM69" s="557"/>
      <c r="AN69" s="557">
        <f t="shared" si="115"/>
        <v>481</v>
      </c>
      <c r="AO69" s="557"/>
      <c r="AP69" s="668">
        <f t="shared" si="13"/>
        <v>481</v>
      </c>
      <c r="AQ69" s="557"/>
      <c r="AR69" s="557">
        <f t="shared" si="116"/>
        <v>481</v>
      </c>
      <c r="AS69" s="557"/>
      <c r="AT69" s="452">
        <f t="shared" si="37"/>
        <v>481</v>
      </c>
      <c r="AU69" s="557"/>
      <c r="AV69" s="557">
        <f t="shared" si="120"/>
        <v>481</v>
      </c>
      <c r="AW69" s="557">
        <f t="shared" si="117"/>
        <v>0</v>
      </c>
      <c r="AX69" s="557">
        <f t="shared" si="66"/>
        <v>481</v>
      </c>
      <c r="AY69" s="557">
        <f t="shared" si="105"/>
        <v>0</v>
      </c>
      <c r="AZ69" s="557">
        <f t="shared" si="106"/>
        <v>481</v>
      </c>
      <c r="BA69" s="557">
        <f t="shared" si="107"/>
        <v>0</v>
      </c>
      <c r="BB69" s="557">
        <f t="shared" si="22"/>
        <v>481</v>
      </c>
      <c r="BC69" s="557">
        <f t="shared" si="108"/>
        <v>0</v>
      </c>
      <c r="BD69" s="557">
        <f t="shared" si="109"/>
        <v>481</v>
      </c>
      <c r="BE69" s="606">
        <f t="shared" si="110"/>
        <v>0</v>
      </c>
      <c r="BF69" s="606">
        <f t="shared" si="118"/>
        <v>481</v>
      </c>
      <c r="BG69" s="606">
        <f t="shared" si="25"/>
        <v>0</v>
      </c>
      <c r="BH69" s="606">
        <f t="shared" si="26"/>
        <v>481</v>
      </c>
      <c r="BI69" s="606">
        <f t="shared" si="111"/>
        <v>0</v>
      </c>
      <c r="BJ69" s="606">
        <f t="shared" si="119"/>
        <v>481</v>
      </c>
      <c r="BK69" s="766"/>
      <c r="BL69" s="45">
        <f t="shared" si="45"/>
        <v>481</v>
      </c>
    </row>
    <row r="70" spans="1:64" s="677" customFormat="1" ht="15" hidden="1" customHeight="1" x14ac:dyDescent="0.2">
      <c r="A70" s="558" t="s">
        <v>208</v>
      </c>
      <c r="B70" s="557"/>
      <c r="C70" s="557"/>
      <c r="D70" s="557">
        <f t="shared" si="3"/>
        <v>0</v>
      </c>
      <c r="E70" s="557"/>
      <c r="F70" s="557"/>
      <c r="G70" s="557"/>
      <c r="H70" s="557"/>
      <c r="I70" s="557"/>
      <c r="J70" s="557"/>
      <c r="K70" s="557"/>
      <c r="L70" s="557"/>
      <c r="M70" s="557"/>
      <c r="N70" s="557"/>
      <c r="O70" s="557"/>
      <c r="P70" s="557"/>
      <c r="Q70" s="557"/>
      <c r="R70" s="557">
        <f t="shared" si="4"/>
        <v>0</v>
      </c>
      <c r="S70" s="557">
        <v>10000</v>
      </c>
      <c r="T70" s="557"/>
      <c r="U70" s="557"/>
      <c r="V70" s="557"/>
      <c r="W70" s="557"/>
      <c r="X70" s="557"/>
      <c r="Y70" s="557"/>
      <c r="Z70" s="557"/>
      <c r="AA70" s="557"/>
      <c r="AB70" s="557"/>
      <c r="AC70" s="557"/>
      <c r="AD70" s="557"/>
      <c r="AE70" s="557"/>
      <c r="AF70" s="557">
        <f t="shared" si="104"/>
        <v>10000</v>
      </c>
      <c r="AG70" s="557"/>
      <c r="AH70" s="557">
        <f t="shared" si="6"/>
        <v>10000</v>
      </c>
      <c r="AI70" s="557"/>
      <c r="AJ70" s="557">
        <f t="shared" si="113"/>
        <v>10000</v>
      </c>
      <c r="AK70" s="557"/>
      <c r="AL70" s="557">
        <f t="shared" si="114"/>
        <v>10000</v>
      </c>
      <c r="AM70" s="557"/>
      <c r="AN70" s="557">
        <f t="shared" si="115"/>
        <v>10000</v>
      </c>
      <c r="AO70" s="557"/>
      <c r="AP70" s="668">
        <f t="shared" si="13"/>
        <v>10000</v>
      </c>
      <c r="AQ70" s="557"/>
      <c r="AR70" s="557">
        <f t="shared" si="116"/>
        <v>10000</v>
      </c>
      <c r="AS70" s="557"/>
      <c r="AT70" s="452">
        <f t="shared" si="37"/>
        <v>10000</v>
      </c>
      <c r="AU70" s="557"/>
      <c r="AV70" s="557">
        <f t="shared" si="120"/>
        <v>10000</v>
      </c>
      <c r="AW70" s="557">
        <f t="shared" si="117"/>
        <v>0</v>
      </c>
      <c r="AX70" s="557">
        <f t="shared" si="66"/>
        <v>10000</v>
      </c>
      <c r="AY70" s="557">
        <f t="shared" si="105"/>
        <v>0</v>
      </c>
      <c r="AZ70" s="557">
        <f t="shared" si="106"/>
        <v>10000</v>
      </c>
      <c r="BA70" s="557">
        <f t="shared" si="107"/>
        <v>0</v>
      </c>
      <c r="BB70" s="557">
        <f t="shared" si="22"/>
        <v>10000</v>
      </c>
      <c r="BC70" s="557">
        <f t="shared" si="108"/>
        <v>0</v>
      </c>
      <c r="BD70" s="557">
        <f t="shared" si="109"/>
        <v>10000</v>
      </c>
      <c r="BE70" s="606">
        <f t="shared" si="110"/>
        <v>0</v>
      </c>
      <c r="BF70" s="606">
        <f t="shared" si="118"/>
        <v>10000</v>
      </c>
      <c r="BG70" s="606">
        <f t="shared" si="25"/>
        <v>0</v>
      </c>
      <c r="BH70" s="606">
        <f t="shared" si="26"/>
        <v>10000</v>
      </c>
      <c r="BI70" s="606">
        <f t="shared" si="111"/>
        <v>0</v>
      </c>
      <c r="BJ70" s="606">
        <f t="shared" si="119"/>
        <v>10000</v>
      </c>
      <c r="BK70" s="766"/>
      <c r="BL70" s="45">
        <f t="shared" si="45"/>
        <v>10000</v>
      </c>
    </row>
    <row r="71" spans="1:64" s="677" customFormat="1" ht="15" hidden="1" customHeight="1" x14ac:dyDescent="0.2">
      <c r="A71" s="558" t="s">
        <v>572</v>
      </c>
      <c r="B71" s="557"/>
      <c r="C71" s="557"/>
      <c r="D71" s="557"/>
      <c r="E71" s="557"/>
      <c r="F71" s="557"/>
      <c r="G71" s="557"/>
      <c r="H71" s="557"/>
      <c r="I71" s="557"/>
      <c r="J71" s="557"/>
      <c r="K71" s="557"/>
      <c r="L71" s="557"/>
      <c r="M71" s="557"/>
      <c r="N71" s="557"/>
      <c r="O71" s="557"/>
      <c r="P71" s="557"/>
      <c r="Q71" s="557"/>
      <c r="R71" s="557"/>
      <c r="S71" s="557"/>
      <c r="T71" s="557"/>
      <c r="U71" s="557"/>
      <c r="V71" s="557"/>
      <c r="W71" s="557"/>
      <c r="X71" s="557"/>
      <c r="Y71" s="557"/>
      <c r="Z71" s="557"/>
      <c r="AA71" s="557"/>
      <c r="AB71" s="557"/>
      <c r="AC71" s="557"/>
      <c r="AD71" s="557"/>
      <c r="AE71" s="557"/>
      <c r="AF71" s="557"/>
      <c r="AG71" s="557"/>
      <c r="AH71" s="557"/>
      <c r="AI71" s="557"/>
      <c r="AJ71" s="557"/>
      <c r="AK71" s="557"/>
      <c r="AL71" s="557"/>
      <c r="AM71" s="557"/>
      <c r="AN71" s="557"/>
      <c r="AO71" s="557">
        <v>1690</v>
      </c>
      <c r="AP71" s="668">
        <f t="shared" si="13"/>
        <v>1690</v>
      </c>
      <c r="AQ71" s="557"/>
      <c r="AR71" s="557">
        <f t="shared" si="116"/>
        <v>1690</v>
      </c>
      <c r="AS71" s="557"/>
      <c r="AT71" s="452">
        <f t="shared" si="37"/>
        <v>1690</v>
      </c>
      <c r="AU71" s="557"/>
      <c r="AV71" s="557">
        <f t="shared" si="120"/>
        <v>0</v>
      </c>
      <c r="AW71" s="557"/>
      <c r="AX71" s="557"/>
      <c r="AY71" s="557"/>
      <c r="AZ71" s="557"/>
      <c r="BA71" s="557"/>
      <c r="BB71" s="557"/>
      <c r="BC71" s="557"/>
      <c r="BD71" s="557">
        <f t="shared" si="109"/>
        <v>0</v>
      </c>
      <c r="BE71" s="606">
        <f t="shared" si="110"/>
        <v>1690</v>
      </c>
      <c r="BF71" s="606">
        <f t="shared" si="118"/>
        <v>1690</v>
      </c>
      <c r="BG71" s="606">
        <f t="shared" si="25"/>
        <v>0</v>
      </c>
      <c r="BH71" s="606">
        <f t="shared" si="26"/>
        <v>1690</v>
      </c>
      <c r="BI71" s="606">
        <f t="shared" si="111"/>
        <v>0</v>
      </c>
      <c r="BJ71" s="606">
        <f t="shared" si="119"/>
        <v>1690</v>
      </c>
      <c r="BK71" s="766"/>
      <c r="BL71" s="45">
        <f t="shared" si="45"/>
        <v>1690</v>
      </c>
    </row>
    <row r="72" spans="1:64" s="674" customFormat="1" ht="15.75" x14ac:dyDescent="0.2">
      <c r="A72" s="454" t="s">
        <v>209</v>
      </c>
      <c r="B72" s="452"/>
      <c r="C72" s="452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2"/>
      <c r="P72" s="452"/>
      <c r="Q72" s="452"/>
      <c r="R72" s="452">
        <f t="shared" si="4"/>
        <v>0</v>
      </c>
      <c r="S72" s="452">
        <v>950</v>
      </c>
      <c r="T72" s="452">
        <v>256</v>
      </c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452">
        <f t="shared" ref="AF72:AF85" si="121">SUM(S72:T72)</f>
        <v>1206</v>
      </c>
      <c r="AG72" s="452"/>
      <c r="AH72" s="452">
        <f t="shared" si="6"/>
        <v>1206</v>
      </c>
      <c r="AI72" s="452"/>
      <c r="AJ72" s="452">
        <f>SUM(AH72:AI72)</f>
        <v>1206</v>
      </c>
      <c r="AK72" s="452"/>
      <c r="AL72" s="452">
        <f>SUM(AJ72:AK72)</f>
        <v>1206</v>
      </c>
      <c r="AM72" s="452"/>
      <c r="AN72" s="452">
        <f>SUM(AL72:AM72)</f>
        <v>1206</v>
      </c>
      <c r="AO72" s="452">
        <v>-249</v>
      </c>
      <c r="AP72" s="452">
        <f t="shared" si="13"/>
        <v>957</v>
      </c>
      <c r="AQ72" s="452"/>
      <c r="AR72" s="452">
        <f>SUM(AP72:AQ72)</f>
        <v>957</v>
      </c>
      <c r="AS72" s="452"/>
      <c r="AT72" s="452">
        <f t="shared" si="37"/>
        <v>957</v>
      </c>
      <c r="AU72" s="452">
        <v>-18</v>
      </c>
      <c r="AV72" s="452">
        <f t="shared" si="120"/>
        <v>1206</v>
      </c>
      <c r="AW72" s="452">
        <f t="shared" ref="AW72:AW84" si="122">C72+Q72+AG72</f>
        <v>0</v>
      </c>
      <c r="AX72" s="452">
        <f t="shared" ref="AX72:AX84" si="123">D72+R72+AH72</f>
        <v>1206</v>
      </c>
      <c r="AY72" s="452">
        <f t="shared" ref="AY72:AY86" si="124">E72+U72+AI72</f>
        <v>0</v>
      </c>
      <c r="AZ72" s="452">
        <f t="shared" ref="AZ72:AZ86" si="125">F72+V72+AJ72</f>
        <v>1206</v>
      </c>
      <c r="BA72" s="452">
        <f t="shared" ref="BA72:BA86" si="126">G72+W72+AK72</f>
        <v>0</v>
      </c>
      <c r="BB72" s="452">
        <f t="shared" si="22"/>
        <v>1206</v>
      </c>
      <c r="BC72" s="452">
        <f t="shared" ref="BC72:BC86" si="127">I72+W72+AM72</f>
        <v>0</v>
      </c>
      <c r="BD72" s="452">
        <f t="shared" si="109"/>
        <v>1206</v>
      </c>
      <c r="BE72" s="45">
        <f t="shared" si="110"/>
        <v>-249</v>
      </c>
      <c r="BF72" s="45">
        <f>L72+AB72+AP72</f>
        <v>957</v>
      </c>
      <c r="BG72" s="45">
        <f t="shared" si="25"/>
        <v>0</v>
      </c>
      <c r="BH72" s="45">
        <f>SUM(BF72:BG72)</f>
        <v>957</v>
      </c>
      <c r="BI72" s="720">
        <f t="shared" si="111"/>
        <v>0</v>
      </c>
      <c r="BJ72" s="45">
        <f>SUM(BH72:BI72)</f>
        <v>957</v>
      </c>
      <c r="BK72" s="45">
        <f>AU72+AE72+O72</f>
        <v>-18</v>
      </c>
      <c r="BL72" s="45">
        <f t="shared" si="45"/>
        <v>939</v>
      </c>
    </row>
    <row r="73" spans="1:64" s="674" customFormat="1" ht="15.75" x14ac:dyDescent="0.2">
      <c r="A73" s="454" t="s">
        <v>210</v>
      </c>
      <c r="B73" s="452"/>
      <c r="C73" s="452"/>
      <c r="D73" s="452">
        <f t="shared" si="3"/>
        <v>0</v>
      </c>
      <c r="E73" s="452"/>
      <c r="F73" s="452"/>
      <c r="G73" s="452"/>
      <c r="H73" s="452"/>
      <c r="I73" s="452"/>
      <c r="J73" s="452"/>
      <c r="K73" s="452"/>
      <c r="L73" s="452"/>
      <c r="M73" s="452"/>
      <c r="N73" s="452"/>
      <c r="O73" s="452"/>
      <c r="P73" s="452"/>
      <c r="Q73" s="452"/>
      <c r="R73" s="452">
        <f t="shared" si="4"/>
        <v>0</v>
      </c>
      <c r="S73" s="452">
        <v>8461</v>
      </c>
      <c r="T73" s="452">
        <v>2285</v>
      </c>
      <c r="U73" s="452"/>
      <c r="V73" s="452"/>
      <c r="W73" s="452"/>
      <c r="X73" s="452"/>
      <c r="Y73" s="452"/>
      <c r="Z73" s="452"/>
      <c r="AA73" s="452"/>
      <c r="AB73" s="452"/>
      <c r="AC73" s="452"/>
      <c r="AD73" s="452"/>
      <c r="AE73" s="452"/>
      <c r="AF73" s="452">
        <f t="shared" si="121"/>
        <v>10746</v>
      </c>
      <c r="AG73" s="452"/>
      <c r="AH73" s="452">
        <f t="shared" si="6"/>
        <v>10746</v>
      </c>
      <c r="AI73" s="452"/>
      <c r="AJ73" s="452">
        <f t="shared" ref="AJ73:AJ86" si="128">SUM(AH73:AI73)</f>
        <v>10746</v>
      </c>
      <c r="AK73" s="452"/>
      <c r="AL73" s="452">
        <f t="shared" ref="AL73:AL86" si="129">SUM(AJ73:AK73)</f>
        <v>10746</v>
      </c>
      <c r="AM73" s="452"/>
      <c r="AN73" s="452">
        <f t="shared" ref="AN73:AN86" si="130">SUM(AL73:AM73)</f>
        <v>10746</v>
      </c>
      <c r="AO73" s="452"/>
      <c r="AP73" s="452">
        <f t="shared" ref="AP73:AP87" si="131">SUM(AN73:AO73)</f>
        <v>10746</v>
      </c>
      <c r="AQ73" s="452"/>
      <c r="AR73" s="452">
        <f t="shared" ref="AR73:AR90" si="132">SUM(AP73:AQ73)</f>
        <v>10746</v>
      </c>
      <c r="AS73" s="452"/>
      <c r="AT73" s="452">
        <f t="shared" si="37"/>
        <v>10746</v>
      </c>
      <c r="AU73" s="452"/>
      <c r="AV73" s="452">
        <f t="shared" si="120"/>
        <v>10746</v>
      </c>
      <c r="AW73" s="452">
        <f t="shared" si="122"/>
        <v>0</v>
      </c>
      <c r="AX73" s="452">
        <f t="shared" si="123"/>
        <v>10746</v>
      </c>
      <c r="AY73" s="452">
        <f t="shared" si="124"/>
        <v>0</v>
      </c>
      <c r="AZ73" s="452">
        <f t="shared" si="125"/>
        <v>10746</v>
      </c>
      <c r="BA73" s="452">
        <f t="shared" si="126"/>
        <v>0</v>
      </c>
      <c r="BB73" s="452">
        <f t="shared" si="22"/>
        <v>10746</v>
      </c>
      <c r="BC73" s="452">
        <f t="shared" si="127"/>
        <v>0</v>
      </c>
      <c r="BD73" s="452">
        <f t="shared" si="109"/>
        <v>10746</v>
      </c>
      <c r="BE73" s="45">
        <f t="shared" si="110"/>
        <v>0</v>
      </c>
      <c r="BF73" s="45">
        <f t="shared" ref="BF73:BF90" si="133">L73+AB73+AP73</f>
        <v>10746</v>
      </c>
      <c r="BG73" s="45">
        <f t="shared" ref="BG73:BG86" si="134">M73+AC73+AQ73</f>
        <v>0</v>
      </c>
      <c r="BH73" s="45">
        <f t="shared" ref="BH73:BH90" si="135">SUM(BF73:BG73)</f>
        <v>10746</v>
      </c>
      <c r="BI73" s="720">
        <f t="shared" si="111"/>
        <v>0</v>
      </c>
      <c r="BJ73" s="45">
        <f t="shared" ref="BJ73:BJ90" si="136">SUM(BH73:BI73)</f>
        <v>10746</v>
      </c>
      <c r="BK73" s="768">
        <f t="shared" ref="BK73:BK81" si="137">AU73+AE73+O73</f>
        <v>0</v>
      </c>
      <c r="BL73" s="45">
        <f t="shared" si="45"/>
        <v>10746</v>
      </c>
    </row>
    <row r="74" spans="1:64" s="674" customFormat="1" ht="31.5" x14ac:dyDescent="0.2">
      <c r="A74" s="454" t="s">
        <v>211</v>
      </c>
      <c r="B74" s="452">
        <v>1380</v>
      </c>
      <c r="C74" s="452"/>
      <c r="D74" s="452">
        <f t="shared" si="3"/>
        <v>1380</v>
      </c>
      <c r="E74" s="452"/>
      <c r="F74" s="452">
        <f>SUM(D74:E74)</f>
        <v>1380</v>
      </c>
      <c r="G74" s="452"/>
      <c r="H74" s="452">
        <f>SUM(F74:G74)</f>
        <v>1380</v>
      </c>
      <c r="I74" s="452"/>
      <c r="J74" s="452">
        <f>SUM(H74:I74)</f>
        <v>1380</v>
      </c>
      <c r="K74" s="452"/>
      <c r="L74" s="452">
        <f>B74+K74</f>
        <v>1380</v>
      </c>
      <c r="M74" s="452"/>
      <c r="N74" s="452">
        <f>SUM(L74:M74)</f>
        <v>1380</v>
      </c>
      <c r="O74" s="452"/>
      <c r="P74" s="452">
        <v>250</v>
      </c>
      <c r="Q74" s="452"/>
      <c r="R74" s="452">
        <f t="shared" si="4"/>
        <v>250</v>
      </c>
      <c r="S74" s="452">
        <v>1079</v>
      </c>
      <c r="T74" s="452">
        <v>291</v>
      </c>
      <c r="U74" s="452"/>
      <c r="V74" s="452">
        <f>R74+U74</f>
        <v>250</v>
      </c>
      <c r="W74" s="452"/>
      <c r="X74" s="452">
        <f t="shared" ref="X74:X86" si="138">SUM(V74:W74)</f>
        <v>250</v>
      </c>
      <c r="Y74" s="452"/>
      <c r="Z74" s="452">
        <f>SUM(X74:Y74)</f>
        <v>250</v>
      </c>
      <c r="AA74" s="452"/>
      <c r="AB74" s="452">
        <f>SUM(Z74:AA74)</f>
        <v>250</v>
      </c>
      <c r="AC74" s="452"/>
      <c r="AD74" s="452">
        <f>SUM(AB74:AC74)</f>
        <v>250</v>
      </c>
      <c r="AE74" s="452"/>
      <c r="AF74" s="452">
        <f t="shared" si="121"/>
        <v>1370</v>
      </c>
      <c r="AG74" s="452"/>
      <c r="AH74" s="452">
        <f t="shared" si="6"/>
        <v>1370</v>
      </c>
      <c r="AI74" s="452"/>
      <c r="AJ74" s="452">
        <f t="shared" si="128"/>
        <v>1370</v>
      </c>
      <c r="AK74" s="452"/>
      <c r="AL74" s="452">
        <f t="shared" si="129"/>
        <v>1370</v>
      </c>
      <c r="AM74" s="452"/>
      <c r="AN74" s="452">
        <f t="shared" si="130"/>
        <v>1370</v>
      </c>
      <c r="AO74" s="452"/>
      <c r="AP74" s="452">
        <f t="shared" si="131"/>
        <v>1370</v>
      </c>
      <c r="AQ74" s="452"/>
      <c r="AR74" s="452">
        <f t="shared" si="132"/>
        <v>1370</v>
      </c>
      <c r="AS74" s="452"/>
      <c r="AT74" s="452">
        <f t="shared" si="37"/>
        <v>1370</v>
      </c>
      <c r="AU74" s="452"/>
      <c r="AV74" s="452">
        <f t="shared" si="120"/>
        <v>3000</v>
      </c>
      <c r="AW74" s="452">
        <f t="shared" si="122"/>
        <v>0</v>
      </c>
      <c r="AX74" s="452">
        <f t="shared" si="123"/>
        <v>3000</v>
      </c>
      <c r="AY74" s="452">
        <f t="shared" si="124"/>
        <v>0</v>
      </c>
      <c r="AZ74" s="452">
        <f t="shared" si="125"/>
        <v>3000</v>
      </c>
      <c r="BA74" s="452">
        <f t="shared" si="126"/>
        <v>0</v>
      </c>
      <c r="BB74" s="452">
        <f t="shared" si="22"/>
        <v>3000</v>
      </c>
      <c r="BC74" s="452">
        <f t="shared" si="127"/>
        <v>0</v>
      </c>
      <c r="BD74" s="452">
        <f t="shared" si="109"/>
        <v>3000</v>
      </c>
      <c r="BE74" s="45">
        <f t="shared" si="110"/>
        <v>0</v>
      </c>
      <c r="BF74" s="45">
        <f t="shared" si="133"/>
        <v>3000</v>
      </c>
      <c r="BG74" s="45">
        <f t="shared" si="134"/>
        <v>0</v>
      </c>
      <c r="BH74" s="45">
        <f t="shared" si="135"/>
        <v>3000</v>
      </c>
      <c r="BI74" s="720">
        <f t="shared" si="111"/>
        <v>0</v>
      </c>
      <c r="BJ74" s="45">
        <f t="shared" si="136"/>
        <v>3000</v>
      </c>
      <c r="BK74" s="768">
        <f t="shared" si="137"/>
        <v>0</v>
      </c>
      <c r="BL74" s="45">
        <f t="shared" si="45"/>
        <v>3000</v>
      </c>
    </row>
    <row r="75" spans="1:64" s="674" customFormat="1" ht="15.75" x14ac:dyDescent="0.2">
      <c r="A75" s="454" t="s">
        <v>212</v>
      </c>
      <c r="B75" s="452"/>
      <c r="C75" s="452"/>
      <c r="D75" s="452">
        <f t="shared" si="3"/>
        <v>0</v>
      </c>
      <c r="E75" s="452"/>
      <c r="F75" s="452"/>
      <c r="G75" s="452"/>
      <c r="H75" s="452"/>
      <c r="I75" s="452"/>
      <c r="J75" s="452"/>
      <c r="K75" s="452"/>
      <c r="L75" s="452"/>
      <c r="M75" s="452"/>
      <c r="N75" s="452"/>
      <c r="O75" s="452"/>
      <c r="P75" s="452"/>
      <c r="Q75" s="452"/>
      <c r="R75" s="452">
        <f t="shared" si="4"/>
        <v>0</v>
      </c>
      <c r="S75" s="452">
        <v>577</v>
      </c>
      <c r="T75" s="452">
        <v>156</v>
      </c>
      <c r="U75" s="452"/>
      <c r="V75" s="452">
        <f t="shared" ref="V75:V86" si="139">R75+U75</f>
        <v>0</v>
      </c>
      <c r="W75" s="452"/>
      <c r="X75" s="452">
        <f t="shared" si="138"/>
        <v>0</v>
      </c>
      <c r="Y75" s="452"/>
      <c r="Z75" s="452">
        <f t="shared" ref="Z75:Z86" si="140">SUM(X75:Y75)</f>
        <v>0</v>
      </c>
      <c r="AA75" s="452"/>
      <c r="AB75" s="452">
        <f t="shared" ref="AB75:AB87" si="141">SUM(Z75:AA75)</f>
        <v>0</v>
      </c>
      <c r="AC75" s="452"/>
      <c r="AD75" s="452">
        <f t="shared" ref="AD75:AD90" si="142">SUM(AB75:AC75)</f>
        <v>0</v>
      </c>
      <c r="AE75" s="452"/>
      <c r="AF75" s="452">
        <f t="shared" si="121"/>
        <v>733</v>
      </c>
      <c r="AG75" s="452"/>
      <c r="AH75" s="452">
        <f t="shared" si="6"/>
        <v>733</v>
      </c>
      <c r="AI75" s="452"/>
      <c r="AJ75" s="452">
        <f t="shared" si="128"/>
        <v>733</v>
      </c>
      <c r="AK75" s="452"/>
      <c r="AL75" s="452">
        <f t="shared" si="129"/>
        <v>733</v>
      </c>
      <c r="AM75" s="452"/>
      <c r="AN75" s="452">
        <f t="shared" si="130"/>
        <v>733</v>
      </c>
      <c r="AO75" s="452"/>
      <c r="AP75" s="452">
        <f t="shared" si="131"/>
        <v>733</v>
      </c>
      <c r="AQ75" s="452"/>
      <c r="AR75" s="452">
        <f t="shared" si="132"/>
        <v>733</v>
      </c>
      <c r="AS75" s="452"/>
      <c r="AT75" s="452">
        <f t="shared" si="37"/>
        <v>733</v>
      </c>
      <c r="AU75" s="452"/>
      <c r="AV75" s="452">
        <f t="shared" si="120"/>
        <v>733</v>
      </c>
      <c r="AW75" s="452">
        <f t="shared" si="122"/>
        <v>0</v>
      </c>
      <c r="AX75" s="452">
        <f t="shared" si="123"/>
        <v>733</v>
      </c>
      <c r="AY75" s="452">
        <f t="shared" si="124"/>
        <v>0</v>
      </c>
      <c r="AZ75" s="452">
        <f t="shared" si="125"/>
        <v>733</v>
      </c>
      <c r="BA75" s="452">
        <f t="shared" si="126"/>
        <v>0</v>
      </c>
      <c r="BB75" s="452">
        <f t="shared" ref="BB75:BB86" si="143">SUM(AZ75:BA75)</f>
        <v>733</v>
      </c>
      <c r="BC75" s="452">
        <f t="shared" si="127"/>
        <v>0</v>
      </c>
      <c r="BD75" s="452">
        <f t="shared" si="109"/>
        <v>733</v>
      </c>
      <c r="BE75" s="45">
        <f t="shared" si="110"/>
        <v>0</v>
      </c>
      <c r="BF75" s="45">
        <f t="shared" si="133"/>
        <v>733</v>
      </c>
      <c r="BG75" s="45">
        <f t="shared" si="134"/>
        <v>0</v>
      </c>
      <c r="BH75" s="45">
        <f t="shared" si="135"/>
        <v>733</v>
      </c>
      <c r="BI75" s="720">
        <f t="shared" si="111"/>
        <v>0</v>
      </c>
      <c r="BJ75" s="45">
        <f t="shared" si="136"/>
        <v>733</v>
      </c>
      <c r="BK75" s="768">
        <f t="shared" si="137"/>
        <v>0</v>
      </c>
      <c r="BL75" s="45">
        <f t="shared" si="45"/>
        <v>733</v>
      </c>
    </row>
    <row r="76" spans="1:64" s="674" customFormat="1" ht="15.75" x14ac:dyDescent="0.2">
      <c r="A76" s="454" t="s">
        <v>213</v>
      </c>
      <c r="B76" s="452"/>
      <c r="C76" s="452"/>
      <c r="D76" s="452">
        <f t="shared" si="3"/>
        <v>0</v>
      </c>
      <c r="E76" s="452"/>
      <c r="F76" s="452"/>
      <c r="G76" s="452"/>
      <c r="H76" s="452"/>
      <c r="I76" s="452"/>
      <c r="J76" s="452"/>
      <c r="K76" s="452"/>
      <c r="L76" s="452"/>
      <c r="M76" s="452"/>
      <c r="N76" s="452"/>
      <c r="O76" s="452"/>
      <c r="P76" s="452"/>
      <c r="Q76" s="452"/>
      <c r="R76" s="452">
        <f t="shared" si="4"/>
        <v>0</v>
      </c>
      <c r="S76" s="452">
        <v>2599</v>
      </c>
      <c r="T76" s="452">
        <v>701</v>
      </c>
      <c r="U76" s="452"/>
      <c r="V76" s="452">
        <f t="shared" si="139"/>
        <v>0</v>
      </c>
      <c r="W76" s="452"/>
      <c r="X76" s="452">
        <f t="shared" si="138"/>
        <v>0</v>
      </c>
      <c r="Y76" s="452"/>
      <c r="Z76" s="452">
        <f t="shared" si="140"/>
        <v>0</v>
      </c>
      <c r="AA76" s="452"/>
      <c r="AB76" s="452">
        <f t="shared" si="141"/>
        <v>0</v>
      </c>
      <c r="AC76" s="452"/>
      <c r="AD76" s="452">
        <f t="shared" si="142"/>
        <v>0</v>
      </c>
      <c r="AE76" s="452"/>
      <c r="AF76" s="452">
        <f t="shared" si="121"/>
        <v>3300</v>
      </c>
      <c r="AG76" s="452"/>
      <c r="AH76" s="452">
        <f t="shared" si="6"/>
        <v>3300</v>
      </c>
      <c r="AI76" s="452"/>
      <c r="AJ76" s="452">
        <f t="shared" si="128"/>
        <v>3300</v>
      </c>
      <c r="AK76" s="452"/>
      <c r="AL76" s="452">
        <f t="shared" si="129"/>
        <v>3300</v>
      </c>
      <c r="AM76" s="452"/>
      <c r="AN76" s="452">
        <f t="shared" si="130"/>
        <v>3300</v>
      </c>
      <c r="AO76" s="452">
        <v>155</v>
      </c>
      <c r="AP76" s="452">
        <v>3691</v>
      </c>
      <c r="AQ76" s="452">
        <v>118</v>
      </c>
      <c r="AR76" s="452">
        <f t="shared" si="132"/>
        <v>3809</v>
      </c>
      <c r="AS76" s="452"/>
      <c r="AT76" s="452">
        <f t="shared" si="37"/>
        <v>3809</v>
      </c>
      <c r="AU76" s="452"/>
      <c r="AV76" s="452">
        <f t="shared" si="120"/>
        <v>3300</v>
      </c>
      <c r="AW76" s="452">
        <f t="shared" si="122"/>
        <v>0</v>
      </c>
      <c r="AX76" s="452">
        <f t="shared" si="123"/>
        <v>3300</v>
      </c>
      <c r="AY76" s="452">
        <f t="shared" si="124"/>
        <v>0</v>
      </c>
      <c r="AZ76" s="452">
        <f t="shared" si="125"/>
        <v>3300</v>
      </c>
      <c r="BA76" s="452">
        <f t="shared" si="126"/>
        <v>0</v>
      </c>
      <c r="BB76" s="452">
        <f t="shared" si="143"/>
        <v>3300</v>
      </c>
      <c r="BC76" s="452">
        <f t="shared" si="127"/>
        <v>0</v>
      </c>
      <c r="BD76" s="452">
        <f t="shared" si="109"/>
        <v>3300</v>
      </c>
      <c r="BE76" s="45">
        <f t="shared" si="110"/>
        <v>155</v>
      </c>
      <c r="BF76" s="45">
        <f t="shared" si="133"/>
        <v>3691</v>
      </c>
      <c r="BG76" s="45">
        <f t="shared" si="134"/>
        <v>118</v>
      </c>
      <c r="BH76" s="45">
        <f t="shared" si="135"/>
        <v>3809</v>
      </c>
      <c r="BI76" s="720">
        <f t="shared" si="111"/>
        <v>0</v>
      </c>
      <c r="BJ76" s="45">
        <f t="shared" si="136"/>
        <v>3809</v>
      </c>
      <c r="BK76" s="768">
        <f t="shared" si="137"/>
        <v>0</v>
      </c>
      <c r="BL76" s="45">
        <f t="shared" si="45"/>
        <v>3809</v>
      </c>
    </row>
    <row r="77" spans="1:64" s="674" customFormat="1" ht="15.75" x14ac:dyDescent="0.2">
      <c r="A77" s="454" t="s">
        <v>214</v>
      </c>
      <c r="B77" s="452"/>
      <c r="C77" s="452"/>
      <c r="D77" s="452">
        <f t="shared" ref="D77:D86" si="144">SUM(B77:C77)</f>
        <v>0</v>
      </c>
      <c r="E77" s="452"/>
      <c r="F77" s="452"/>
      <c r="G77" s="452"/>
      <c r="H77" s="452"/>
      <c r="I77" s="452"/>
      <c r="J77" s="452"/>
      <c r="K77" s="452"/>
      <c r="L77" s="452"/>
      <c r="M77" s="452"/>
      <c r="N77" s="452"/>
      <c r="O77" s="452"/>
      <c r="P77" s="452"/>
      <c r="Q77" s="452"/>
      <c r="R77" s="452">
        <f t="shared" ref="R77:R86" si="145">SUM(P77:Q77)</f>
        <v>0</v>
      </c>
      <c r="S77" s="452">
        <v>551</v>
      </c>
      <c r="T77" s="452">
        <v>149</v>
      </c>
      <c r="U77" s="452"/>
      <c r="V77" s="452">
        <f t="shared" si="139"/>
        <v>0</v>
      </c>
      <c r="W77" s="452"/>
      <c r="X77" s="452">
        <f t="shared" si="138"/>
        <v>0</v>
      </c>
      <c r="Y77" s="452"/>
      <c r="Z77" s="452">
        <f t="shared" si="140"/>
        <v>0</v>
      </c>
      <c r="AA77" s="452"/>
      <c r="AB77" s="452">
        <f t="shared" si="141"/>
        <v>0</v>
      </c>
      <c r="AC77" s="452"/>
      <c r="AD77" s="452">
        <f t="shared" si="142"/>
        <v>0</v>
      </c>
      <c r="AE77" s="452"/>
      <c r="AF77" s="452">
        <f t="shared" si="121"/>
        <v>700</v>
      </c>
      <c r="AG77" s="452"/>
      <c r="AH77" s="452">
        <f t="shared" ref="AH77:AH86" si="146">SUM(AF77:AG77)</f>
        <v>700</v>
      </c>
      <c r="AI77" s="452"/>
      <c r="AJ77" s="452">
        <f t="shared" si="128"/>
        <v>700</v>
      </c>
      <c r="AK77" s="452"/>
      <c r="AL77" s="452">
        <f t="shared" si="129"/>
        <v>700</v>
      </c>
      <c r="AM77" s="452"/>
      <c r="AN77" s="452">
        <f t="shared" si="130"/>
        <v>700</v>
      </c>
      <c r="AO77" s="452"/>
      <c r="AP77" s="452">
        <f t="shared" si="131"/>
        <v>700</v>
      </c>
      <c r="AQ77" s="452"/>
      <c r="AR77" s="452">
        <f t="shared" si="132"/>
        <v>700</v>
      </c>
      <c r="AS77" s="452"/>
      <c r="AT77" s="452">
        <f t="shared" si="37"/>
        <v>700</v>
      </c>
      <c r="AU77" s="452"/>
      <c r="AV77" s="452">
        <f t="shared" si="120"/>
        <v>700</v>
      </c>
      <c r="AW77" s="452">
        <f t="shared" si="122"/>
        <v>0</v>
      </c>
      <c r="AX77" s="452">
        <f t="shared" si="123"/>
        <v>700</v>
      </c>
      <c r="AY77" s="452">
        <f t="shared" si="124"/>
        <v>0</v>
      </c>
      <c r="AZ77" s="452">
        <f t="shared" si="125"/>
        <v>700</v>
      </c>
      <c r="BA77" s="452">
        <f t="shared" si="126"/>
        <v>0</v>
      </c>
      <c r="BB77" s="452">
        <f t="shared" si="143"/>
        <v>700</v>
      </c>
      <c r="BC77" s="452">
        <f t="shared" si="127"/>
        <v>0</v>
      </c>
      <c r="BD77" s="452">
        <f t="shared" si="109"/>
        <v>700</v>
      </c>
      <c r="BE77" s="45">
        <f t="shared" si="110"/>
        <v>0</v>
      </c>
      <c r="BF77" s="45">
        <f t="shared" si="133"/>
        <v>700</v>
      </c>
      <c r="BG77" s="45">
        <f t="shared" si="134"/>
        <v>0</v>
      </c>
      <c r="BH77" s="45">
        <f t="shared" si="135"/>
        <v>700</v>
      </c>
      <c r="BI77" s="720">
        <f t="shared" si="111"/>
        <v>0</v>
      </c>
      <c r="BJ77" s="45">
        <f t="shared" si="136"/>
        <v>700</v>
      </c>
      <c r="BK77" s="768">
        <f t="shared" si="137"/>
        <v>0</v>
      </c>
      <c r="BL77" s="45">
        <f t="shared" si="45"/>
        <v>700</v>
      </c>
    </row>
    <row r="78" spans="1:64" s="674" customFormat="1" ht="31.5" x14ac:dyDescent="0.2">
      <c r="A78" s="454" t="s">
        <v>215</v>
      </c>
      <c r="B78" s="452"/>
      <c r="C78" s="452"/>
      <c r="D78" s="452">
        <f t="shared" si="144"/>
        <v>0</v>
      </c>
      <c r="E78" s="452"/>
      <c r="F78" s="452"/>
      <c r="G78" s="452"/>
      <c r="H78" s="452"/>
      <c r="I78" s="452"/>
      <c r="J78" s="452"/>
      <c r="K78" s="452"/>
      <c r="L78" s="452"/>
      <c r="M78" s="452"/>
      <c r="N78" s="452"/>
      <c r="O78" s="452"/>
      <c r="P78" s="452"/>
      <c r="Q78" s="452"/>
      <c r="R78" s="452">
        <f t="shared" si="145"/>
        <v>0</v>
      </c>
      <c r="S78" s="452">
        <v>112</v>
      </c>
      <c r="T78" s="452"/>
      <c r="U78" s="452"/>
      <c r="V78" s="452">
        <f t="shared" si="139"/>
        <v>0</v>
      </c>
      <c r="W78" s="452"/>
      <c r="X78" s="452">
        <f t="shared" si="138"/>
        <v>0</v>
      </c>
      <c r="Y78" s="452"/>
      <c r="Z78" s="452">
        <f t="shared" si="140"/>
        <v>0</v>
      </c>
      <c r="AA78" s="452"/>
      <c r="AB78" s="452">
        <f t="shared" si="141"/>
        <v>0</v>
      </c>
      <c r="AC78" s="452"/>
      <c r="AD78" s="452">
        <f t="shared" si="142"/>
        <v>0</v>
      </c>
      <c r="AE78" s="452"/>
      <c r="AF78" s="452">
        <f t="shared" si="121"/>
        <v>112</v>
      </c>
      <c r="AG78" s="452"/>
      <c r="AH78" s="452">
        <f t="shared" si="146"/>
        <v>112</v>
      </c>
      <c r="AI78" s="452"/>
      <c r="AJ78" s="452">
        <f t="shared" si="128"/>
        <v>112</v>
      </c>
      <c r="AK78" s="452"/>
      <c r="AL78" s="452">
        <f t="shared" si="129"/>
        <v>112</v>
      </c>
      <c r="AM78" s="452">
        <v>988</v>
      </c>
      <c r="AN78" s="452">
        <f t="shared" si="130"/>
        <v>1100</v>
      </c>
      <c r="AO78" s="452"/>
      <c r="AP78" s="452">
        <f t="shared" si="131"/>
        <v>1100</v>
      </c>
      <c r="AQ78" s="452"/>
      <c r="AR78" s="452">
        <f t="shared" si="132"/>
        <v>1100</v>
      </c>
      <c r="AS78" s="452"/>
      <c r="AT78" s="452">
        <f t="shared" si="37"/>
        <v>1100</v>
      </c>
      <c r="AU78" s="452"/>
      <c r="AV78" s="452">
        <f t="shared" si="120"/>
        <v>112</v>
      </c>
      <c r="AW78" s="452">
        <f t="shared" si="122"/>
        <v>0</v>
      </c>
      <c r="AX78" s="452">
        <f t="shared" si="123"/>
        <v>112</v>
      </c>
      <c r="AY78" s="452">
        <f t="shared" si="124"/>
        <v>0</v>
      </c>
      <c r="AZ78" s="452">
        <f t="shared" si="125"/>
        <v>112</v>
      </c>
      <c r="BA78" s="452">
        <f t="shared" si="126"/>
        <v>0</v>
      </c>
      <c r="BB78" s="452">
        <f t="shared" si="143"/>
        <v>112</v>
      </c>
      <c r="BC78" s="452">
        <f t="shared" si="127"/>
        <v>988</v>
      </c>
      <c r="BD78" s="452">
        <f t="shared" si="109"/>
        <v>1100</v>
      </c>
      <c r="BE78" s="45">
        <f t="shared" si="110"/>
        <v>0</v>
      </c>
      <c r="BF78" s="45">
        <f t="shared" si="133"/>
        <v>1100</v>
      </c>
      <c r="BG78" s="45">
        <f t="shared" si="134"/>
        <v>0</v>
      </c>
      <c r="BH78" s="45">
        <f t="shared" si="135"/>
        <v>1100</v>
      </c>
      <c r="BI78" s="720">
        <f t="shared" si="111"/>
        <v>0</v>
      </c>
      <c r="BJ78" s="45">
        <f t="shared" si="136"/>
        <v>1100</v>
      </c>
      <c r="BK78" s="768">
        <f t="shared" si="137"/>
        <v>0</v>
      </c>
      <c r="BL78" s="45">
        <f t="shared" si="45"/>
        <v>1100</v>
      </c>
    </row>
    <row r="79" spans="1:64" s="674" customFormat="1" ht="15.75" x14ac:dyDescent="0.2">
      <c r="A79" s="454" t="s">
        <v>216</v>
      </c>
      <c r="B79" s="452">
        <v>9250</v>
      </c>
      <c r="C79" s="452"/>
      <c r="D79" s="452">
        <f t="shared" si="144"/>
        <v>9250</v>
      </c>
      <c r="E79" s="452"/>
      <c r="F79" s="452">
        <f>SUM(D79:E79)</f>
        <v>9250</v>
      </c>
      <c r="G79" s="452"/>
      <c r="H79" s="452">
        <f>SUM(F79:G79)</f>
        <v>9250</v>
      </c>
      <c r="I79" s="452"/>
      <c r="J79" s="452">
        <f>SUM(H79:I79)</f>
        <v>9250</v>
      </c>
      <c r="K79" s="452"/>
      <c r="L79" s="452">
        <f>B79+K79</f>
        <v>9250</v>
      </c>
      <c r="M79" s="452"/>
      <c r="N79" s="452">
        <v>9750</v>
      </c>
      <c r="O79" s="452"/>
      <c r="P79" s="452"/>
      <c r="Q79" s="452"/>
      <c r="R79" s="452">
        <f t="shared" si="145"/>
        <v>0</v>
      </c>
      <c r="S79" s="452">
        <v>11300</v>
      </c>
      <c r="T79" s="452">
        <v>3050</v>
      </c>
      <c r="U79" s="452"/>
      <c r="V79" s="452">
        <f t="shared" si="139"/>
        <v>0</v>
      </c>
      <c r="W79" s="452"/>
      <c r="X79" s="452">
        <f t="shared" si="138"/>
        <v>0</v>
      </c>
      <c r="Y79" s="452"/>
      <c r="Z79" s="452">
        <f t="shared" si="140"/>
        <v>0</v>
      </c>
      <c r="AA79" s="452"/>
      <c r="AB79" s="452">
        <f t="shared" si="141"/>
        <v>0</v>
      </c>
      <c r="AC79" s="452"/>
      <c r="AD79" s="452">
        <f t="shared" si="142"/>
        <v>0</v>
      </c>
      <c r="AE79" s="452"/>
      <c r="AF79" s="452">
        <f t="shared" si="121"/>
        <v>14350</v>
      </c>
      <c r="AG79" s="452"/>
      <c r="AH79" s="452">
        <f t="shared" si="146"/>
        <v>14350</v>
      </c>
      <c r="AI79" s="452"/>
      <c r="AJ79" s="452">
        <f t="shared" si="128"/>
        <v>14350</v>
      </c>
      <c r="AK79" s="452"/>
      <c r="AL79" s="452">
        <f t="shared" si="129"/>
        <v>14350</v>
      </c>
      <c r="AM79" s="452">
        <v>136</v>
      </c>
      <c r="AN79" s="452">
        <f t="shared" si="130"/>
        <v>14486</v>
      </c>
      <c r="AO79" s="452">
        <v>40000</v>
      </c>
      <c r="AP79" s="452">
        <v>54706</v>
      </c>
      <c r="AQ79" s="452">
        <f>100+25</f>
        <v>125</v>
      </c>
      <c r="AR79" s="452">
        <f t="shared" si="132"/>
        <v>54831</v>
      </c>
      <c r="AS79" s="452"/>
      <c r="AT79" s="452">
        <f t="shared" si="37"/>
        <v>54831</v>
      </c>
      <c r="AU79" s="452"/>
      <c r="AV79" s="452">
        <f t="shared" si="120"/>
        <v>23600</v>
      </c>
      <c r="AW79" s="452">
        <f t="shared" si="122"/>
        <v>0</v>
      </c>
      <c r="AX79" s="452">
        <f t="shared" si="123"/>
        <v>23600</v>
      </c>
      <c r="AY79" s="452">
        <f t="shared" si="124"/>
        <v>0</v>
      </c>
      <c r="AZ79" s="452">
        <f t="shared" si="125"/>
        <v>23600</v>
      </c>
      <c r="BA79" s="452">
        <f t="shared" si="126"/>
        <v>0</v>
      </c>
      <c r="BB79" s="452">
        <f t="shared" si="143"/>
        <v>23600</v>
      </c>
      <c r="BC79" s="452">
        <f t="shared" si="127"/>
        <v>136</v>
      </c>
      <c r="BD79" s="452">
        <f t="shared" si="109"/>
        <v>23736</v>
      </c>
      <c r="BE79" s="45">
        <f t="shared" si="110"/>
        <v>40000</v>
      </c>
      <c r="BF79" s="45">
        <f t="shared" si="133"/>
        <v>63956</v>
      </c>
      <c r="BG79" s="45">
        <f t="shared" si="134"/>
        <v>125</v>
      </c>
      <c r="BH79" s="45">
        <f t="shared" si="135"/>
        <v>64081</v>
      </c>
      <c r="BI79" s="720">
        <f t="shared" si="111"/>
        <v>0</v>
      </c>
      <c r="BJ79" s="45">
        <f t="shared" si="136"/>
        <v>64081</v>
      </c>
      <c r="BK79" s="768">
        <f t="shared" si="137"/>
        <v>0</v>
      </c>
      <c r="BL79" s="45">
        <f t="shared" si="45"/>
        <v>64081</v>
      </c>
    </row>
    <row r="80" spans="1:64" s="674" customFormat="1" ht="27.75" customHeight="1" x14ac:dyDescent="0.2">
      <c r="A80" s="679" t="s">
        <v>707</v>
      </c>
      <c r="B80" s="452">
        <v>188</v>
      </c>
      <c r="C80" s="452"/>
      <c r="D80" s="452">
        <f t="shared" si="144"/>
        <v>188</v>
      </c>
      <c r="E80" s="452"/>
      <c r="F80" s="452">
        <f>SUM(D80:E80)</f>
        <v>188</v>
      </c>
      <c r="G80" s="452"/>
      <c r="H80" s="452">
        <f t="shared" ref="H80:H86" si="147">SUM(F80:G80)</f>
        <v>188</v>
      </c>
      <c r="I80" s="452"/>
      <c r="J80" s="452">
        <f>SUM(H80:I80)</f>
        <v>188</v>
      </c>
      <c r="K80" s="452"/>
      <c r="L80" s="452">
        <f t="shared" ref="L80:L84" si="148">B80+K80</f>
        <v>188</v>
      </c>
      <c r="M80" s="452"/>
      <c r="N80" s="452">
        <f t="shared" ref="N80:N90" si="149">SUM(L80:M80)</f>
        <v>188</v>
      </c>
      <c r="O80" s="452"/>
      <c r="P80" s="452">
        <v>37</v>
      </c>
      <c r="Q80" s="452"/>
      <c r="R80" s="452">
        <f t="shared" si="145"/>
        <v>37</v>
      </c>
      <c r="S80" s="452">
        <v>650</v>
      </c>
      <c r="T80" s="452">
        <v>176</v>
      </c>
      <c r="U80" s="452"/>
      <c r="V80" s="452">
        <f t="shared" si="139"/>
        <v>37</v>
      </c>
      <c r="W80" s="452"/>
      <c r="X80" s="452">
        <f t="shared" si="138"/>
        <v>37</v>
      </c>
      <c r="Y80" s="452"/>
      <c r="Z80" s="452">
        <f t="shared" si="140"/>
        <v>37</v>
      </c>
      <c r="AA80" s="452"/>
      <c r="AB80" s="452">
        <f t="shared" si="141"/>
        <v>37</v>
      </c>
      <c r="AC80" s="452"/>
      <c r="AD80" s="452">
        <f t="shared" si="142"/>
        <v>37</v>
      </c>
      <c r="AE80" s="452"/>
      <c r="AF80" s="452">
        <f t="shared" si="121"/>
        <v>826</v>
      </c>
      <c r="AG80" s="452"/>
      <c r="AH80" s="452">
        <f t="shared" si="146"/>
        <v>826</v>
      </c>
      <c r="AI80" s="452"/>
      <c r="AJ80" s="452">
        <f t="shared" si="128"/>
        <v>826</v>
      </c>
      <c r="AK80" s="452"/>
      <c r="AL80" s="452">
        <f t="shared" si="129"/>
        <v>826</v>
      </c>
      <c r="AM80" s="452"/>
      <c r="AN80" s="452">
        <f t="shared" si="130"/>
        <v>826</v>
      </c>
      <c r="AO80" s="452"/>
      <c r="AP80" s="452">
        <f t="shared" si="131"/>
        <v>826</v>
      </c>
      <c r="AQ80" s="452"/>
      <c r="AR80" s="452">
        <f t="shared" si="132"/>
        <v>826</v>
      </c>
      <c r="AS80" s="452"/>
      <c r="AT80" s="452">
        <f t="shared" si="37"/>
        <v>826</v>
      </c>
      <c r="AU80" s="452"/>
      <c r="AV80" s="452">
        <f t="shared" si="120"/>
        <v>1051</v>
      </c>
      <c r="AW80" s="452">
        <f t="shared" si="122"/>
        <v>0</v>
      </c>
      <c r="AX80" s="452">
        <f t="shared" si="123"/>
        <v>1051</v>
      </c>
      <c r="AY80" s="452">
        <f t="shared" si="124"/>
        <v>0</v>
      </c>
      <c r="AZ80" s="452">
        <f t="shared" si="125"/>
        <v>1051</v>
      </c>
      <c r="BA80" s="452">
        <f t="shared" si="126"/>
        <v>0</v>
      </c>
      <c r="BB80" s="452">
        <f t="shared" si="143"/>
        <v>1051</v>
      </c>
      <c r="BC80" s="452">
        <f t="shared" si="127"/>
        <v>0</v>
      </c>
      <c r="BD80" s="452">
        <f t="shared" si="109"/>
        <v>1051</v>
      </c>
      <c r="BE80" s="45">
        <f t="shared" si="110"/>
        <v>0</v>
      </c>
      <c r="BF80" s="45">
        <f t="shared" si="133"/>
        <v>1051</v>
      </c>
      <c r="BG80" s="45">
        <f t="shared" si="134"/>
        <v>0</v>
      </c>
      <c r="BH80" s="45">
        <f t="shared" si="135"/>
        <v>1051</v>
      </c>
      <c r="BI80" s="720">
        <f t="shared" si="111"/>
        <v>0</v>
      </c>
      <c r="BJ80" s="45">
        <f t="shared" si="136"/>
        <v>1051</v>
      </c>
      <c r="BK80" s="768">
        <f t="shared" si="137"/>
        <v>0</v>
      </c>
      <c r="BL80" s="45">
        <f t="shared" si="45"/>
        <v>1051</v>
      </c>
    </row>
    <row r="81" spans="1:66" s="674" customFormat="1" ht="31.5" x14ac:dyDescent="0.2">
      <c r="A81" s="455" t="s">
        <v>217</v>
      </c>
      <c r="B81" s="452">
        <v>14020</v>
      </c>
      <c r="C81" s="452"/>
      <c r="D81" s="452">
        <f t="shared" si="144"/>
        <v>14020</v>
      </c>
      <c r="E81" s="452"/>
      <c r="F81" s="452">
        <f t="shared" ref="F81:F86" si="150">SUM(D81:E81)</f>
        <v>14020</v>
      </c>
      <c r="G81" s="452"/>
      <c r="H81" s="452">
        <f t="shared" si="147"/>
        <v>14020</v>
      </c>
      <c r="I81" s="452"/>
      <c r="J81" s="452">
        <f t="shared" ref="J81:J86" si="151">SUM(H81:I81)</f>
        <v>14020</v>
      </c>
      <c r="K81" s="452"/>
      <c r="L81" s="452">
        <f t="shared" si="148"/>
        <v>14020</v>
      </c>
      <c r="M81" s="452"/>
      <c r="N81" s="452">
        <f t="shared" si="149"/>
        <v>14020</v>
      </c>
      <c r="O81" s="452"/>
      <c r="P81" s="452">
        <v>3392</v>
      </c>
      <c r="Q81" s="452"/>
      <c r="R81" s="452">
        <f t="shared" si="145"/>
        <v>3392</v>
      </c>
      <c r="S81" s="452">
        <v>4657</v>
      </c>
      <c r="T81" s="452">
        <v>1257</v>
      </c>
      <c r="U81" s="452"/>
      <c r="V81" s="452">
        <f t="shared" si="139"/>
        <v>3392</v>
      </c>
      <c r="W81" s="452"/>
      <c r="X81" s="452">
        <f t="shared" si="138"/>
        <v>3392</v>
      </c>
      <c r="Y81" s="452"/>
      <c r="Z81" s="452">
        <f t="shared" si="140"/>
        <v>3392</v>
      </c>
      <c r="AA81" s="452"/>
      <c r="AB81" s="452">
        <f t="shared" si="141"/>
        <v>3392</v>
      </c>
      <c r="AC81" s="452"/>
      <c r="AD81" s="452">
        <f t="shared" si="142"/>
        <v>3392</v>
      </c>
      <c r="AE81" s="452"/>
      <c r="AF81" s="452">
        <f t="shared" si="121"/>
        <v>5914</v>
      </c>
      <c r="AG81" s="452"/>
      <c r="AH81" s="452">
        <f t="shared" si="146"/>
        <v>5914</v>
      </c>
      <c r="AI81" s="452"/>
      <c r="AJ81" s="452">
        <f t="shared" si="128"/>
        <v>5914</v>
      </c>
      <c r="AK81" s="452"/>
      <c r="AL81" s="452">
        <f t="shared" si="129"/>
        <v>5914</v>
      </c>
      <c r="AM81" s="452"/>
      <c r="AN81" s="452">
        <f t="shared" si="130"/>
        <v>5914</v>
      </c>
      <c r="AO81" s="452"/>
      <c r="AP81" s="452">
        <f t="shared" si="131"/>
        <v>5914</v>
      </c>
      <c r="AQ81" s="452"/>
      <c r="AR81" s="452">
        <f t="shared" si="132"/>
        <v>5914</v>
      </c>
      <c r="AS81" s="452"/>
      <c r="AT81" s="452">
        <f t="shared" si="37"/>
        <v>5914</v>
      </c>
      <c r="AU81" s="452"/>
      <c r="AV81" s="452">
        <f t="shared" si="120"/>
        <v>23326</v>
      </c>
      <c r="AW81" s="452">
        <f t="shared" si="122"/>
        <v>0</v>
      </c>
      <c r="AX81" s="452">
        <f t="shared" si="123"/>
        <v>23326</v>
      </c>
      <c r="AY81" s="452">
        <f t="shared" si="124"/>
        <v>0</v>
      </c>
      <c r="AZ81" s="452">
        <f t="shared" si="125"/>
        <v>23326</v>
      </c>
      <c r="BA81" s="452">
        <f t="shared" si="126"/>
        <v>0</v>
      </c>
      <c r="BB81" s="452">
        <f t="shared" si="143"/>
        <v>23326</v>
      </c>
      <c r="BC81" s="452">
        <f t="shared" si="127"/>
        <v>0</v>
      </c>
      <c r="BD81" s="452">
        <f t="shared" si="109"/>
        <v>23326</v>
      </c>
      <c r="BE81" s="45">
        <f t="shared" si="110"/>
        <v>0</v>
      </c>
      <c r="BF81" s="45">
        <f t="shared" si="133"/>
        <v>23326</v>
      </c>
      <c r="BG81" s="45">
        <f t="shared" si="134"/>
        <v>0</v>
      </c>
      <c r="BH81" s="45">
        <f t="shared" si="135"/>
        <v>23326</v>
      </c>
      <c r="BI81" s="720">
        <f t="shared" si="111"/>
        <v>0</v>
      </c>
      <c r="BJ81" s="45">
        <f t="shared" si="136"/>
        <v>23326</v>
      </c>
      <c r="BK81" s="768">
        <f t="shared" si="137"/>
        <v>0</v>
      </c>
      <c r="BL81" s="45">
        <f t="shared" si="45"/>
        <v>23326</v>
      </c>
    </row>
    <row r="82" spans="1:66" s="674" customFormat="1" ht="31.5" x14ac:dyDescent="0.2">
      <c r="A82" s="454" t="s">
        <v>702</v>
      </c>
      <c r="B82" s="452">
        <v>2267</v>
      </c>
      <c r="C82" s="452"/>
      <c r="D82" s="452">
        <f t="shared" si="144"/>
        <v>2267</v>
      </c>
      <c r="E82" s="452"/>
      <c r="F82" s="452">
        <f t="shared" si="150"/>
        <v>2267</v>
      </c>
      <c r="G82" s="452"/>
      <c r="H82" s="452">
        <f t="shared" si="147"/>
        <v>2267</v>
      </c>
      <c r="I82" s="452"/>
      <c r="J82" s="452">
        <f t="shared" si="151"/>
        <v>2267</v>
      </c>
      <c r="K82" s="452"/>
      <c r="L82" s="452">
        <f t="shared" si="148"/>
        <v>2267</v>
      </c>
      <c r="M82" s="452"/>
      <c r="N82" s="452">
        <f t="shared" si="149"/>
        <v>2267</v>
      </c>
      <c r="O82" s="452"/>
      <c r="P82" s="452">
        <v>449</v>
      </c>
      <c r="Q82" s="452"/>
      <c r="R82" s="452">
        <f t="shared" si="145"/>
        <v>449</v>
      </c>
      <c r="S82" s="452">
        <v>236</v>
      </c>
      <c r="T82" s="452">
        <v>64</v>
      </c>
      <c r="U82" s="452"/>
      <c r="V82" s="452">
        <f t="shared" si="139"/>
        <v>449</v>
      </c>
      <c r="W82" s="452"/>
      <c r="X82" s="452">
        <f t="shared" si="138"/>
        <v>449</v>
      </c>
      <c r="Y82" s="452"/>
      <c r="Z82" s="452">
        <f t="shared" si="140"/>
        <v>449</v>
      </c>
      <c r="AA82" s="452"/>
      <c r="AB82" s="452">
        <f t="shared" si="141"/>
        <v>449</v>
      </c>
      <c r="AC82" s="452"/>
      <c r="AD82" s="452">
        <f t="shared" si="142"/>
        <v>449</v>
      </c>
      <c r="AE82" s="452"/>
      <c r="AF82" s="452">
        <f t="shared" si="121"/>
        <v>300</v>
      </c>
      <c r="AG82" s="452"/>
      <c r="AH82" s="452">
        <f t="shared" si="146"/>
        <v>300</v>
      </c>
      <c r="AI82" s="452"/>
      <c r="AJ82" s="452">
        <f t="shared" si="128"/>
        <v>300</v>
      </c>
      <c r="AK82" s="452"/>
      <c r="AL82" s="452">
        <f t="shared" si="129"/>
        <v>300</v>
      </c>
      <c r="AM82" s="452"/>
      <c r="AN82" s="452">
        <f t="shared" si="130"/>
        <v>300</v>
      </c>
      <c r="AO82" s="452"/>
      <c r="AP82" s="452">
        <f t="shared" si="131"/>
        <v>300</v>
      </c>
      <c r="AQ82" s="452"/>
      <c r="AR82" s="452">
        <f t="shared" si="132"/>
        <v>300</v>
      </c>
      <c r="AS82" s="452"/>
      <c r="AT82" s="452">
        <f t="shared" si="37"/>
        <v>300</v>
      </c>
      <c r="AU82" s="452"/>
      <c r="AV82" s="452">
        <f t="shared" si="120"/>
        <v>3016</v>
      </c>
      <c r="AW82" s="452">
        <f t="shared" si="122"/>
        <v>0</v>
      </c>
      <c r="AX82" s="452">
        <f t="shared" si="123"/>
        <v>3016</v>
      </c>
      <c r="AY82" s="452">
        <f t="shared" si="124"/>
        <v>0</v>
      </c>
      <c r="AZ82" s="452">
        <f t="shared" si="125"/>
        <v>3016</v>
      </c>
      <c r="BA82" s="452">
        <f t="shared" si="126"/>
        <v>0</v>
      </c>
      <c r="BB82" s="452">
        <f t="shared" si="143"/>
        <v>3016</v>
      </c>
      <c r="BC82" s="452">
        <f t="shared" si="127"/>
        <v>0</v>
      </c>
      <c r="BD82" s="452">
        <f t="shared" si="109"/>
        <v>3016</v>
      </c>
      <c r="BE82" s="45">
        <f t="shared" si="110"/>
        <v>0</v>
      </c>
      <c r="BF82" s="45">
        <f t="shared" si="133"/>
        <v>3016</v>
      </c>
      <c r="BG82" s="45">
        <f t="shared" si="134"/>
        <v>0</v>
      </c>
      <c r="BH82" s="45">
        <f t="shared" si="135"/>
        <v>3016</v>
      </c>
      <c r="BI82" s="720">
        <f t="shared" si="111"/>
        <v>0</v>
      </c>
      <c r="BJ82" s="45">
        <f t="shared" si="136"/>
        <v>3016</v>
      </c>
      <c r="BK82" s="765"/>
      <c r="BL82" s="45">
        <f t="shared" si="45"/>
        <v>3016</v>
      </c>
    </row>
    <row r="83" spans="1:66" s="674" customFormat="1" ht="31.5" x14ac:dyDescent="0.2">
      <c r="A83" s="455" t="s">
        <v>218</v>
      </c>
      <c r="B83" s="452">
        <v>55</v>
      </c>
      <c r="C83" s="452"/>
      <c r="D83" s="452">
        <f t="shared" si="144"/>
        <v>55</v>
      </c>
      <c r="E83" s="452"/>
      <c r="F83" s="452">
        <f t="shared" si="150"/>
        <v>55</v>
      </c>
      <c r="G83" s="452"/>
      <c r="H83" s="452">
        <f t="shared" si="147"/>
        <v>55</v>
      </c>
      <c r="I83" s="452"/>
      <c r="J83" s="452">
        <f t="shared" si="151"/>
        <v>55</v>
      </c>
      <c r="K83" s="452"/>
      <c r="L83" s="452">
        <f t="shared" si="148"/>
        <v>55</v>
      </c>
      <c r="M83" s="452"/>
      <c r="N83" s="452">
        <f t="shared" si="149"/>
        <v>55</v>
      </c>
      <c r="O83" s="452"/>
      <c r="P83" s="452">
        <v>14</v>
      </c>
      <c r="Q83" s="452"/>
      <c r="R83" s="452">
        <f t="shared" si="145"/>
        <v>14</v>
      </c>
      <c r="S83" s="452">
        <v>64</v>
      </c>
      <c r="T83" s="452">
        <v>17</v>
      </c>
      <c r="U83" s="452"/>
      <c r="V83" s="452">
        <f t="shared" si="139"/>
        <v>14</v>
      </c>
      <c r="W83" s="452"/>
      <c r="X83" s="452">
        <f t="shared" si="138"/>
        <v>14</v>
      </c>
      <c r="Y83" s="452"/>
      <c r="Z83" s="452">
        <f t="shared" si="140"/>
        <v>14</v>
      </c>
      <c r="AA83" s="452"/>
      <c r="AB83" s="452">
        <f t="shared" si="141"/>
        <v>14</v>
      </c>
      <c r="AC83" s="452"/>
      <c r="AD83" s="452">
        <f t="shared" si="142"/>
        <v>14</v>
      </c>
      <c r="AE83" s="452"/>
      <c r="AF83" s="452">
        <f t="shared" si="121"/>
        <v>81</v>
      </c>
      <c r="AG83" s="452"/>
      <c r="AH83" s="452">
        <f t="shared" si="146"/>
        <v>81</v>
      </c>
      <c r="AI83" s="452"/>
      <c r="AJ83" s="452">
        <f t="shared" si="128"/>
        <v>81</v>
      </c>
      <c r="AK83" s="452"/>
      <c r="AL83" s="452">
        <f t="shared" si="129"/>
        <v>81</v>
      </c>
      <c r="AM83" s="452"/>
      <c r="AN83" s="452">
        <f t="shared" si="130"/>
        <v>81</v>
      </c>
      <c r="AO83" s="452"/>
      <c r="AP83" s="452">
        <f t="shared" si="131"/>
        <v>81</v>
      </c>
      <c r="AQ83" s="452"/>
      <c r="AR83" s="452">
        <f t="shared" si="132"/>
        <v>81</v>
      </c>
      <c r="AS83" s="452"/>
      <c r="AT83" s="452">
        <f t="shared" si="37"/>
        <v>81</v>
      </c>
      <c r="AU83" s="452"/>
      <c r="AV83" s="452">
        <f t="shared" si="120"/>
        <v>150</v>
      </c>
      <c r="AW83" s="452">
        <f t="shared" si="122"/>
        <v>0</v>
      </c>
      <c r="AX83" s="452">
        <f t="shared" si="123"/>
        <v>150</v>
      </c>
      <c r="AY83" s="452">
        <f t="shared" si="124"/>
        <v>0</v>
      </c>
      <c r="AZ83" s="452">
        <f t="shared" si="125"/>
        <v>150</v>
      </c>
      <c r="BA83" s="452">
        <f t="shared" si="126"/>
        <v>0</v>
      </c>
      <c r="BB83" s="452">
        <f t="shared" si="143"/>
        <v>150</v>
      </c>
      <c r="BC83" s="452">
        <f t="shared" si="127"/>
        <v>0</v>
      </c>
      <c r="BD83" s="452">
        <f t="shared" si="109"/>
        <v>150</v>
      </c>
      <c r="BE83" s="45">
        <f t="shared" si="110"/>
        <v>0</v>
      </c>
      <c r="BF83" s="45">
        <f t="shared" si="133"/>
        <v>150</v>
      </c>
      <c r="BG83" s="45">
        <f t="shared" si="134"/>
        <v>0</v>
      </c>
      <c r="BH83" s="45">
        <f t="shared" si="135"/>
        <v>150</v>
      </c>
      <c r="BI83" s="720">
        <f t="shared" si="111"/>
        <v>0</v>
      </c>
      <c r="BJ83" s="45">
        <f t="shared" si="136"/>
        <v>150</v>
      </c>
      <c r="BK83" s="765"/>
      <c r="BL83" s="45">
        <f t="shared" si="45"/>
        <v>150</v>
      </c>
      <c r="BN83" s="674" t="s">
        <v>1078</v>
      </c>
    </row>
    <row r="84" spans="1:66" s="674" customFormat="1" ht="31.5" x14ac:dyDescent="0.2">
      <c r="A84" s="455" t="s">
        <v>713</v>
      </c>
      <c r="B84" s="452">
        <v>9118</v>
      </c>
      <c r="C84" s="452"/>
      <c r="D84" s="452">
        <f t="shared" si="144"/>
        <v>9118</v>
      </c>
      <c r="E84" s="452"/>
      <c r="F84" s="452">
        <f t="shared" si="150"/>
        <v>9118</v>
      </c>
      <c r="G84" s="452"/>
      <c r="H84" s="452">
        <f t="shared" si="147"/>
        <v>9118</v>
      </c>
      <c r="I84" s="452"/>
      <c r="J84" s="452">
        <f t="shared" si="151"/>
        <v>9118</v>
      </c>
      <c r="K84" s="452"/>
      <c r="L84" s="452">
        <f t="shared" si="148"/>
        <v>9118</v>
      </c>
      <c r="M84" s="452"/>
      <c r="N84" s="452">
        <f t="shared" si="149"/>
        <v>9118</v>
      </c>
      <c r="O84" s="452"/>
      <c r="P84" s="452">
        <v>1805</v>
      </c>
      <c r="Q84" s="452"/>
      <c r="R84" s="452">
        <f t="shared" si="145"/>
        <v>1805</v>
      </c>
      <c r="S84" s="452">
        <v>25900</v>
      </c>
      <c r="T84" s="452">
        <v>6993</v>
      </c>
      <c r="U84" s="452"/>
      <c r="V84" s="452">
        <f t="shared" si="139"/>
        <v>1805</v>
      </c>
      <c r="W84" s="452"/>
      <c r="X84" s="452">
        <f t="shared" si="138"/>
        <v>1805</v>
      </c>
      <c r="Y84" s="452"/>
      <c r="Z84" s="452">
        <f t="shared" si="140"/>
        <v>1805</v>
      </c>
      <c r="AA84" s="452"/>
      <c r="AB84" s="452">
        <f t="shared" si="141"/>
        <v>1805</v>
      </c>
      <c r="AC84" s="452"/>
      <c r="AD84" s="452">
        <f t="shared" si="142"/>
        <v>1805</v>
      </c>
      <c r="AE84" s="452"/>
      <c r="AF84" s="452">
        <f t="shared" si="121"/>
        <v>32893</v>
      </c>
      <c r="AG84" s="452"/>
      <c r="AH84" s="452">
        <f t="shared" si="146"/>
        <v>32893</v>
      </c>
      <c r="AI84" s="452"/>
      <c r="AJ84" s="452">
        <f t="shared" si="128"/>
        <v>32893</v>
      </c>
      <c r="AK84" s="452"/>
      <c r="AL84" s="452">
        <f t="shared" si="129"/>
        <v>32893</v>
      </c>
      <c r="AM84" s="452"/>
      <c r="AN84" s="452">
        <f t="shared" si="130"/>
        <v>32893</v>
      </c>
      <c r="AO84" s="452"/>
      <c r="AP84" s="452">
        <f t="shared" si="131"/>
        <v>32893</v>
      </c>
      <c r="AQ84" s="452"/>
      <c r="AR84" s="452">
        <f t="shared" si="132"/>
        <v>32893</v>
      </c>
      <c r="AS84" s="452"/>
      <c r="AT84" s="452">
        <f t="shared" si="37"/>
        <v>32893</v>
      </c>
      <c r="AU84" s="452"/>
      <c r="AV84" s="452">
        <f t="shared" si="120"/>
        <v>43816</v>
      </c>
      <c r="AW84" s="452">
        <f t="shared" si="122"/>
        <v>0</v>
      </c>
      <c r="AX84" s="452">
        <f t="shared" si="123"/>
        <v>43816</v>
      </c>
      <c r="AY84" s="452">
        <f t="shared" si="124"/>
        <v>0</v>
      </c>
      <c r="AZ84" s="452">
        <f t="shared" si="125"/>
        <v>43816</v>
      </c>
      <c r="BA84" s="452">
        <f t="shared" si="126"/>
        <v>0</v>
      </c>
      <c r="BB84" s="452">
        <f t="shared" si="143"/>
        <v>43816</v>
      </c>
      <c r="BC84" s="452">
        <f t="shared" si="127"/>
        <v>0</v>
      </c>
      <c r="BD84" s="452">
        <f t="shared" si="109"/>
        <v>43816</v>
      </c>
      <c r="BE84" s="45">
        <f t="shared" si="110"/>
        <v>0</v>
      </c>
      <c r="BF84" s="45">
        <f t="shared" si="133"/>
        <v>43816</v>
      </c>
      <c r="BG84" s="45">
        <f t="shared" si="134"/>
        <v>0</v>
      </c>
      <c r="BH84" s="45">
        <f t="shared" si="135"/>
        <v>43816</v>
      </c>
      <c r="BI84" s="720">
        <f t="shared" si="111"/>
        <v>0</v>
      </c>
      <c r="BJ84" s="45">
        <f t="shared" si="136"/>
        <v>43816</v>
      </c>
      <c r="BK84" s="765"/>
      <c r="BL84" s="45">
        <f t="shared" si="45"/>
        <v>43816</v>
      </c>
    </row>
    <row r="85" spans="1:66" ht="15.75" hidden="1" x14ac:dyDescent="0.2">
      <c r="A85" s="66"/>
      <c r="B85" s="65"/>
      <c r="C85" s="65"/>
      <c r="D85" s="452">
        <f t="shared" si="144"/>
        <v>0</v>
      </c>
      <c r="E85" s="452"/>
      <c r="F85" s="452">
        <f t="shared" si="150"/>
        <v>0</v>
      </c>
      <c r="G85" s="452"/>
      <c r="H85" s="452">
        <f t="shared" si="147"/>
        <v>0</v>
      </c>
      <c r="I85" s="452"/>
      <c r="J85" s="452">
        <f t="shared" si="151"/>
        <v>0</v>
      </c>
      <c r="K85" s="452"/>
      <c r="L85" s="452"/>
      <c r="M85" s="452"/>
      <c r="N85" s="452">
        <f t="shared" si="149"/>
        <v>0</v>
      </c>
      <c r="O85" s="452"/>
      <c r="P85" s="65"/>
      <c r="Q85" s="65"/>
      <c r="R85" s="452">
        <f t="shared" si="145"/>
        <v>0</v>
      </c>
      <c r="S85" s="65"/>
      <c r="T85" s="65"/>
      <c r="U85" s="65"/>
      <c r="V85" s="452">
        <f t="shared" si="139"/>
        <v>0</v>
      </c>
      <c r="W85" s="452"/>
      <c r="X85" s="452">
        <f t="shared" si="138"/>
        <v>0</v>
      </c>
      <c r="Y85" s="452"/>
      <c r="Z85" s="452">
        <f t="shared" si="140"/>
        <v>0</v>
      </c>
      <c r="AA85" s="452"/>
      <c r="AB85" s="452">
        <f t="shared" si="141"/>
        <v>0</v>
      </c>
      <c r="AC85" s="452"/>
      <c r="AD85" s="452">
        <f t="shared" si="142"/>
        <v>0</v>
      </c>
      <c r="AE85" s="452"/>
      <c r="AF85" s="65">
        <f t="shared" si="121"/>
        <v>0</v>
      </c>
      <c r="AG85" s="65"/>
      <c r="AH85" s="452">
        <f t="shared" si="146"/>
        <v>0</v>
      </c>
      <c r="AI85" s="452"/>
      <c r="AJ85" s="452">
        <f t="shared" si="128"/>
        <v>0</v>
      </c>
      <c r="AK85" s="452"/>
      <c r="AL85" s="452">
        <f t="shared" si="129"/>
        <v>0</v>
      </c>
      <c r="AM85" s="452"/>
      <c r="AN85" s="452">
        <f t="shared" si="130"/>
        <v>0</v>
      </c>
      <c r="AO85" s="452"/>
      <c r="AP85" s="452">
        <f t="shared" si="131"/>
        <v>0</v>
      </c>
      <c r="AQ85" s="452"/>
      <c r="AR85" s="452">
        <f t="shared" si="132"/>
        <v>0</v>
      </c>
      <c r="AS85" s="452"/>
      <c r="AT85" s="452">
        <f t="shared" si="37"/>
        <v>0</v>
      </c>
      <c r="AU85" s="452"/>
      <c r="AV85" s="452">
        <f t="shared" si="120"/>
        <v>0</v>
      </c>
      <c r="AW85" s="65"/>
      <c r="AX85" s="452">
        <f>SUM(AV85:AW85)</f>
        <v>0</v>
      </c>
      <c r="AY85" s="452">
        <f t="shared" si="124"/>
        <v>0</v>
      </c>
      <c r="AZ85" s="452">
        <f t="shared" si="125"/>
        <v>0</v>
      </c>
      <c r="BA85" s="452">
        <f t="shared" si="126"/>
        <v>0</v>
      </c>
      <c r="BB85" s="452">
        <f t="shared" si="143"/>
        <v>0</v>
      </c>
      <c r="BC85" s="452">
        <f t="shared" si="127"/>
        <v>0</v>
      </c>
      <c r="BD85" s="452">
        <f t="shared" si="109"/>
        <v>0</v>
      </c>
      <c r="BE85" s="45">
        <f t="shared" si="110"/>
        <v>0</v>
      </c>
      <c r="BF85" s="45">
        <f t="shared" si="133"/>
        <v>0</v>
      </c>
      <c r="BG85" s="45">
        <f t="shared" si="134"/>
        <v>0</v>
      </c>
      <c r="BH85" s="45">
        <f t="shared" si="135"/>
        <v>0</v>
      </c>
      <c r="BI85" s="720">
        <f t="shared" si="111"/>
        <v>0</v>
      </c>
      <c r="BJ85" s="45">
        <f t="shared" si="136"/>
        <v>0</v>
      </c>
      <c r="BK85" s="767"/>
      <c r="BL85" s="45">
        <f t="shared" si="45"/>
        <v>0</v>
      </c>
    </row>
    <row r="86" spans="1:66" s="674" customFormat="1" ht="42.75" x14ac:dyDescent="0.2">
      <c r="A86" s="494" t="s">
        <v>832</v>
      </c>
      <c r="B86" s="452"/>
      <c r="C86" s="452">
        <v>28005</v>
      </c>
      <c r="D86" s="452">
        <f t="shared" si="144"/>
        <v>28005</v>
      </c>
      <c r="E86" s="452"/>
      <c r="F86" s="452">
        <f t="shared" si="150"/>
        <v>28005</v>
      </c>
      <c r="G86" s="452"/>
      <c r="H86" s="452">
        <f t="shared" si="147"/>
        <v>28005</v>
      </c>
      <c r="I86" s="452"/>
      <c r="J86" s="452">
        <f t="shared" si="151"/>
        <v>28005</v>
      </c>
      <c r="K86" s="452"/>
      <c r="L86" s="452">
        <v>28005</v>
      </c>
      <c r="M86" s="452"/>
      <c r="N86" s="452">
        <f t="shared" si="149"/>
        <v>28005</v>
      </c>
      <c r="O86" s="452"/>
      <c r="P86" s="452"/>
      <c r="Q86" s="452">
        <v>5289</v>
      </c>
      <c r="R86" s="452">
        <f t="shared" si="145"/>
        <v>5289</v>
      </c>
      <c r="S86" s="452"/>
      <c r="T86" s="452"/>
      <c r="U86" s="452"/>
      <c r="V86" s="452">
        <f t="shared" si="139"/>
        <v>5289</v>
      </c>
      <c r="W86" s="452"/>
      <c r="X86" s="452">
        <f t="shared" si="138"/>
        <v>5289</v>
      </c>
      <c r="Y86" s="452"/>
      <c r="Z86" s="452">
        <f t="shared" si="140"/>
        <v>5289</v>
      </c>
      <c r="AA86" s="452"/>
      <c r="AB86" s="452">
        <f t="shared" si="141"/>
        <v>5289</v>
      </c>
      <c r="AC86" s="452"/>
      <c r="AD86" s="452">
        <f t="shared" si="142"/>
        <v>5289</v>
      </c>
      <c r="AE86" s="452"/>
      <c r="AF86" s="452"/>
      <c r="AG86" s="452">
        <v>27914</v>
      </c>
      <c r="AH86" s="452">
        <f t="shared" si="146"/>
        <v>27914</v>
      </c>
      <c r="AI86" s="452"/>
      <c r="AJ86" s="452">
        <f t="shared" si="128"/>
        <v>27914</v>
      </c>
      <c r="AK86" s="452"/>
      <c r="AL86" s="452">
        <f t="shared" si="129"/>
        <v>27914</v>
      </c>
      <c r="AM86" s="452">
        <v>-16370</v>
      </c>
      <c r="AN86" s="452">
        <f t="shared" si="130"/>
        <v>11544</v>
      </c>
      <c r="AO86" s="452"/>
      <c r="AP86" s="452">
        <f t="shared" si="131"/>
        <v>11544</v>
      </c>
      <c r="AQ86" s="452"/>
      <c r="AR86" s="452">
        <f t="shared" si="132"/>
        <v>11544</v>
      </c>
      <c r="AS86" s="452"/>
      <c r="AT86" s="452">
        <f t="shared" si="37"/>
        <v>11544</v>
      </c>
      <c r="AU86" s="452"/>
      <c r="AV86" s="452">
        <f t="shared" si="120"/>
        <v>0</v>
      </c>
      <c r="AW86" s="452">
        <f>C86+Q86+AG86</f>
        <v>61208</v>
      </c>
      <c r="AX86" s="452">
        <f>D86+R86+AH86</f>
        <v>61208</v>
      </c>
      <c r="AY86" s="452">
        <f t="shared" si="124"/>
        <v>0</v>
      </c>
      <c r="AZ86" s="452">
        <f t="shared" si="125"/>
        <v>61208</v>
      </c>
      <c r="BA86" s="452">
        <f t="shared" si="126"/>
        <v>0</v>
      </c>
      <c r="BB86" s="452">
        <f t="shared" si="143"/>
        <v>61208</v>
      </c>
      <c r="BC86" s="452">
        <f t="shared" si="127"/>
        <v>-16370</v>
      </c>
      <c r="BD86" s="452">
        <f t="shared" si="109"/>
        <v>44838</v>
      </c>
      <c r="BE86" s="45">
        <f t="shared" si="110"/>
        <v>0</v>
      </c>
      <c r="BF86" s="45">
        <f t="shared" si="133"/>
        <v>44838</v>
      </c>
      <c r="BG86" s="45">
        <f t="shared" si="134"/>
        <v>0</v>
      </c>
      <c r="BH86" s="45">
        <f t="shared" si="135"/>
        <v>44838</v>
      </c>
      <c r="BI86" s="720">
        <f t="shared" si="111"/>
        <v>0</v>
      </c>
      <c r="BJ86" s="45">
        <f t="shared" si="136"/>
        <v>44838</v>
      </c>
      <c r="BK86" s="765"/>
      <c r="BL86" s="45">
        <f t="shared" si="45"/>
        <v>44838</v>
      </c>
    </row>
    <row r="87" spans="1:66" s="674" customFormat="1" ht="42.75" x14ac:dyDescent="0.2">
      <c r="A87" s="494" t="s">
        <v>1070</v>
      </c>
      <c r="B87" s="452"/>
      <c r="C87" s="452"/>
      <c r="D87" s="452"/>
      <c r="E87" s="452"/>
      <c r="F87" s="452"/>
      <c r="G87" s="452"/>
      <c r="H87" s="452"/>
      <c r="I87" s="452"/>
      <c r="J87" s="452"/>
      <c r="K87" s="452">
        <v>6574</v>
      </c>
      <c r="L87" s="452">
        <f>SUM(J87:K87)</f>
        <v>6574</v>
      </c>
      <c r="M87" s="452"/>
      <c r="N87" s="452">
        <f t="shared" si="149"/>
        <v>6574</v>
      </c>
      <c r="O87" s="452"/>
      <c r="P87" s="452"/>
      <c r="Q87" s="452"/>
      <c r="R87" s="452"/>
      <c r="S87" s="452"/>
      <c r="T87" s="452"/>
      <c r="U87" s="452"/>
      <c r="V87" s="452"/>
      <c r="W87" s="452"/>
      <c r="X87" s="452"/>
      <c r="Y87" s="452"/>
      <c r="Z87" s="452"/>
      <c r="AA87" s="452">
        <v>1545</v>
      </c>
      <c r="AB87" s="452">
        <f t="shared" si="141"/>
        <v>1545</v>
      </c>
      <c r="AC87" s="452"/>
      <c r="AD87" s="452">
        <f t="shared" si="142"/>
        <v>1545</v>
      </c>
      <c r="AE87" s="452"/>
      <c r="AF87" s="452"/>
      <c r="AG87" s="452"/>
      <c r="AH87" s="452"/>
      <c r="AI87" s="452"/>
      <c r="AJ87" s="452"/>
      <c r="AK87" s="452"/>
      <c r="AL87" s="452"/>
      <c r="AM87" s="452"/>
      <c r="AN87" s="452"/>
      <c r="AO87" s="452">
        <f>11298-6174</f>
        <v>5124</v>
      </c>
      <c r="AP87" s="452">
        <f t="shared" si="131"/>
        <v>5124</v>
      </c>
      <c r="AQ87" s="452"/>
      <c r="AR87" s="452">
        <f t="shared" si="132"/>
        <v>5124</v>
      </c>
      <c r="AS87" s="452"/>
      <c r="AT87" s="452">
        <f t="shared" si="37"/>
        <v>5124</v>
      </c>
      <c r="AU87" s="452"/>
      <c r="AV87" s="452">
        <f t="shared" si="120"/>
        <v>0</v>
      </c>
      <c r="AW87" s="452"/>
      <c r="AX87" s="452"/>
      <c r="AY87" s="452"/>
      <c r="AZ87" s="452"/>
      <c r="BA87" s="452"/>
      <c r="BB87" s="452"/>
      <c r="BC87" s="452"/>
      <c r="BD87" s="452">
        <f t="shared" si="109"/>
        <v>0</v>
      </c>
      <c r="BE87" s="45">
        <f t="shared" si="110"/>
        <v>13243</v>
      </c>
      <c r="BF87" s="45">
        <f t="shared" si="133"/>
        <v>13243</v>
      </c>
      <c r="BG87" s="45">
        <f>M87+AC87+AQ87</f>
        <v>0</v>
      </c>
      <c r="BH87" s="45">
        <f t="shared" si="135"/>
        <v>13243</v>
      </c>
      <c r="BI87" s="720">
        <f t="shared" si="111"/>
        <v>0</v>
      </c>
      <c r="BJ87" s="45">
        <f t="shared" si="136"/>
        <v>13243</v>
      </c>
      <c r="BK87" s="765"/>
      <c r="BL87" s="45">
        <f t="shared" si="45"/>
        <v>13243</v>
      </c>
    </row>
    <row r="88" spans="1:66" s="674" customFormat="1" ht="57" x14ac:dyDescent="0.2">
      <c r="A88" s="712" t="s">
        <v>1143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>
        <v>2411</v>
      </c>
      <c r="N88" s="452">
        <f t="shared" si="149"/>
        <v>2411</v>
      </c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  <c r="Z88" s="452"/>
      <c r="AA88" s="452"/>
      <c r="AB88" s="452"/>
      <c r="AC88" s="452">
        <v>603</v>
      </c>
      <c r="AD88" s="452">
        <f t="shared" si="142"/>
        <v>603</v>
      </c>
      <c r="AE88" s="452"/>
      <c r="AF88" s="452"/>
      <c r="AG88" s="452"/>
      <c r="AH88" s="452"/>
      <c r="AI88" s="452"/>
      <c r="AJ88" s="452"/>
      <c r="AK88" s="452"/>
      <c r="AL88" s="452"/>
      <c r="AM88" s="452"/>
      <c r="AN88" s="452"/>
      <c r="AO88" s="452"/>
      <c r="AP88" s="452"/>
      <c r="AQ88" s="452">
        <v>2408</v>
      </c>
      <c r="AR88" s="452">
        <f t="shared" si="132"/>
        <v>2408</v>
      </c>
      <c r="AS88" s="452"/>
      <c r="AT88" s="452">
        <f t="shared" si="37"/>
        <v>2408</v>
      </c>
      <c r="AU88" s="452"/>
      <c r="AV88" s="452"/>
      <c r="AW88" s="452"/>
      <c r="AX88" s="452"/>
      <c r="AY88" s="452"/>
      <c r="AZ88" s="452"/>
      <c r="BA88" s="452"/>
      <c r="BB88" s="452"/>
      <c r="BC88" s="452"/>
      <c r="BD88" s="452"/>
      <c r="BE88" s="45"/>
      <c r="BF88" s="45">
        <f t="shared" si="133"/>
        <v>0</v>
      </c>
      <c r="BG88" s="45">
        <f t="shared" ref="BG88:BG90" si="152">M88+AC88+AQ88</f>
        <v>5422</v>
      </c>
      <c r="BH88" s="45">
        <f t="shared" si="135"/>
        <v>5422</v>
      </c>
      <c r="BI88" s="720">
        <f t="shared" si="111"/>
        <v>0</v>
      </c>
      <c r="BJ88" s="45">
        <f t="shared" si="136"/>
        <v>5422</v>
      </c>
      <c r="BK88" s="765"/>
      <c r="BL88" s="45">
        <f t="shared" si="45"/>
        <v>5422</v>
      </c>
    </row>
    <row r="89" spans="1:66" s="674" customFormat="1" ht="57" x14ac:dyDescent="0.2">
      <c r="A89" s="712" t="s">
        <v>1144</v>
      </c>
      <c r="B89" s="452"/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>
        <v>679</v>
      </c>
      <c r="N89" s="452">
        <f t="shared" si="149"/>
        <v>679</v>
      </c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>
        <v>170</v>
      </c>
      <c r="AD89" s="452">
        <f t="shared" si="142"/>
        <v>170</v>
      </c>
      <c r="AE89" s="452"/>
      <c r="AF89" s="452"/>
      <c r="AG89" s="452"/>
      <c r="AH89" s="452"/>
      <c r="AI89" s="452"/>
      <c r="AJ89" s="452"/>
      <c r="AK89" s="452"/>
      <c r="AL89" s="452"/>
      <c r="AM89" s="452"/>
      <c r="AN89" s="452"/>
      <c r="AO89" s="452"/>
      <c r="AP89" s="452"/>
      <c r="AQ89" s="452">
        <v>864</v>
      </c>
      <c r="AR89" s="452">
        <f t="shared" si="132"/>
        <v>864</v>
      </c>
      <c r="AS89" s="452"/>
      <c r="AT89" s="452">
        <f t="shared" si="37"/>
        <v>864</v>
      </c>
      <c r="AU89" s="452"/>
      <c r="AV89" s="452"/>
      <c r="AW89" s="452"/>
      <c r="AX89" s="452"/>
      <c r="AY89" s="452"/>
      <c r="AZ89" s="452"/>
      <c r="BA89" s="452"/>
      <c r="BB89" s="452"/>
      <c r="BC89" s="452"/>
      <c r="BD89" s="452"/>
      <c r="BE89" s="45"/>
      <c r="BF89" s="45">
        <f t="shared" si="133"/>
        <v>0</v>
      </c>
      <c r="BG89" s="45">
        <f t="shared" si="152"/>
        <v>1713</v>
      </c>
      <c r="BH89" s="45">
        <f t="shared" si="135"/>
        <v>1713</v>
      </c>
      <c r="BI89" s="720">
        <f t="shared" si="111"/>
        <v>0</v>
      </c>
      <c r="BJ89" s="45">
        <f t="shared" si="136"/>
        <v>1713</v>
      </c>
      <c r="BK89" s="765"/>
      <c r="BL89" s="45">
        <f t="shared" si="45"/>
        <v>1713</v>
      </c>
    </row>
    <row r="90" spans="1:66" s="674" customFormat="1" ht="45.75" customHeight="1" x14ac:dyDescent="0.2">
      <c r="A90" s="712" t="s">
        <v>1145</v>
      </c>
      <c r="B90" s="452"/>
      <c r="C90" s="452"/>
      <c r="D90" s="452"/>
      <c r="E90" s="452"/>
      <c r="F90" s="452"/>
      <c r="G90" s="452"/>
      <c r="H90" s="452"/>
      <c r="I90" s="452"/>
      <c r="J90" s="452"/>
      <c r="K90" s="452"/>
      <c r="L90" s="452"/>
      <c r="M90" s="452">
        <v>1717</v>
      </c>
      <c r="N90" s="452">
        <f t="shared" si="149"/>
        <v>1717</v>
      </c>
      <c r="O90" s="452"/>
      <c r="P90" s="452"/>
      <c r="Q90" s="452"/>
      <c r="R90" s="452"/>
      <c r="S90" s="452"/>
      <c r="T90" s="452"/>
      <c r="U90" s="452"/>
      <c r="V90" s="452"/>
      <c r="W90" s="452"/>
      <c r="X90" s="452"/>
      <c r="Y90" s="452"/>
      <c r="Z90" s="452"/>
      <c r="AA90" s="452"/>
      <c r="AB90" s="452"/>
      <c r="AC90" s="452">
        <v>429</v>
      </c>
      <c r="AD90" s="452">
        <f t="shared" si="142"/>
        <v>429</v>
      </c>
      <c r="AE90" s="452"/>
      <c r="AF90" s="452"/>
      <c r="AG90" s="452"/>
      <c r="AH90" s="452"/>
      <c r="AI90" s="452"/>
      <c r="AJ90" s="452"/>
      <c r="AK90" s="452"/>
      <c r="AL90" s="452"/>
      <c r="AM90" s="452"/>
      <c r="AN90" s="452"/>
      <c r="AO90" s="452"/>
      <c r="AP90" s="452"/>
      <c r="AQ90" s="452">
        <v>1723</v>
      </c>
      <c r="AR90" s="452">
        <f t="shared" si="132"/>
        <v>1723</v>
      </c>
      <c r="AS90" s="452"/>
      <c r="AT90" s="452">
        <f t="shared" si="37"/>
        <v>1723</v>
      </c>
      <c r="AU90" s="452"/>
      <c r="AV90" s="452"/>
      <c r="AW90" s="452"/>
      <c r="AX90" s="452"/>
      <c r="AY90" s="452"/>
      <c r="AZ90" s="452"/>
      <c r="BA90" s="452"/>
      <c r="BB90" s="452"/>
      <c r="BC90" s="452"/>
      <c r="BD90" s="452"/>
      <c r="BE90" s="45"/>
      <c r="BF90" s="45">
        <f t="shared" si="133"/>
        <v>0</v>
      </c>
      <c r="BG90" s="45">
        <f t="shared" si="152"/>
        <v>3869</v>
      </c>
      <c r="BH90" s="45">
        <f t="shared" si="135"/>
        <v>3869</v>
      </c>
      <c r="BI90" s="720">
        <f t="shared" si="111"/>
        <v>0</v>
      </c>
      <c r="BJ90" s="45">
        <f t="shared" si="136"/>
        <v>3869</v>
      </c>
      <c r="BK90" s="765"/>
      <c r="BL90" s="45">
        <f t="shared" si="45"/>
        <v>3869</v>
      </c>
    </row>
    <row r="91" spans="1:66" s="680" customFormat="1" ht="21.75" customHeight="1" x14ac:dyDescent="0.2">
      <c r="A91" s="530" t="s">
        <v>219</v>
      </c>
      <c r="B91" s="531">
        <f t="shared" ref="B91:K91" si="153">B6+B31+B38+B48+B54+B72+B73+B74+B75+B76+B79+B77+B78+B85+B81+B82+B83+B85+B84+B80+B86+B87</f>
        <v>309678</v>
      </c>
      <c r="C91" s="531">
        <f t="shared" si="153"/>
        <v>28014</v>
      </c>
      <c r="D91" s="531">
        <f t="shared" si="153"/>
        <v>337692</v>
      </c>
      <c r="E91" s="531">
        <f t="shared" si="153"/>
        <v>0</v>
      </c>
      <c r="F91" s="531">
        <f t="shared" si="153"/>
        <v>337692</v>
      </c>
      <c r="G91" s="531">
        <f t="shared" si="153"/>
        <v>291</v>
      </c>
      <c r="H91" s="531">
        <f t="shared" si="153"/>
        <v>337983</v>
      </c>
      <c r="I91" s="531">
        <f t="shared" si="153"/>
        <v>62</v>
      </c>
      <c r="J91" s="531">
        <f t="shared" si="153"/>
        <v>338045</v>
      </c>
      <c r="K91" s="531">
        <f t="shared" si="153"/>
        <v>6953</v>
      </c>
      <c r="L91" s="531">
        <f>L6+L31+L38+L48+L54+L72+L73+L74+L75+L76+L79+L77+L78+L85+L81+L82+L83+L85+L84+L80+L86+L87+L88+L89+L90</f>
        <v>345019</v>
      </c>
      <c r="M91" s="531">
        <f t="shared" ref="M91:BL91" si="154">M6+M31+M38+M48+M54+M72+M73+M74+M75+M76+M79+M77+M78+M85+M81+M82+M83+M85+M84+M80+M86+M87+M88+M89+M90</f>
        <v>5280</v>
      </c>
      <c r="N91" s="531">
        <f t="shared" si="154"/>
        <v>350800</v>
      </c>
      <c r="O91" s="531">
        <f t="shared" si="154"/>
        <v>-39972</v>
      </c>
      <c r="P91" s="531">
        <f t="shared" si="154"/>
        <v>41112.400000000001</v>
      </c>
      <c r="Q91" s="531">
        <f t="shared" si="154"/>
        <v>5290</v>
      </c>
      <c r="R91" s="531">
        <f t="shared" si="154"/>
        <v>46402.400000000001</v>
      </c>
      <c r="S91" s="531">
        <f t="shared" si="154"/>
        <v>467370</v>
      </c>
      <c r="T91" s="531">
        <f t="shared" si="154"/>
        <v>113679.97</v>
      </c>
      <c r="U91" s="531">
        <f t="shared" si="154"/>
        <v>0</v>
      </c>
      <c r="V91" s="531">
        <f t="shared" si="154"/>
        <v>46402.400000000001</v>
      </c>
      <c r="W91" s="531">
        <f t="shared" si="154"/>
        <v>0</v>
      </c>
      <c r="X91" s="531">
        <f t="shared" si="154"/>
        <v>46402.400000000001</v>
      </c>
      <c r="Y91" s="531">
        <f t="shared" si="154"/>
        <v>0</v>
      </c>
      <c r="Z91" s="531">
        <f t="shared" si="154"/>
        <v>46402.400000000001</v>
      </c>
      <c r="AA91" s="531">
        <f t="shared" si="154"/>
        <v>1545</v>
      </c>
      <c r="AB91" s="531">
        <f t="shared" si="154"/>
        <v>47948.4</v>
      </c>
      <c r="AC91" s="531">
        <f t="shared" si="154"/>
        <v>1202</v>
      </c>
      <c r="AD91" s="531">
        <f>AD6+AD31+AD38+AD48+AD54+AD72+AD73+AD74+AD75+AD76+AD79+AD77+AD78+AD85+AD81+AD82+AD83+AD85+AD84+AD80+AD86+AD87+AD88+AD89+AD90</f>
        <v>49150.400000000001</v>
      </c>
      <c r="AE91" s="531">
        <f t="shared" si="154"/>
        <v>-4512</v>
      </c>
      <c r="AF91" s="531">
        <f t="shared" si="154"/>
        <v>581049.97</v>
      </c>
      <c r="AG91" s="531">
        <f t="shared" si="154"/>
        <v>27944</v>
      </c>
      <c r="AH91" s="531">
        <f t="shared" si="154"/>
        <v>608993.97</v>
      </c>
      <c r="AI91" s="531">
        <f t="shared" si="154"/>
        <v>10234</v>
      </c>
      <c r="AJ91" s="531">
        <f t="shared" si="154"/>
        <v>619227.97</v>
      </c>
      <c r="AK91" s="531">
        <f t="shared" si="154"/>
        <v>-535</v>
      </c>
      <c r="AL91" s="531">
        <f t="shared" si="154"/>
        <v>618692.97</v>
      </c>
      <c r="AM91" s="531">
        <f t="shared" si="154"/>
        <v>-14890</v>
      </c>
      <c r="AN91" s="531">
        <f t="shared" si="154"/>
        <v>603802.97</v>
      </c>
      <c r="AO91" s="531">
        <f t="shared" si="154"/>
        <v>37555</v>
      </c>
      <c r="AP91" s="531">
        <f t="shared" si="154"/>
        <v>641813.97</v>
      </c>
      <c r="AQ91" s="531">
        <f t="shared" si="154"/>
        <v>6006</v>
      </c>
      <c r="AR91" s="531">
        <f t="shared" si="154"/>
        <v>647869.97</v>
      </c>
      <c r="AS91" s="531">
        <f t="shared" si="154"/>
        <v>84180</v>
      </c>
      <c r="AT91" s="531">
        <f t="shared" si="154"/>
        <v>732049.97</v>
      </c>
      <c r="AU91" s="531">
        <f>AU6+AU31+AU38+AU48+AU54+AU72+AU73+AU74+AU75+AU76+AU79+AU77+AU78+AU85+AU81+AU82+AU83+AU85+AU84+AU80+AU86+AU87+AU88+AU89+AU90</f>
        <v>-10168</v>
      </c>
      <c r="AV91" s="531">
        <f t="shared" si="154"/>
        <v>931840.36999999988</v>
      </c>
      <c r="AW91" s="531">
        <f t="shared" si="154"/>
        <v>61248</v>
      </c>
      <c r="AX91" s="531">
        <f t="shared" si="154"/>
        <v>993088.36999999988</v>
      </c>
      <c r="AY91" s="531">
        <f t="shared" si="154"/>
        <v>12935</v>
      </c>
      <c r="AZ91" s="531">
        <f t="shared" si="154"/>
        <v>1004051.3699999999</v>
      </c>
      <c r="BA91" s="531">
        <f t="shared" si="154"/>
        <v>-244</v>
      </c>
      <c r="BB91" s="531">
        <f t="shared" si="154"/>
        <v>1003078.3699999999</v>
      </c>
      <c r="BC91" s="531">
        <f t="shared" si="154"/>
        <v>-14828</v>
      </c>
      <c r="BD91" s="531">
        <f t="shared" si="154"/>
        <v>988250.36999999988</v>
      </c>
      <c r="BE91" s="531">
        <f t="shared" si="154"/>
        <v>46053</v>
      </c>
      <c r="BF91" s="531">
        <f t="shared" si="154"/>
        <v>1034781.3699999999</v>
      </c>
      <c r="BG91" s="531">
        <f t="shared" si="154"/>
        <v>12488</v>
      </c>
      <c r="BH91" s="531">
        <f t="shared" si="154"/>
        <v>1047269.3699999999</v>
      </c>
      <c r="BI91" s="531">
        <f t="shared" si="154"/>
        <v>84180</v>
      </c>
      <c r="BJ91" s="531">
        <f t="shared" si="154"/>
        <v>1131449.3700000001</v>
      </c>
      <c r="BK91" s="531">
        <f t="shared" si="154"/>
        <v>-54652</v>
      </c>
      <c r="BL91" s="531">
        <f t="shared" si="154"/>
        <v>1076797.3700000001</v>
      </c>
    </row>
  </sheetData>
  <mergeCells count="7">
    <mergeCell ref="AV4:BL4"/>
    <mergeCell ref="BI1:BL1"/>
    <mergeCell ref="A4:A5"/>
    <mergeCell ref="B4:O4"/>
    <mergeCell ref="P4:AE4"/>
    <mergeCell ref="AF4:AU4"/>
    <mergeCell ref="A2:BL2"/>
  </mergeCells>
  <printOptions horizontalCentered="1" verticalCentered="1"/>
  <pageMargins left="0.19685039370078741" right="0.19685039370078741" top="0.15748031496062992" bottom="0.15748031496062992" header="0.19685039370078741" footer="0.19685039370078741"/>
  <pageSetup paperSize="9" scale="70" orientation="landscape" r:id="rId1"/>
  <rowBreaks count="2" manualBreakCount="2">
    <brk id="84" max="63" man="1"/>
    <brk id="91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2"/>
  <sheetViews>
    <sheetView view="pageBreakPreview" zoomScale="115" zoomScaleNormal="100" zoomScaleSheetLayoutView="115" workbookViewId="0">
      <selection activeCell="J45" sqref="J45"/>
    </sheetView>
  </sheetViews>
  <sheetFormatPr defaultRowHeight="12.75" x14ac:dyDescent="0.2"/>
  <cols>
    <col min="1" max="1" width="3.85546875" style="97" bestFit="1" customWidth="1"/>
    <col min="2" max="2" width="37.85546875" style="98" customWidth="1"/>
    <col min="3" max="3" width="8.5703125" style="99" customWidth="1"/>
    <col min="4" max="4" width="9.42578125" style="98" bestFit="1" customWidth="1"/>
    <col min="5" max="5" width="9.5703125" style="98" customWidth="1"/>
    <col min="6" max="6" width="8.5703125" style="98" bestFit="1" customWidth="1"/>
    <col min="7" max="7" width="7.28515625" style="98" customWidth="1"/>
    <col min="8" max="8" width="9.28515625" style="100" customWidth="1"/>
    <col min="9" max="9" width="8.28515625" style="100" bestFit="1" customWidth="1"/>
    <col min="10" max="10" width="11.28515625" style="100" bestFit="1" customWidth="1"/>
    <col min="11" max="11" width="7.7109375" style="100" customWidth="1"/>
    <col min="12" max="12" width="10.42578125" style="100" bestFit="1" customWidth="1"/>
    <col min="13" max="13" width="4.85546875" style="100" bestFit="1" customWidth="1"/>
    <col min="14" max="14" width="8.28515625" style="100" customWidth="1"/>
    <col min="15" max="15" width="7.140625" style="100" customWidth="1"/>
    <col min="16" max="16" width="10.7109375" style="98" customWidth="1"/>
    <col min="17" max="17" width="8.7109375" style="98" bestFit="1" customWidth="1"/>
    <col min="18" max="18" width="10.7109375" style="98" customWidth="1"/>
    <col min="19" max="19" width="11.42578125" style="458" customWidth="1"/>
    <col min="20" max="20" width="9.28515625" style="100" bestFit="1" customWidth="1"/>
    <col min="21" max="21" width="11.5703125" style="100" bestFit="1" customWidth="1"/>
    <col min="22" max="22" width="14.140625" style="100" bestFit="1" customWidth="1"/>
    <col min="23" max="264" width="9.140625" style="98"/>
    <col min="265" max="265" width="3.85546875" style="98" bestFit="1" customWidth="1"/>
    <col min="266" max="266" width="37.85546875" style="98" customWidth="1"/>
    <col min="267" max="267" width="9.85546875" style="98" customWidth="1"/>
    <col min="268" max="268" width="9.140625" style="98"/>
    <col min="269" max="269" width="8.42578125" style="98" bestFit="1" customWidth="1"/>
    <col min="270" max="270" width="9.28515625" style="98" customWidth="1"/>
    <col min="271" max="271" width="11.140625" style="98" bestFit="1" customWidth="1"/>
    <col min="272" max="272" width="10.28515625" style="98" bestFit="1" customWidth="1"/>
    <col min="273" max="273" width="8.28515625" style="98" customWidth="1"/>
    <col min="274" max="274" width="10.7109375" style="98" customWidth="1"/>
    <col min="275" max="275" width="11.42578125" style="98" customWidth="1"/>
    <col min="276" max="276" width="11.85546875" style="98" bestFit="1" customWidth="1"/>
    <col min="277" max="277" width="11.5703125" style="98" bestFit="1" customWidth="1"/>
    <col min="278" max="278" width="14.85546875" style="98" bestFit="1" customWidth="1"/>
    <col min="279" max="520" width="9.140625" style="98"/>
    <col min="521" max="521" width="3.85546875" style="98" bestFit="1" customWidth="1"/>
    <col min="522" max="522" width="37.85546875" style="98" customWidth="1"/>
    <col min="523" max="523" width="9.85546875" style="98" customWidth="1"/>
    <col min="524" max="524" width="9.140625" style="98"/>
    <col min="525" max="525" width="8.42578125" style="98" bestFit="1" customWidth="1"/>
    <col min="526" max="526" width="9.28515625" style="98" customWidth="1"/>
    <col min="527" max="527" width="11.140625" style="98" bestFit="1" customWidth="1"/>
    <col min="528" max="528" width="10.28515625" style="98" bestFit="1" customWidth="1"/>
    <col min="529" max="529" width="8.28515625" style="98" customWidth="1"/>
    <col min="530" max="530" width="10.7109375" style="98" customWidth="1"/>
    <col min="531" max="531" width="11.42578125" style="98" customWidth="1"/>
    <col min="532" max="532" width="11.85546875" style="98" bestFit="1" customWidth="1"/>
    <col min="533" max="533" width="11.5703125" style="98" bestFit="1" customWidth="1"/>
    <col min="534" max="534" width="14.85546875" style="98" bestFit="1" customWidth="1"/>
    <col min="535" max="776" width="9.140625" style="98"/>
    <col min="777" max="777" width="3.85546875" style="98" bestFit="1" customWidth="1"/>
    <col min="778" max="778" width="37.85546875" style="98" customWidth="1"/>
    <col min="779" max="779" width="9.85546875" style="98" customWidth="1"/>
    <col min="780" max="780" width="9.140625" style="98"/>
    <col min="781" max="781" width="8.42578125" style="98" bestFit="1" customWidth="1"/>
    <col min="782" max="782" width="9.28515625" style="98" customWidth="1"/>
    <col min="783" max="783" width="11.140625" style="98" bestFit="1" customWidth="1"/>
    <col min="784" max="784" width="10.28515625" style="98" bestFit="1" customWidth="1"/>
    <col min="785" max="785" width="8.28515625" style="98" customWidth="1"/>
    <col min="786" max="786" width="10.7109375" style="98" customWidth="1"/>
    <col min="787" max="787" width="11.42578125" style="98" customWidth="1"/>
    <col min="788" max="788" width="11.85546875" style="98" bestFit="1" customWidth="1"/>
    <col min="789" max="789" width="11.5703125" style="98" bestFit="1" customWidth="1"/>
    <col min="790" max="790" width="14.85546875" style="98" bestFit="1" customWidth="1"/>
    <col min="791" max="1032" width="9.140625" style="98"/>
    <col min="1033" max="1033" width="3.85546875" style="98" bestFit="1" customWidth="1"/>
    <col min="1034" max="1034" width="37.85546875" style="98" customWidth="1"/>
    <col min="1035" max="1035" width="9.85546875" style="98" customWidth="1"/>
    <col min="1036" max="1036" width="9.140625" style="98"/>
    <col min="1037" max="1037" width="8.42578125" style="98" bestFit="1" customWidth="1"/>
    <col min="1038" max="1038" width="9.28515625" style="98" customWidth="1"/>
    <col min="1039" max="1039" width="11.140625" style="98" bestFit="1" customWidth="1"/>
    <col min="1040" max="1040" width="10.28515625" style="98" bestFit="1" customWidth="1"/>
    <col min="1041" max="1041" width="8.28515625" style="98" customWidth="1"/>
    <col min="1042" max="1042" width="10.7109375" style="98" customWidth="1"/>
    <col min="1043" max="1043" width="11.42578125" style="98" customWidth="1"/>
    <col min="1044" max="1044" width="11.85546875" style="98" bestFit="1" customWidth="1"/>
    <col min="1045" max="1045" width="11.5703125" style="98" bestFit="1" customWidth="1"/>
    <col min="1046" max="1046" width="14.85546875" style="98" bestFit="1" customWidth="1"/>
    <col min="1047" max="1288" width="9.140625" style="98"/>
    <col min="1289" max="1289" width="3.85546875" style="98" bestFit="1" customWidth="1"/>
    <col min="1290" max="1290" width="37.85546875" style="98" customWidth="1"/>
    <col min="1291" max="1291" width="9.85546875" style="98" customWidth="1"/>
    <col min="1292" max="1292" width="9.140625" style="98"/>
    <col min="1293" max="1293" width="8.42578125" style="98" bestFit="1" customWidth="1"/>
    <col min="1294" max="1294" width="9.28515625" style="98" customWidth="1"/>
    <col min="1295" max="1295" width="11.140625" style="98" bestFit="1" customWidth="1"/>
    <col min="1296" max="1296" width="10.28515625" style="98" bestFit="1" customWidth="1"/>
    <col min="1297" max="1297" width="8.28515625" style="98" customWidth="1"/>
    <col min="1298" max="1298" width="10.7109375" style="98" customWidth="1"/>
    <col min="1299" max="1299" width="11.42578125" style="98" customWidth="1"/>
    <col min="1300" max="1300" width="11.85546875" style="98" bestFit="1" customWidth="1"/>
    <col min="1301" max="1301" width="11.5703125" style="98" bestFit="1" customWidth="1"/>
    <col min="1302" max="1302" width="14.85546875" style="98" bestFit="1" customWidth="1"/>
    <col min="1303" max="1544" width="9.140625" style="98"/>
    <col min="1545" max="1545" width="3.85546875" style="98" bestFit="1" customWidth="1"/>
    <col min="1546" max="1546" width="37.85546875" style="98" customWidth="1"/>
    <col min="1547" max="1547" width="9.85546875" style="98" customWidth="1"/>
    <col min="1548" max="1548" width="9.140625" style="98"/>
    <col min="1549" max="1549" width="8.42578125" style="98" bestFit="1" customWidth="1"/>
    <col min="1550" max="1550" width="9.28515625" style="98" customWidth="1"/>
    <col min="1551" max="1551" width="11.140625" style="98" bestFit="1" customWidth="1"/>
    <col min="1552" max="1552" width="10.28515625" style="98" bestFit="1" customWidth="1"/>
    <col min="1553" max="1553" width="8.28515625" style="98" customWidth="1"/>
    <col min="1554" max="1554" width="10.7109375" style="98" customWidth="1"/>
    <col min="1555" max="1555" width="11.42578125" style="98" customWidth="1"/>
    <col min="1556" max="1556" width="11.85546875" style="98" bestFit="1" customWidth="1"/>
    <col min="1557" max="1557" width="11.5703125" style="98" bestFit="1" customWidth="1"/>
    <col min="1558" max="1558" width="14.85546875" style="98" bestFit="1" customWidth="1"/>
    <col min="1559" max="1800" width="9.140625" style="98"/>
    <col min="1801" max="1801" width="3.85546875" style="98" bestFit="1" customWidth="1"/>
    <col min="1802" max="1802" width="37.85546875" style="98" customWidth="1"/>
    <col min="1803" max="1803" width="9.85546875" style="98" customWidth="1"/>
    <col min="1804" max="1804" width="9.140625" style="98"/>
    <col min="1805" max="1805" width="8.42578125" style="98" bestFit="1" customWidth="1"/>
    <col min="1806" max="1806" width="9.28515625" style="98" customWidth="1"/>
    <col min="1807" max="1807" width="11.140625" style="98" bestFit="1" customWidth="1"/>
    <col min="1808" max="1808" width="10.28515625" style="98" bestFit="1" customWidth="1"/>
    <col min="1809" max="1809" width="8.28515625" style="98" customWidth="1"/>
    <col min="1810" max="1810" width="10.7109375" style="98" customWidth="1"/>
    <col min="1811" max="1811" width="11.42578125" style="98" customWidth="1"/>
    <col min="1812" max="1812" width="11.85546875" style="98" bestFit="1" customWidth="1"/>
    <col min="1813" max="1813" width="11.5703125" style="98" bestFit="1" customWidth="1"/>
    <col min="1814" max="1814" width="14.85546875" style="98" bestFit="1" customWidth="1"/>
    <col min="1815" max="2056" width="9.140625" style="98"/>
    <col min="2057" max="2057" width="3.85546875" style="98" bestFit="1" customWidth="1"/>
    <col min="2058" max="2058" width="37.85546875" style="98" customWidth="1"/>
    <col min="2059" max="2059" width="9.85546875" style="98" customWidth="1"/>
    <col min="2060" max="2060" width="9.140625" style="98"/>
    <col min="2061" max="2061" width="8.42578125" style="98" bestFit="1" customWidth="1"/>
    <col min="2062" max="2062" width="9.28515625" style="98" customWidth="1"/>
    <col min="2063" max="2063" width="11.140625" style="98" bestFit="1" customWidth="1"/>
    <col min="2064" max="2064" width="10.28515625" style="98" bestFit="1" customWidth="1"/>
    <col min="2065" max="2065" width="8.28515625" style="98" customWidth="1"/>
    <col min="2066" max="2066" width="10.7109375" style="98" customWidth="1"/>
    <col min="2067" max="2067" width="11.42578125" style="98" customWidth="1"/>
    <col min="2068" max="2068" width="11.85546875" style="98" bestFit="1" customWidth="1"/>
    <col min="2069" max="2069" width="11.5703125" style="98" bestFit="1" customWidth="1"/>
    <col min="2070" max="2070" width="14.85546875" style="98" bestFit="1" customWidth="1"/>
    <col min="2071" max="2312" width="9.140625" style="98"/>
    <col min="2313" max="2313" width="3.85546875" style="98" bestFit="1" customWidth="1"/>
    <col min="2314" max="2314" width="37.85546875" style="98" customWidth="1"/>
    <col min="2315" max="2315" width="9.85546875" style="98" customWidth="1"/>
    <col min="2316" max="2316" width="9.140625" style="98"/>
    <col min="2317" max="2317" width="8.42578125" style="98" bestFit="1" customWidth="1"/>
    <col min="2318" max="2318" width="9.28515625" style="98" customWidth="1"/>
    <col min="2319" max="2319" width="11.140625" style="98" bestFit="1" customWidth="1"/>
    <col min="2320" max="2320" width="10.28515625" style="98" bestFit="1" customWidth="1"/>
    <col min="2321" max="2321" width="8.28515625" style="98" customWidth="1"/>
    <col min="2322" max="2322" width="10.7109375" style="98" customWidth="1"/>
    <col min="2323" max="2323" width="11.42578125" style="98" customWidth="1"/>
    <col min="2324" max="2324" width="11.85546875" style="98" bestFit="1" customWidth="1"/>
    <col min="2325" max="2325" width="11.5703125" style="98" bestFit="1" customWidth="1"/>
    <col min="2326" max="2326" width="14.85546875" style="98" bestFit="1" customWidth="1"/>
    <col min="2327" max="2568" width="9.140625" style="98"/>
    <col min="2569" max="2569" width="3.85546875" style="98" bestFit="1" customWidth="1"/>
    <col min="2570" max="2570" width="37.85546875" style="98" customWidth="1"/>
    <col min="2571" max="2571" width="9.85546875" style="98" customWidth="1"/>
    <col min="2572" max="2572" width="9.140625" style="98"/>
    <col min="2573" max="2573" width="8.42578125" style="98" bestFit="1" customWidth="1"/>
    <col min="2574" max="2574" width="9.28515625" style="98" customWidth="1"/>
    <col min="2575" max="2575" width="11.140625" style="98" bestFit="1" customWidth="1"/>
    <col min="2576" max="2576" width="10.28515625" style="98" bestFit="1" customWidth="1"/>
    <col min="2577" max="2577" width="8.28515625" style="98" customWidth="1"/>
    <col min="2578" max="2578" width="10.7109375" style="98" customWidth="1"/>
    <col min="2579" max="2579" width="11.42578125" style="98" customWidth="1"/>
    <col min="2580" max="2580" width="11.85546875" style="98" bestFit="1" customWidth="1"/>
    <col min="2581" max="2581" width="11.5703125" style="98" bestFit="1" customWidth="1"/>
    <col min="2582" max="2582" width="14.85546875" style="98" bestFit="1" customWidth="1"/>
    <col min="2583" max="2824" width="9.140625" style="98"/>
    <col min="2825" max="2825" width="3.85546875" style="98" bestFit="1" customWidth="1"/>
    <col min="2826" max="2826" width="37.85546875" style="98" customWidth="1"/>
    <col min="2827" max="2827" width="9.85546875" style="98" customWidth="1"/>
    <col min="2828" max="2828" width="9.140625" style="98"/>
    <col min="2829" max="2829" width="8.42578125" style="98" bestFit="1" customWidth="1"/>
    <col min="2830" max="2830" width="9.28515625" style="98" customWidth="1"/>
    <col min="2831" max="2831" width="11.140625" style="98" bestFit="1" customWidth="1"/>
    <col min="2832" max="2832" width="10.28515625" style="98" bestFit="1" customWidth="1"/>
    <col min="2833" max="2833" width="8.28515625" style="98" customWidth="1"/>
    <col min="2834" max="2834" width="10.7109375" style="98" customWidth="1"/>
    <col min="2835" max="2835" width="11.42578125" style="98" customWidth="1"/>
    <col min="2836" max="2836" width="11.85546875" style="98" bestFit="1" customWidth="1"/>
    <col min="2837" max="2837" width="11.5703125" style="98" bestFit="1" customWidth="1"/>
    <col min="2838" max="2838" width="14.85546875" style="98" bestFit="1" customWidth="1"/>
    <col min="2839" max="3080" width="9.140625" style="98"/>
    <col min="3081" max="3081" width="3.85546875" style="98" bestFit="1" customWidth="1"/>
    <col min="3082" max="3082" width="37.85546875" style="98" customWidth="1"/>
    <col min="3083" max="3083" width="9.85546875" style="98" customWidth="1"/>
    <col min="3084" max="3084" width="9.140625" style="98"/>
    <col min="3085" max="3085" width="8.42578125" style="98" bestFit="1" customWidth="1"/>
    <col min="3086" max="3086" width="9.28515625" style="98" customWidth="1"/>
    <col min="3087" max="3087" width="11.140625" style="98" bestFit="1" customWidth="1"/>
    <col min="3088" max="3088" width="10.28515625" style="98" bestFit="1" customWidth="1"/>
    <col min="3089" max="3089" width="8.28515625" style="98" customWidth="1"/>
    <col min="3090" max="3090" width="10.7109375" style="98" customWidth="1"/>
    <col min="3091" max="3091" width="11.42578125" style="98" customWidth="1"/>
    <col min="3092" max="3092" width="11.85546875" style="98" bestFit="1" customWidth="1"/>
    <col min="3093" max="3093" width="11.5703125" style="98" bestFit="1" customWidth="1"/>
    <col min="3094" max="3094" width="14.85546875" style="98" bestFit="1" customWidth="1"/>
    <col min="3095" max="3336" width="9.140625" style="98"/>
    <col min="3337" max="3337" width="3.85546875" style="98" bestFit="1" customWidth="1"/>
    <col min="3338" max="3338" width="37.85546875" style="98" customWidth="1"/>
    <col min="3339" max="3339" width="9.85546875" style="98" customWidth="1"/>
    <col min="3340" max="3340" width="9.140625" style="98"/>
    <col min="3341" max="3341" width="8.42578125" style="98" bestFit="1" customWidth="1"/>
    <col min="3342" max="3342" width="9.28515625" style="98" customWidth="1"/>
    <col min="3343" max="3343" width="11.140625" style="98" bestFit="1" customWidth="1"/>
    <col min="3344" max="3344" width="10.28515625" style="98" bestFit="1" customWidth="1"/>
    <col min="3345" max="3345" width="8.28515625" style="98" customWidth="1"/>
    <col min="3346" max="3346" width="10.7109375" style="98" customWidth="1"/>
    <col min="3347" max="3347" width="11.42578125" style="98" customWidth="1"/>
    <col min="3348" max="3348" width="11.85546875" style="98" bestFit="1" customWidth="1"/>
    <col min="3349" max="3349" width="11.5703125" style="98" bestFit="1" customWidth="1"/>
    <col min="3350" max="3350" width="14.85546875" style="98" bestFit="1" customWidth="1"/>
    <col min="3351" max="3592" width="9.140625" style="98"/>
    <col min="3593" max="3593" width="3.85546875" style="98" bestFit="1" customWidth="1"/>
    <col min="3594" max="3594" width="37.85546875" style="98" customWidth="1"/>
    <col min="3595" max="3595" width="9.85546875" style="98" customWidth="1"/>
    <col min="3596" max="3596" width="9.140625" style="98"/>
    <col min="3597" max="3597" width="8.42578125" style="98" bestFit="1" customWidth="1"/>
    <col min="3598" max="3598" width="9.28515625" style="98" customWidth="1"/>
    <col min="3599" max="3599" width="11.140625" style="98" bestFit="1" customWidth="1"/>
    <col min="3600" max="3600" width="10.28515625" style="98" bestFit="1" customWidth="1"/>
    <col min="3601" max="3601" width="8.28515625" style="98" customWidth="1"/>
    <col min="3602" max="3602" width="10.7109375" style="98" customWidth="1"/>
    <col min="3603" max="3603" width="11.42578125" style="98" customWidth="1"/>
    <col min="3604" max="3604" width="11.85546875" style="98" bestFit="1" customWidth="1"/>
    <col min="3605" max="3605" width="11.5703125" style="98" bestFit="1" customWidth="1"/>
    <col min="3606" max="3606" width="14.85546875" style="98" bestFit="1" customWidth="1"/>
    <col min="3607" max="3848" width="9.140625" style="98"/>
    <col min="3849" max="3849" width="3.85546875" style="98" bestFit="1" customWidth="1"/>
    <col min="3850" max="3850" width="37.85546875" style="98" customWidth="1"/>
    <col min="3851" max="3851" width="9.85546875" style="98" customWidth="1"/>
    <col min="3852" max="3852" width="9.140625" style="98"/>
    <col min="3853" max="3853" width="8.42578125" style="98" bestFit="1" customWidth="1"/>
    <col min="3854" max="3854" width="9.28515625" style="98" customWidth="1"/>
    <col min="3855" max="3855" width="11.140625" style="98" bestFit="1" customWidth="1"/>
    <col min="3856" max="3856" width="10.28515625" style="98" bestFit="1" customWidth="1"/>
    <col min="3857" max="3857" width="8.28515625" style="98" customWidth="1"/>
    <col min="3858" max="3858" width="10.7109375" style="98" customWidth="1"/>
    <col min="3859" max="3859" width="11.42578125" style="98" customWidth="1"/>
    <col min="3860" max="3860" width="11.85546875" style="98" bestFit="1" customWidth="1"/>
    <col min="3861" max="3861" width="11.5703125" style="98" bestFit="1" customWidth="1"/>
    <col min="3862" max="3862" width="14.85546875" style="98" bestFit="1" customWidth="1"/>
    <col min="3863" max="4104" width="9.140625" style="98"/>
    <col min="4105" max="4105" width="3.85546875" style="98" bestFit="1" customWidth="1"/>
    <col min="4106" max="4106" width="37.85546875" style="98" customWidth="1"/>
    <col min="4107" max="4107" width="9.85546875" style="98" customWidth="1"/>
    <col min="4108" max="4108" width="9.140625" style="98"/>
    <col min="4109" max="4109" width="8.42578125" style="98" bestFit="1" customWidth="1"/>
    <col min="4110" max="4110" width="9.28515625" style="98" customWidth="1"/>
    <col min="4111" max="4111" width="11.140625" style="98" bestFit="1" customWidth="1"/>
    <col min="4112" max="4112" width="10.28515625" style="98" bestFit="1" customWidth="1"/>
    <col min="4113" max="4113" width="8.28515625" style="98" customWidth="1"/>
    <col min="4114" max="4114" width="10.7109375" style="98" customWidth="1"/>
    <col min="4115" max="4115" width="11.42578125" style="98" customWidth="1"/>
    <col min="4116" max="4116" width="11.85546875" style="98" bestFit="1" customWidth="1"/>
    <col min="4117" max="4117" width="11.5703125" style="98" bestFit="1" customWidth="1"/>
    <col min="4118" max="4118" width="14.85546875" style="98" bestFit="1" customWidth="1"/>
    <col min="4119" max="4360" width="9.140625" style="98"/>
    <col min="4361" max="4361" width="3.85546875" style="98" bestFit="1" customWidth="1"/>
    <col min="4362" max="4362" width="37.85546875" style="98" customWidth="1"/>
    <col min="4363" max="4363" width="9.85546875" style="98" customWidth="1"/>
    <col min="4364" max="4364" width="9.140625" style="98"/>
    <col min="4365" max="4365" width="8.42578125" style="98" bestFit="1" customWidth="1"/>
    <col min="4366" max="4366" width="9.28515625" style="98" customWidth="1"/>
    <col min="4367" max="4367" width="11.140625" style="98" bestFit="1" customWidth="1"/>
    <col min="4368" max="4368" width="10.28515625" style="98" bestFit="1" customWidth="1"/>
    <col min="4369" max="4369" width="8.28515625" style="98" customWidth="1"/>
    <col min="4370" max="4370" width="10.7109375" style="98" customWidth="1"/>
    <col min="4371" max="4371" width="11.42578125" style="98" customWidth="1"/>
    <col min="4372" max="4372" width="11.85546875" style="98" bestFit="1" customWidth="1"/>
    <col min="4373" max="4373" width="11.5703125" style="98" bestFit="1" customWidth="1"/>
    <col min="4374" max="4374" width="14.85546875" style="98" bestFit="1" customWidth="1"/>
    <col min="4375" max="4616" width="9.140625" style="98"/>
    <col min="4617" max="4617" width="3.85546875" style="98" bestFit="1" customWidth="1"/>
    <col min="4618" max="4618" width="37.85546875" style="98" customWidth="1"/>
    <col min="4619" max="4619" width="9.85546875" style="98" customWidth="1"/>
    <col min="4620" max="4620" width="9.140625" style="98"/>
    <col min="4621" max="4621" width="8.42578125" style="98" bestFit="1" customWidth="1"/>
    <col min="4622" max="4622" width="9.28515625" style="98" customWidth="1"/>
    <col min="4623" max="4623" width="11.140625" style="98" bestFit="1" customWidth="1"/>
    <col min="4624" max="4624" width="10.28515625" style="98" bestFit="1" customWidth="1"/>
    <col min="4625" max="4625" width="8.28515625" style="98" customWidth="1"/>
    <col min="4626" max="4626" width="10.7109375" style="98" customWidth="1"/>
    <col min="4627" max="4627" width="11.42578125" style="98" customWidth="1"/>
    <col min="4628" max="4628" width="11.85546875" style="98" bestFit="1" customWidth="1"/>
    <col min="4629" max="4629" width="11.5703125" style="98" bestFit="1" customWidth="1"/>
    <col min="4630" max="4630" width="14.85546875" style="98" bestFit="1" customWidth="1"/>
    <col min="4631" max="4872" width="9.140625" style="98"/>
    <col min="4873" max="4873" width="3.85546875" style="98" bestFit="1" customWidth="1"/>
    <col min="4874" max="4874" width="37.85546875" style="98" customWidth="1"/>
    <col min="4875" max="4875" width="9.85546875" style="98" customWidth="1"/>
    <col min="4876" max="4876" width="9.140625" style="98"/>
    <col min="4877" max="4877" width="8.42578125" style="98" bestFit="1" customWidth="1"/>
    <col min="4878" max="4878" width="9.28515625" style="98" customWidth="1"/>
    <col min="4879" max="4879" width="11.140625" style="98" bestFit="1" customWidth="1"/>
    <col min="4880" max="4880" width="10.28515625" style="98" bestFit="1" customWidth="1"/>
    <col min="4881" max="4881" width="8.28515625" style="98" customWidth="1"/>
    <col min="4882" max="4882" width="10.7109375" style="98" customWidth="1"/>
    <col min="4883" max="4883" width="11.42578125" style="98" customWidth="1"/>
    <col min="4884" max="4884" width="11.85546875" style="98" bestFit="1" customWidth="1"/>
    <col min="4885" max="4885" width="11.5703125" style="98" bestFit="1" customWidth="1"/>
    <col min="4886" max="4886" width="14.85546875" style="98" bestFit="1" customWidth="1"/>
    <col min="4887" max="5128" width="9.140625" style="98"/>
    <col min="5129" max="5129" width="3.85546875" style="98" bestFit="1" customWidth="1"/>
    <col min="5130" max="5130" width="37.85546875" style="98" customWidth="1"/>
    <col min="5131" max="5131" width="9.85546875" style="98" customWidth="1"/>
    <col min="5132" max="5132" width="9.140625" style="98"/>
    <col min="5133" max="5133" width="8.42578125" style="98" bestFit="1" customWidth="1"/>
    <col min="5134" max="5134" width="9.28515625" style="98" customWidth="1"/>
    <col min="5135" max="5135" width="11.140625" style="98" bestFit="1" customWidth="1"/>
    <col min="5136" max="5136" width="10.28515625" style="98" bestFit="1" customWidth="1"/>
    <col min="5137" max="5137" width="8.28515625" style="98" customWidth="1"/>
    <col min="5138" max="5138" width="10.7109375" style="98" customWidth="1"/>
    <col min="5139" max="5139" width="11.42578125" style="98" customWidth="1"/>
    <col min="5140" max="5140" width="11.85546875" style="98" bestFit="1" customWidth="1"/>
    <col min="5141" max="5141" width="11.5703125" style="98" bestFit="1" customWidth="1"/>
    <col min="5142" max="5142" width="14.85546875" style="98" bestFit="1" customWidth="1"/>
    <col min="5143" max="5384" width="9.140625" style="98"/>
    <col min="5385" max="5385" width="3.85546875" style="98" bestFit="1" customWidth="1"/>
    <col min="5386" max="5386" width="37.85546875" style="98" customWidth="1"/>
    <col min="5387" max="5387" width="9.85546875" style="98" customWidth="1"/>
    <col min="5388" max="5388" width="9.140625" style="98"/>
    <col min="5389" max="5389" width="8.42578125" style="98" bestFit="1" customWidth="1"/>
    <col min="5390" max="5390" width="9.28515625" style="98" customWidth="1"/>
    <col min="5391" max="5391" width="11.140625" style="98" bestFit="1" customWidth="1"/>
    <col min="5392" max="5392" width="10.28515625" style="98" bestFit="1" customWidth="1"/>
    <col min="5393" max="5393" width="8.28515625" style="98" customWidth="1"/>
    <col min="5394" max="5394" width="10.7109375" style="98" customWidth="1"/>
    <col min="5395" max="5395" width="11.42578125" style="98" customWidth="1"/>
    <col min="5396" max="5396" width="11.85546875" style="98" bestFit="1" customWidth="1"/>
    <col min="5397" max="5397" width="11.5703125" style="98" bestFit="1" customWidth="1"/>
    <col min="5398" max="5398" width="14.85546875" style="98" bestFit="1" customWidth="1"/>
    <col min="5399" max="5640" width="9.140625" style="98"/>
    <col min="5641" max="5641" width="3.85546875" style="98" bestFit="1" customWidth="1"/>
    <col min="5642" max="5642" width="37.85546875" style="98" customWidth="1"/>
    <col min="5643" max="5643" width="9.85546875" style="98" customWidth="1"/>
    <col min="5644" max="5644" width="9.140625" style="98"/>
    <col min="5645" max="5645" width="8.42578125" style="98" bestFit="1" customWidth="1"/>
    <col min="5646" max="5646" width="9.28515625" style="98" customWidth="1"/>
    <col min="5647" max="5647" width="11.140625" style="98" bestFit="1" customWidth="1"/>
    <col min="5648" max="5648" width="10.28515625" style="98" bestFit="1" customWidth="1"/>
    <col min="5649" max="5649" width="8.28515625" style="98" customWidth="1"/>
    <col min="5650" max="5650" width="10.7109375" style="98" customWidth="1"/>
    <col min="5651" max="5651" width="11.42578125" style="98" customWidth="1"/>
    <col min="5652" max="5652" width="11.85546875" style="98" bestFit="1" customWidth="1"/>
    <col min="5653" max="5653" width="11.5703125" style="98" bestFit="1" customWidth="1"/>
    <col min="5654" max="5654" width="14.85546875" style="98" bestFit="1" customWidth="1"/>
    <col min="5655" max="5896" width="9.140625" style="98"/>
    <col min="5897" max="5897" width="3.85546875" style="98" bestFit="1" customWidth="1"/>
    <col min="5898" max="5898" width="37.85546875" style="98" customWidth="1"/>
    <col min="5899" max="5899" width="9.85546875" style="98" customWidth="1"/>
    <col min="5900" max="5900" width="9.140625" style="98"/>
    <col min="5901" max="5901" width="8.42578125" style="98" bestFit="1" customWidth="1"/>
    <col min="5902" max="5902" width="9.28515625" style="98" customWidth="1"/>
    <col min="5903" max="5903" width="11.140625" style="98" bestFit="1" customWidth="1"/>
    <col min="5904" max="5904" width="10.28515625" style="98" bestFit="1" customWidth="1"/>
    <col min="5905" max="5905" width="8.28515625" style="98" customWidth="1"/>
    <col min="5906" max="5906" width="10.7109375" style="98" customWidth="1"/>
    <col min="5907" max="5907" width="11.42578125" style="98" customWidth="1"/>
    <col min="5908" max="5908" width="11.85546875" style="98" bestFit="1" customWidth="1"/>
    <col min="5909" max="5909" width="11.5703125" style="98" bestFit="1" customWidth="1"/>
    <col min="5910" max="5910" width="14.85546875" style="98" bestFit="1" customWidth="1"/>
    <col min="5911" max="6152" width="9.140625" style="98"/>
    <col min="6153" max="6153" width="3.85546875" style="98" bestFit="1" customWidth="1"/>
    <col min="6154" max="6154" width="37.85546875" style="98" customWidth="1"/>
    <col min="6155" max="6155" width="9.85546875" style="98" customWidth="1"/>
    <col min="6156" max="6156" width="9.140625" style="98"/>
    <col min="6157" max="6157" width="8.42578125" style="98" bestFit="1" customWidth="1"/>
    <col min="6158" max="6158" width="9.28515625" style="98" customWidth="1"/>
    <col min="6159" max="6159" width="11.140625" style="98" bestFit="1" customWidth="1"/>
    <col min="6160" max="6160" width="10.28515625" style="98" bestFit="1" customWidth="1"/>
    <col min="6161" max="6161" width="8.28515625" style="98" customWidth="1"/>
    <col min="6162" max="6162" width="10.7109375" style="98" customWidth="1"/>
    <col min="6163" max="6163" width="11.42578125" style="98" customWidth="1"/>
    <col min="6164" max="6164" width="11.85546875" style="98" bestFit="1" customWidth="1"/>
    <col min="6165" max="6165" width="11.5703125" style="98" bestFit="1" customWidth="1"/>
    <col min="6166" max="6166" width="14.85546875" style="98" bestFit="1" customWidth="1"/>
    <col min="6167" max="6408" width="9.140625" style="98"/>
    <col min="6409" max="6409" width="3.85546875" style="98" bestFit="1" customWidth="1"/>
    <col min="6410" max="6410" width="37.85546875" style="98" customWidth="1"/>
    <col min="6411" max="6411" width="9.85546875" style="98" customWidth="1"/>
    <col min="6412" max="6412" width="9.140625" style="98"/>
    <col min="6413" max="6413" width="8.42578125" style="98" bestFit="1" customWidth="1"/>
    <col min="6414" max="6414" width="9.28515625" style="98" customWidth="1"/>
    <col min="6415" max="6415" width="11.140625" style="98" bestFit="1" customWidth="1"/>
    <col min="6416" max="6416" width="10.28515625" style="98" bestFit="1" customWidth="1"/>
    <col min="6417" max="6417" width="8.28515625" style="98" customWidth="1"/>
    <col min="6418" max="6418" width="10.7109375" style="98" customWidth="1"/>
    <col min="6419" max="6419" width="11.42578125" style="98" customWidth="1"/>
    <col min="6420" max="6420" width="11.85546875" style="98" bestFit="1" customWidth="1"/>
    <col min="6421" max="6421" width="11.5703125" style="98" bestFit="1" customWidth="1"/>
    <col min="6422" max="6422" width="14.85546875" style="98" bestFit="1" customWidth="1"/>
    <col min="6423" max="6664" width="9.140625" style="98"/>
    <col min="6665" max="6665" width="3.85546875" style="98" bestFit="1" customWidth="1"/>
    <col min="6666" max="6666" width="37.85546875" style="98" customWidth="1"/>
    <col min="6667" max="6667" width="9.85546875" style="98" customWidth="1"/>
    <col min="6668" max="6668" width="9.140625" style="98"/>
    <col min="6669" max="6669" width="8.42578125" style="98" bestFit="1" customWidth="1"/>
    <col min="6670" max="6670" width="9.28515625" style="98" customWidth="1"/>
    <col min="6671" max="6671" width="11.140625" style="98" bestFit="1" customWidth="1"/>
    <col min="6672" max="6672" width="10.28515625" style="98" bestFit="1" customWidth="1"/>
    <col min="6673" max="6673" width="8.28515625" style="98" customWidth="1"/>
    <col min="6674" max="6674" width="10.7109375" style="98" customWidth="1"/>
    <col min="6675" max="6675" width="11.42578125" style="98" customWidth="1"/>
    <col min="6676" max="6676" width="11.85546875" style="98" bestFit="1" customWidth="1"/>
    <col min="6677" max="6677" width="11.5703125" style="98" bestFit="1" customWidth="1"/>
    <col min="6678" max="6678" width="14.85546875" style="98" bestFit="1" customWidth="1"/>
    <col min="6679" max="6920" width="9.140625" style="98"/>
    <col min="6921" max="6921" width="3.85546875" style="98" bestFit="1" customWidth="1"/>
    <col min="6922" max="6922" width="37.85546875" style="98" customWidth="1"/>
    <col min="6923" max="6923" width="9.85546875" style="98" customWidth="1"/>
    <col min="6924" max="6924" width="9.140625" style="98"/>
    <col min="6925" max="6925" width="8.42578125" style="98" bestFit="1" customWidth="1"/>
    <col min="6926" max="6926" width="9.28515625" style="98" customWidth="1"/>
    <col min="6927" max="6927" width="11.140625" style="98" bestFit="1" customWidth="1"/>
    <col min="6928" max="6928" width="10.28515625" style="98" bestFit="1" customWidth="1"/>
    <col min="6929" max="6929" width="8.28515625" style="98" customWidth="1"/>
    <col min="6930" max="6930" width="10.7109375" style="98" customWidth="1"/>
    <col min="6931" max="6931" width="11.42578125" style="98" customWidth="1"/>
    <col min="6932" max="6932" width="11.85546875" style="98" bestFit="1" customWidth="1"/>
    <col min="6933" max="6933" width="11.5703125" style="98" bestFit="1" customWidth="1"/>
    <col min="6934" max="6934" width="14.85546875" style="98" bestFit="1" customWidth="1"/>
    <col min="6935" max="7176" width="9.140625" style="98"/>
    <col min="7177" max="7177" width="3.85546875" style="98" bestFit="1" customWidth="1"/>
    <col min="7178" max="7178" width="37.85546875" style="98" customWidth="1"/>
    <col min="7179" max="7179" width="9.85546875" style="98" customWidth="1"/>
    <col min="7180" max="7180" width="9.140625" style="98"/>
    <col min="7181" max="7181" width="8.42578125" style="98" bestFit="1" customWidth="1"/>
    <col min="7182" max="7182" width="9.28515625" style="98" customWidth="1"/>
    <col min="7183" max="7183" width="11.140625" style="98" bestFit="1" customWidth="1"/>
    <col min="7184" max="7184" width="10.28515625" style="98" bestFit="1" customWidth="1"/>
    <col min="7185" max="7185" width="8.28515625" style="98" customWidth="1"/>
    <col min="7186" max="7186" width="10.7109375" style="98" customWidth="1"/>
    <col min="7187" max="7187" width="11.42578125" style="98" customWidth="1"/>
    <col min="7188" max="7188" width="11.85546875" style="98" bestFit="1" customWidth="1"/>
    <col min="7189" max="7189" width="11.5703125" style="98" bestFit="1" customWidth="1"/>
    <col min="7190" max="7190" width="14.85546875" style="98" bestFit="1" customWidth="1"/>
    <col min="7191" max="7432" width="9.140625" style="98"/>
    <col min="7433" max="7433" width="3.85546875" style="98" bestFit="1" customWidth="1"/>
    <col min="7434" max="7434" width="37.85546875" style="98" customWidth="1"/>
    <col min="7435" max="7435" width="9.85546875" style="98" customWidth="1"/>
    <col min="7436" max="7436" width="9.140625" style="98"/>
    <col min="7437" max="7437" width="8.42578125" style="98" bestFit="1" customWidth="1"/>
    <col min="7438" max="7438" width="9.28515625" style="98" customWidth="1"/>
    <col min="7439" max="7439" width="11.140625" style="98" bestFit="1" customWidth="1"/>
    <col min="7440" max="7440" width="10.28515625" style="98" bestFit="1" customWidth="1"/>
    <col min="7441" max="7441" width="8.28515625" style="98" customWidth="1"/>
    <col min="7442" max="7442" width="10.7109375" style="98" customWidth="1"/>
    <col min="7443" max="7443" width="11.42578125" style="98" customWidth="1"/>
    <col min="7444" max="7444" width="11.85546875" style="98" bestFit="1" customWidth="1"/>
    <col min="7445" max="7445" width="11.5703125" style="98" bestFit="1" customWidth="1"/>
    <col min="7446" max="7446" width="14.85546875" style="98" bestFit="1" customWidth="1"/>
    <col min="7447" max="7688" width="9.140625" style="98"/>
    <col min="7689" max="7689" width="3.85546875" style="98" bestFit="1" customWidth="1"/>
    <col min="7690" max="7690" width="37.85546875" style="98" customWidth="1"/>
    <col min="7691" max="7691" width="9.85546875" style="98" customWidth="1"/>
    <col min="7692" max="7692" width="9.140625" style="98"/>
    <col min="7693" max="7693" width="8.42578125" style="98" bestFit="1" customWidth="1"/>
    <col min="7694" max="7694" width="9.28515625" style="98" customWidth="1"/>
    <col min="7695" max="7695" width="11.140625" style="98" bestFit="1" customWidth="1"/>
    <col min="7696" max="7696" width="10.28515625" style="98" bestFit="1" customWidth="1"/>
    <col min="7697" max="7697" width="8.28515625" style="98" customWidth="1"/>
    <col min="7698" max="7698" width="10.7109375" style="98" customWidth="1"/>
    <col min="7699" max="7699" width="11.42578125" style="98" customWidth="1"/>
    <col min="7700" max="7700" width="11.85546875" style="98" bestFit="1" customWidth="1"/>
    <col min="7701" max="7701" width="11.5703125" style="98" bestFit="1" customWidth="1"/>
    <col min="7702" max="7702" width="14.85546875" style="98" bestFit="1" customWidth="1"/>
    <col min="7703" max="7944" width="9.140625" style="98"/>
    <col min="7945" max="7945" width="3.85546875" style="98" bestFit="1" customWidth="1"/>
    <col min="7946" max="7946" width="37.85546875" style="98" customWidth="1"/>
    <col min="7947" max="7947" width="9.85546875" style="98" customWidth="1"/>
    <col min="7948" max="7948" width="9.140625" style="98"/>
    <col min="7949" max="7949" width="8.42578125" style="98" bestFit="1" customWidth="1"/>
    <col min="7950" max="7950" width="9.28515625" style="98" customWidth="1"/>
    <col min="7951" max="7951" width="11.140625" style="98" bestFit="1" customWidth="1"/>
    <col min="7952" max="7952" width="10.28515625" style="98" bestFit="1" customWidth="1"/>
    <col min="7953" max="7953" width="8.28515625" style="98" customWidth="1"/>
    <col min="7954" max="7954" width="10.7109375" style="98" customWidth="1"/>
    <col min="7955" max="7955" width="11.42578125" style="98" customWidth="1"/>
    <col min="7956" max="7956" width="11.85546875" style="98" bestFit="1" customWidth="1"/>
    <col min="7957" max="7957" width="11.5703125" style="98" bestFit="1" customWidth="1"/>
    <col min="7958" max="7958" width="14.85546875" style="98" bestFit="1" customWidth="1"/>
    <col min="7959" max="8200" width="9.140625" style="98"/>
    <col min="8201" max="8201" width="3.85546875" style="98" bestFit="1" customWidth="1"/>
    <col min="8202" max="8202" width="37.85546875" style="98" customWidth="1"/>
    <col min="8203" max="8203" width="9.85546875" style="98" customWidth="1"/>
    <col min="8204" max="8204" width="9.140625" style="98"/>
    <col min="8205" max="8205" width="8.42578125" style="98" bestFit="1" customWidth="1"/>
    <col min="8206" max="8206" width="9.28515625" style="98" customWidth="1"/>
    <col min="8207" max="8207" width="11.140625" style="98" bestFit="1" customWidth="1"/>
    <col min="8208" max="8208" width="10.28515625" style="98" bestFit="1" customWidth="1"/>
    <col min="8209" max="8209" width="8.28515625" style="98" customWidth="1"/>
    <col min="8210" max="8210" width="10.7109375" style="98" customWidth="1"/>
    <col min="8211" max="8211" width="11.42578125" style="98" customWidth="1"/>
    <col min="8212" max="8212" width="11.85546875" style="98" bestFit="1" customWidth="1"/>
    <col min="8213" max="8213" width="11.5703125" style="98" bestFit="1" customWidth="1"/>
    <col min="8214" max="8214" width="14.85546875" style="98" bestFit="1" customWidth="1"/>
    <col min="8215" max="8456" width="9.140625" style="98"/>
    <col min="8457" max="8457" width="3.85546875" style="98" bestFit="1" customWidth="1"/>
    <col min="8458" max="8458" width="37.85546875" style="98" customWidth="1"/>
    <col min="8459" max="8459" width="9.85546875" style="98" customWidth="1"/>
    <col min="8460" max="8460" width="9.140625" style="98"/>
    <col min="8461" max="8461" width="8.42578125" style="98" bestFit="1" customWidth="1"/>
    <col min="8462" max="8462" width="9.28515625" style="98" customWidth="1"/>
    <col min="8463" max="8463" width="11.140625" style="98" bestFit="1" customWidth="1"/>
    <col min="8464" max="8464" width="10.28515625" style="98" bestFit="1" customWidth="1"/>
    <col min="8465" max="8465" width="8.28515625" style="98" customWidth="1"/>
    <col min="8466" max="8466" width="10.7109375" style="98" customWidth="1"/>
    <col min="8467" max="8467" width="11.42578125" style="98" customWidth="1"/>
    <col min="8468" max="8468" width="11.85546875" style="98" bestFit="1" customWidth="1"/>
    <col min="8469" max="8469" width="11.5703125" style="98" bestFit="1" customWidth="1"/>
    <col min="8470" max="8470" width="14.85546875" style="98" bestFit="1" customWidth="1"/>
    <col min="8471" max="8712" width="9.140625" style="98"/>
    <col min="8713" max="8713" width="3.85546875" style="98" bestFit="1" customWidth="1"/>
    <col min="8714" max="8714" width="37.85546875" style="98" customWidth="1"/>
    <col min="8715" max="8715" width="9.85546875" style="98" customWidth="1"/>
    <col min="8716" max="8716" width="9.140625" style="98"/>
    <col min="8717" max="8717" width="8.42578125" style="98" bestFit="1" customWidth="1"/>
    <col min="8718" max="8718" width="9.28515625" style="98" customWidth="1"/>
    <col min="8719" max="8719" width="11.140625" style="98" bestFit="1" customWidth="1"/>
    <col min="8720" max="8720" width="10.28515625" style="98" bestFit="1" customWidth="1"/>
    <col min="8721" max="8721" width="8.28515625" style="98" customWidth="1"/>
    <col min="8722" max="8722" width="10.7109375" style="98" customWidth="1"/>
    <col min="8723" max="8723" width="11.42578125" style="98" customWidth="1"/>
    <col min="8724" max="8724" width="11.85546875" style="98" bestFit="1" customWidth="1"/>
    <col min="8725" max="8725" width="11.5703125" style="98" bestFit="1" customWidth="1"/>
    <col min="8726" max="8726" width="14.85546875" style="98" bestFit="1" customWidth="1"/>
    <col min="8727" max="8968" width="9.140625" style="98"/>
    <col min="8969" max="8969" width="3.85546875" style="98" bestFit="1" customWidth="1"/>
    <col min="8970" max="8970" width="37.85546875" style="98" customWidth="1"/>
    <col min="8971" max="8971" width="9.85546875" style="98" customWidth="1"/>
    <col min="8972" max="8972" width="9.140625" style="98"/>
    <col min="8973" max="8973" width="8.42578125" style="98" bestFit="1" customWidth="1"/>
    <col min="8974" max="8974" width="9.28515625" style="98" customWidth="1"/>
    <col min="8975" max="8975" width="11.140625" style="98" bestFit="1" customWidth="1"/>
    <col min="8976" max="8976" width="10.28515625" style="98" bestFit="1" customWidth="1"/>
    <col min="8977" max="8977" width="8.28515625" style="98" customWidth="1"/>
    <col min="8978" max="8978" width="10.7109375" style="98" customWidth="1"/>
    <col min="8979" max="8979" width="11.42578125" style="98" customWidth="1"/>
    <col min="8980" max="8980" width="11.85546875" style="98" bestFit="1" customWidth="1"/>
    <col min="8981" max="8981" width="11.5703125" style="98" bestFit="1" customWidth="1"/>
    <col min="8982" max="8982" width="14.85546875" style="98" bestFit="1" customWidth="1"/>
    <col min="8983" max="9224" width="9.140625" style="98"/>
    <col min="9225" max="9225" width="3.85546875" style="98" bestFit="1" customWidth="1"/>
    <col min="9226" max="9226" width="37.85546875" style="98" customWidth="1"/>
    <col min="9227" max="9227" width="9.85546875" style="98" customWidth="1"/>
    <col min="9228" max="9228" width="9.140625" style="98"/>
    <col min="9229" max="9229" width="8.42578125" style="98" bestFit="1" customWidth="1"/>
    <col min="9230" max="9230" width="9.28515625" style="98" customWidth="1"/>
    <col min="9231" max="9231" width="11.140625" style="98" bestFit="1" customWidth="1"/>
    <col min="9232" max="9232" width="10.28515625" style="98" bestFit="1" customWidth="1"/>
    <col min="9233" max="9233" width="8.28515625" style="98" customWidth="1"/>
    <col min="9234" max="9234" width="10.7109375" style="98" customWidth="1"/>
    <col min="9235" max="9235" width="11.42578125" style="98" customWidth="1"/>
    <col min="9236" max="9236" width="11.85546875" style="98" bestFit="1" customWidth="1"/>
    <col min="9237" max="9237" width="11.5703125" style="98" bestFit="1" customWidth="1"/>
    <col min="9238" max="9238" width="14.85546875" style="98" bestFit="1" customWidth="1"/>
    <col min="9239" max="9480" width="9.140625" style="98"/>
    <col min="9481" max="9481" width="3.85546875" style="98" bestFit="1" customWidth="1"/>
    <col min="9482" max="9482" width="37.85546875" style="98" customWidth="1"/>
    <col min="9483" max="9483" width="9.85546875" style="98" customWidth="1"/>
    <col min="9484" max="9484" width="9.140625" style="98"/>
    <col min="9485" max="9485" width="8.42578125" style="98" bestFit="1" customWidth="1"/>
    <col min="9486" max="9486" width="9.28515625" style="98" customWidth="1"/>
    <col min="9487" max="9487" width="11.140625" style="98" bestFit="1" customWidth="1"/>
    <col min="9488" max="9488" width="10.28515625" style="98" bestFit="1" customWidth="1"/>
    <col min="9489" max="9489" width="8.28515625" style="98" customWidth="1"/>
    <col min="9490" max="9490" width="10.7109375" style="98" customWidth="1"/>
    <col min="9491" max="9491" width="11.42578125" style="98" customWidth="1"/>
    <col min="9492" max="9492" width="11.85546875" style="98" bestFit="1" customWidth="1"/>
    <col min="9493" max="9493" width="11.5703125" style="98" bestFit="1" customWidth="1"/>
    <col min="9494" max="9494" width="14.85546875" style="98" bestFit="1" customWidth="1"/>
    <col min="9495" max="9736" width="9.140625" style="98"/>
    <col min="9737" max="9737" width="3.85546875" style="98" bestFit="1" customWidth="1"/>
    <col min="9738" max="9738" width="37.85546875" style="98" customWidth="1"/>
    <col min="9739" max="9739" width="9.85546875" style="98" customWidth="1"/>
    <col min="9740" max="9740" width="9.140625" style="98"/>
    <col min="9741" max="9741" width="8.42578125" style="98" bestFit="1" customWidth="1"/>
    <col min="9742" max="9742" width="9.28515625" style="98" customWidth="1"/>
    <col min="9743" max="9743" width="11.140625" style="98" bestFit="1" customWidth="1"/>
    <col min="9744" max="9744" width="10.28515625" style="98" bestFit="1" customWidth="1"/>
    <col min="9745" max="9745" width="8.28515625" style="98" customWidth="1"/>
    <col min="9746" max="9746" width="10.7109375" style="98" customWidth="1"/>
    <col min="9747" max="9747" width="11.42578125" style="98" customWidth="1"/>
    <col min="9748" max="9748" width="11.85546875" style="98" bestFit="1" customWidth="1"/>
    <col min="9749" max="9749" width="11.5703125" style="98" bestFit="1" customWidth="1"/>
    <col min="9750" max="9750" width="14.85546875" style="98" bestFit="1" customWidth="1"/>
    <col min="9751" max="9992" width="9.140625" style="98"/>
    <col min="9993" max="9993" width="3.85546875" style="98" bestFit="1" customWidth="1"/>
    <col min="9994" max="9994" width="37.85546875" style="98" customWidth="1"/>
    <col min="9995" max="9995" width="9.85546875" style="98" customWidth="1"/>
    <col min="9996" max="9996" width="9.140625" style="98"/>
    <col min="9997" max="9997" width="8.42578125" style="98" bestFit="1" customWidth="1"/>
    <col min="9998" max="9998" width="9.28515625" style="98" customWidth="1"/>
    <col min="9999" max="9999" width="11.140625" style="98" bestFit="1" customWidth="1"/>
    <col min="10000" max="10000" width="10.28515625" style="98" bestFit="1" customWidth="1"/>
    <col min="10001" max="10001" width="8.28515625" style="98" customWidth="1"/>
    <col min="10002" max="10002" width="10.7109375" style="98" customWidth="1"/>
    <col min="10003" max="10003" width="11.42578125" style="98" customWidth="1"/>
    <col min="10004" max="10004" width="11.85546875" style="98" bestFit="1" customWidth="1"/>
    <col min="10005" max="10005" width="11.5703125" style="98" bestFit="1" customWidth="1"/>
    <col min="10006" max="10006" width="14.85546875" style="98" bestFit="1" customWidth="1"/>
    <col min="10007" max="10248" width="9.140625" style="98"/>
    <col min="10249" max="10249" width="3.85546875" style="98" bestFit="1" customWidth="1"/>
    <col min="10250" max="10250" width="37.85546875" style="98" customWidth="1"/>
    <col min="10251" max="10251" width="9.85546875" style="98" customWidth="1"/>
    <col min="10252" max="10252" width="9.140625" style="98"/>
    <col min="10253" max="10253" width="8.42578125" style="98" bestFit="1" customWidth="1"/>
    <col min="10254" max="10254" width="9.28515625" style="98" customWidth="1"/>
    <col min="10255" max="10255" width="11.140625" style="98" bestFit="1" customWidth="1"/>
    <col min="10256" max="10256" width="10.28515625" style="98" bestFit="1" customWidth="1"/>
    <col min="10257" max="10257" width="8.28515625" style="98" customWidth="1"/>
    <col min="10258" max="10258" width="10.7109375" style="98" customWidth="1"/>
    <col min="10259" max="10259" width="11.42578125" style="98" customWidth="1"/>
    <col min="10260" max="10260" width="11.85546875" style="98" bestFit="1" customWidth="1"/>
    <col min="10261" max="10261" width="11.5703125" style="98" bestFit="1" customWidth="1"/>
    <col min="10262" max="10262" width="14.85546875" style="98" bestFit="1" customWidth="1"/>
    <col min="10263" max="10504" width="9.140625" style="98"/>
    <col min="10505" max="10505" width="3.85546875" style="98" bestFit="1" customWidth="1"/>
    <col min="10506" max="10506" width="37.85546875" style="98" customWidth="1"/>
    <col min="10507" max="10507" width="9.85546875" style="98" customWidth="1"/>
    <col min="10508" max="10508" width="9.140625" style="98"/>
    <col min="10509" max="10509" width="8.42578125" style="98" bestFit="1" customWidth="1"/>
    <col min="10510" max="10510" width="9.28515625" style="98" customWidth="1"/>
    <col min="10511" max="10511" width="11.140625" style="98" bestFit="1" customWidth="1"/>
    <col min="10512" max="10512" width="10.28515625" style="98" bestFit="1" customWidth="1"/>
    <col min="10513" max="10513" width="8.28515625" style="98" customWidth="1"/>
    <col min="10514" max="10514" width="10.7109375" style="98" customWidth="1"/>
    <col min="10515" max="10515" width="11.42578125" style="98" customWidth="1"/>
    <col min="10516" max="10516" width="11.85546875" style="98" bestFit="1" customWidth="1"/>
    <col min="10517" max="10517" width="11.5703125" style="98" bestFit="1" customWidth="1"/>
    <col min="10518" max="10518" width="14.85546875" style="98" bestFit="1" customWidth="1"/>
    <col min="10519" max="10760" width="9.140625" style="98"/>
    <col min="10761" max="10761" width="3.85546875" style="98" bestFit="1" customWidth="1"/>
    <col min="10762" max="10762" width="37.85546875" style="98" customWidth="1"/>
    <col min="10763" max="10763" width="9.85546875" style="98" customWidth="1"/>
    <col min="10764" max="10764" width="9.140625" style="98"/>
    <col min="10765" max="10765" width="8.42578125" style="98" bestFit="1" customWidth="1"/>
    <col min="10766" max="10766" width="9.28515625" style="98" customWidth="1"/>
    <col min="10767" max="10767" width="11.140625" style="98" bestFit="1" customWidth="1"/>
    <col min="10768" max="10768" width="10.28515625" style="98" bestFit="1" customWidth="1"/>
    <col min="10769" max="10769" width="8.28515625" style="98" customWidth="1"/>
    <col min="10770" max="10770" width="10.7109375" style="98" customWidth="1"/>
    <col min="10771" max="10771" width="11.42578125" style="98" customWidth="1"/>
    <col min="10772" max="10772" width="11.85546875" style="98" bestFit="1" customWidth="1"/>
    <col min="10773" max="10773" width="11.5703125" style="98" bestFit="1" customWidth="1"/>
    <col min="10774" max="10774" width="14.85546875" style="98" bestFit="1" customWidth="1"/>
    <col min="10775" max="11016" width="9.140625" style="98"/>
    <col min="11017" max="11017" width="3.85546875" style="98" bestFit="1" customWidth="1"/>
    <col min="11018" max="11018" width="37.85546875" style="98" customWidth="1"/>
    <col min="11019" max="11019" width="9.85546875" style="98" customWidth="1"/>
    <col min="11020" max="11020" width="9.140625" style="98"/>
    <col min="11021" max="11021" width="8.42578125" style="98" bestFit="1" customWidth="1"/>
    <col min="11022" max="11022" width="9.28515625" style="98" customWidth="1"/>
    <col min="11023" max="11023" width="11.140625" style="98" bestFit="1" customWidth="1"/>
    <col min="11024" max="11024" width="10.28515625" style="98" bestFit="1" customWidth="1"/>
    <col min="11025" max="11025" width="8.28515625" style="98" customWidth="1"/>
    <col min="11026" max="11026" width="10.7109375" style="98" customWidth="1"/>
    <col min="11027" max="11027" width="11.42578125" style="98" customWidth="1"/>
    <col min="11028" max="11028" width="11.85546875" style="98" bestFit="1" customWidth="1"/>
    <col min="11029" max="11029" width="11.5703125" style="98" bestFit="1" customWidth="1"/>
    <col min="11030" max="11030" width="14.85546875" style="98" bestFit="1" customWidth="1"/>
    <col min="11031" max="11272" width="9.140625" style="98"/>
    <col min="11273" max="11273" width="3.85546875" style="98" bestFit="1" customWidth="1"/>
    <col min="11274" max="11274" width="37.85546875" style="98" customWidth="1"/>
    <col min="11275" max="11275" width="9.85546875" style="98" customWidth="1"/>
    <col min="11276" max="11276" width="9.140625" style="98"/>
    <col min="11277" max="11277" width="8.42578125" style="98" bestFit="1" customWidth="1"/>
    <col min="11278" max="11278" width="9.28515625" style="98" customWidth="1"/>
    <col min="11279" max="11279" width="11.140625" style="98" bestFit="1" customWidth="1"/>
    <col min="11280" max="11280" width="10.28515625" style="98" bestFit="1" customWidth="1"/>
    <col min="11281" max="11281" width="8.28515625" style="98" customWidth="1"/>
    <col min="11282" max="11282" width="10.7109375" style="98" customWidth="1"/>
    <col min="11283" max="11283" width="11.42578125" style="98" customWidth="1"/>
    <col min="11284" max="11284" width="11.85546875" style="98" bestFit="1" customWidth="1"/>
    <col min="11285" max="11285" width="11.5703125" style="98" bestFit="1" customWidth="1"/>
    <col min="11286" max="11286" width="14.85546875" style="98" bestFit="1" customWidth="1"/>
    <col min="11287" max="11528" width="9.140625" style="98"/>
    <col min="11529" max="11529" width="3.85546875" style="98" bestFit="1" customWidth="1"/>
    <col min="11530" max="11530" width="37.85546875" style="98" customWidth="1"/>
    <col min="11531" max="11531" width="9.85546875" style="98" customWidth="1"/>
    <col min="11532" max="11532" width="9.140625" style="98"/>
    <col min="11533" max="11533" width="8.42578125" style="98" bestFit="1" customWidth="1"/>
    <col min="11534" max="11534" width="9.28515625" style="98" customWidth="1"/>
    <col min="11535" max="11535" width="11.140625" style="98" bestFit="1" customWidth="1"/>
    <col min="11536" max="11536" width="10.28515625" style="98" bestFit="1" customWidth="1"/>
    <col min="11537" max="11537" width="8.28515625" style="98" customWidth="1"/>
    <col min="11538" max="11538" width="10.7109375" style="98" customWidth="1"/>
    <col min="11539" max="11539" width="11.42578125" style="98" customWidth="1"/>
    <col min="11540" max="11540" width="11.85546875" style="98" bestFit="1" customWidth="1"/>
    <col min="11541" max="11541" width="11.5703125" style="98" bestFit="1" customWidth="1"/>
    <col min="11542" max="11542" width="14.85546875" style="98" bestFit="1" customWidth="1"/>
    <col min="11543" max="11784" width="9.140625" style="98"/>
    <col min="11785" max="11785" width="3.85546875" style="98" bestFit="1" customWidth="1"/>
    <col min="11786" max="11786" width="37.85546875" style="98" customWidth="1"/>
    <col min="11787" max="11787" width="9.85546875" style="98" customWidth="1"/>
    <col min="11788" max="11788" width="9.140625" style="98"/>
    <col min="11789" max="11789" width="8.42578125" style="98" bestFit="1" customWidth="1"/>
    <col min="11790" max="11790" width="9.28515625" style="98" customWidth="1"/>
    <col min="11791" max="11791" width="11.140625" style="98" bestFit="1" customWidth="1"/>
    <col min="11792" max="11792" width="10.28515625" style="98" bestFit="1" customWidth="1"/>
    <col min="11793" max="11793" width="8.28515625" style="98" customWidth="1"/>
    <col min="11794" max="11794" width="10.7109375" style="98" customWidth="1"/>
    <col min="11795" max="11795" width="11.42578125" style="98" customWidth="1"/>
    <col min="11796" max="11796" width="11.85546875" style="98" bestFit="1" customWidth="1"/>
    <col min="11797" max="11797" width="11.5703125" style="98" bestFit="1" customWidth="1"/>
    <col min="11798" max="11798" width="14.85546875" style="98" bestFit="1" customWidth="1"/>
    <col min="11799" max="12040" width="9.140625" style="98"/>
    <col min="12041" max="12041" width="3.85546875" style="98" bestFit="1" customWidth="1"/>
    <col min="12042" max="12042" width="37.85546875" style="98" customWidth="1"/>
    <col min="12043" max="12043" width="9.85546875" style="98" customWidth="1"/>
    <col min="12044" max="12044" width="9.140625" style="98"/>
    <col min="12045" max="12045" width="8.42578125" style="98" bestFit="1" customWidth="1"/>
    <col min="12046" max="12046" width="9.28515625" style="98" customWidth="1"/>
    <col min="12047" max="12047" width="11.140625" style="98" bestFit="1" customWidth="1"/>
    <col min="12048" max="12048" width="10.28515625" style="98" bestFit="1" customWidth="1"/>
    <col min="12049" max="12049" width="8.28515625" style="98" customWidth="1"/>
    <col min="12050" max="12050" width="10.7109375" style="98" customWidth="1"/>
    <col min="12051" max="12051" width="11.42578125" style="98" customWidth="1"/>
    <col min="12052" max="12052" width="11.85546875" style="98" bestFit="1" customWidth="1"/>
    <col min="12053" max="12053" width="11.5703125" style="98" bestFit="1" customWidth="1"/>
    <col min="12054" max="12054" width="14.85546875" style="98" bestFit="1" customWidth="1"/>
    <col min="12055" max="12296" width="9.140625" style="98"/>
    <col min="12297" max="12297" width="3.85546875" style="98" bestFit="1" customWidth="1"/>
    <col min="12298" max="12298" width="37.85546875" style="98" customWidth="1"/>
    <col min="12299" max="12299" width="9.85546875" style="98" customWidth="1"/>
    <col min="12300" max="12300" width="9.140625" style="98"/>
    <col min="12301" max="12301" width="8.42578125" style="98" bestFit="1" customWidth="1"/>
    <col min="12302" max="12302" width="9.28515625" style="98" customWidth="1"/>
    <col min="12303" max="12303" width="11.140625" style="98" bestFit="1" customWidth="1"/>
    <col min="12304" max="12304" width="10.28515625" style="98" bestFit="1" customWidth="1"/>
    <col min="12305" max="12305" width="8.28515625" style="98" customWidth="1"/>
    <col min="12306" max="12306" width="10.7109375" style="98" customWidth="1"/>
    <col min="12307" max="12307" width="11.42578125" style="98" customWidth="1"/>
    <col min="12308" max="12308" width="11.85546875" style="98" bestFit="1" customWidth="1"/>
    <col min="12309" max="12309" width="11.5703125" style="98" bestFit="1" customWidth="1"/>
    <col min="12310" max="12310" width="14.85546875" style="98" bestFit="1" customWidth="1"/>
    <col min="12311" max="12552" width="9.140625" style="98"/>
    <col min="12553" max="12553" width="3.85546875" style="98" bestFit="1" customWidth="1"/>
    <col min="12554" max="12554" width="37.85546875" style="98" customWidth="1"/>
    <col min="12555" max="12555" width="9.85546875" style="98" customWidth="1"/>
    <col min="12556" max="12556" width="9.140625" style="98"/>
    <col min="12557" max="12557" width="8.42578125" style="98" bestFit="1" customWidth="1"/>
    <col min="12558" max="12558" width="9.28515625" style="98" customWidth="1"/>
    <col min="12559" max="12559" width="11.140625" style="98" bestFit="1" customWidth="1"/>
    <col min="12560" max="12560" width="10.28515625" style="98" bestFit="1" customWidth="1"/>
    <col min="12561" max="12561" width="8.28515625" style="98" customWidth="1"/>
    <col min="12562" max="12562" width="10.7109375" style="98" customWidth="1"/>
    <col min="12563" max="12563" width="11.42578125" style="98" customWidth="1"/>
    <col min="12564" max="12564" width="11.85546875" style="98" bestFit="1" customWidth="1"/>
    <col min="12565" max="12565" width="11.5703125" style="98" bestFit="1" customWidth="1"/>
    <col min="12566" max="12566" width="14.85546875" style="98" bestFit="1" customWidth="1"/>
    <col min="12567" max="12808" width="9.140625" style="98"/>
    <col min="12809" max="12809" width="3.85546875" style="98" bestFit="1" customWidth="1"/>
    <col min="12810" max="12810" width="37.85546875" style="98" customWidth="1"/>
    <col min="12811" max="12811" width="9.85546875" style="98" customWidth="1"/>
    <col min="12812" max="12812" width="9.140625" style="98"/>
    <col min="12813" max="12813" width="8.42578125" style="98" bestFit="1" customWidth="1"/>
    <col min="12814" max="12814" width="9.28515625" style="98" customWidth="1"/>
    <col min="12815" max="12815" width="11.140625" style="98" bestFit="1" customWidth="1"/>
    <col min="12816" max="12816" width="10.28515625" style="98" bestFit="1" customWidth="1"/>
    <col min="12817" max="12817" width="8.28515625" style="98" customWidth="1"/>
    <col min="12818" max="12818" width="10.7109375" style="98" customWidth="1"/>
    <col min="12819" max="12819" width="11.42578125" style="98" customWidth="1"/>
    <col min="12820" max="12820" width="11.85546875" style="98" bestFit="1" customWidth="1"/>
    <col min="12821" max="12821" width="11.5703125" style="98" bestFit="1" customWidth="1"/>
    <col min="12822" max="12822" width="14.85546875" style="98" bestFit="1" customWidth="1"/>
    <col min="12823" max="13064" width="9.140625" style="98"/>
    <col min="13065" max="13065" width="3.85546875" style="98" bestFit="1" customWidth="1"/>
    <col min="13066" max="13066" width="37.85546875" style="98" customWidth="1"/>
    <col min="13067" max="13067" width="9.85546875" style="98" customWidth="1"/>
    <col min="13068" max="13068" width="9.140625" style="98"/>
    <col min="13069" max="13069" width="8.42578125" style="98" bestFit="1" customWidth="1"/>
    <col min="13070" max="13070" width="9.28515625" style="98" customWidth="1"/>
    <col min="13071" max="13071" width="11.140625" style="98" bestFit="1" customWidth="1"/>
    <col min="13072" max="13072" width="10.28515625" style="98" bestFit="1" customWidth="1"/>
    <col min="13073" max="13073" width="8.28515625" style="98" customWidth="1"/>
    <col min="13074" max="13074" width="10.7109375" style="98" customWidth="1"/>
    <col min="13075" max="13075" width="11.42578125" style="98" customWidth="1"/>
    <col min="13076" max="13076" width="11.85546875" style="98" bestFit="1" customWidth="1"/>
    <col min="13077" max="13077" width="11.5703125" style="98" bestFit="1" customWidth="1"/>
    <col min="13078" max="13078" width="14.85546875" style="98" bestFit="1" customWidth="1"/>
    <col min="13079" max="13320" width="9.140625" style="98"/>
    <col min="13321" max="13321" width="3.85546875" style="98" bestFit="1" customWidth="1"/>
    <col min="13322" max="13322" width="37.85546875" style="98" customWidth="1"/>
    <col min="13323" max="13323" width="9.85546875" style="98" customWidth="1"/>
    <col min="13324" max="13324" width="9.140625" style="98"/>
    <col min="13325" max="13325" width="8.42578125" style="98" bestFit="1" customWidth="1"/>
    <col min="13326" max="13326" width="9.28515625" style="98" customWidth="1"/>
    <col min="13327" max="13327" width="11.140625" style="98" bestFit="1" customWidth="1"/>
    <col min="13328" max="13328" width="10.28515625" style="98" bestFit="1" customWidth="1"/>
    <col min="13329" max="13329" width="8.28515625" style="98" customWidth="1"/>
    <col min="13330" max="13330" width="10.7109375" style="98" customWidth="1"/>
    <col min="13331" max="13331" width="11.42578125" style="98" customWidth="1"/>
    <col min="13332" max="13332" width="11.85546875" style="98" bestFit="1" customWidth="1"/>
    <col min="13333" max="13333" width="11.5703125" style="98" bestFit="1" customWidth="1"/>
    <col min="13334" max="13334" width="14.85546875" style="98" bestFit="1" customWidth="1"/>
    <col min="13335" max="13576" width="9.140625" style="98"/>
    <col min="13577" max="13577" width="3.85546875" style="98" bestFit="1" customWidth="1"/>
    <col min="13578" max="13578" width="37.85546875" style="98" customWidth="1"/>
    <col min="13579" max="13579" width="9.85546875" style="98" customWidth="1"/>
    <col min="13580" max="13580" width="9.140625" style="98"/>
    <col min="13581" max="13581" width="8.42578125" style="98" bestFit="1" customWidth="1"/>
    <col min="13582" max="13582" width="9.28515625" style="98" customWidth="1"/>
    <col min="13583" max="13583" width="11.140625" style="98" bestFit="1" customWidth="1"/>
    <col min="13584" max="13584" width="10.28515625" style="98" bestFit="1" customWidth="1"/>
    <col min="13585" max="13585" width="8.28515625" style="98" customWidth="1"/>
    <col min="13586" max="13586" width="10.7109375" style="98" customWidth="1"/>
    <col min="13587" max="13587" width="11.42578125" style="98" customWidth="1"/>
    <col min="13588" max="13588" width="11.85546875" style="98" bestFit="1" customWidth="1"/>
    <col min="13589" max="13589" width="11.5703125" style="98" bestFit="1" customWidth="1"/>
    <col min="13590" max="13590" width="14.85546875" style="98" bestFit="1" customWidth="1"/>
    <col min="13591" max="13832" width="9.140625" style="98"/>
    <col min="13833" max="13833" width="3.85546875" style="98" bestFit="1" customWidth="1"/>
    <col min="13834" max="13834" width="37.85546875" style="98" customWidth="1"/>
    <col min="13835" max="13835" width="9.85546875" style="98" customWidth="1"/>
    <col min="13836" max="13836" width="9.140625" style="98"/>
    <col min="13837" max="13837" width="8.42578125" style="98" bestFit="1" customWidth="1"/>
    <col min="13838" max="13838" width="9.28515625" style="98" customWidth="1"/>
    <col min="13839" max="13839" width="11.140625" style="98" bestFit="1" customWidth="1"/>
    <col min="13840" max="13840" width="10.28515625" style="98" bestFit="1" customWidth="1"/>
    <col min="13841" max="13841" width="8.28515625" style="98" customWidth="1"/>
    <col min="13842" max="13842" width="10.7109375" style="98" customWidth="1"/>
    <col min="13843" max="13843" width="11.42578125" style="98" customWidth="1"/>
    <col min="13844" max="13844" width="11.85546875" style="98" bestFit="1" customWidth="1"/>
    <col min="13845" max="13845" width="11.5703125" style="98" bestFit="1" customWidth="1"/>
    <col min="13846" max="13846" width="14.85546875" style="98" bestFit="1" customWidth="1"/>
    <col min="13847" max="14088" width="9.140625" style="98"/>
    <col min="14089" max="14089" width="3.85546875" style="98" bestFit="1" customWidth="1"/>
    <col min="14090" max="14090" width="37.85546875" style="98" customWidth="1"/>
    <col min="14091" max="14091" width="9.85546875" style="98" customWidth="1"/>
    <col min="14092" max="14092" width="9.140625" style="98"/>
    <col min="14093" max="14093" width="8.42578125" style="98" bestFit="1" customWidth="1"/>
    <col min="14094" max="14094" width="9.28515625" style="98" customWidth="1"/>
    <col min="14095" max="14095" width="11.140625" style="98" bestFit="1" customWidth="1"/>
    <col min="14096" max="14096" width="10.28515625" style="98" bestFit="1" customWidth="1"/>
    <col min="14097" max="14097" width="8.28515625" style="98" customWidth="1"/>
    <col min="14098" max="14098" width="10.7109375" style="98" customWidth="1"/>
    <col min="14099" max="14099" width="11.42578125" style="98" customWidth="1"/>
    <col min="14100" max="14100" width="11.85546875" style="98" bestFit="1" customWidth="1"/>
    <col min="14101" max="14101" width="11.5703125" style="98" bestFit="1" customWidth="1"/>
    <col min="14102" max="14102" width="14.85546875" style="98" bestFit="1" customWidth="1"/>
    <col min="14103" max="14344" width="9.140625" style="98"/>
    <col min="14345" max="14345" width="3.85546875" style="98" bestFit="1" customWidth="1"/>
    <col min="14346" max="14346" width="37.85546875" style="98" customWidth="1"/>
    <col min="14347" max="14347" width="9.85546875" style="98" customWidth="1"/>
    <col min="14348" max="14348" width="9.140625" style="98"/>
    <col min="14349" max="14349" width="8.42578125" style="98" bestFit="1" customWidth="1"/>
    <col min="14350" max="14350" width="9.28515625" style="98" customWidth="1"/>
    <col min="14351" max="14351" width="11.140625" style="98" bestFit="1" customWidth="1"/>
    <col min="14352" max="14352" width="10.28515625" style="98" bestFit="1" customWidth="1"/>
    <col min="14353" max="14353" width="8.28515625" style="98" customWidth="1"/>
    <col min="14354" max="14354" width="10.7109375" style="98" customWidth="1"/>
    <col min="14355" max="14355" width="11.42578125" style="98" customWidth="1"/>
    <col min="14356" max="14356" width="11.85546875" style="98" bestFit="1" customWidth="1"/>
    <col min="14357" max="14357" width="11.5703125" style="98" bestFit="1" customWidth="1"/>
    <col min="14358" max="14358" width="14.85546875" style="98" bestFit="1" customWidth="1"/>
    <col min="14359" max="14600" width="9.140625" style="98"/>
    <col min="14601" max="14601" width="3.85546875" style="98" bestFit="1" customWidth="1"/>
    <col min="14602" max="14602" width="37.85546875" style="98" customWidth="1"/>
    <col min="14603" max="14603" width="9.85546875" style="98" customWidth="1"/>
    <col min="14604" max="14604" width="9.140625" style="98"/>
    <col min="14605" max="14605" width="8.42578125" style="98" bestFit="1" customWidth="1"/>
    <col min="14606" max="14606" width="9.28515625" style="98" customWidth="1"/>
    <col min="14607" max="14607" width="11.140625" style="98" bestFit="1" customWidth="1"/>
    <col min="14608" max="14608" width="10.28515625" style="98" bestFit="1" customWidth="1"/>
    <col min="14609" max="14609" width="8.28515625" style="98" customWidth="1"/>
    <col min="14610" max="14610" width="10.7109375" style="98" customWidth="1"/>
    <col min="14611" max="14611" width="11.42578125" style="98" customWidth="1"/>
    <col min="14612" max="14612" width="11.85546875" style="98" bestFit="1" customWidth="1"/>
    <col min="14613" max="14613" width="11.5703125" style="98" bestFit="1" customWidth="1"/>
    <col min="14614" max="14614" width="14.85546875" style="98" bestFit="1" customWidth="1"/>
    <col min="14615" max="14856" width="9.140625" style="98"/>
    <col min="14857" max="14857" width="3.85546875" style="98" bestFit="1" customWidth="1"/>
    <col min="14858" max="14858" width="37.85546875" style="98" customWidth="1"/>
    <col min="14859" max="14859" width="9.85546875" style="98" customWidth="1"/>
    <col min="14860" max="14860" width="9.140625" style="98"/>
    <col min="14861" max="14861" width="8.42578125" style="98" bestFit="1" customWidth="1"/>
    <col min="14862" max="14862" width="9.28515625" style="98" customWidth="1"/>
    <col min="14863" max="14863" width="11.140625" style="98" bestFit="1" customWidth="1"/>
    <col min="14864" max="14864" width="10.28515625" style="98" bestFit="1" customWidth="1"/>
    <col min="14865" max="14865" width="8.28515625" style="98" customWidth="1"/>
    <col min="14866" max="14866" width="10.7109375" style="98" customWidth="1"/>
    <col min="14867" max="14867" width="11.42578125" style="98" customWidth="1"/>
    <col min="14868" max="14868" width="11.85546875" style="98" bestFit="1" customWidth="1"/>
    <col min="14869" max="14869" width="11.5703125" style="98" bestFit="1" customWidth="1"/>
    <col min="14870" max="14870" width="14.85546875" style="98" bestFit="1" customWidth="1"/>
    <col min="14871" max="15112" width="9.140625" style="98"/>
    <col min="15113" max="15113" width="3.85546875" style="98" bestFit="1" customWidth="1"/>
    <col min="15114" max="15114" width="37.85546875" style="98" customWidth="1"/>
    <col min="15115" max="15115" width="9.85546875" style="98" customWidth="1"/>
    <col min="15116" max="15116" width="9.140625" style="98"/>
    <col min="15117" max="15117" width="8.42578125" style="98" bestFit="1" customWidth="1"/>
    <col min="15118" max="15118" width="9.28515625" style="98" customWidth="1"/>
    <col min="15119" max="15119" width="11.140625" style="98" bestFit="1" customWidth="1"/>
    <col min="15120" max="15120" width="10.28515625" style="98" bestFit="1" customWidth="1"/>
    <col min="15121" max="15121" width="8.28515625" style="98" customWidth="1"/>
    <col min="15122" max="15122" width="10.7109375" style="98" customWidth="1"/>
    <col min="15123" max="15123" width="11.42578125" style="98" customWidth="1"/>
    <col min="15124" max="15124" width="11.85546875" style="98" bestFit="1" customWidth="1"/>
    <col min="15125" max="15125" width="11.5703125" style="98" bestFit="1" customWidth="1"/>
    <col min="15126" max="15126" width="14.85546875" style="98" bestFit="1" customWidth="1"/>
    <col min="15127" max="15368" width="9.140625" style="98"/>
    <col min="15369" max="15369" width="3.85546875" style="98" bestFit="1" customWidth="1"/>
    <col min="15370" max="15370" width="37.85546875" style="98" customWidth="1"/>
    <col min="15371" max="15371" width="9.85546875" style="98" customWidth="1"/>
    <col min="15372" max="15372" width="9.140625" style="98"/>
    <col min="15373" max="15373" width="8.42578125" style="98" bestFit="1" customWidth="1"/>
    <col min="15374" max="15374" width="9.28515625" style="98" customWidth="1"/>
    <col min="15375" max="15375" width="11.140625" style="98" bestFit="1" customWidth="1"/>
    <col min="15376" max="15376" width="10.28515625" style="98" bestFit="1" customWidth="1"/>
    <col min="15377" max="15377" width="8.28515625" style="98" customWidth="1"/>
    <col min="15378" max="15378" width="10.7109375" style="98" customWidth="1"/>
    <col min="15379" max="15379" width="11.42578125" style="98" customWidth="1"/>
    <col min="15380" max="15380" width="11.85546875" style="98" bestFit="1" customWidth="1"/>
    <col min="15381" max="15381" width="11.5703125" style="98" bestFit="1" customWidth="1"/>
    <col min="15382" max="15382" width="14.85546875" style="98" bestFit="1" customWidth="1"/>
    <col min="15383" max="15624" width="9.140625" style="98"/>
    <col min="15625" max="15625" width="3.85546875" style="98" bestFit="1" customWidth="1"/>
    <col min="15626" max="15626" width="37.85546875" style="98" customWidth="1"/>
    <col min="15627" max="15627" width="9.85546875" style="98" customWidth="1"/>
    <col min="15628" max="15628" width="9.140625" style="98"/>
    <col min="15629" max="15629" width="8.42578125" style="98" bestFit="1" customWidth="1"/>
    <col min="15630" max="15630" width="9.28515625" style="98" customWidth="1"/>
    <col min="15631" max="15631" width="11.140625" style="98" bestFit="1" customWidth="1"/>
    <col min="15632" max="15632" width="10.28515625" style="98" bestFit="1" customWidth="1"/>
    <col min="15633" max="15633" width="8.28515625" style="98" customWidth="1"/>
    <col min="15634" max="15634" width="10.7109375" style="98" customWidth="1"/>
    <col min="15635" max="15635" width="11.42578125" style="98" customWidth="1"/>
    <col min="15636" max="15636" width="11.85546875" style="98" bestFit="1" customWidth="1"/>
    <col min="15637" max="15637" width="11.5703125" style="98" bestFit="1" customWidth="1"/>
    <col min="15638" max="15638" width="14.85546875" style="98" bestFit="1" customWidth="1"/>
    <col min="15639" max="15880" width="9.140625" style="98"/>
    <col min="15881" max="15881" width="3.85546875" style="98" bestFit="1" customWidth="1"/>
    <col min="15882" max="15882" width="37.85546875" style="98" customWidth="1"/>
    <col min="15883" max="15883" width="9.85546875" style="98" customWidth="1"/>
    <col min="15884" max="15884" width="9.140625" style="98"/>
    <col min="15885" max="15885" width="8.42578125" style="98" bestFit="1" customWidth="1"/>
    <col min="15886" max="15886" width="9.28515625" style="98" customWidth="1"/>
    <col min="15887" max="15887" width="11.140625" style="98" bestFit="1" customWidth="1"/>
    <col min="15888" max="15888" width="10.28515625" style="98" bestFit="1" customWidth="1"/>
    <col min="15889" max="15889" width="8.28515625" style="98" customWidth="1"/>
    <col min="15890" max="15890" width="10.7109375" style="98" customWidth="1"/>
    <col min="15891" max="15891" width="11.42578125" style="98" customWidth="1"/>
    <col min="15892" max="15892" width="11.85546875" style="98" bestFit="1" customWidth="1"/>
    <col min="15893" max="15893" width="11.5703125" style="98" bestFit="1" customWidth="1"/>
    <col min="15894" max="15894" width="14.85546875" style="98" bestFit="1" customWidth="1"/>
    <col min="15895" max="16136" width="9.140625" style="98"/>
    <col min="16137" max="16137" width="3.85546875" style="98" bestFit="1" customWidth="1"/>
    <col min="16138" max="16138" width="37.85546875" style="98" customWidth="1"/>
    <col min="16139" max="16139" width="9.85546875" style="98" customWidth="1"/>
    <col min="16140" max="16140" width="9.140625" style="98"/>
    <col min="16141" max="16141" width="8.42578125" style="98" bestFit="1" customWidth="1"/>
    <col min="16142" max="16142" width="9.28515625" style="98" customWidth="1"/>
    <col min="16143" max="16143" width="11.140625" style="98" bestFit="1" customWidth="1"/>
    <col min="16144" max="16144" width="10.28515625" style="98" bestFit="1" customWidth="1"/>
    <col min="16145" max="16145" width="8.28515625" style="98" customWidth="1"/>
    <col min="16146" max="16146" width="10.7109375" style="98" customWidth="1"/>
    <col min="16147" max="16147" width="11.42578125" style="98" customWidth="1"/>
    <col min="16148" max="16148" width="11.85546875" style="98" bestFit="1" customWidth="1"/>
    <col min="16149" max="16149" width="11.5703125" style="98" bestFit="1" customWidth="1"/>
    <col min="16150" max="16150" width="14.85546875" style="98" bestFit="1" customWidth="1"/>
    <col min="16151" max="16384" width="9.140625" style="98"/>
  </cols>
  <sheetData>
    <row r="1" spans="1:22" x14ac:dyDescent="0.2">
      <c r="R1" s="490" t="s">
        <v>698</v>
      </c>
    </row>
    <row r="2" spans="1:22" s="67" customFormat="1" ht="18.75" x14ac:dyDescent="0.3">
      <c r="A2" s="852" t="s">
        <v>220</v>
      </c>
      <c r="B2" s="852"/>
      <c r="C2" s="852"/>
      <c r="D2" s="852"/>
      <c r="E2" s="852"/>
      <c r="F2" s="852"/>
      <c r="G2" s="852"/>
      <c r="H2" s="852"/>
      <c r="I2" s="852"/>
      <c r="J2" s="852"/>
      <c r="K2" s="852"/>
      <c r="L2" s="852"/>
      <c r="M2" s="852"/>
      <c r="N2" s="852"/>
      <c r="O2" s="852"/>
      <c r="P2" s="852"/>
      <c r="Q2" s="852"/>
      <c r="R2" s="852"/>
      <c r="S2" s="547"/>
      <c r="T2" s="547"/>
      <c r="U2" s="547"/>
      <c r="V2" s="547"/>
    </row>
    <row r="3" spans="1:22" s="67" customFormat="1" ht="12.75" customHeight="1" x14ac:dyDescent="0.3">
      <c r="A3" s="68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460" t="s">
        <v>153</v>
      </c>
      <c r="S3" s="459"/>
      <c r="T3" s="459"/>
      <c r="U3" s="459"/>
    </row>
    <row r="4" spans="1:22" s="470" customFormat="1" ht="38.25" customHeight="1" x14ac:dyDescent="0.2">
      <c r="A4" s="854" t="s">
        <v>221</v>
      </c>
      <c r="B4" s="854"/>
      <c r="C4" s="467" t="s">
        <v>1195</v>
      </c>
      <c r="D4" s="468" t="s">
        <v>222</v>
      </c>
      <c r="E4" s="468" t="s">
        <v>833</v>
      </c>
      <c r="F4" s="468" t="s">
        <v>223</v>
      </c>
      <c r="G4" s="468" t="s">
        <v>833</v>
      </c>
      <c r="H4" s="469" t="s">
        <v>224</v>
      </c>
      <c r="I4" s="468" t="s">
        <v>833</v>
      </c>
      <c r="J4" s="469" t="s">
        <v>225</v>
      </c>
      <c r="K4" s="468" t="s">
        <v>833</v>
      </c>
      <c r="L4" s="469" t="s">
        <v>226</v>
      </c>
      <c r="M4" s="468" t="s">
        <v>833</v>
      </c>
      <c r="N4" s="469" t="s">
        <v>157</v>
      </c>
      <c r="O4" s="468" t="s">
        <v>833</v>
      </c>
      <c r="P4" s="70" t="s">
        <v>158</v>
      </c>
      <c r="Q4" s="468" t="s">
        <v>833</v>
      </c>
      <c r="R4" s="70" t="s">
        <v>834</v>
      </c>
      <c r="S4" s="464" t="s">
        <v>227</v>
      </c>
      <c r="T4" s="461" t="s">
        <v>228</v>
      </c>
      <c r="U4" s="465" t="s">
        <v>229</v>
      </c>
      <c r="V4" s="465" t="s">
        <v>158</v>
      </c>
    </row>
    <row r="5" spans="1:22" s="71" customFormat="1" ht="15" x14ac:dyDescent="0.2">
      <c r="A5" s="860" t="s">
        <v>230</v>
      </c>
      <c r="B5" s="861"/>
      <c r="C5" s="861"/>
      <c r="D5" s="861"/>
      <c r="E5" s="861"/>
      <c r="F5" s="861"/>
      <c r="G5" s="861"/>
      <c r="H5" s="861"/>
      <c r="I5" s="861"/>
      <c r="J5" s="861"/>
      <c r="K5" s="861"/>
      <c r="L5" s="861"/>
      <c r="M5" s="861"/>
      <c r="N5" s="861"/>
      <c r="O5" s="861"/>
      <c r="P5" s="861"/>
      <c r="Q5" s="861"/>
      <c r="R5" s="862"/>
      <c r="S5" s="725"/>
      <c r="T5" s="725"/>
      <c r="U5" s="725"/>
      <c r="V5" s="725"/>
    </row>
    <row r="6" spans="1:22" s="80" customFormat="1" ht="38.25" x14ac:dyDescent="0.2">
      <c r="A6" s="72">
        <v>1</v>
      </c>
      <c r="B6" s="73" t="s">
        <v>231</v>
      </c>
      <c r="C6" s="74">
        <v>1</v>
      </c>
      <c r="D6" s="75"/>
      <c r="E6" s="75"/>
      <c r="F6" s="168"/>
      <c r="G6" s="168"/>
      <c r="H6" s="78">
        <v>8000</v>
      </c>
      <c r="I6" s="78">
        <v>-2263</v>
      </c>
      <c r="J6" s="78"/>
      <c r="K6" s="78"/>
      <c r="L6" s="78"/>
      <c r="M6" s="78"/>
      <c r="N6" s="78"/>
      <c r="O6" s="78"/>
      <c r="P6" s="168">
        <f>SUM(D6:H6)</f>
        <v>8000</v>
      </c>
      <c r="Q6" s="168">
        <f>E6+I6+K6+M6+O6</f>
        <v>-2263</v>
      </c>
      <c r="R6" s="168">
        <f>SUM(P6:Q6)</f>
        <v>5737</v>
      </c>
      <c r="S6" s="78"/>
      <c r="T6" s="78">
        <v>8000</v>
      </c>
      <c r="U6" s="78"/>
      <c r="V6" s="78">
        <f>S6+T6+U6</f>
        <v>8000</v>
      </c>
    </row>
    <row r="7" spans="1:22" s="80" customFormat="1" ht="38.25" x14ac:dyDescent="0.2">
      <c r="A7" s="72">
        <v>2</v>
      </c>
      <c r="B7" s="73" t="s">
        <v>232</v>
      </c>
      <c r="C7" s="74">
        <v>1</v>
      </c>
      <c r="D7" s="168"/>
      <c r="E7" s="168"/>
      <c r="F7" s="168"/>
      <c r="G7" s="168"/>
      <c r="H7" s="78">
        <v>1000</v>
      </c>
      <c r="I7" s="78">
        <v>-1000</v>
      </c>
      <c r="J7" s="78"/>
      <c r="K7" s="78"/>
      <c r="L7" s="78"/>
      <c r="M7" s="78"/>
      <c r="N7" s="78"/>
      <c r="O7" s="78"/>
      <c r="P7" s="168">
        <f>SUM(D7:H7)</f>
        <v>1000</v>
      </c>
      <c r="Q7" s="168">
        <f>E7+I7+K7+M7+O7</f>
        <v>-1000</v>
      </c>
      <c r="R7" s="168">
        <f>SUM(P7:Q7)</f>
        <v>0</v>
      </c>
      <c r="S7" s="78"/>
      <c r="T7" s="78">
        <v>1000</v>
      </c>
      <c r="U7" s="78"/>
      <c r="V7" s="78">
        <f t="shared" ref="V7:V40" si="0">S7+T7+U7</f>
        <v>1000</v>
      </c>
    </row>
    <row r="8" spans="1:22" s="83" customFormat="1" ht="15.75" customHeight="1" x14ac:dyDescent="0.2">
      <c r="A8" s="855" t="s">
        <v>233</v>
      </c>
      <c r="B8" s="855"/>
      <c r="C8" s="81"/>
      <c r="D8" s="82">
        <f>D6+D7</f>
        <v>0</v>
      </c>
      <c r="E8" s="82">
        <f t="shared" ref="E8:R8" si="1">E6+E7</f>
        <v>0</v>
      </c>
      <c r="F8" s="82">
        <f t="shared" si="1"/>
        <v>0</v>
      </c>
      <c r="G8" s="82">
        <f t="shared" si="1"/>
        <v>0</v>
      </c>
      <c r="H8" s="82">
        <f t="shared" si="1"/>
        <v>9000</v>
      </c>
      <c r="I8" s="82">
        <f t="shared" si="1"/>
        <v>-3263</v>
      </c>
      <c r="J8" s="82">
        <f t="shared" si="1"/>
        <v>0</v>
      </c>
      <c r="K8" s="82">
        <f t="shared" si="1"/>
        <v>0</v>
      </c>
      <c r="L8" s="82">
        <f t="shared" si="1"/>
        <v>0</v>
      </c>
      <c r="M8" s="82">
        <f t="shared" si="1"/>
        <v>0</v>
      </c>
      <c r="N8" s="82">
        <f t="shared" si="1"/>
        <v>0</v>
      </c>
      <c r="O8" s="82">
        <f t="shared" si="1"/>
        <v>0</v>
      </c>
      <c r="P8" s="82">
        <f t="shared" si="1"/>
        <v>9000</v>
      </c>
      <c r="Q8" s="82">
        <f t="shared" si="1"/>
        <v>-3263</v>
      </c>
      <c r="R8" s="82">
        <f t="shared" si="1"/>
        <v>5737</v>
      </c>
      <c r="S8" s="462">
        <f>S6+S7</f>
        <v>0</v>
      </c>
      <c r="T8" s="462">
        <f>T6+T7</f>
        <v>9000</v>
      </c>
      <c r="U8" s="462">
        <f>U6+U7</f>
        <v>0</v>
      </c>
      <c r="V8" s="462">
        <f>V6+V7</f>
        <v>9000</v>
      </c>
    </row>
    <row r="9" spans="1:22" s="80" customFormat="1" ht="15.75" x14ac:dyDescent="0.2">
      <c r="A9" s="866" t="s">
        <v>234</v>
      </c>
      <c r="B9" s="867"/>
      <c r="C9" s="867"/>
      <c r="D9" s="867"/>
      <c r="E9" s="867"/>
      <c r="F9" s="867"/>
      <c r="G9" s="867"/>
      <c r="H9" s="867"/>
      <c r="I9" s="867"/>
      <c r="J9" s="867"/>
      <c r="K9" s="867"/>
      <c r="L9" s="867"/>
      <c r="M9" s="867"/>
      <c r="N9" s="867"/>
      <c r="O9" s="867"/>
      <c r="P9" s="867"/>
      <c r="Q9" s="867"/>
      <c r="R9" s="868"/>
      <c r="S9" s="723"/>
      <c r="T9" s="723"/>
      <c r="U9" s="723"/>
      <c r="V9" s="723"/>
    </row>
    <row r="10" spans="1:22" s="88" customFormat="1" ht="15.75" x14ac:dyDescent="0.25">
      <c r="A10" s="72">
        <v>3</v>
      </c>
      <c r="B10" s="84" t="s">
        <v>235</v>
      </c>
      <c r="C10" s="85">
        <v>0</v>
      </c>
      <c r="D10" s="86"/>
      <c r="E10" s="86"/>
      <c r="F10" s="86"/>
      <c r="G10" s="86"/>
      <c r="H10" s="87">
        <v>2500</v>
      </c>
      <c r="I10" s="87">
        <v>-1268</v>
      </c>
      <c r="J10" s="87"/>
      <c r="K10" s="87"/>
      <c r="L10" s="87"/>
      <c r="M10" s="87"/>
      <c r="N10" s="87"/>
      <c r="O10" s="87"/>
      <c r="P10" s="86">
        <f>D10+F10+H10+J10+L10+N10</f>
        <v>2500</v>
      </c>
      <c r="Q10" s="86">
        <f>E10+G10+I10+K10+M10+O10</f>
        <v>-1268</v>
      </c>
      <c r="R10" s="86">
        <f>SUM(P10:Q10)</f>
        <v>1232</v>
      </c>
      <c r="S10" s="93"/>
      <c r="T10" s="93"/>
      <c r="U10" s="93">
        <v>3000</v>
      </c>
      <c r="V10" s="93">
        <f t="shared" si="0"/>
        <v>3000</v>
      </c>
    </row>
    <row r="11" spans="1:22" s="88" customFormat="1" ht="15.75" x14ac:dyDescent="0.25">
      <c r="A11" s="856" t="s">
        <v>236</v>
      </c>
      <c r="B11" s="856"/>
      <c r="C11" s="85">
        <v>0</v>
      </c>
      <c r="D11" s="86"/>
      <c r="E11" s="86"/>
      <c r="F11" s="86"/>
      <c r="G11" s="86"/>
      <c r="H11" s="87"/>
      <c r="I11" s="87"/>
      <c r="J11" s="87"/>
      <c r="K11" s="87"/>
      <c r="L11" s="87"/>
      <c r="M11" s="87"/>
      <c r="N11" s="87"/>
      <c r="O11" s="87"/>
      <c r="P11" s="86">
        <f t="shared" ref="P11:P21" si="2">D11+F11+H11+J11+L11+N11</f>
        <v>0</v>
      </c>
      <c r="Q11" s="86">
        <f t="shared" ref="Q11:Q21" si="3">E11+G11+I11+K11+M11+O11</f>
        <v>0</v>
      </c>
      <c r="R11" s="86">
        <f t="shared" ref="R11:R21" si="4">SUM(P11:Q11)</f>
        <v>0</v>
      </c>
      <c r="S11" s="93"/>
      <c r="T11" s="93"/>
      <c r="U11" s="93"/>
      <c r="V11" s="93">
        <f t="shared" si="0"/>
        <v>0</v>
      </c>
    </row>
    <row r="12" spans="1:22" s="88" customFormat="1" ht="15.75" x14ac:dyDescent="0.25">
      <c r="A12" s="72">
        <v>4</v>
      </c>
      <c r="B12" s="89" t="s">
        <v>237</v>
      </c>
      <c r="C12" s="85"/>
      <c r="D12" s="86"/>
      <c r="E12" s="86"/>
      <c r="F12" s="86"/>
      <c r="G12" s="86"/>
      <c r="H12" s="87">
        <v>4000</v>
      </c>
      <c r="I12" s="77">
        <v>-1836</v>
      </c>
      <c r="J12" s="87"/>
      <c r="K12" s="87"/>
      <c r="L12" s="87"/>
      <c r="M12" s="87"/>
      <c r="N12" s="87"/>
      <c r="O12" s="87"/>
      <c r="P12" s="86">
        <f t="shared" si="2"/>
        <v>4000</v>
      </c>
      <c r="Q12" s="86">
        <f t="shared" si="3"/>
        <v>-1836</v>
      </c>
      <c r="R12" s="86">
        <f t="shared" si="4"/>
        <v>2164</v>
      </c>
      <c r="S12" s="93"/>
      <c r="T12" s="93"/>
      <c r="U12" s="93">
        <v>4000</v>
      </c>
      <c r="V12" s="93">
        <f t="shared" si="0"/>
        <v>4000</v>
      </c>
    </row>
    <row r="13" spans="1:22" s="88" customFormat="1" ht="15.75" x14ac:dyDescent="0.25">
      <c r="A13" s="72">
        <v>5</v>
      </c>
      <c r="B13" s="89" t="s">
        <v>238</v>
      </c>
      <c r="C13" s="85"/>
      <c r="D13" s="86"/>
      <c r="E13" s="86"/>
      <c r="F13" s="86"/>
      <c r="G13" s="86"/>
      <c r="H13" s="87">
        <v>1100</v>
      </c>
      <c r="I13" s="77">
        <v>95</v>
      </c>
      <c r="J13" s="87"/>
      <c r="K13" s="87"/>
      <c r="L13" s="87"/>
      <c r="M13" s="87"/>
      <c r="N13" s="87"/>
      <c r="O13" s="87"/>
      <c r="P13" s="86">
        <f t="shared" si="2"/>
        <v>1100</v>
      </c>
      <c r="Q13" s="86">
        <f>E13+G13+I13+K13+M13+O13</f>
        <v>95</v>
      </c>
      <c r="R13" s="86">
        <f t="shared" si="4"/>
        <v>1195</v>
      </c>
      <c r="S13" s="93"/>
      <c r="T13" s="93"/>
      <c r="U13" s="93">
        <v>1600</v>
      </c>
      <c r="V13" s="93">
        <f t="shared" si="0"/>
        <v>1600</v>
      </c>
    </row>
    <row r="14" spans="1:22" s="88" customFormat="1" ht="15.75" x14ac:dyDescent="0.25">
      <c r="A14" s="72">
        <v>6</v>
      </c>
      <c r="B14" s="89" t="s">
        <v>239</v>
      </c>
      <c r="C14" s="85"/>
      <c r="D14" s="86"/>
      <c r="E14" s="86"/>
      <c r="F14" s="86"/>
      <c r="G14" s="86"/>
      <c r="H14" s="87">
        <f>1000+1000</f>
        <v>2000</v>
      </c>
      <c r="I14" s="77">
        <v>-1340</v>
      </c>
      <c r="J14" s="87"/>
      <c r="K14" s="87"/>
      <c r="L14" s="87"/>
      <c r="M14" s="87"/>
      <c r="N14" s="87"/>
      <c r="O14" s="87"/>
      <c r="P14" s="86">
        <f t="shared" si="2"/>
        <v>2000</v>
      </c>
      <c r="Q14" s="86">
        <f t="shared" si="3"/>
        <v>-1340</v>
      </c>
      <c r="R14" s="86">
        <f t="shared" si="4"/>
        <v>660</v>
      </c>
      <c r="S14" s="93"/>
      <c r="T14" s="93"/>
      <c r="U14" s="93">
        <v>2000</v>
      </c>
      <c r="V14" s="93">
        <f t="shared" si="0"/>
        <v>2000</v>
      </c>
    </row>
    <row r="15" spans="1:22" s="88" customFormat="1" ht="15.75" x14ac:dyDescent="0.25">
      <c r="A15" s="72">
        <v>7</v>
      </c>
      <c r="B15" s="89" t="s">
        <v>240</v>
      </c>
      <c r="C15" s="85"/>
      <c r="D15" s="86"/>
      <c r="E15" s="86"/>
      <c r="F15" s="86"/>
      <c r="G15" s="86"/>
      <c r="H15" s="87">
        <v>29481</v>
      </c>
      <c r="I15" s="77">
        <v>179</v>
      </c>
      <c r="J15" s="87"/>
      <c r="K15" s="87"/>
      <c r="L15" s="87"/>
      <c r="M15" s="87"/>
      <c r="N15" s="87">
        <v>519</v>
      </c>
      <c r="O15" s="87">
        <v>-519</v>
      </c>
      <c r="P15" s="86">
        <f>D15+F15+H15+J15+L15+N15</f>
        <v>30000</v>
      </c>
      <c r="Q15" s="86">
        <f>E15+G15+I15+K15+M15+O15</f>
        <v>-340</v>
      </c>
      <c r="R15" s="86">
        <f>SUM(P15:Q15)</f>
        <v>29660</v>
      </c>
      <c r="S15" s="93"/>
      <c r="T15" s="93"/>
      <c r="U15" s="93">
        <v>30000</v>
      </c>
      <c r="V15" s="93">
        <f t="shared" si="0"/>
        <v>30000</v>
      </c>
    </row>
    <row r="16" spans="1:22" s="88" customFormat="1" ht="15.75" x14ac:dyDescent="0.25">
      <c r="A16" s="72">
        <v>8</v>
      </c>
      <c r="B16" s="89" t="s">
        <v>241</v>
      </c>
      <c r="C16" s="85"/>
      <c r="D16" s="86"/>
      <c r="E16" s="86"/>
      <c r="F16" s="86"/>
      <c r="G16" s="86"/>
      <c r="H16" s="87">
        <v>400</v>
      </c>
      <c r="I16" s="77"/>
      <c r="J16" s="87"/>
      <c r="K16" s="87"/>
      <c r="L16" s="87"/>
      <c r="M16" s="87"/>
      <c r="N16" s="87"/>
      <c r="O16" s="87"/>
      <c r="P16" s="86">
        <f t="shared" si="2"/>
        <v>400</v>
      </c>
      <c r="Q16" s="86">
        <f t="shared" si="3"/>
        <v>0</v>
      </c>
      <c r="R16" s="86">
        <f t="shared" si="4"/>
        <v>400</v>
      </c>
      <c r="S16" s="93"/>
      <c r="T16" s="93"/>
      <c r="U16" s="93">
        <v>400</v>
      </c>
      <c r="V16" s="93">
        <f t="shared" si="0"/>
        <v>400</v>
      </c>
    </row>
    <row r="17" spans="1:22" s="80" customFormat="1" ht="18.75" customHeight="1" x14ac:dyDescent="0.2">
      <c r="A17" s="72">
        <v>9</v>
      </c>
      <c r="B17" s="73" t="s">
        <v>242</v>
      </c>
      <c r="C17" s="615"/>
      <c r="D17" s="79"/>
      <c r="E17" s="79"/>
      <c r="F17" s="79"/>
      <c r="G17" s="79"/>
      <c r="H17" s="77">
        <v>1000</v>
      </c>
      <c r="I17" s="77">
        <v>-331</v>
      </c>
      <c r="J17" s="77"/>
      <c r="K17" s="77"/>
      <c r="L17" s="77"/>
      <c r="M17" s="77"/>
      <c r="N17" s="77"/>
      <c r="O17" s="77"/>
      <c r="P17" s="79">
        <f t="shared" si="2"/>
        <v>1000</v>
      </c>
      <c r="Q17" s="79">
        <f t="shared" si="3"/>
        <v>-331</v>
      </c>
      <c r="R17" s="79">
        <f t="shared" si="4"/>
        <v>669</v>
      </c>
      <c r="S17" s="78"/>
      <c r="T17" s="78"/>
      <c r="U17" s="78">
        <v>1000</v>
      </c>
      <c r="V17" s="78">
        <f t="shared" si="0"/>
        <v>1000</v>
      </c>
    </row>
    <row r="18" spans="1:22" s="80" customFormat="1" ht="79.5" customHeight="1" x14ac:dyDescent="0.2">
      <c r="A18" s="72">
        <v>10</v>
      </c>
      <c r="B18" s="73" t="s">
        <v>243</v>
      </c>
      <c r="C18" s="615"/>
      <c r="D18" s="79"/>
      <c r="E18" s="79"/>
      <c r="F18" s="79"/>
      <c r="G18" s="79"/>
      <c r="H18" s="77">
        <v>2000</v>
      </c>
      <c r="I18" s="77">
        <v>-152</v>
      </c>
      <c r="J18" s="77"/>
      <c r="K18" s="77"/>
      <c r="L18" s="77"/>
      <c r="M18" s="77"/>
      <c r="N18" s="77"/>
      <c r="O18" s="77"/>
      <c r="P18" s="79">
        <f t="shared" si="2"/>
        <v>2000</v>
      </c>
      <c r="Q18" s="79">
        <f t="shared" si="3"/>
        <v>-152</v>
      </c>
      <c r="R18" s="79">
        <f t="shared" si="4"/>
        <v>1848</v>
      </c>
      <c r="S18" s="78"/>
      <c r="T18" s="78"/>
      <c r="U18" s="78">
        <v>2000</v>
      </c>
      <c r="V18" s="78">
        <f t="shared" si="0"/>
        <v>2000</v>
      </c>
    </row>
    <row r="19" spans="1:22" s="88" customFormat="1" ht="15.75" x14ac:dyDescent="0.25">
      <c r="A19" s="72">
        <v>11</v>
      </c>
      <c r="B19" s="89" t="s">
        <v>244</v>
      </c>
      <c r="C19" s="85"/>
      <c r="D19" s="86"/>
      <c r="E19" s="86"/>
      <c r="F19" s="86"/>
      <c r="G19" s="86"/>
      <c r="H19" s="87">
        <v>2000</v>
      </c>
      <c r="I19" s="77">
        <v>-1000</v>
      </c>
      <c r="J19" s="87"/>
      <c r="K19" s="87"/>
      <c r="L19" s="87"/>
      <c r="M19" s="87"/>
      <c r="N19" s="87"/>
      <c r="O19" s="87"/>
      <c r="P19" s="86">
        <f t="shared" si="2"/>
        <v>2000</v>
      </c>
      <c r="Q19" s="86">
        <f t="shared" si="3"/>
        <v>-1000</v>
      </c>
      <c r="R19" s="86">
        <f t="shared" si="4"/>
        <v>1000</v>
      </c>
      <c r="S19" s="93"/>
      <c r="T19" s="93"/>
      <c r="U19" s="93">
        <v>2000</v>
      </c>
      <c r="V19" s="93">
        <f t="shared" si="0"/>
        <v>2000</v>
      </c>
    </row>
    <row r="20" spans="1:22" s="80" customFormat="1" ht="25.5" x14ac:dyDescent="0.2">
      <c r="A20" s="72">
        <v>12</v>
      </c>
      <c r="B20" s="73" t="s">
        <v>808</v>
      </c>
      <c r="C20" s="615"/>
      <c r="D20" s="79"/>
      <c r="E20" s="79"/>
      <c r="F20" s="79"/>
      <c r="G20" s="79"/>
      <c r="H20" s="77">
        <v>5000</v>
      </c>
      <c r="I20" s="77">
        <v>-4600</v>
      </c>
      <c r="J20" s="77"/>
      <c r="K20" s="77"/>
      <c r="L20" s="77"/>
      <c r="M20" s="77"/>
      <c r="N20" s="77"/>
      <c r="O20" s="77"/>
      <c r="P20" s="79">
        <f t="shared" si="2"/>
        <v>5000</v>
      </c>
      <c r="Q20" s="79">
        <f t="shared" si="3"/>
        <v>-4600</v>
      </c>
      <c r="R20" s="79">
        <f t="shared" si="4"/>
        <v>400</v>
      </c>
      <c r="S20" s="78"/>
      <c r="T20" s="78"/>
      <c r="U20" s="78">
        <v>5000</v>
      </c>
      <c r="V20" s="78">
        <f t="shared" si="0"/>
        <v>5000</v>
      </c>
    </row>
    <row r="21" spans="1:22" s="80" customFormat="1" ht="25.5" x14ac:dyDescent="0.2">
      <c r="A21" s="72">
        <v>13</v>
      </c>
      <c r="B21" s="745" t="s">
        <v>1179</v>
      </c>
      <c r="C21" s="615"/>
      <c r="D21" s="79"/>
      <c r="E21" s="79"/>
      <c r="F21" s="79"/>
      <c r="G21" s="79"/>
      <c r="H21" s="77">
        <v>14664</v>
      </c>
      <c r="I21" s="77"/>
      <c r="J21" s="77"/>
      <c r="K21" s="77"/>
      <c r="L21" s="77"/>
      <c r="M21" s="77"/>
      <c r="N21" s="77"/>
      <c r="O21" s="77"/>
      <c r="P21" s="79">
        <f t="shared" si="2"/>
        <v>14664</v>
      </c>
      <c r="Q21" s="79">
        <f t="shared" si="3"/>
        <v>0</v>
      </c>
      <c r="R21" s="79">
        <f t="shared" si="4"/>
        <v>14664</v>
      </c>
      <c r="S21" s="78"/>
      <c r="T21" s="78"/>
      <c r="U21" s="78"/>
      <c r="V21" s="78"/>
    </row>
    <row r="22" spans="1:22" s="92" customFormat="1" ht="15.75" customHeight="1" x14ac:dyDescent="0.25">
      <c r="A22" s="857" t="s">
        <v>245</v>
      </c>
      <c r="B22" s="857"/>
      <c r="C22" s="90"/>
      <c r="D22" s="91">
        <f t="shared" ref="D22:V22" si="5">SUM(D10:D20)</f>
        <v>0</v>
      </c>
      <c r="E22" s="91">
        <f t="shared" si="5"/>
        <v>0</v>
      </c>
      <c r="F22" s="91">
        <f t="shared" si="5"/>
        <v>0</v>
      </c>
      <c r="G22" s="91">
        <f t="shared" si="5"/>
        <v>0</v>
      </c>
      <c r="H22" s="91">
        <f>SUM(H10:H21)</f>
        <v>64145</v>
      </c>
      <c r="I22" s="776">
        <f t="shared" ref="I22:R22" si="6">SUM(I10:I21)</f>
        <v>-10253</v>
      </c>
      <c r="J22" s="91">
        <f t="shared" si="6"/>
        <v>0</v>
      </c>
      <c r="K22" s="91">
        <f t="shared" si="6"/>
        <v>0</v>
      </c>
      <c r="L22" s="91">
        <f t="shared" si="6"/>
        <v>0</v>
      </c>
      <c r="M22" s="91">
        <f t="shared" si="6"/>
        <v>0</v>
      </c>
      <c r="N22" s="91">
        <f t="shared" si="6"/>
        <v>519</v>
      </c>
      <c r="O22" s="91">
        <f t="shared" si="6"/>
        <v>-519</v>
      </c>
      <c r="P22" s="91">
        <f t="shared" si="6"/>
        <v>64664</v>
      </c>
      <c r="Q22" s="91">
        <f t="shared" si="6"/>
        <v>-10772</v>
      </c>
      <c r="R22" s="91">
        <f t="shared" si="6"/>
        <v>53892</v>
      </c>
      <c r="S22" s="463">
        <f t="shared" si="5"/>
        <v>0</v>
      </c>
      <c r="T22" s="463">
        <f t="shared" si="5"/>
        <v>0</v>
      </c>
      <c r="U22" s="463">
        <f t="shared" si="5"/>
        <v>51000</v>
      </c>
      <c r="V22" s="463">
        <f t="shared" si="5"/>
        <v>51000</v>
      </c>
    </row>
    <row r="23" spans="1:22" s="92" customFormat="1" ht="15.75" customHeight="1" x14ac:dyDescent="0.25">
      <c r="A23" s="306"/>
      <c r="B23" s="306"/>
      <c r="C23" s="307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491" t="s">
        <v>699</v>
      </c>
      <c r="S23" s="308"/>
      <c r="T23" s="308"/>
      <c r="U23" s="308"/>
    </row>
    <row r="24" spans="1:22" s="88" customFormat="1" ht="16.5" x14ac:dyDescent="0.25">
      <c r="A24" s="863" t="s">
        <v>818</v>
      </c>
      <c r="B24" s="864"/>
      <c r="C24" s="864"/>
      <c r="D24" s="864"/>
      <c r="E24" s="864"/>
      <c r="F24" s="864"/>
      <c r="G24" s="864"/>
      <c r="H24" s="864"/>
      <c r="I24" s="864"/>
      <c r="J24" s="864"/>
      <c r="K24" s="864"/>
      <c r="L24" s="864"/>
      <c r="M24" s="864"/>
      <c r="N24" s="864"/>
      <c r="O24" s="864"/>
      <c r="P24" s="864"/>
      <c r="Q24" s="864"/>
      <c r="R24" s="865"/>
      <c r="S24" s="724"/>
      <c r="T24" s="724"/>
      <c r="U24" s="724"/>
      <c r="V24" s="724"/>
    </row>
    <row r="25" spans="1:22" s="88" customFormat="1" ht="15.75" x14ac:dyDescent="0.25">
      <c r="A25" s="72">
        <v>1</v>
      </c>
      <c r="B25" s="84" t="s">
        <v>246</v>
      </c>
      <c r="C25" s="777">
        <v>1</v>
      </c>
      <c r="D25" s="86">
        <v>10453</v>
      </c>
      <c r="E25" s="86">
        <v>946</v>
      </c>
      <c r="F25" s="86">
        <v>1129</v>
      </c>
      <c r="G25" s="86">
        <v>85</v>
      </c>
      <c r="H25" s="93"/>
      <c r="I25" s="93"/>
      <c r="J25" s="87">
        <v>392</v>
      </c>
      <c r="K25" s="87">
        <v>131</v>
      </c>
      <c r="L25" s="93"/>
      <c r="M25" s="93"/>
      <c r="N25" s="87">
        <v>2300</v>
      </c>
      <c r="O25" s="87">
        <v>-759</v>
      </c>
      <c r="P25" s="86">
        <f>D25+F25+J25+N25</f>
        <v>14274</v>
      </c>
      <c r="Q25" s="86">
        <f>E25+G25+I25+K25+M25+O25</f>
        <v>403</v>
      </c>
      <c r="R25" s="86">
        <f>SUM(P25:Q25)</f>
        <v>14677</v>
      </c>
      <c r="S25" s="93"/>
      <c r="T25" s="93">
        <v>14274</v>
      </c>
      <c r="U25" s="93"/>
      <c r="V25" s="93">
        <f t="shared" si="0"/>
        <v>14274</v>
      </c>
    </row>
    <row r="26" spans="1:22" s="88" customFormat="1" ht="15.75" x14ac:dyDescent="0.25">
      <c r="A26" s="72">
        <v>2</v>
      </c>
      <c r="B26" s="84" t="s">
        <v>247</v>
      </c>
      <c r="C26" s="777" t="s">
        <v>248</v>
      </c>
      <c r="D26" s="86">
        <v>123214</v>
      </c>
      <c r="E26" s="86">
        <v>-28200</v>
      </c>
      <c r="F26" s="86">
        <v>13786</v>
      </c>
      <c r="G26" s="86">
        <v>-4088</v>
      </c>
      <c r="H26" s="87"/>
      <c r="I26" s="87"/>
      <c r="J26" s="87">
        <v>3000</v>
      </c>
      <c r="K26" s="87">
        <v>-2630</v>
      </c>
      <c r="L26" s="87"/>
      <c r="M26" s="87"/>
      <c r="N26" s="87">
        <v>5000</v>
      </c>
      <c r="O26" s="87">
        <v>469</v>
      </c>
      <c r="P26" s="86">
        <f t="shared" ref="P26:P40" si="7">D26+F26+J26+N26</f>
        <v>145000</v>
      </c>
      <c r="Q26" s="86">
        <f t="shared" ref="Q26:Q40" si="8">E26+G26+I26+K26+M26+O26</f>
        <v>-34449</v>
      </c>
      <c r="R26" s="86">
        <f t="shared" ref="R26:R40" si="9">SUM(P26:Q26)</f>
        <v>110551</v>
      </c>
      <c r="S26" s="93">
        <v>3074</v>
      </c>
      <c r="T26" s="93">
        <v>133926</v>
      </c>
      <c r="U26" s="93">
        <v>8000</v>
      </c>
      <c r="V26" s="93">
        <f t="shared" si="0"/>
        <v>145000</v>
      </c>
    </row>
    <row r="27" spans="1:22" s="88" customFormat="1" ht="15.75" x14ac:dyDescent="0.25">
      <c r="A27" s="72">
        <v>3</v>
      </c>
      <c r="B27" s="84" t="s">
        <v>249</v>
      </c>
      <c r="C27" s="778">
        <v>1</v>
      </c>
      <c r="D27" s="86">
        <f>D34+D35+D36+D37+D38+D39</f>
        <v>72872</v>
      </c>
      <c r="E27" s="86">
        <f>E34+E35+E36+E37+E38+E39</f>
        <v>-11507</v>
      </c>
      <c r="F27" s="86">
        <f>F34+F35+F36+F37+F38+F39</f>
        <v>7316</v>
      </c>
      <c r="G27" s="86">
        <f>G34+G35+G36+G37+G38+G39</f>
        <v>-941</v>
      </c>
      <c r="H27" s="86"/>
      <c r="I27" s="86"/>
      <c r="J27" s="86">
        <f>J34+J35+J36+J37+J38+J39</f>
        <v>1742</v>
      </c>
      <c r="K27" s="86">
        <f>K34+K35+K36+K37+K38+K39</f>
        <v>2128</v>
      </c>
      <c r="L27" s="86"/>
      <c r="M27" s="86"/>
      <c r="N27" s="86">
        <f>N34+N35+N36+N37+N38+N39</f>
        <v>14588</v>
      </c>
      <c r="O27" s="86">
        <f>O34+O35+O36+O37+O38+O39</f>
        <v>-5613</v>
      </c>
      <c r="P27" s="86">
        <f t="shared" si="7"/>
        <v>96518</v>
      </c>
      <c r="Q27" s="86">
        <f>E27+G27+I27+K27+M27+O27</f>
        <v>-15933</v>
      </c>
      <c r="R27" s="86">
        <f t="shared" si="9"/>
        <v>80585</v>
      </c>
      <c r="S27" s="93">
        <f>S34+S35+S36+S37+S38+S39</f>
        <v>0</v>
      </c>
      <c r="T27" s="93">
        <f>T34+T35+T36+T37+T38+T39</f>
        <v>96518</v>
      </c>
      <c r="U27" s="93">
        <f>U34+U35+U36+U37+U38+U39</f>
        <v>0</v>
      </c>
      <c r="V27" s="93">
        <f t="shared" si="0"/>
        <v>96518</v>
      </c>
    </row>
    <row r="28" spans="1:22" s="88" customFormat="1" ht="15.75" hidden="1" x14ac:dyDescent="0.25">
      <c r="A28" s="72"/>
      <c r="B28" s="94" t="s">
        <v>250</v>
      </c>
      <c r="C28" s="85"/>
      <c r="D28" s="86"/>
      <c r="E28" s="86"/>
      <c r="F28" s="86"/>
      <c r="G28" s="86"/>
      <c r="H28" s="87"/>
      <c r="I28" s="87"/>
      <c r="J28" s="87"/>
      <c r="K28" s="87"/>
      <c r="L28" s="87"/>
      <c r="M28" s="87"/>
      <c r="N28" s="87"/>
      <c r="O28" s="87"/>
      <c r="P28" s="86">
        <f t="shared" si="7"/>
        <v>0</v>
      </c>
      <c r="Q28" s="86">
        <f t="shared" si="8"/>
        <v>0</v>
      </c>
      <c r="R28" s="86">
        <f t="shared" si="9"/>
        <v>0</v>
      </c>
      <c r="S28" s="93"/>
      <c r="T28" s="93"/>
      <c r="U28" s="93"/>
      <c r="V28" s="93">
        <f t="shared" si="0"/>
        <v>0</v>
      </c>
    </row>
    <row r="29" spans="1:22" s="88" customFormat="1" ht="15.75" hidden="1" x14ac:dyDescent="0.25">
      <c r="A29" s="72"/>
      <c r="B29" s="94" t="s">
        <v>251</v>
      </c>
      <c r="C29" s="85"/>
      <c r="D29" s="86"/>
      <c r="E29" s="86"/>
      <c r="F29" s="86"/>
      <c r="G29" s="86"/>
      <c r="H29" s="87"/>
      <c r="I29" s="87"/>
      <c r="J29" s="87"/>
      <c r="K29" s="87"/>
      <c r="L29" s="87"/>
      <c r="M29" s="87"/>
      <c r="N29" s="87"/>
      <c r="O29" s="87"/>
      <c r="P29" s="86">
        <f t="shared" si="7"/>
        <v>0</v>
      </c>
      <c r="Q29" s="86">
        <f t="shared" si="8"/>
        <v>0</v>
      </c>
      <c r="R29" s="86">
        <f t="shared" si="9"/>
        <v>0</v>
      </c>
      <c r="S29" s="93"/>
      <c r="T29" s="93"/>
      <c r="U29" s="93"/>
      <c r="V29" s="93">
        <f t="shared" si="0"/>
        <v>0</v>
      </c>
    </row>
    <row r="30" spans="1:22" s="88" customFormat="1" ht="15.75" hidden="1" x14ac:dyDescent="0.25">
      <c r="A30" s="72"/>
      <c r="B30" s="94" t="s">
        <v>252</v>
      </c>
      <c r="C30" s="85"/>
      <c r="D30" s="86"/>
      <c r="E30" s="86"/>
      <c r="F30" s="86"/>
      <c r="G30" s="86"/>
      <c r="H30" s="87"/>
      <c r="I30" s="87"/>
      <c r="J30" s="87"/>
      <c r="K30" s="87"/>
      <c r="L30" s="87"/>
      <c r="M30" s="87"/>
      <c r="N30" s="87"/>
      <c r="O30" s="87"/>
      <c r="P30" s="86">
        <f t="shared" si="7"/>
        <v>0</v>
      </c>
      <c r="Q30" s="86">
        <f t="shared" si="8"/>
        <v>0</v>
      </c>
      <c r="R30" s="86">
        <f t="shared" si="9"/>
        <v>0</v>
      </c>
      <c r="S30" s="93"/>
      <c r="T30" s="93"/>
      <c r="U30" s="93"/>
      <c r="V30" s="93">
        <f t="shared" si="0"/>
        <v>0</v>
      </c>
    </row>
    <row r="31" spans="1:22" s="88" customFormat="1" ht="15.75" hidden="1" x14ac:dyDescent="0.25">
      <c r="A31" s="72"/>
      <c r="B31" s="94" t="s">
        <v>253</v>
      </c>
      <c r="C31" s="85"/>
      <c r="D31" s="86"/>
      <c r="E31" s="86"/>
      <c r="F31" s="86"/>
      <c r="G31" s="86"/>
      <c r="H31" s="87"/>
      <c r="I31" s="87"/>
      <c r="J31" s="87"/>
      <c r="K31" s="87"/>
      <c r="L31" s="87"/>
      <c r="M31" s="87"/>
      <c r="N31" s="87"/>
      <c r="O31" s="87"/>
      <c r="P31" s="86">
        <f t="shared" si="7"/>
        <v>0</v>
      </c>
      <c r="Q31" s="86">
        <f t="shared" si="8"/>
        <v>0</v>
      </c>
      <c r="R31" s="86">
        <f t="shared" si="9"/>
        <v>0</v>
      </c>
      <c r="S31" s="93"/>
      <c r="T31" s="93"/>
      <c r="U31" s="93"/>
      <c r="V31" s="93">
        <f t="shared" si="0"/>
        <v>0</v>
      </c>
    </row>
    <row r="32" spans="1:22" s="88" customFormat="1" ht="15.75" hidden="1" x14ac:dyDescent="0.25">
      <c r="A32" s="72"/>
      <c r="B32" s="94" t="s">
        <v>254</v>
      </c>
      <c r="C32" s="85"/>
      <c r="D32" s="86"/>
      <c r="E32" s="86"/>
      <c r="F32" s="86"/>
      <c r="G32" s="86"/>
      <c r="H32" s="87"/>
      <c r="I32" s="87"/>
      <c r="J32" s="87"/>
      <c r="K32" s="87"/>
      <c r="L32" s="87"/>
      <c r="M32" s="87"/>
      <c r="N32" s="87"/>
      <c r="O32" s="87"/>
      <c r="P32" s="86">
        <f t="shared" si="7"/>
        <v>0</v>
      </c>
      <c r="Q32" s="86">
        <f t="shared" si="8"/>
        <v>0</v>
      </c>
      <c r="R32" s="86">
        <f t="shared" si="9"/>
        <v>0</v>
      </c>
      <c r="S32" s="93"/>
      <c r="T32" s="93"/>
      <c r="U32" s="93"/>
      <c r="V32" s="93">
        <f t="shared" si="0"/>
        <v>0</v>
      </c>
    </row>
    <row r="33" spans="1:22" s="88" customFormat="1" ht="15.75" hidden="1" x14ac:dyDescent="0.25">
      <c r="A33" s="72"/>
      <c r="B33" s="94" t="s">
        <v>255</v>
      </c>
      <c r="C33" s="85"/>
      <c r="D33" s="86"/>
      <c r="E33" s="86"/>
      <c r="F33" s="86"/>
      <c r="G33" s="86"/>
      <c r="H33" s="87"/>
      <c r="I33" s="87"/>
      <c r="J33" s="87"/>
      <c r="K33" s="87"/>
      <c r="L33" s="87"/>
      <c r="M33" s="87"/>
      <c r="N33" s="87"/>
      <c r="O33" s="87"/>
      <c r="P33" s="86">
        <f t="shared" si="7"/>
        <v>0</v>
      </c>
      <c r="Q33" s="86">
        <f t="shared" si="8"/>
        <v>0</v>
      </c>
      <c r="R33" s="86">
        <f t="shared" si="9"/>
        <v>0</v>
      </c>
      <c r="S33" s="93"/>
      <c r="T33" s="93"/>
      <c r="U33" s="93"/>
      <c r="V33" s="93">
        <f t="shared" si="0"/>
        <v>0</v>
      </c>
    </row>
    <row r="34" spans="1:22" s="88" customFormat="1" ht="15.75" x14ac:dyDescent="0.25">
      <c r="A34" s="72"/>
      <c r="B34" s="95" t="s">
        <v>256</v>
      </c>
      <c r="C34" s="85"/>
      <c r="D34" s="86">
        <v>15771</v>
      </c>
      <c r="E34" s="86">
        <v>-2566</v>
      </c>
      <c r="F34" s="86">
        <v>1587</v>
      </c>
      <c r="G34" s="86">
        <v>-248</v>
      </c>
      <c r="H34" s="87"/>
      <c r="I34" s="87"/>
      <c r="J34" s="87">
        <v>252</v>
      </c>
      <c r="K34" s="87">
        <v>887</v>
      </c>
      <c r="L34" s="87"/>
      <c r="M34" s="87"/>
      <c r="N34" s="87">
        <v>2320</v>
      </c>
      <c r="O34" s="87">
        <v>-1291</v>
      </c>
      <c r="P34" s="86">
        <f t="shared" si="7"/>
        <v>19930</v>
      </c>
      <c r="Q34" s="86">
        <f t="shared" si="8"/>
        <v>-3218</v>
      </c>
      <c r="R34" s="86">
        <f t="shared" si="9"/>
        <v>16712</v>
      </c>
      <c r="S34" s="93"/>
      <c r="T34" s="93">
        <v>19930</v>
      </c>
      <c r="U34" s="93"/>
      <c r="V34" s="93">
        <f t="shared" si="0"/>
        <v>19930</v>
      </c>
    </row>
    <row r="35" spans="1:22" s="88" customFormat="1" ht="15.75" x14ac:dyDescent="0.25">
      <c r="A35" s="72"/>
      <c r="B35" s="95" t="s">
        <v>257</v>
      </c>
      <c r="C35" s="85"/>
      <c r="D35" s="86">
        <v>14812</v>
      </c>
      <c r="E35" s="86">
        <v>-2524</v>
      </c>
      <c r="F35" s="86">
        <v>1493</v>
      </c>
      <c r="G35" s="86">
        <v>-152</v>
      </c>
      <c r="H35" s="87"/>
      <c r="I35" s="87"/>
      <c r="J35" s="87">
        <v>427</v>
      </c>
      <c r="K35" s="87">
        <v>288</v>
      </c>
      <c r="L35" s="87"/>
      <c r="M35" s="87"/>
      <c r="N35" s="87">
        <v>2458</v>
      </c>
      <c r="O35" s="87">
        <v>-940</v>
      </c>
      <c r="P35" s="86">
        <f t="shared" si="7"/>
        <v>19190</v>
      </c>
      <c r="Q35" s="86">
        <f t="shared" si="8"/>
        <v>-3328</v>
      </c>
      <c r="R35" s="86">
        <f t="shared" si="9"/>
        <v>15862</v>
      </c>
      <c r="S35" s="93"/>
      <c r="T35" s="93">
        <v>19190</v>
      </c>
      <c r="U35" s="93"/>
      <c r="V35" s="93">
        <f t="shared" si="0"/>
        <v>19190</v>
      </c>
    </row>
    <row r="36" spans="1:22" s="88" customFormat="1" ht="15.75" x14ac:dyDescent="0.25">
      <c r="A36" s="72"/>
      <c r="B36" s="95" t="s">
        <v>258</v>
      </c>
      <c r="C36" s="85"/>
      <c r="D36" s="86">
        <v>15435</v>
      </c>
      <c r="E36" s="86">
        <v>-2297</v>
      </c>
      <c r="F36" s="86">
        <v>1553</v>
      </c>
      <c r="G36" s="86">
        <v>-216</v>
      </c>
      <c r="H36" s="87"/>
      <c r="I36" s="87"/>
      <c r="J36" s="87">
        <v>408</v>
      </c>
      <c r="K36" s="87">
        <v>317</v>
      </c>
      <c r="L36" s="87"/>
      <c r="M36" s="87"/>
      <c r="N36" s="87">
        <v>4627</v>
      </c>
      <c r="O36" s="87">
        <v>-1794</v>
      </c>
      <c r="P36" s="86">
        <f t="shared" si="7"/>
        <v>22023</v>
      </c>
      <c r="Q36" s="86">
        <f t="shared" si="8"/>
        <v>-3990</v>
      </c>
      <c r="R36" s="86">
        <f t="shared" si="9"/>
        <v>18033</v>
      </c>
      <c r="S36" s="93"/>
      <c r="T36" s="93">
        <v>22023</v>
      </c>
      <c r="U36" s="93"/>
      <c r="V36" s="93">
        <f t="shared" si="0"/>
        <v>22023</v>
      </c>
    </row>
    <row r="37" spans="1:22" s="88" customFormat="1" ht="15.75" x14ac:dyDescent="0.25">
      <c r="A37" s="72"/>
      <c r="B37" s="95" t="s">
        <v>259</v>
      </c>
      <c r="C37" s="85"/>
      <c r="D37" s="86">
        <v>1223</v>
      </c>
      <c r="E37" s="86">
        <v>-321</v>
      </c>
      <c r="F37" s="86">
        <v>135</v>
      </c>
      <c r="G37" s="86">
        <v>-27</v>
      </c>
      <c r="H37" s="87"/>
      <c r="I37" s="87"/>
      <c r="J37" s="87"/>
      <c r="K37" s="87"/>
      <c r="L37" s="87"/>
      <c r="M37" s="87"/>
      <c r="N37" s="87"/>
      <c r="O37" s="87"/>
      <c r="P37" s="86">
        <f t="shared" si="7"/>
        <v>1358</v>
      </c>
      <c r="Q37" s="86">
        <f t="shared" si="8"/>
        <v>-348</v>
      </c>
      <c r="R37" s="86">
        <f t="shared" si="9"/>
        <v>1010</v>
      </c>
      <c r="S37" s="93"/>
      <c r="T37" s="93">
        <v>1358</v>
      </c>
      <c r="U37" s="93"/>
      <c r="V37" s="93">
        <f t="shared" si="0"/>
        <v>1358</v>
      </c>
    </row>
    <row r="38" spans="1:22" s="88" customFormat="1" ht="15.75" x14ac:dyDescent="0.25">
      <c r="A38" s="72"/>
      <c r="B38" s="95" t="s">
        <v>260</v>
      </c>
      <c r="C38" s="85"/>
      <c r="D38" s="86">
        <v>14812</v>
      </c>
      <c r="E38" s="86">
        <v>-1852</v>
      </c>
      <c r="F38" s="86">
        <v>1493</v>
      </c>
      <c r="G38" s="86">
        <v>-219</v>
      </c>
      <c r="H38" s="87"/>
      <c r="I38" s="87"/>
      <c r="J38" s="87">
        <v>148</v>
      </c>
      <c r="K38" s="87">
        <v>288</v>
      </c>
      <c r="L38" s="87"/>
      <c r="M38" s="87"/>
      <c r="N38" s="87">
        <v>2721</v>
      </c>
      <c r="O38" s="87">
        <v>-800</v>
      </c>
      <c r="P38" s="86">
        <f t="shared" si="7"/>
        <v>19174</v>
      </c>
      <c r="Q38" s="86">
        <f t="shared" si="8"/>
        <v>-2583</v>
      </c>
      <c r="R38" s="86">
        <f t="shared" si="9"/>
        <v>16591</v>
      </c>
      <c r="S38" s="93"/>
      <c r="T38" s="93">
        <v>19174</v>
      </c>
      <c r="U38" s="93"/>
      <c r="V38" s="93">
        <f t="shared" si="0"/>
        <v>19174</v>
      </c>
    </row>
    <row r="39" spans="1:22" s="88" customFormat="1" ht="15.75" x14ac:dyDescent="0.25">
      <c r="A39" s="72"/>
      <c r="B39" s="95" t="s">
        <v>261</v>
      </c>
      <c r="C39" s="85"/>
      <c r="D39" s="86">
        <v>10819</v>
      </c>
      <c r="E39" s="86">
        <v>-1947</v>
      </c>
      <c r="F39" s="86">
        <v>1055</v>
      </c>
      <c r="G39" s="86">
        <v>-79</v>
      </c>
      <c r="H39" s="87"/>
      <c r="I39" s="87"/>
      <c r="J39" s="87">
        <v>507</v>
      </c>
      <c r="K39" s="87">
        <v>348</v>
      </c>
      <c r="L39" s="87"/>
      <c r="M39" s="87"/>
      <c r="N39" s="87">
        <v>2462</v>
      </c>
      <c r="O39" s="87">
        <v>-788</v>
      </c>
      <c r="P39" s="86">
        <f t="shared" si="7"/>
        <v>14843</v>
      </c>
      <c r="Q39" s="86">
        <f t="shared" si="8"/>
        <v>-2466</v>
      </c>
      <c r="R39" s="86">
        <f t="shared" si="9"/>
        <v>12377</v>
      </c>
      <c r="S39" s="93"/>
      <c r="T39" s="93">
        <v>14843</v>
      </c>
      <c r="U39" s="93"/>
      <c r="V39" s="93">
        <f t="shared" si="0"/>
        <v>14843</v>
      </c>
    </row>
    <row r="40" spans="1:22" s="88" customFormat="1" ht="15.75" x14ac:dyDescent="0.25">
      <c r="A40" s="72">
        <v>4</v>
      </c>
      <c r="B40" s="95" t="s">
        <v>262</v>
      </c>
      <c r="C40" s="85"/>
      <c r="D40" s="86">
        <v>7672</v>
      </c>
      <c r="E40" s="86">
        <v>-1211</v>
      </c>
      <c r="F40" s="86">
        <v>828</v>
      </c>
      <c r="G40" s="86">
        <v>432</v>
      </c>
      <c r="H40" s="87"/>
      <c r="I40" s="87"/>
      <c r="J40" s="87"/>
      <c r="K40" s="87"/>
      <c r="L40" s="87"/>
      <c r="M40" s="87"/>
      <c r="N40" s="87"/>
      <c r="O40" s="87"/>
      <c r="P40" s="86">
        <f t="shared" si="7"/>
        <v>8500</v>
      </c>
      <c r="Q40" s="86">
        <f t="shared" si="8"/>
        <v>-779</v>
      </c>
      <c r="R40" s="86">
        <f t="shared" si="9"/>
        <v>7721</v>
      </c>
      <c r="S40" s="93"/>
      <c r="T40" s="93">
        <v>8500</v>
      </c>
      <c r="U40" s="93"/>
      <c r="V40" s="93">
        <f t="shared" si="0"/>
        <v>8500</v>
      </c>
    </row>
    <row r="41" spans="1:22" s="83" customFormat="1" ht="31.5" customHeight="1" x14ac:dyDescent="0.2">
      <c r="A41" s="858" t="s">
        <v>819</v>
      </c>
      <c r="B41" s="859"/>
      <c r="C41" s="96"/>
      <c r="D41" s="779">
        <f>D25+D26+D27+D40</f>
        <v>214211</v>
      </c>
      <c r="E41" s="779">
        <f t="shared" ref="E41:R41" si="10">E25+E26+E27+E40</f>
        <v>-39972</v>
      </c>
      <c r="F41" s="779">
        <f t="shared" si="10"/>
        <v>23059</v>
      </c>
      <c r="G41" s="779">
        <f t="shared" si="10"/>
        <v>-4512</v>
      </c>
      <c r="H41" s="779">
        <f t="shared" si="10"/>
        <v>0</v>
      </c>
      <c r="I41" s="779">
        <f t="shared" si="10"/>
        <v>0</v>
      </c>
      <c r="J41" s="779">
        <f t="shared" si="10"/>
        <v>5134</v>
      </c>
      <c r="K41" s="779">
        <f t="shared" si="10"/>
        <v>-371</v>
      </c>
      <c r="L41" s="779">
        <f t="shared" si="10"/>
        <v>0</v>
      </c>
      <c r="M41" s="779">
        <f t="shared" si="10"/>
        <v>0</v>
      </c>
      <c r="N41" s="779">
        <f t="shared" si="10"/>
        <v>21888</v>
      </c>
      <c r="O41" s="779">
        <f t="shared" si="10"/>
        <v>-5903</v>
      </c>
      <c r="P41" s="779">
        <f t="shared" si="10"/>
        <v>264292</v>
      </c>
      <c r="Q41" s="779">
        <f t="shared" si="10"/>
        <v>-50758</v>
      </c>
      <c r="R41" s="779">
        <f t="shared" si="10"/>
        <v>213534</v>
      </c>
      <c r="S41" s="462">
        <f t="shared" ref="S41:V41" si="11">S25+S26+S27+S40</f>
        <v>3074</v>
      </c>
      <c r="T41" s="462">
        <f t="shared" si="11"/>
        <v>253218</v>
      </c>
      <c r="U41" s="462">
        <f t="shared" si="11"/>
        <v>8000</v>
      </c>
      <c r="V41" s="462">
        <f t="shared" si="11"/>
        <v>264292</v>
      </c>
    </row>
    <row r="42" spans="1:22" s="80" customFormat="1" ht="21" customHeight="1" x14ac:dyDescent="0.2">
      <c r="A42" s="853" t="s">
        <v>263</v>
      </c>
      <c r="B42" s="853"/>
      <c r="C42" s="96"/>
      <c r="D42" s="79">
        <f t="shared" ref="D42:V42" si="12">D8+D22+D41</f>
        <v>214211</v>
      </c>
      <c r="E42" s="79">
        <f t="shared" si="12"/>
        <v>-39972</v>
      </c>
      <c r="F42" s="79">
        <f t="shared" si="12"/>
        <v>23059</v>
      </c>
      <c r="G42" s="79">
        <f>G8+G22+G41</f>
        <v>-4512</v>
      </c>
      <c r="H42" s="79">
        <f t="shared" si="12"/>
        <v>73145</v>
      </c>
      <c r="I42" s="79">
        <f t="shared" si="12"/>
        <v>-13516</v>
      </c>
      <c r="J42" s="79">
        <f t="shared" si="12"/>
        <v>5134</v>
      </c>
      <c r="K42" s="79">
        <f t="shared" si="12"/>
        <v>-371</v>
      </c>
      <c r="L42" s="79">
        <f t="shared" si="12"/>
        <v>0</v>
      </c>
      <c r="M42" s="79">
        <f t="shared" si="12"/>
        <v>0</v>
      </c>
      <c r="N42" s="79">
        <f t="shared" si="12"/>
        <v>22407</v>
      </c>
      <c r="O42" s="79">
        <f t="shared" si="12"/>
        <v>-6422</v>
      </c>
      <c r="P42" s="79">
        <f t="shared" si="12"/>
        <v>337956</v>
      </c>
      <c r="Q42" s="79">
        <f t="shared" si="12"/>
        <v>-64793</v>
      </c>
      <c r="R42" s="79">
        <f t="shared" si="12"/>
        <v>273163</v>
      </c>
      <c r="S42" s="77">
        <f t="shared" si="12"/>
        <v>3074</v>
      </c>
      <c r="T42" s="77">
        <f t="shared" si="12"/>
        <v>262218</v>
      </c>
      <c r="U42" s="77">
        <f t="shared" si="12"/>
        <v>59000</v>
      </c>
      <c r="V42" s="77">
        <f t="shared" si="12"/>
        <v>324292</v>
      </c>
    </row>
  </sheetData>
  <mergeCells count="10">
    <mergeCell ref="A2:R2"/>
    <mergeCell ref="A42:B42"/>
    <mergeCell ref="A4:B4"/>
    <mergeCell ref="A8:B8"/>
    <mergeCell ref="A11:B11"/>
    <mergeCell ref="A22:B22"/>
    <mergeCell ref="A41:B41"/>
    <mergeCell ref="A5:R5"/>
    <mergeCell ref="A24:R24"/>
    <mergeCell ref="A9:R9"/>
  </mergeCells>
  <printOptions horizontalCentered="1" verticalCentered="1"/>
  <pageMargins left="0.19685039370078741" right="0.19685039370078741" top="0" bottom="0" header="0" footer="0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7"/>
  <sheetViews>
    <sheetView view="pageBreakPreview" zoomScaleNormal="100" zoomScaleSheetLayoutView="100" workbookViewId="0">
      <selection activeCell="U1" sqref="U1:V1"/>
    </sheetView>
  </sheetViews>
  <sheetFormatPr defaultColWidth="8.85546875" defaultRowHeight="15" x14ac:dyDescent="0.2"/>
  <cols>
    <col min="1" max="1" width="5.28515625" style="248" customWidth="1"/>
    <col min="2" max="2" width="64.5703125" style="249" customWidth="1"/>
    <col min="3" max="3" width="31.140625" style="248" customWidth="1"/>
    <col min="4" max="4" width="12.28515625" style="252" customWidth="1"/>
    <col min="5" max="19" width="12.28515625" style="252" hidden="1" customWidth="1"/>
    <col min="20" max="24" width="12.28515625" style="252" customWidth="1"/>
    <col min="25" max="27" width="12.28515625" style="276" customWidth="1"/>
    <col min="28" max="28" width="10.7109375" style="276" customWidth="1"/>
    <col min="29" max="29" width="10.140625" style="252" bestFit="1" customWidth="1"/>
    <col min="30" max="16384" width="8.85546875" style="252"/>
  </cols>
  <sheetData>
    <row r="1" spans="1:29" ht="15.75" customHeight="1" x14ac:dyDescent="0.2">
      <c r="D1" s="250"/>
      <c r="E1" s="250"/>
      <c r="O1" s="872"/>
      <c r="P1" s="872"/>
      <c r="Q1" s="689"/>
      <c r="U1" s="869" t="s">
        <v>691</v>
      </c>
      <c r="V1" s="869"/>
      <c r="W1" s="581"/>
      <c r="X1" s="581"/>
      <c r="Y1" s="380"/>
      <c r="Z1" s="251"/>
    </row>
    <row r="2" spans="1:29" ht="15.75" customHeight="1" x14ac:dyDescent="0.2">
      <c r="A2" s="873" t="s">
        <v>530</v>
      </c>
      <c r="B2" s="873"/>
      <c r="C2" s="873"/>
      <c r="D2" s="873"/>
      <c r="E2" s="873"/>
      <c r="F2" s="873"/>
      <c r="G2" s="873"/>
      <c r="H2" s="873"/>
      <c r="I2" s="873"/>
      <c r="J2" s="873"/>
      <c r="K2" s="873"/>
      <c r="L2" s="873"/>
      <c r="M2" s="873"/>
      <c r="N2" s="873"/>
      <c r="O2" s="873"/>
      <c r="P2" s="873"/>
      <c r="Q2" s="873"/>
      <c r="R2" s="873"/>
      <c r="S2" s="873"/>
      <c r="T2" s="873"/>
      <c r="U2" s="873"/>
      <c r="V2" s="873"/>
      <c r="W2" s="583"/>
      <c r="X2" s="583"/>
      <c r="Y2" s="379"/>
      <c r="Z2" s="379"/>
      <c r="AA2" s="379"/>
      <c r="AB2" s="379"/>
    </row>
    <row r="3" spans="1:29" ht="16.5" customHeight="1" x14ac:dyDescent="0.2">
      <c r="A3" s="874" t="s">
        <v>531</v>
      </c>
      <c r="B3" s="874"/>
      <c r="C3" s="874"/>
      <c r="D3" s="874"/>
      <c r="E3" s="874"/>
      <c r="F3" s="874"/>
      <c r="G3" s="874"/>
      <c r="H3" s="874"/>
      <c r="I3" s="874"/>
      <c r="J3" s="874"/>
      <c r="K3" s="874"/>
      <c r="L3" s="874"/>
      <c r="M3" s="874"/>
      <c r="N3" s="874"/>
      <c r="O3" s="874"/>
      <c r="P3" s="874"/>
      <c r="Q3" s="874"/>
      <c r="R3" s="874"/>
      <c r="S3" s="874"/>
      <c r="T3" s="874"/>
      <c r="U3" s="874"/>
      <c r="V3" s="874"/>
      <c r="W3" s="584"/>
      <c r="X3" s="584"/>
      <c r="Y3" s="481"/>
      <c r="Z3" s="481"/>
      <c r="AA3" s="481"/>
      <c r="AB3" s="481"/>
    </row>
    <row r="4" spans="1:29" ht="15" customHeight="1" x14ac:dyDescent="0.2">
      <c r="A4" s="875" t="s">
        <v>532</v>
      </c>
      <c r="B4" s="875"/>
      <c r="C4" s="875"/>
      <c r="D4" s="875"/>
      <c r="E4" s="875"/>
      <c r="F4" s="875"/>
      <c r="G4" s="875"/>
      <c r="H4" s="875"/>
      <c r="I4" s="875"/>
      <c r="J4" s="875"/>
      <c r="K4" s="875"/>
      <c r="L4" s="875"/>
      <c r="M4" s="875"/>
      <c r="N4" s="875"/>
      <c r="O4" s="875"/>
      <c r="P4" s="875"/>
      <c r="Q4" s="875"/>
      <c r="R4" s="875"/>
      <c r="S4" s="875"/>
      <c r="T4" s="875"/>
      <c r="U4" s="875"/>
      <c r="V4" s="875"/>
      <c r="W4" s="585"/>
      <c r="X4" s="585"/>
      <c r="Y4" s="482"/>
      <c r="Z4" s="482"/>
      <c r="AA4" s="482"/>
      <c r="AB4" s="482"/>
    </row>
    <row r="5" spans="1:29" ht="15.75" customHeight="1" x14ac:dyDescent="0.2">
      <c r="G5" s="492"/>
      <c r="I5" s="492"/>
      <c r="K5" s="492"/>
      <c r="M5" s="492"/>
      <c r="O5" s="492"/>
      <c r="Q5" s="492"/>
      <c r="S5" s="492"/>
      <c r="U5" s="492"/>
      <c r="V5" s="492" t="s">
        <v>153</v>
      </c>
      <c r="W5" s="492"/>
      <c r="X5" s="492"/>
      <c r="Y5" s="253"/>
      <c r="Z5" s="253"/>
      <c r="AA5" s="253"/>
    </row>
    <row r="6" spans="1:29" s="250" customFormat="1" ht="42" customHeight="1" x14ac:dyDescent="0.2">
      <c r="A6" s="254" t="s">
        <v>533</v>
      </c>
      <c r="B6" s="254" t="s">
        <v>534</v>
      </c>
      <c r="C6" s="254" t="s">
        <v>535</v>
      </c>
      <c r="D6" s="255" t="s">
        <v>525</v>
      </c>
      <c r="E6" s="255" t="s">
        <v>452</v>
      </c>
      <c r="F6" s="255" t="s">
        <v>830</v>
      </c>
      <c r="G6" s="545" t="s">
        <v>833</v>
      </c>
      <c r="H6" s="545" t="s">
        <v>829</v>
      </c>
      <c r="I6" s="576" t="s">
        <v>833</v>
      </c>
      <c r="J6" s="576" t="s">
        <v>829</v>
      </c>
      <c r="K6" s="591" t="s">
        <v>833</v>
      </c>
      <c r="L6" s="591" t="s">
        <v>830</v>
      </c>
      <c r="M6" s="577" t="s">
        <v>833</v>
      </c>
      <c r="N6" s="577" t="s">
        <v>829</v>
      </c>
      <c r="O6" s="577" t="s">
        <v>833</v>
      </c>
      <c r="P6" s="577" t="s">
        <v>829</v>
      </c>
      <c r="Q6" s="577" t="s">
        <v>833</v>
      </c>
      <c r="R6" s="577" t="s">
        <v>829</v>
      </c>
      <c r="S6" s="577" t="s">
        <v>833</v>
      </c>
      <c r="T6" s="577" t="s">
        <v>829</v>
      </c>
      <c r="U6" s="577" t="s">
        <v>833</v>
      </c>
      <c r="V6" s="577" t="s">
        <v>830</v>
      </c>
      <c r="W6" s="586"/>
      <c r="X6" s="586"/>
      <c r="Y6" s="255" t="s">
        <v>334</v>
      </c>
      <c r="Z6" s="255" t="s">
        <v>536</v>
      </c>
      <c r="AA6" s="255" t="s">
        <v>537</v>
      </c>
      <c r="AB6" s="255" t="s">
        <v>538</v>
      </c>
    </row>
    <row r="7" spans="1:29" ht="15.75" customHeight="1" x14ac:dyDescent="0.2">
      <c r="A7" s="876" t="s">
        <v>539</v>
      </c>
      <c r="B7" s="877"/>
      <c r="C7" s="877"/>
      <c r="D7" s="877"/>
      <c r="E7" s="877"/>
      <c r="F7" s="877"/>
      <c r="G7" s="877"/>
      <c r="H7" s="877"/>
      <c r="I7" s="877"/>
      <c r="J7" s="877"/>
      <c r="K7" s="877"/>
      <c r="L7" s="877"/>
      <c r="M7" s="877"/>
      <c r="N7" s="877"/>
      <c r="O7" s="877"/>
      <c r="P7" s="877"/>
      <c r="Q7" s="877"/>
      <c r="R7" s="877"/>
      <c r="S7" s="877"/>
      <c r="T7" s="877"/>
      <c r="U7" s="877"/>
      <c r="V7" s="877"/>
      <c r="W7" s="582"/>
      <c r="X7" s="582"/>
      <c r="Y7" s="536"/>
      <c r="Z7" s="536"/>
      <c r="AA7" s="536"/>
      <c r="AB7" s="537"/>
    </row>
    <row r="8" spans="1:29" s="249" customFormat="1" ht="19.5" customHeight="1" x14ac:dyDescent="0.2">
      <c r="A8" s="256" t="s">
        <v>438</v>
      </c>
      <c r="B8" s="319" t="s">
        <v>540</v>
      </c>
      <c r="C8" s="256" t="s">
        <v>541</v>
      </c>
      <c r="D8" s="33">
        <v>18000</v>
      </c>
      <c r="E8" s="33"/>
      <c r="F8" s="33">
        <f>SUM(D8:E8)</f>
        <v>18000</v>
      </c>
      <c r="G8" s="33"/>
      <c r="H8" s="33">
        <f>SUM(F8:G8)</f>
        <v>18000</v>
      </c>
      <c r="I8" s="33"/>
      <c r="J8" s="33">
        <f>SUM(H8:I8)</f>
        <v>18000</v>
      </c>
      <c r="K8" s="33"/>
      <c r="L8" s="33">
        <f>SUM(J8:K8)</f>
        <v>18000</v>
      </c>
      <c r="M8" s="33"/>
      <c r="N8" s="33">
        <f>SUM(L8:M8)</f>
        <v>18000</v>
      </c>
      <c r="O8" s="33"/>
      <c r="P8" s="33">
        <f>SUM(N8:O8)</f>
        <v>18000</v>
      </c>
      <c r="Q8" s="33"/>
      <c r="R8" s="33">
        <f>SUM(P8:Q8)</f>
        <v>18000</v>
      </c>
      <c r="S8" s="33"/>
      <c r="T8" s="33">
        <f>SUM(R8:S8)</f>
        <v>18000</v>
      </c>
      <c r="U8" s="33"/>
      <c r="V8" s="33">
        <f>SUM(T8:U8)</f>
        <v>18000</v>
      </c>
      <c r="W8" s="33"/>
      <c r="X8" s="33"/>
      <c r="Y8" s="33"/>
      <c r="Z8" s="33"/>
      <c r="AA8" s="33">
        <v>18000</v>
      </c>
      <c r="AB8" s="33"/>
      <c r="AC8" s="249">
        <f>SUM(Y8:AB8)</f>
        <v>18000</v>
      </c>
    </row>
    <row r="9" spans="1:29" s="249" customFormat="1" ht="15.75" x14ac:dyDescent="0.2">
      <c r="A9" s="256" t="s">
        <v>714</v>
      </c>
      <c r="B9" s="319" t="s">
        <v>542</v>
      </c>
      <c r="C9" s="256" t="s">
        <v>543</v>
      </c>
      <c r="D9" s="33">
        <v>18095</v>
      </c>
      <c r="E9" s="33"/>
      <c r="F9" s="33">
        <f t="shared" ref="F9:F31" si="0">SUM(D9:E9)</f>
        <v>18095</v>
      </c>
      <c r="G9" s="33"/>
      <c r="H9" s="33">
        <f t="shared" ref="H9:H31" si="1">SUM(F9:G9)</f>
        <v>18095</v>
      </c>
      <c r="I9" s="33"/>
      <c r="J9" s="33">
        <f t="shared" ref="J9:J31" si="2">SUM(H9:I9)</f>
        <v>18095</v>
      </c>
      <c r="K9" s="33"/>
      <c r="L9" s="33">
        <f t="shared" ref="L9:L80" si="3">SUM(J9:K9)</f>
        <v>18095</v>
      </c>
      <c r="M9" s="33"/>
      <c r="N9" s="33">
        <f t="shared" ref="N9:N31" si="4">SUM(L9:M9)</f>
        <v>18095</v>
      </c>
      <c r="O9" s="33"/>
      <c r="P9" s="33">
        <f t="shared" ref="P9:P79" si="5">SUM(N9:O9)</f>
        <v>18095</v>
      </c>
      <c r="Q9" s="33"/>
      <c r="R9" s="33">
        <f t="shared" ref="R9:R31" si="6">SUM(P9:Q9)</f>
        <v>18095</v>
      </c>
      <c r="S9" s="33"/>
      <c r="T9" s="33">
        <f t="shared" ref="T9:T73" si="7">SUM(R9:S9)</f>
        <v>18095</v>
      </c>
      <c r="U9" s="33"/>
      <c r="V9" s="33">
        <f t="shared" ref="V9:V31" si="8">SUM(T9:U9)</f>
        <v>18095</v>
      </c>
      <c r="W9" s="33"/>
      <c r="X9" s="33"/>
      <c r="Y9" s="33"/>
      <c r="Z9" s="33"/>
      <c r="AA9" s="33">
        <v>18095</v>
      </c>
      <c r="AB9" s="33"/>
      <c r="AC9" s="249">
        <f t="shared" ref="AC9:AC81" si="9">SUM(Y9:AB9)</f>
        <v>18095</v>
      </c>
    </row>
    <row r="10" spans="1:29" s="249" customFormat="1" ht="31.5" x14ac:dyDescent="0.2">
      <c r="A10" s="256" t="s">
        <v>716</v>
      </c>
      <c r="B10" s="320" t="s">
        <v>811</v>
      </c>
      <c r="C10" s="256" t="s">
        <v>544</v>
      </c>
      <c r="D10" s="33">
        <v>404232</v>
      </c>
      <c r="E10" s="33"/>
      <c r="F10" s="33">
        <f t="shared" si="0"/>
        <v>404232</v>
      </c>
      <c r="G10" s="33"/>
      <c r="H10" s="33">
        <f t="shared" si="1"/>
        <v>404232</v>
      </c>
      <c r="I10" s="33"/>
      <c r="J10" s="33">
        <f t="shared" si="2"/>
        <v>404232</v>
      </c>
      <c r="K10" s="33"/>
      <c r="L10" s="33">
        <f t="shared" si="3"/>
        <v>404232</v>
      </c>
      <c r="M10" s="33"/>
      <c r="N10" s="33">
        <f t="shared" si="4"/>
        <v>404232</v>
      </c>
      <c r="O10" s="33"/>
      <c r="P10" s="33">
        <f t="shared" si="5"/>
        <v>404232</v>
      </c>
      <c r="Q10" s="33"/>
      <c r="R10" s="33">
        <f t="shared" si="6"/>
        <v>404232</v>
      </c>
      <c r="S10" s="33">
        <v>-80894</v>
      </c>
      <c r="T10" s="33">
        <f t="shared" si="7"/>
        <v>323338</v>
      </c>
      <c r="U10" s="33"/>
      <c r="V10" s="33">
        <f t="shared" si="8"/>
        <v>323338</v>
      </c>
      <c r="W10" s="33"/>
      <c r="X10" s="33"/>
      <c r="Y10" s="33"/>
      <c r="Z10" s="33"/>
      <c r="AA10" s="33">
        <f>364469+36838+3484-559</f>
        <v>404232</v>
      </c>
      <c r="AB10" s="33"/>
      <c r="AC10" s="249">
        <f t="shared" si="9"/>
        <v>404232</v>
      </c>
    </row>
    <row r="11" spans="1:29" s="249" customFormat="1" ht="31.5" x14ac:dyDescent="0.2">
      <c r="A11" s="256" t="s">
        <v>715</v>
      </c>
      <c r="B11" s="320" t="s">
        <v>545</v>
      </c>
      <c r="C11" s="257"/>
      <c r="D11" s="33">
        <v>4850</v>
      </c>
      <c r="E11" s="33"/>
      <c r="F11" s="33">
        <f t="shared" si="0"/>
        <v>4850</v>
      </c>
      <c r="G11" s="33"/>
      <c r="H11" s="33">
        <f t="shared" si="1"/>
        <v>4850</v>
      </c>
      <c r="I11" s="33"/>
      <c r="J11" s="33">
        <f t="shared" si="2"/>
        <v>4850</v>
      </c>
      <c r="K11" s="33"/>
      <c r="L11" s="33">
        <f t="shared" si="3"/>
        <v>4850</v>
      </c>
      <c r="M11" s="33"/>
      <c r="N11" s="33">
        <f>SUM(L11:M11)</f>
        <v>4850</v>
      </c>
      <c r="O11" s="33"/>
      <c r="P11" s="33">
        <f t="shared" si="5"/>
        <v>4850</v>
      </c>
      <c r="Q11" s="33"/>
      <c r="R11" s="33">
        <f t="shared" si="6"/>
        <v>4850</v>
      </c>
      <c r="S11" s="33"/>
      <c r="T11" s="33">
        <f t="shared" si="7"/>
        <v>4850</v>
      </c>
      <c r="U11" s="33"/>
      <c r="V11" s="33">
        <f t="shared" si="8"/>
        <v>4850</v>
      </c>
      <c r="W11" s="33"/>
      <c r="X11" s="33"/>
      <c r="Y11" s="33"/>
      <c r="Z11" s="33">
        <v>5</v>
      </c>
      <c r="AA11" s="33">
        <v>4845</v>
      </c>
      <c r="AB11" s="33"/>
      <c r="AC11" s="249">
        <f t="shared" si="9"/>
        <v>4850</v>
      </c>
    </row>
    <row r="12" spans="1:29" s="249" customFormat="1" ht="31.5" x14ac:dyDescent="0.2">
      <c r="A12" s="256" t="s">
        <v>717</v>
      </c>
      <c r="B12" s="321" t="s">
        <v>1166</v>
      </c>
      <c r="C12" s="256" t="s">
        <v>546</v>
      </c>
      <c r="D12" s="33">
        <f>Y12+Z12+AA12+AB12</f>
        <v>0</v>
      </c>
      <c r="E12" s="33"/>
      <c r="F12" s="33">
        <f t="shared" si="0"/>
        <v>0</v>
      </c>
      <c r="G12" s="33"/>
      <c r="H12" s="33">
        <f t="shared" si="1"/>
        <v>0</v>
      </c>
      <c r="I12" s="33"/>
      <c r="J12" s="33">
        <f t="shared" si="2"/>
        <v>0</v>
      </c>
      <c r="K12" s="33"/>
      <c r="L12" s="33">
        <f t="shared" si="3"/>
        <v>0</v>
      </c>
      <c r="M12" s="33"/>
      <c r="N12" s="33">
        <f t="shared" si="4"/>
        <v>0</v>
      </c>
      <c r="O12" s="33"/>
      <c r="P12" s="33">
        <f t="shared" si="5"/>
        <v>0</v>
      </c>
      <c r="Q12" s="33">
        <v>9843</v>
      </c>
      <c r="R12" s="33">
        <f t="shared" si="6"/>
        <v>9843</v>
      </c>
      <c r="S12" s="33">
        <v>542</v>
      </c>
      <c r="T12" s="33">
        <f t="shared" si="7"/>
        <v>10385</v>
      </c>
      <c r="U12" s="33"/>
      <c r="V12" s="33">
        <f t="shared" si="8"/>
        <v>10385</v>
      </c>
      <c r="W12" s="33"/>
      <c r="X12" s="33"/>
      <c r="Y12" s="33"/>
      <c r="Z12" s="33"/>
      <c r="AA12" s="33"/>
      <c r="AB12" s="33"/>
      <c r="AC12" s="249">
        <f t="shared" si="9"/>
        <v>0</v>
      </c>
    </row>
    <row r="13" spans="1:29" s="249" customFormat="1" ht="47.25" x14ac:dyDescent="0.2">
      <c r="A13" s="256" t="s">
        <v>718</v>
      </c>
      <c r="B13" s="322" t="s">
        <v>547</v>
      </c>
      <c r="C13" s="256" t="s">
        <v>548</v>
      </c>
      <c r="D13" s="33">
        <v>15000</v>
      </c>
      <c r="E13" s="33"/>
      <c r="F13" s="33">
        <f t="shared" si="0"/>
        <v>15000</v>
      </c>
      <c r="G13" s="33"/>
      <c r="H13" s="33">
        <f t="shared" si="1"/>
        <v>15000</v>
      </c>
      <c r="I13" s="33"/>
      <c r="J13" s="33">
        <f t="shared" si="2"/>
        <v>15000</v>
      </c>
      <c r="K13" s="33"/>
      <c r="L13" s="33">
        <f t="shared" si="3"/>
        <v>15000</v>
      </c>
      <c r="M13" s="33"/>
      <c r="N13" s="33">
        <f t="shared" si="4"/>
        <v>15000</v>
      </c>
      <c r="O13" s="33"/>
      <c r="P13" s="33">
        <f t="shared" si="5"/>
        <v>15000</v>
      </c>
      <c r="Q13" s="33"/>
      <c r="R13" s="33">
        <f t="shared" si="6"/>
        <v>15000</v>
      </c>
      <c r="S13" s="33"/>
      <c r="T13" s="33">
        <f t="shared" si="7"/>
        <v>15000</v>
      </c>
      <c r="U13" s="33"/>
      <c r="V13" s="33">
        <f t="shared" si="8"/>
        <v>15000</v>
      </c>
      <c r="W13" s="33"/>
      <c r="X13" s="33"/>
      <c r="Y13" s="33"/>
      <c r="Z13" s="33"/>
      <c r="AA13" s="33">
        <v>15000</v>
      </c>
      <c r="AB13" s="33"/>
      <c r="AC13" s="249">
        <f t="shared" si="9"/>
        <v>15000</v>
      </c>
    </row>
    <row r="14" spans="1:29" s="249" customFormat="1" ht="31.5" x14ac:dyDescent="0.2">
      <c r="A14" s="256" t="s">
        <v>719</v>
      </c>
      <c r="B14" s="259" t="s">
        <v>549</v>
      </c>
      <c r="C14" s="256"/>
      <c r="D14" s="33">
        <v>2275</v>
      </c>
      <c r="E14" s="33"/>
      <c r="F14" s="33">
        <f t="shared" si="0"/>
        <v>2275</v>
      </c>
      <c r="G14" s="33"/>
      <c r="H14" s="33">
        <f t="shared" si="1"/>
        <v>2275</v>
      </c>
      <c r="I14" s="33"/>
      <c r="J14" s="33">
        <f t="shared" si="2"/>
        <v>2275</v>
      </c>
      <c r="K14" s="33"/>
      <c r="L14" s="33">
        <f t="shared" si="3"/>
        <v>2275</v>
      </c>
      <c r="M14" s="33"/>
      <c r="N14" s="33">
        <f t="shared" si="4"/>
        <v>2275</v>
      </c>
      <c r="O14" s="33"/>
      <c r="P14" s="33">
        <f t="shared" si="5"/>
        <v>2275</v>
      </c>
      <c r="Q14" s="33"/>
      <c r="R14" s="33">
        <f t="shared" si="6"/>
        <v>2275</v>
      </c>
      <c r="S14" s="33"/>
      <c r="T14" s="33">
        <f t="shared" si="7"/>
        <v>2275</v>
      </c>
      <c r="U14" s="33"/>
      <c r="V14" s="33">
        <f t="shared" si="8"/>
        <v>2275</v>
      </c>
      <c r="W14" s="33"/>
      <c r="X14" s="33"/>
      <c r="Y14" s="33"/>
      <c r="Z14" s="33"/>
      <c r="AA14" s="33">
        <v>2275</v>
      </c>
      <c r="AB14" s="33"/>
      <c r="AC14" s="249">
        <f t="shared" si="9"/>
        <v>2275</v>
      </c>
    </row>
    <row r="15" spans="1:29" s="249" customFormat="1" ht="31.5" x14ac:dyDescent="0.2">
      <c r="A15" s="256" t="s">
        <v>720</v>
      </c>
      <c r="B15" s="259" t="s">
        <v>550</v>
      </c>
      <c r="C15" s="260" t="s">
        <v>1172</v>
      </c>
      <c r="D15" s="33">
        <v>13675</v>
      </c>
      <c r="E15" s="33"/>
      <c r="F15" s="33">
        <f t="shared" si="0"/>
        <v>13675</v>
      </c>
      <c r="G15" s="33"/>
      <c r="H15" s="33">
        <f t="shared" si="1"/>
        <v>13675</v>
      </c>
      <c r="I15" s="33"/>
      <c r="J15" s="33">
        <f t="shared" si="2"/>
        <v>13675</v>
      </c>
      <c r="K15" s="33"/>
      <c r="L15" s="33">
        <f t="shared" si="3"/>
        <v>13675</v>
      </c>
      <c r="M15" s="33"/>
      <c r="N15" s="33">
        <f t="shared" si="4"/>
        <v>13675</v>
      </c>
      <c r="O15" s="33"/>
      <c r="P15" s="33">
        <f t="shared" si="5"/>
        <v>13675</v>
      </c>
      <c r="Q15" s="33"/>
      <c r="R15" s="33">
        <f t="shared" si="6"/>
        <v>13675</v>
      </c>
      <c r="S15" s="33"/>
      <c r="T15" s="33">
        <f t="shared" si="7"/>
        <v>13675</v>
      </c>
      <c r="U15" s="33"/>
      <c r="V15" s="33">
        <f t="shared" si="8"/>
        <v>13675</v>
      </c>
      <c r="W15" s="33"/>
      <c r="X15" s="33"/>
      <c r="Y15" s="33"/>
      <c r="Z15" s="33"/>
      <c r="AA15" s="33">
        <v>13675</v>
      </c>
      <c r="AB15" s="33"/>
      <c r="AC15" s="249">
        <f t="shared" si="9"/>
        <v>13675</v>
      </c>
    </row>
    <row r="16" spans="1:29" s="249" customFormat="1" ht="38.25" x14ac:dyDescent="0.2">
      <c r="A16" s="256" t="s">
        <v>721</v>
      </c>
      <c r="B16" s="323" t="s">
        <v>551</v>
      </c>
      <c r="C16" s="262" t="s">
        <v>552</v>
      </c>
      <c r="D16" s="33">
        <v>9434</v>
      </c>
      <c r="E16" s="33"/>
      <c r="F16" s="33">
        <f t="shared" si="0"/>
        <v>9434</v>
      </c>
      <c r="G16" s="33"/>
      <c r="H16" s="33">
        <f t="shared" si="1"/>
        <v>9434</v>
      </c>
      <c r="I16" s="33"/>
      <c r="J16" s="33">
        <f t="shared" si="2"/>
        <v>9434</v>
      </c>
      <c r="K16" s="33"/>
      <c r="L16" s="33">
        <f t="shared" si="3"/>
        <v>9434</v>
      </c>
      <c r="M16" s="33"/>
      <c r="N16" s="33">
        <f t="shared" si="4"/>
        <v>9434</v>
      </c>
      <c r="O16" s="33"/>
      <c r="P16" s="33">
        <f t="shared" si="5"/>
        <v>9434</v>
      </c>
      <c r="Q16" s="33"/>
      <c r="R16" s="33">
        <f t="shared" si="6"/>
        <v>9434</v>
      </c>
      <c r="S16" s="33"/>
      <c r="T16" s="33">
        <f t="shared" si="7"/>
        <v>9434</v>
      </c>
      <c r="U16" s="33"/>
      <c r="V16" s="33">
        <f t="shared" si="8"/>
        <v>9434</v>
      </c>
      <c r="W16" s="33"/>
      <c r="X16" s="33"/>
      <c r="Y16" s="33"/>
      <c r="Z16" s="33"/>
      <c r="AA16" s="33">
        <v>9434</v>
      </c>
      <c r="AB16" s="33"/>
      <c r="AC16" s="249">
        <f t="shared" si="9"/>
        <v>9434</v>
      </c>
    </row>
    <row r="17" spans="1:29" s="249" customFormat="1" ht="31.5" x14ac:dyDescent="0.2">
      <c r="A17" s="256" t="s">
        <v>722</v>
      </c>
      <c r="B17" s="322" t="s">
        <v>1126</v>
      </c>
      <c r="C17" s="256" t="s">
        <v>553</v>
      </c>
      <c r="D17" s="33">
        <v>16910</v>
      </c>
      <c r="E17" s="33"/>
      <c r="F17" s="33">
        <f t="shared" si="0"/>
        <v>16910</v>
      </c>
      <c r="G17" s="33"/>
      <c r="H17" s="33">
        <f t="shared" si="1"/>
        <v>16910</v>
      </c>
      <c r="I17" s="33"/>
      <c r="J17" s="33">
        <f t="shared" si="2"/>
        <v>16910</v>
      </c>
      <c r="K17" s="33"/>
      <c r="L17" s="33">
        <f t="shared" si="3"/>
        <v>16910</v>
      </c>
      <c r="M17" s="33"/>
      <c r="N17" s="33">
        <f t="shared" si="4"/>
        <v>16910</v>
      </c>
      <c r="O17" s="33">
        <v>191</v>
      </c>
      <c r="P17" s="33">
        <f>SUM(N17:O17)</f>
        <v>17101</v>
      </c>
      <c r="Q17" s="33"/>
      <c r="R17" s="33">
        <f t="shared" si="6"/>
        <v>17101</v>
      </c>
      <c r="S17" s="33"/>
      <c r="T17" s="33">
        <f t="shared" si="7"/>
        <v>17101</v>
      </c>
      <c r="U17" s="33"/>
      <c r="V17" s="33">
        <f t="shared" si="8"/>
        <v>17101</v>
      </c>
      <c r="W17" s="33"/>
      <c r="X17" s="33"/>
      <c r="Y17" s="33">
        <v>16910</v>
      </c>
      <c r="Z17" s="33"/>
      <c r="AA17" s="33"/>
      <c r="AB17" s="33"/>
      <c r="AC17" s="249">
        <f t="shared" si="9"/>
        <v>16910</v>
      </c>
    </row>
    <row r="18" spans="1:29" s="249" customFormat="1" ht="31.5" x14ac:dyDescent="0.2">
      <c r="A18" s="256" t="s">
        <v>723</v>
      </c>
      <c r="B18" s="318" t="s">
        <v>554</v>
      </c>
      <c r="C18" s="269" t="s">
        <v>696</v>
      </c>
      <c r="D18" s="33">
        <v>19009</v>
      </c>
      <c r="E18" s="33"/>
      <c r="F18" s="33">
        <f t="shared" si="0"/>
        <v>19009</v>
      </c>
      <c r="G18" s="33">
        <v>-19009</v>
      </c>
      <c r="H18" s="33">
        <f t="shared" si="1"/>
        <v>0</v>
      </c>
      <c r="I18" s="33"/>
      <c r="J18" s="33">
        <f t="shared" si="2"/>
        <v>0</v>
      </c>
      <c r="K18" s="33"/>
      <c r="L18" s="33">
        <f t="shared" si="3"/>
        <v>0</v>
      </c>
      <c r="M18" s="33"/>
      <c r="N18" s="33">
        <f t="shared" si="4"/>
        <v>0</v>
      </c>
      <c r="O18" s="33"/>
      <c r="P18" s="33">
        <f t="shared" si="5"/>
        <v>0</v>
      </c>
      <c r="Q18" s="33"/>
      <c r="R18" s="33">
        <f t="shared" si="6"/>
        <v>0</v>
      </c>
      <c r="S18" s="33"/>
      <c r="T18" s="33">
        <f t="shared" si="7"/>
        <v>0</v>
      </c>
      <c r="U18" s="33"/>
      <c r="V18" s="33">
        <f t="shared" si="8"/>
        <v>0</v>
      </c>
      <c r="W18" s="33"/>
      <c r="X18" s="33"/>
      <c r="Y18" s="33"/>
      <c r="Z18" s="270"/>
      <c r="AA18" s="33"/>
      <c r="AB18" s="33"/>
      <c r="AC18" s="249">
        <f t="shared" si="9"/>
        <v>0</v>
      </c>
    </row>
    <row r="19" spans="1:29" s="249" customFormat="1" ht="33.75" customHeight="1" x14ac:dyDescent="0.2">
      <c r="A19" s="256" t="s">
        <v>1039</v>
      </c>
      <c r="B19" s="321" t="s">
        <v>555</v>
      </c>
      <c r="C19" s="260" t="s">
        <v>873</v>
      </c>
      <c r="D19" s="26"/>
      <c r="E19" s="258"/>
      <c r="F19" s="33">
        <f t="shared" si="0"/>
        <v>0</v>
      </c>
      <c r="G19" s="33">
        <v>56527</v>
      </c>
      <c r="H19" s="33">
        <f t="shared" si="1"/>
        <v>56527</v>
      </c>
      <c r="I19" s="33"/>
      <c r="J19" s="33">
        <f t="shared" si="2"/>
        <v>56527</v>
      </c>
      <c r="K19" s="33">
        <v>2300</v>
      </c>
      <c r="L19" s="33">
        <f t="shared" si="3"/>
        <v>58827</v>
      </c>
      <c r="M19" s="33"/>
      <c r="N19" s="33">
        <f t="shared" si="4"/>
        <v>58827</v>
      </c>
      <c r="O19" s="33"/>
      <c r="P19" s="33">
        <f t="shared" si="5"/>
        <v>58827</v>
      </c>
      <c r="Q19" s="33">
        <v>-3126</v>
      </c>
      <c r="R19" s="33">
        <f t="shared" si="6"/>
        <v>55701</v>
      </c>
      <c r="S19" s="33"/>
      <c r="T19" s="33">
        <f t="shared" si="7"/>
        <v>55701</v>
      </c>
      <c r="U19" s="33"/>
      <c r="V19" s="33">
        <f t="shared" si="8"/>
        <v>55701</v>
      </c>
      <c r="W19" s="33"/>
      <c r="X19" s="33"/>
      <c r="Y19" s="258"/>
      <c r="Z19" s="33">
        <v>56527</v>
      </c>
      <c r="AA19" s="263"/>
      <c r="AB19" s="263"/>
      <c r="AC19" s="249">
        <f t="shared" si="9"/>
        <v>56527</v>
      </c>
    </row>
    <row r="20" spans="1:29" s="249" customFormat="1" ht="31.5" x14ac:dyDescent="0.2">
      <c r="A20" s="256" t="s">
        <v>1040</v>
      </c>
      <c r="B20" s="321" t="s">
        <v>556</v>
      </c>
      <c r="C20" s="260" t="s">
        <v>557</v>
      </c>
      <c r="D20" s="26"/>
      <c r="E20" s="258"/>
      <c r="F20" s="33">
        <f t="shared" si="0"/>
        <v>0</v>
      </c>
      <c r="G20" s="33">
        <v>143048</v>
      </c>
      <c r="H20" s="33">
        <f t="shared" si="1"/>
        <v>143048</v>
      </c>
      <c r="I20" s="33"/>
      <c r="J20" s="33">
        <f t="shared" si="2"/>
        <v>143048</v>
      </c>
      <c r="K20" s="33">
        <v>1200</v>
      </c>
      <c r="L20" s="33">
        <f t="shared" si="3"/>
        <v>144248</v>
      </c>
      <c r="M20" s="33"/>
      <c r="N20" s="33">
        <f t="shared" si="4"/>
        <v>144248</v>
      </c>
      <c r="O20" s="33"/>
      <c r="P20" s="33">
        <f t="shared" si="5"/>
        <v>144248</v>
      </c>
      <c r="Q20" s="33">
        <v>-7445</v>
      </c>
      <c r="R20" s="33">
        <f t="shared" si="6"/>
        <v>136803</v>
      </c>
      <c r="S20" s="33"/>
      <c r="T20" s="33">
        <f t="shared" si="7"/>
        <v>136803</v>
      </c>
      <c r="U20" s="33"/>
      <c r="V20" s="33">
        <f t="shared" si="8"/>
        <v>136803</v>
      </c>
      <c r="W20" s="33"/>
      <c r="X20" s="33"/>
      <c r="Y20" s="258"/>
      <c r="Z20" s="33">
        <v>143048</v>
      </c>
      <c r="AA20" s="263"/>
      <c r="AB20" s="263"/>
      <c r="AC20" s="249">
        <f t="shared" si="9"/>
        <v>143048</v>
      </c>
    </row>
    <row r="21" spans="1:29" s="249" customFormat="1" ht="31.5" x14ac:dyDescent="0.2">
      <c r="A21" s="256" t="s">
        <v>1041</v>
      </c>
      <c r="B21" s="321" t="s">
        <v>558</v>
      </c>
      <c r="C21" s="260" t="s">
        <v>559</v>
      </c>
      <c r="D21" s="26"/>
      <c r="E21" s="258"/>
      <c r="F21" s="33">
        <f t="shared" si="0"/>
        <v>0</v>
      </c>
      <c r="G21" s="33">
        <v>200950</v>
      </c>
      <c r="H21" s="33">
        <f t="shared" si="1"/>
        <v>200950</v>
      </c>
      <c r="I21" s="33"/>
      <c r="J21" s="33">
        <f t="shared" si="2"/>
        <v>200950</v>
      </c>
      <c r="K21" s="33"/>
      <c r="L21" s="33">
        <f t="shared" si="3"/>
        <v>200950</v>
      </c>
      <c r="M21" s="33"/>
      <c r="N21" s="33">
        <f t="shared" si="4"/>
        <v>200950</v>
      </c>
      <c r="O21" s="33"/>
      <c r="P21" s="33">
        <f t="shared" si="5"/>
        <v>200950</v>
      </c>
      <c r="Q21" s="33">
        <v>-10446</v>
      </c>
      <c r="R21" s="33">
        <f t="shared" si="6"/>
        <v>190504</v>
      </c>
      <c r="S21" s="33"/>
      <c r="T21" s="33">
        <f t="shared" si="7"/>
        <v>190504</v>
      </c>
      <c r="U21" s="33"/>
      <c r="V21" s="33">
        <f t="shared" si="8"/>
        <v>190504</v>
      </c>
      <c r="W21" s="33"/>
      <c r="X21" s="33"/>
      <c r="Y21" s="258"/>
      <c r="Z21" s="33">
        <v>200950</v>
      </c>
      <c r="AA21" s="263"/>
      <c r="AB21" s="263"/>
      <c r="AC21" s="249">
        <f t="shared" si="9"/>
        <v>200950</v>
      </c>
    </row>
    <row r="22" spans="1:29" s="249" customFormat="1" ht="47.25" x14ac:dyDescent="0.2">
      <c r="A22" s="256" t="s">
        <v>276</v>
      </c>
      <c r="B22" s="259" t="s">
        <v>560</v>
      </c>
      <c r="C22" s="264" t="s">
        <v>561</v>
      </c>
      <c r="D22" s="33">
        <v>5553</v>
      </c>
      <c r="E22" s="33"/>
      <c r="F22" s="33">
        <f t="shared" si="0"/>
        <v>5553</v>
      </c>
      <c r="G22" s="33"/>
      <c r="H22" s="33">
        <f t="shared" si="1"/>
        <v>5553</v>
      </c>
      <c r="I22" s="33"/>
      <c r="J22" s="33">
        <f t="shared" si="2"/>
        <v>5553</v>
      </c>
      <c r="K22" s="33"/>
      <c r="L22" s="33">
        <f t="shared" si="3"/>
        <v>5553</v>
      </c>
      <c r="M22" s="33"/>
      <c r="N22" s="33">
        <f t="shared" si="4"/>
        <v>5553</v>
      </c>
      <c r="O22" s="33"/>
      <c r="P22" s="33">
        <f t="shared" si="5"/>
        <v>5553</v>
      </c>
      <c r="Q22" s="33"/>
      <c r="R22" s="33">
        <f t="shared" si="6"/>
        <v>5553</v>
      </c>
      <c r="S22" s="33"/>
      <c r="T22" s="33">
        <f t="shared" si="7"/>
        <v>5553</v>
      </c>
      <c r="U22" s="33"/>
      <c r="V22" s="33">
        <f t="shared" si="8"/>
        <v>5553</v>
      </c>
      <c r="W22" s="33"/>
      <c r="X22" s="33"/>
      <c r="Y22" s="33"/>
      <c r="Z22" s="33">
        <v>4997</v>
      </c>
      <c r="AA22" s="33">
        <v>556</v>
      </c>
      <c r="AB22" s="33"/>
      <c r="AC22" s="249">
        <f t="shared" si="9"/>
        <v>5553</v>
      </c>
    </row>
    <row r="23" spans="1:29" s="249" customFormat="1" ht="30" x14ac:dyDescent="0.2">
      <c r="A23" s="256" t="s">
        <v>724</v>
      </c>
      <c r="B23" s="259" t="s">
        <v>562</v>
      </c>
      <c r="C23" s="264" t="s">
        <v>563</v>
      </c>
      <c r="D23" s="33">
        <v>2226</v>
      </c>
      <c r="E23" s="33"/>
      <c r="F23" s="33">
        <f t="shared" si="0"/>
        <v>2226</v>
      </c>
      <c r="G23" s="33"/>
      <c r="H23" s="33">
        <f t="shared" si="1"/>
        <v>2226</v>
      </c>
      <c r="I23" s="33"/>
      <c r="J23" s="33">
        <f t="shared" si="2"/>
        <v>2226</v>
      </c>
      <c r="K23" s="33"/>
      <c r="L23" s="33">
        <f t="shared" si="3"/>
        <v>2226</v>
      </c>
      <c r="M23" s="33"/>
      <c r="N23" s="33">
        <f t="shared" si="4"/>
        <v>2226</v>
      </c>
      <c r="O23" s="33"/>
      <c r="P23" s="33">
        <f t="shared" si="5"/>
        <v>2226</v>
      </c>
      <c r="Q23" s="33"/>
      <c r="R23" s="33">
        <f t="shared" si="6"/>
        <v>2226</v>
      </c>
      <c r="S23" s="33"/>
      <c r="T23" s="33">
        <f t="shared" si="7"/>
        <v>2226</v>
      </c>
      <c r="U23" s="33"/>
      <c r="V23" s="33">
        <f t="shared" si="8"/>
        <v>2226</v>
      </c>
      <c r="W23" s="33"/>
      <c r="X23" s="33"/>
      <c r="Y23" s="33"/>
      <c r="Z23" s="33">
        <v>2000</v>
      </c>
      <c r="AA23" s="33">
        <v>226</v>
      </c>
      <c r="AB23" s="33"/>
      <c r="AC23" s="249">
        <f t="shared" si="9"/>
        <v>2226</v>
      </c>
    </row>
    <row r="24" spans="1:29" s="249" customFormat="1" ht="47.25" x14ac:dyDescent="0.2">
      <c r="A24" s="256" t="s">
        <v>725</v>
      </c>
      <c r="B24" s="259" t="s">
        <v>564</v>
      </c>
      <c r="C24" s="264" t="s">
        <v>565</v>
      </c>
      <c r="D24" s="33">
        <v>5685</v>
      </c>
      <c r="E24" s="33"/>
      <c r="F24" s="33">
        <f t="shared" si="0"/>
        <v>5685</v>
      </c>
      <c r="G24" s="33"/>
      <c r="H24" s="33">
        <f t="shared" si="1"/>
        <v>5685</v>
      </c>
      <c r="I24" s="33"/>
      <c r="J24" s="33">
        <f t="shared" si="2"/>
        <v>5685</v>
      </c>
      <c r="K24" s="33"/>
      <c r="L24" s="33">
        <f t="shared" si="3"/>
        <v>5685</v>
      </c>
      <c r="M24" s="33"/>
      <c r="N24" s="33">
        <f t="shared" si="4"/>
        <v>5685</v>
      </c>
      <c r="O24" s="33"/>
      <c r="P24" s="33">
        <f t="shared" si="5"/>
        <v>5685</v>
      </c>
      <c r="Q24" s="33"/>
      <c r="R24" s="33">
        <f t="shared" si="6"/>
        <v>5685</v>
      </c>
      <c r="S24" s="33"/>
      <c r="T24" s="33">
        <f t="shared" si="7"/>
        <v>5685</v>
      </c>
      <c r="U24" s="33"/>
      <c r="V24" s="33">
        <f t="shared" si="8"/>
        <v>5685</v>
      </c>
      <c r="W24" s="33"/>
      <c r="X24" s="33"/>
      <c r="Y24" s="33"/>
      <c r="Z24" s="33">
        <v>5000</v>
      </c>
      <c r="AA24" s="33">
        <v>685</v>
      </c>
      <c r="AB24" s="33"/>
      <c r="AC24" s="249">
        <f t="shared" si="9"/>
        <v>5685</v>
      </c>
    </row>
    <row r="25" spans="1:29" s="249" customFormat="1" ht="25.5" x14ac:dyDescent="0.2">
      <c r="A25" s="256" t="s">
        <v>726</v>
      </c>
      <c r="B25" s="319" t="s">
        <v>566</v>
      </c>
      <c r="C25" s="265" t="s">
        <v>567</v>
      </c>
      <c r="D25" s="33">
        <v>4000</v>
      </c>
      <c r="E25" s="33"/>
      <c r="F25" s="33">
        <f t="shared" si="0"/>
        <v>4000</v>
      </c>
      <c r="G25" s="33"/>
      <c r="H25" s="33">
        <f t="shared" si="1"/>
        <v>4000</v>
      </c>
      <c r="I25" s="33"/>
      <c r="J25" s="33">
        <f t="shared" si="2"/>
        <v>4000</v>
      </c>
      <c r="K25" s="33"/>
      <c r="L25" s="33">
        <f t="shared" si="3"/>
        <v>4000</v>
      </c>
      <c r="M25" s="33"/>
      <c r="N25" s="33">
        <f t="shared" si="4"/>
        <v>4000</v>
      </c>
      <c r="O25" s="33"/>
      <c r="P25" s="33">
        <f t="shared" si="5"/>
        <v>4000</v>
      </c>
      <c r="Q25" s="33"/>
      <c r="R25" s="33">
        <f t="shared" si="6"/>
        <v>4000</v>
      </c>
      <c r="S25" s="33"/>
      <c r="T25" s="33">
        <f t="shared" si="7"/>
        <v>4000</v>
      </c>
      <c r="U25" s="33"/>
      <c r="V25" s="33">
        <f t="shared" si="8"/>
        <v>4000</v>
      </c>
      <c r="W25" s="33"/>
      <c r="X25" s="33"/>
      <c r="Y25" s="33"/>
      <c r="Z25" s="33"/>
      <c r="AA25" s="33">
        <v>4000</v>
      </c>
      <c r="AB25" s="33"/>
      <c r="AC25" s="249">
        <f t="shared" si="9"/>
        <v>4000</v>
      </c>
    </row>
    <row r="26" spans="1:29" s="249" customFormat="1" ht="25.5" x14ac:dyDescent="0.2">
      <c r="A26" s="256" t="s">
        <v>727</v>
      </c>
      <c r="B26" s="324" t="s">
        <v>568</v>
      </c>
      <c r="C26" s="456" t="s">
        <v>569</v>
      </c>
      <c r="D26" s="33">
        <v>19560</v>
      </c>
      <c r="E26" s="33"/>
      <c r="F26" s="33">
        <f t="shared" si="0"/>
        <v>19560</v>
      </c>
      <c r="G26" s="33"/>
      <c r="H26" s="33">
        <f t="shared" si="1"/>
        <v>19560</v>
      </c>
      <c r="I26" s="33">
        <v>-19560</v>
      </c>
      <c r="J26" s="33">
        <f t="shared" si="2"/>
        <v>0</v>
      </c>
      <c r="K26" s="33"/>
      <c r="L26" s="33">
        <f t="shared" si="3"/>
        <v>0</v>
      </c>
      <c r="M26" s="33"/>
      <c r="N26" s="33">
        <f t="shared" si="4"/>
        <v>0</v>
      </c>
      <c r="O26" s="33"/>
      <c r="P26" s="33">
        <f t="shared" si="5"/>
        <v>0</v>
      </c>
      <c r="Q26" s="33"/>
      <c r="R26" s="33">
        <f t="shared" si="6"/>
        <v>0</v>
      </c>
      <c r="S26" s="33"/>
      <c r="T26" s="33">
        <f t="shared" si="7"/>
        <v>0</v>
      </c>
      <c r="U26" s="33"/>
      <c r="V26" s="33">
        <f t="shared" si="8"/>
        <v>0</v>
      </c>
      <c r="W26" s="33"/>
      <c r="X26" s="33"/>
      <c r="Y26" s="33"/>
      <c r="Z26" s="33"/>
      <c r="AA26" s="33">
        <v>0</v>
      </c>
      <c r="AB26" s="33"/>
      <c r="AC26" s="249">
        <f t="shared" si="9"/>
        <v>0</v>
      </c>
    </row>
    <row r="27" spans="1:29" s="249" customFormat="1" ht="47.25" x14ac:dyDescent="0.2">
      <c r="A27" s="256" t="s">
        <v>728</v>
      </c>
      <c r="B27" s="325" t="s">
        <v>570</v>
      </c>
      <c r="C27" s="264" t="s">
        <v>571</v>
      </c>
      <c r="D27" s="33">
        <v>100000</v>
      </c>
      <c r="E27" s="33"/>
      <c r="F27" s="33">
        <f t="shared" si="0"/>
        <v>100000</v>
      </c>
      <c r="G27" s="33"/>
      <c r="H27" s="33">
        <f t="shared" si="1"/>
        <v>100000</v>
      </c>
      <c r="I27" s="33">
        <v>91000</v>
      </c>
      <c r="J27" s="33">
        <f t="shared" si="2"/>
        <v>191000</v>
      </c>
      <c r="K27" s="33"/>
      <c r="L27" s="33">
        <f t="shared" si="3"/>
        <v>191000</v>
      </c>
      <c r="M27" s="33"/>
      <c r="N27" s="33">
        <f t="shared" si="4"/>
        <v>191000</v>
      </c>
      <c r="O27" s="33"/>
      <c r="P27" s="33">
        <f t="shared" si="5"/>
        <v>191000</v>
      </c>
      <c r="Q27" s="33"/>
      <c r="R27" s="33">
        <f t="shared" si="6"/>
        <v>191000</v>
      </c>
      <c r="S27" s="33"/>
      <c r="T27" s="33">
        <f t="shared" si="7"/>
        <v>191000</v>
      </c>
      <c r="U27" s="33"/>
      <c r="V27" s="33">
        <f t="shared" si="8"/>
        <v>191000</v>
      </c>
      <c r="W27" s="33"/>
      <c r="X27" s="33"/>
      <c r="Y27" s="33">
        <v>100000</v>
      </c>
      <c r="Z27" s="33"/>
      <c r="AA27" s="33">
        <v>40606</v>
      </c>
      <c r="AB27" s="33"/>
      <c r="AC27" s="249">
        <f t="shared" si="9"/>
        <v>140606</v>
      </c>
    </row>
    <row r="28" spans="1:29" s="249" customFormat="1" ht="30" x14ac:dyDescent="0.2">
      <c r="A28" s="256" t="s">
        <v>729</v>
      </c>
      <c r="B28" s="326" t="s">
        <v>572</v>
      </c>
      <c r="C28" s="264" t="s">
        <v>573</v>
      </c>
      <c r="D28" s="33">
        <v>1690</v>
      </c>
      <c r="E28" s="33"/>
      <c r="F28" s="33">
        <f t="shared" si="0"/>
        <v>1690</v>
      </c>
      <c r="G28" s="33"/>
      <c r="H28" s="33">
        <f t="shared" si="1"/>
        <v>1690</v>
      </c>
      <c r="I28" s="33"/>
      <c r="J28" s="33">
        <f t="shared" si="2"/>
        <v>1690</v>
      </c>
      <c r="K28" s="33"/>
      <c r="L28" s="33">
        <f t="shared" si="3"/>
        <v>1690</v>
      </c>
      <c r="M28" s="33">
        <v>-1690</v>
      </c>
      <c r="N28" s="33">
        <f t="shared" si="4"/>
        <v>0</v>
      </c>
      <c r="O28" s="33"/>
      <c r="P28" s="33">
        <f t="shared" si="5"/>
        <v>0</v>
      </c>
      <c r="Q28" s="33"/>
      <c r="R28" s="33">
        <f t="shared" si="6"/>
        <v>0</v>
      </c>
      <c r="S28" s="33"/>
      <c r="T28" s="33">
        <f t="shared" si="7"/>
        <v>0</v>
      </c>
      <c r="U28" s="33"/>
      <c r="V28" s="33">
        <f t="shared" si="8"/>
        <v>0</v>
      </c>
      <c r="W28" s="33"/>
      <c r="X28" s="33"/>
      <c r="Y28" s="270"/>
      <c r="Z28" s="33"/>
      <c r="AA28" s="33">
        <v>1331</v>
      </c>
      <c r="AB28" s="33">
        <v>359</v>
      </c>
      <c r="AC28" s="249">
        <f t="shared" si="9"/>
        <v>1690</v>
      </c>
    </row>
    <row r="29" spans="1:29" s="379" customFormat="1" ht="15.75" x14ac:dyDescent="0.2">
      <c r="A29" s="256" t="s">
        <v>730</v>
      </c>
      <c r="B29" s="318" t="s">
        <v>574</v>
      </c>
      <c r="C29" s="268"/>
      <c r="D29" s="319">
        <v>3836</v>
      </c>
      <c r="E29" s="319"/>
      <c r="F29" s="33">
        <f t="shared" si="0"/>
        <v>3836</v>
      </c>
      <c r="G29" s="33"/>
      <c r="H29" s="33">
        <f t="shared" si="1"/>
        <v>3836</v>
      </c>
      <c r="I29" s="33"/>
      <c r="J29" s="33">
        <f t="shared" si="2"/>
        <v>3836</v>
      </c>
      <c r="K29" s="33"/>
      <c r="L29" s="33">
        <f t="shared" si="3"/>
        <v>3836</v>
      </c>
      <c r="M29" s="33"/>
      <c r="N29" s="33">
        <f t="shared" si="4"/>
        <v>3836</v>
      </c>
      <c r="O29" s="33"/>
      <c r="P29" s="33">
        <f t="shared" si="5"/>
        <v>3836</v>
      </c>
      <c r="Q29" s="33"/>
      <c r="R29" s="33">
        <f t="shared" si="6"/>
        <v>3836</v>
      </c>
      <c r="S29" s="33"/>
      <c r="T29" s="33">
        <f t="shared" si="7"/>
        <v>3836</v>
      </c>
      <c r="U29" s="33"/>
      <c r="V29" s="33">
        <f t="shared" si="8"/>
        <v>3836</v>
      </c>
      <c r="W29" s="33"/>
      <c r="X29" s="33"/>
      <c r="Y29" s="319"/>
      <c r="Z29" s="319"/>
      <c r="AA29" s="319">
        <v>3836</v>
      </c>
      <c r="AB29" s="319"/>
      <c r="AC29" s="249">
        <f t="shared" si="9"/>
        <v>3836</v>
      </c>
    </row>
    <row r="30" spans="1:29" s="249" customFormat="1" ht="31.5" x14ac:dyDescent="0.2">
      <c r="A30" s="256" t="s">
        <v>731</v>
      </c>
      <c r="B30" s="318" t="s">
        <v>575</v>
      </c>
      <c r="C30" s="269" t="s">
        <v>576</v>
      </c>
      <c r="D30" s="33">
        <v>1880</v>
      </c>
      <c r="E30" s="33"/>
      <c r="F30" s="33">
        <f t="shared" si="0"/>
        <v>1880</v>
      </c>
      <c r="G30" s="33"/>
      <c r="H30" s="33">
        <f t="shared" si="1"/>
        <v>1880</v>
      </c>
      <c r="I30" s="33"/>
      <c r="J30" s="33">
        <f t="shared" si="2"/>
        <v>1880</v>
      </c>
      <c r="K30" s="33"/>
      <c r="L30" s="33">
        <f t="shared" si="3"/>
        <v>1880</v>
      </c>
      <c r="M30" s="33"/>
      <c r="N30" s="33">
        <f t="shared" si="4"/>
        <v>1880</v>
      </c>
      <c r="O30" s="33"/>
      <c r="P30" s="33">
        <f t="shared" si="5"/>
        <v>1880</v>
      </c>
      <c r="Q30" s="33"/>
      <c r="R30" s="33">
        <f t="shared" si="6"/>
        <v>1880</v>
      </c>
      <c r="S30" s="33"/>
      <c r="T30" s="33">
        <f t="shared" si="7"/>
        <v>1880</v>
      </c>
      <c r="U30" s="33"/>
      <c r="V30" s="33">
        <f t="shared" si="8"/>
        <v>1880</v>
      </c>
      <c r="W30" s="33"/>
      <c r="X30" s="33"/>
      <c r="Y30" s="33"/>
      <c r="Z30" s="33"/>
      <c r="AA30" s="33">
        <v>1880</v>
      </c>
      <c r="AB30" s="33"/>
      <c r="AC30" s="249">
        <f t="shared" si="9"/>
        <v>1880</v>
      </c>
    </row>
    <row r="31" spans="1:29" s="249" customFormat="1" ht="15.75" x14ac:dyDescent="0.2">
      <c r="A31" s="256" t="s">
        <v>732</v>
      </c>
      <c r="B31" s="318" t="s">
        <v>577</v>
      </c>
      <c r="C31" s="269" t="s">
        <v>578</v>
      </c>
      <c r="D31" s="33">
        <v>4900</v>
      </c>
      <c r="E31" s="33"/>
      <c r="F31" s="33">
        <f t="shared" si="0"/>
        <v>4900</v>
      </c>
      <c r="G31" s="33"/>
      <c r="H31" s="33">
        <f t="shared" si="1"/>
        <v>4900</v>
      </c>
      <c r="I31" s="33"/>
      <c r="J31" s="33">
        <f t="shared" si="2"/>
        <v>4900</v>
      </c>
      <c r="K31" s="33"/>
      <c r="L31" s="33">
        <f t="shared" si="3"/>
        <v>4900</v>
      </c>
      <c r="M31" s="33"/>
      <c r="N31" s="33">
        <f t="shared" si="4"/>
        <v>4900</v>
      </c>
      <c r="O31" s="33"/>
      <c r="P31" s="33">
        <f t="shared" si="5"/>
        <v>4900</v>
      </c>
      <c r="Q31" s="33"/>
      <c r="R31" s="33">
        <f t="shared" si="6"/>
        <v>4900</v>
      </c>
      <c r="S31" s="33"/>
      <c r="T31" s="33">
        <f t="shared" si="7"/>
        <v>4900</v>
      </c>
      <c r="U31" s="33"/>
      <c r="V31" s="33">
        <f t="shared" si="8"/>
        <v>4900</v>
      </c>
      <c r="W31" s="33"/>
      <c r="X31" s="33"/>
      <c r="Y31" s="33"/>
      <c r="Z31" s="33"/>
      <c r="AA31" s="33">
        <v>4900</v>
      </c>
      <c r="AB31" s="33"/>
      <c r="AC31" s="249">
        <f t="shared" si="9"/>
        <v>4900</v>
      </c>
    </row>
    <row r="32" spans="1:29" ht="17.100000000000001" customHeight="1" x14ac:dyDescent="0.2">
      <c r="A32" s="254"/>
      <c r="B32" s="327" t="s">
        <v>579</v>
      </c>
      <c r="C32" s="328"/>
      <c r="D32" s="329">
        <f>SUM(D8:D31)</f>
        <v>670810</v>
      </c>
      <c r="E32" s="329">
        <f t="shared" ref="E32:M32" si="10">SUM(E8:E31)</f>
        <v>0</v>
      </c>
      <c r="F32" s="329">
        <f t="shared" si="10"/>
        <v>670810</v>
      </c>
      <c r="G32" s="329">
        <f t="shared" si="10"/>
        <v>381516</v>
      </c>
      <c r="H32" s="329">
        <f t="shared" si="10"/>
        <v>1052326</v>
      </c>
      <c r="I32" s="329">
        <f t="shared" si="10"/>
        <v>71440</v>
      </c>
      <c r="J32" s="329">
        <f t="shared" si="10"/>
        <v>1123766</v>
      </c>
      <c r="K32" s="329">
        <f t="shared" si="10"/>
        <v>3500</v>
      </c>
      <c r="L32" s="329">
        <f t="shared" si="10"/>
        <v>1127266</v>
      </c>
      <c r="M32" s="329">
        <f t="shared" si="10"/>
        <v>-1690</v>
      </c>
      <c r="N32" s="329">
        <f>SUM(N8:N31)</f>
        <v>1125576</v>
      </c>
      <c r="O32" s="329">
        <f t="shared" ref="O32:P32" si="11">SUM(O8:O31)</f>
        <v>191</v>
      </c>
      <c r="P32" s="329">
        <f t="shared" si="11"/>
        <v>1125767</v>
      </c>
      <c r="Q32" s="329">
        <f>SUM(Q8:Q31)</f>
        <v>-11174</v>
      </c>
      <c r="R32" s="329">
        <f>SUM(R8:R31)</f>
        <v>1114593</v>
      </c>
      <c r="S32" s="329">
        <f t="shared" ref="S32:V32" si="12">SUM(S8:S31)</f>
        <v>-80352</v>
      </c>
      <c r="T32" s="329">
        <f t="shared" si="12"/>
        <v>1034241</v>
      </c>
      <c r="U32" s="329">
        <f t="shared" si="12"/>
        <v>0</v>
      </c>
      <c r="V32" s="329">
        <f t="shared" si="12"/>
        <v>1034241</v>
      </c>
      <c r="W32" s="329"/>
      <c r="X32" s="329"/>
      <c r="Y32" s="329">
        <f>SUM(Y8:Y31)</f>
        <v>116910</v>
      </c>
      <c r="Z32" s="329">
        <f>SUM(Z8:Z31)</f>
        <v>412527</v>
      </c>
      <c r="AA32" s="329">
        <f>SUM(AA8:AA31)</f>
        <v>543576</v>
      </c>
      <c r="AB32" s="329">
        <f>SUM(AB8:AB31)</f>
        <v>359</v>
      </c>
      <c r="AC32" s="249">
        <f t="shared" si="9"/>
        <v>1073372</v>
      </c>
    </row>
    <row r="33" spans="1:29" ht="17.100000000000001" customHeight="1" x14ac:dyDescent="0.2">
      <c r="A33" s="878" t="s">
        <v>580</v>
      </c>
      <c r="B33" s="879"/>
      <c r="C33" s="879"/>
      <c r="D33" s="879"/>
      <c r="E33" s="879"/>
      <c r="F33" s="879"/>
      <c r="G33" s="879"/>
      <c r="H33" s="879"/>
      <c r="I33" s="879"/>
      <c r="J33" s="879"/>
      <c r="K33" s="879"/>
      <c r="L33" s="879"/>
      <c r="M33" s="879"/>
      <c r="N33" s="879"/>
      <c r="O33" s="879"/>
      <c r="P33" s="879"/>
      <c r="Q33" s="879"/>
      <c r="R33" s="879"/>
      <c r="S33" s="879"/>
      <c r="T33" s="879"/>
      <c r="U33" s="879"/>
      <c r="V33" s="879"/>
      <c r="W33" s="579"/>
      <c r="X33" s="579"/>
      <c r="Y33" s="539"/>
      <c r="Z33" s="539"/>
      <c r="AA33" s="539"/>
      <c r="AB33" s="540"/>
      <c r="AC33" s="249">
        <f t="shared" si="9"/>
        <v>0</v>
      </c>
    </row>
    <row r="34" spans="1:29" ht="17.100000000000001" customHeight="1" x14ac:dyDescent="0.2">
      <c r="A34" s="256" t="s">
        <v>438</v>
      </c>
      <c r="B34" s="330" t="s">
        <v>581</v>
      </c>
      <c r="C34" s="314" t="s">
        <v>582</v>
      </c>
      <c r="D34" s="315">
        <v>2731</v>
      </c>
      <c r="E34" s="315"/>
      <c r="F34" s="315">
        <f>SUM(D34:E34)</f>
        <v>2731</v>
      </c>
      <c r="G34" s="315"/>
      <c r="H34" s="315">
        <f>SUM(F34:G34)</f>
        <v>2731</v>
      </c>
      <c r="I34" s="315">
        <v>1000</v>
      </c>
      <c r="J34" s="315">
        <f>SUM(H34:I34)</f>
        <v>3731</v>
      </c>
      <c r="K34" s="315"/>
      <c r="L34" s="33">
        <f t="shared" si="3"/>
        <v>3731</v>
      </c>
      <c r="M34" s="315"/>
      <c r="N34" s="315">
        <f>SUM(L34:M34)</f>
        <v>3731</v>
      </c>
      <c r="O34" s="315"/>
      <c r="P34" s="33">
        <f t="shared" si="5"/>
        <v>3731</v>
      </c>
      <c r="Q34" s="33"/>
      <c r="R34" s="33">
        <f>SUM(P34:Q34)</f>
        <v>3731</v>
      </c>
      <c r="S34" s="33"/>
      <c r="T34" s="33">
        <f t="shared" si="7"/>
        <v>3731</v>
      </c>
      <c r="U34" s="33"/>
      <c r="V34" s="33">
        <f>SUM(T34:U34)</f>
        <v>3731</v>
      </c>
      <c r="W34" s="315"/>
      <c r="X34" s="315"/>
      <c r="Y34" s="315">
        <v>2731</v>
      </c>
      <c r="Z34" s="315"/>
      <c r="AA34" s="315"/>
      <c r="AB34" s="315"/>
      <c r="AC34" s="249">
        <f t="shared" si="9"/>
        <v>2731</v>
      </c>
    </row>
    <row r="35" spans="1:29" ht="15.75" x14ac:dyDescent="0.2">
      <c r="A35" s="256" t="s">
        <v>714</v>
      </c>
      <c r="B35" s="330" t="s">
        <v>583</v>
      </c>
      <c r="C35" s="314" t="s">
        <v>584</v>
      </c>
      <c r="D35" s="315">
        <v>5134</v>
      </c>
      <c r="E35" s="315"/>
      <c r="F35" s="315">
        <f t="shared" ref="F35:F62" si="13">SUM(D35:E35)</f>
        <v>5134</v>
      </c>
      <c r="G35" s="315"/>
      <c r="H35" s="315">
        <f t="shared" ref="H35:H66" si="14">SUM(F35:G35)</f>
        <v>5134</v>
      </c>
      <c r="I35" s="315"/>
      <c r="J35" s="315">
        <f t="shared" ref="J35:J66" si="15">SUM(H35:I35)</f>
        <v>5134</v>
      </c>
      <c r="K35" s="315"/>
      <c r="L35" s="33">
        <f t="shared" si="3"/>
        <v>5134</v>
      </c>
      <c r="M35" s="315"/>
      <c r="N35" s="315">
        <f t="shared" ref="N35:N70" si="16">SUM(L35:M35)</f>
        <v>5134</v>
      </c>
      <c r="O35" s="315"/>
      <c r="P35" s="33">
        <f t="shared" si="5"/>
        <v>5134</v>
      </c>
      <c r="Q35" s="33"/>
      <c r="R35" s="33">
        <f t="shared" ref="R35:R71" si="17">SUM(P35:Q35)</f>
        <v>5134</v>
      </c>
      <c r="S35" s="33"/>
      <c r="T35" s="33">
        <f t="shared" si="7"/>
        <v>5134</v>
      </c>
      <c r="U35" s="33">
        <v>-371</v>
      </c>
      <c r="V35" s="33">
        <f t="shared" ref="V35:V74" si="18">SUM(T35:U35)</f>
        <v>4763</v>
      </c>
      <c r="W35" s="315"/>
      <c r="X35" s="315"/>
      <c r="Y35" s="315">
        <v>3</v>
      </c>
      <c r="Z35" s="315">
        <v>5131</v>
      </c>
      <c r="AA35" s="315"/>
      <c r="AB35" s="315"/>
      <c r="AC35" s="249">
        <f t="shared" si="9"/>
        <v>5134</v>
      </c>
    </row>
    <row r="36" spans="1:29" ht="15.75" x14ac:dyDescent="0.2">
      <c r="A36" s="256" t="s">
        <v>716</v>
      </c>
      <c r="B36" s="330" t="s">
        <v>585</v>
      </c>
      <c r="C36" s="314"/>
      <c r="D36" s="315">
        <v>40</v>
      </c>
      <c r="E36" s="315"/>
      <c r="F36" s="315">
        <f t="shared" si="13"/>
        <v>40</v>
      </c>
      <c r="G36" s="315"/>
      <c r="H36" s="315">
        <f t="shared" si="14"/>
        <v>40</v>
      </c>
      <c r="I36" s="315"/>
      <c r="J36" s="315">
        <f t="shared" si="15"/>
        <v>40</v>
      </c>
      <c r="K36" s="315"/>
      <c r="L36" s="33">
        <f t="shared" si="3"/>
        <v>40</v>
      </c>
      <c r="M36" s="315"/>
      <c r="N36" s="315">
        <f t="shared" si="16"/>
        <v>40</v>
      </c>
      <c r="O36" s="315"/>
      <c r="P36" s="33">
        <f t="shared" si="5"/>
        <v>40</v>
      </c>
      <c r="Q36" s="33"/>
      <c r="R36" s="33">
        <f t="shared" si="17"/>
        <v>40</v>
      </c>
      <c r="S36" s="33"/>
      <c r="T36" s="33">
        <f t="shared" si="7"/>
        <v>40</v>
      </c>
      <c r="U36" s="33"/>
      <c r="V36" s="33">
        <f t="shared" si="18"/>
        <v>40</v>
      </c>
      <c r="W36" s="315"/>
      <c r="X36" s="315"/>
      <c r="Y36" s="315">
        <v>40</v>
      </c>
      <c r="Z36" s="315"/>
      <c r="AA36" s="315"/>
      <c r="AB36" s="315"/>
      <c r="AC36" s="249">
        <f t="shared" si="9"/>
        <v>40</v>
      </c>
    </row>
    <row r="37" spans="1:29" ht="47.25" x14ac:dyDescent="0.2">
      <c r="A37" s="256" t="s">
        <v>715</v>
      </c>
      <c r="B37" s="272" t="s">
        <v>1138</v>
      </c>
      <c r="C37" s="314" t="s">
        <v>586</v>
      </c>
      <c r="D37" s="315">
        <v>8500</v>
      </c>
      <c r="E37" s="315"/>
      <c r="F37" s="315">
        <f t="shared" si="13"/>
        <v>8500</v>
      </c>
      <c r="G37" s="315"/>
      <c r="H37" s="315">
        <f t="shared" si="14"/>
        <v>8500</v>
      </c>
      <c r="I37" s="315"/>
      <c r="J37" s="315">
        <f t="shared" si="15"/>
        <v>8500</v>
      </c>
      <c r="K37" s="315"/>
      <c r="L37" s="33">
        <f t="shared" si="3"/>
        <v>8500</v>
      </c>
      <c r="M37" s="315"/>
      <c r="N37" s="315">
        <f t="shared" si="16"/>
        <v>8500</v>
      </c>
      <c r="O37" s="315"/>
      <c r="P37" s="33">
        <f t="shared" si="5"/>
        <v>8500</v>
      </c>
      <c r="Q37" s="33">
        <v>660</v>
      </c>
      <c r="R37" s="33">
        <f t="shared" si="17"/>
        <v>9160</v>
      </c>
      <c r="S37" s="33"/>
      <c r="T37" s="33">
        <f t="shared" si="7"/>
        <v>9160</v>
      </c>
      <c r="U37" s="33">
        <v>5904</v>
      </c>
      <c r="V37" s="33">
        <f t="shared" si="18"/>
        <v>15064</v>
      </c>
      <c r="W37" s="315"/>
      <c r="X37" s="315"/>
      <c r="Y37" s="315">
        <v>8500</v>
      </c>
      <c r="Z37" s="315"/>
      <c r="AA37" s="315"/>
      <c r="AB37" s="315"/>
      <c r="AC37" s="249">
        <f t="shared" si="9"/>
        <v>8500</v>
      </c>
    </row>
    <row r="38" spans="1:29" ht="15.75" x14ac:dyDescent="0.2">
      <c r="A38" s="256" t="s">
        <v>717</v>
      </c>
      <c r="B38" s="272" t="s">
        <v>587</v>
      </c>
      <c r="C38" s="314" t="s">
        <v>758</v>
      </c>
      <c r="D38" s="315">
        <v>10000</v>
      </c>
      <c r="E38" s="315"/>
      <c r="F38" s="315">
        <f t="shared" si="13"/>
        <v>10000</v>
      </c>
      <c r="G38" s="315"/>
      <c r="H38" s="315">
        <f t="shared" si="14"/>
        <v>10000</v>
      </c>
      <c r="I38" s="315"/>
      <c r="J38" s="315">
        <f t="shared" si="15"/>
        <v>10000</v>
      </c>
      <c r="K38" s="315"/>
      <c r="L38" s="33">
        <f t="shared" si="3"/>
        <v>10000</v>
      </c>
      <c r="M38" s="315"/>
      <c r="N38" s="315">
        <f t="shared" si="16"/>
        <v>10000</v>
      </c>
      <c r="O38" s="315"/>
      <c r="P38" s="33">
        <f t="shared" si="5"/>
        <v>10000</v>
      </c>
      <c r="Q38" s="33"/>
      <c r="R38" s="33">
        <f t="shared" si="17"/>
        <v>10000</v>
      </c>
      <c r="S38" s="33"/>
      <c r="T38" s="33">
        <f t="shared" si="7"/>
        <v>10000</v>
      </c>
      <c r="U38" s="33">
        <v>7112</v>
      </c>
      <c r="V38" s="33">
        <f t="shared" si="18"/>
        <v>17112</v>
      </c>
      <c r="W38" s="315"/>
      <c r="X38" s="315"/>
      <c r="Y38" s="315">
        <v>10000</v>
      </c>
      <c r="Z38" s="315"/>
      <c r="AA38" s="315"/>
      <c r="AB38" s="315"/>
      <c r="AC38" s="249">
        <f t="shared" si="9"/>
        <v>10000</v>
      </c>
    </row>
    <row r="39" spans="1:29" ht="33" customHeight="1" x14ac:dyDescent="0.2">
      <c r="A39" s="256" t="s">
        <v>718</v>
      </c>
      <c r="B39" s="272" t="s">
        <v>589</v>
      </c>
      <c r="C39" s="316" t="s">
        <v>588</v>
      </c>
      <c r="D39" s="315">
        <v>1200</v>
      </c>
      <c r="E39" s="315"/>
      <c r="F39" s="315">
        <f t="shared" si="13"/>
        <v>1200</v>
      </c>
      <c r="G39" s="315"/>
      <c r="H39" s="315">
        <f t="shared" si="14"/>
        <v>1200</v>
      </c>
      <c r="I39" s="315"/>
      <c r="J39" s="315">
        <f t="shared" si="15"/>
        <v>1200</v>
      </c>
      <c r="K39" s="315"/>
      <c r="L39" s="33">
        <f t="shared" si="3"/>
        <v>1200</v>
      </c>
      <c r="M39" s="315"/>
      <c r="N39" s="315">
        <f t="shared" si="16"/>
        <v>1200</v>
      </c>
      <c r="O39" s="315"/>
      <c r="P39" s="33">
        <f t="shared" si="5"/>
        <v>1200</v>
      </c>
      <c r="Q39" s="33"/>
      <c r="R39" s="33">
        <f t="shared" si="17"/>
        <v>1200</v>
      </c>
      <c r="S39" s="33"/>
      <c r="T39" s="33">
        <f t="shared" si="7"/>
        <v>1200</v>
      </c>
      <c r="U39" s="33"/>
      <c r="V39" s="33">
        <f t="shared" si="18"/>
        <v>1200</v>
      </c>
      <c r="W39" s="315"/>
      <c r="X39" s="315"/>
      <c r="Y39" s="317">
        <v>1200</v>
      </c>
      <c r="Z39" s="315"/>
      <c r="AA39" s="315"/>
      <c r="AB39" s="315"/>
      <c r="AC39" s="249">
        <f t="shared" si="9"/>
        <v>1200</v>
      </c>
    </row>
    <row r="40" spans="1:29" ht="53.25" customHeight="1" x14ac:dyDescent="0.2">
      <c r="A40" s="256" t="s">
        <v>719</v>
      </c>
      <c r="B40" s="272" t="s">
        <v>590</v>
      </c>
      <c r="C40" s="316" t="s">
        <v>588</v>
      </c>
      <c r="D40" s="315">
        <v>4968</v>
      </c>
      <c r="E40" s="315"/>
      <c r="F40" s="315">
        <f t="shared" si="13"/>
        <v>4968</v>
      </c>
      <c r="G40" s="315"/>
      <c r="H40" s="315">
        <f t="shared" si="14"/>
        <v>4968</v>
      </c>
      <c r="I40" s="315"/>
      <c r="J40" s="315">
        <f t="shared" si="15"/>
        <v>4968</v>
      </c>
      <c r="K40" s="315"/>
      <c r="L40" s="33">
        <f t="shared" si="3"/>
        <v>4968</v>
      </c>
      <c r="M40" s="315"/>
      <c r="N40" s="315">
        <f t="shared" si="16"/>
        <v>4968</v>
      </c>
      <c r="O40" s="315"/>
      <c r="P40" s="33">
        <f t="shared" si="5"/>
        <v>4968</v>
      </c>
      <c r="Q40" s="33"/>
      <c r="R40" s="33">
        <f t="shared" si="17"/>
        <v>4968</v>
      </c>
      <c r="S40" s="33"/>
      <c r="T40" s="33">
        <f t="shared" si="7"/>
        <v>4968</v>
      </c>
      <c r="U40" s="33">
        <v>-4968</v>
      </c>
      <c r="V40" s="33">
        <f t="shared" si="18"/>
        <v>0</v>
      </c>
      <c r="W40" s="315"/>
      <c r="X40" s="315"/>
      <c r="Y40" s="317">
        <v>4968</v>
      </c>
      <c r="Z40" s="315"/>
      <c r="AA40" s="315"/>
      <c r="AB40" s="315"/>
      <c r="AC40" s="249">
        <f t="shared" si="9"/>
        <v>4968</v>
      </c>
    </row>
    <row r="41" spans="1:29" ht="42" customHeight="1" x14ac:dyDescent="0.2">
      <c r="A41" s="256" t="s">
        <v>720</v>
      </c>
      <c r="B41" s="272" t="s">
        <v>591</v>
      </c>
      <c r="C41" s="316" t="s">
        <v>588</v>
      </c>
      <c r="D41" s="315">
        <v>4320</v>
      </c>
      <c r="E41" s="315"/>
      <c r="F41" s="315">
        <f t="shared" si="13"/>
        <v>4320</v>
      </c>
      <c r="G41" s="315"/>
      <c r="H41" s="315">
        <f t="shared" si="14"/>
        <v>4320</v>
      </c>
      <c r="I41" s="315"/>
      <c r="J41" s="315">
        <f t="shared" si="15"/>
        <v>4320</v>
      </c>
      <c r="K41" s="315"/>
      <c r="L41" s="33">
        <f t="shared" si="3"/>
        <v>4320</v>
      </c>
      <c r="M41" s="315"/>
      <c r="N41" s="315">
        <f t="shared" si="16"/>
        <v>4320</v>
      </c>
      <c r="O41" s="315"/>
      <c r="P41" s="33">
        <f t="shared" si="5"/>
        <v>4320</v>
      </c>
      <c r="Q41" s="33"/>
      <c r="R41" s="33">
        <f t="shared" si="17"/>
        <v>4320</v>
      </c>
      <c r="S41" s="33"/>
      <c r="T41" s="33">
        <f t="shared" si="7"/>
        <v>4320</v>
      </c>
      <c r="U41" s="33">
        <v>-4320</v>
      </c>
      <c r="V41" s="33">
        <f t="shared" si="18"/>
        <v>0</v>
      </c>
      <c r="W41" s="315"/>
      <c r="X41" s="315"/>
      <c r="Y41" s="317">
        <v>4320</v>
      </c>
      <c r="Z41" s="315"/>
      <c r="AA41" s="315"/>
      <c r="AB41" s="315"/>
      <c r="AC41" s="249">
        <f t="shared" si="9"/>
        <v>4320</v>
      </c>
    </row>
    <row r="42" spans="1:29" ht="33.75" customHeight="1" x14ac:dyDescent="0.2">
      <c r="A42" s="256" t="s">
        <v>721</v>
      </c>
      <c r="B42" s="272" t="s">
        <v>592</v>
      </c>
      <c r="C42" s="316" t="s">
        <v>588</v>
      </c>
      <c r="D42" s="315">
        <v>400</v>
      </c>
      <c r="E42" s="315"/>
      <c r="F42" s="315">
        <f t="shared" si="13"/>
        <v>400</v>
      </c>
      <c r="G42" s="315"/>
      <c r="H42" s="315">
        <f t="shared" si="14"/>
        <v>400</v>
      </c>
      <c r="I42" s="315"/>
      <c r="J42" s="315">
        <f t="shared" si="15"/>
        <v>400</v>
      </c>
      <c r="K42" s="315"/>
      <c r="L42" s="33">
        <f t="shared" si="3"/>
        <v>400</v>
      </c>
      <c r="M42" s="315"/>
      <c r="N42" s="315">
        <f t="shared" si="16"/>
        <v>400</v>
      </c>
      <c r="O42" s="315"/>
      <c r="P42" s="33">
        <f t="shared" si="5"/>
        <v>400</v>
      </c>
      <c r="Q42" s="33"/>
      <c r="R42" s="33">
        <f t="shared" si="17"/>
        <v>400</v>
      </c>
      <c r="S42" s="33"/>
      <c r="T42" s="33">
        <f t="shared" si="7"/>
        <v>400</v>
      </c>
      <c r="U42" s="33"/>
      <c r="V42" s="33">
        <f t="shared" si="18"/>
        <v>400</v>
      </c>
      <c r="W42" s="315"/>
      <c r="X42" s="315"/>
      <c r="Y42" s="317">
        <v>400</v>
      </c>
      <c r="Z42" s="315"/>
      <c r="AA42" s="315"/>
      <c r="AB42" s="315"/>
      <c r="AC42" s="249">
        <f t="shared" si="9"/>
        <v>400</v>
      </c>
    </row>
    <row r="43" spans="1:29" ht="36" customHeight="1" x14ac:dyDescent="0.2">
      <c r="A43" s="256" t="s">
        <v>722</v>
      </c>
      <c r="B43" s="272" t="s">
        <v>741</v>
      </c>
      <c r="C43" s="316" t="s">
        <v>588</v>
      </c>
      <c r="D43" s="315">
        <v>1200</v>
      </c>
      <c r="E43" s="315"/>
      <c r="F43" s="315">
        <f t="shared" si="13"/>
        <v>1200</v>
      </c>
      <c r="G43" s="315"/>
      <c r="H43" s="315">
        <f t="shared" si="14"/>
        <v>1200</v>
      </c>
      <c r="I43" s="315"/>
      <c r="J43" s="315">
        <f t="shared" si="15"/>
        <v>1200</v>
      </c>
      <c r="K43" s="315"/>
      <c r="L43" s="33">
        <f t="shared" si="3"/>
        <v>1200</v>
      </c>
      <c r="M43" s="315"/>
      <c r="N43" s="315">
        <f t="shared" si="16"/>
        <v>1200</v>
      </c>
      <c r="O43" s="315"/>
      <c r="P43" s="33">
        <f t="shared" si="5"/>
        <v>1200</v>
      </c>
      <c r="Q43" s="33"/>
      <c r="R43" s="33">
        <f t="shared" si="17"/>
        <v>1200</v>
      </c>
      <c r="S43" s="33"/>
      <c r="T43" s="33">
        <f t="shared" si="7"/>
        <v>1200</v>
      </c>
      <c r="U43" s="33"/>
      <c r="V43" s="33">
        <f t="shared" si="18"/>
        <v>1200</v>
      </c>
      <c r="W43" s="315"/>
      <c r="X43" s="315"/>
      <c r="Y43" s="317">
        <v>1200</v>
      </c>
      <c r="Z43" s="315"/>
      <c r="AA43" s="315"/>
      <c r="AB43" s="315"/>
      <c r="AC43" s="249">
        <f t="shared" si="9"/>
        <v>1200</v>
      </c>
    </row>
    <row r="44" spans="1:29" ht="23.25" customHeight="1" x14ac:dyDescent="0.2">
      <c r="A44" s="256" t="s">
        <v>723</v>
      </c>
      <c r="B44" s="313" t="s">
        <v>593</v>
      </c>
      <c r="C44" s="314" t="s">
        <v>594</v>
      </c>
      <c r="D44" s="315">
        <v>24080</v>
      </c>
      <c r="E44" s="315"/>
      <c r="F44" s="315">
        <f t="shared" si="13"/>
        <v>24080</v>
      </c>
      <c r="G44" s="315"/>
      <c r="H44" s="315">
        <f t="shared" si="14"/>
        <v>24080</v>
      </c>
      <c r="I44" s="315"/>
      <c r="J44" s="315">
        <f t="shared" si="15"/>
        <v>24080</v>
      </c>
      <c r="K44" s="315"/>
      <c r="L44" s="33">
        <f t="shared" si="3"/>
        <v>24080</v>
      </c>
      <c r="M44" s="315"/>
      <c r="N44" s="315">
        <f t="shared" si="16"/>
        <v>24080</v>
      </c>
      <c r="O44" s="315"/>
      <c r="P44" s="33">
        <f t="shared" si="5"/>
        <v>24080</v>
      </c>
      <c r="Q44" s="33"/>
      <c r="R44" s="33">
        <f t="shared" si="17"/>
        <v>24080</v>
      </c>
      <c r="S44" s="33"/>
      <c r="T44" s="33">
        <f t="shared" si="7"/>
        <v>24080</v>
      </c>
      <c r="U44" s="33"/>
      <c r="V44" s="33">
        <f t="shared" si="18"/>
        <v>24080</v>
      </c>
      <c r="W44" s="315"/>
      <c r="X44" s="315"/>
      <c r="Y44" s="317">
        <v>18961</v>
      </c>
      <c r="Z44" s="315"/>
      <c r="AA44" s="315"/>
      <c r="AB44" s="315">
        <v>5119</v>
      </c>
      <c r="AC44" s="249">
        <f t="shared" si="9"/>
        <v>24080</v>
      </c>
    </row>
    <row r="45" spans="1:29" ht="15.75" x14ac:dyDescent="0.2">
      <c r="A45" s="256" t="s">
        <v>276</v>
      </c>
      <c r="B45" s="272" t="s">
        <v>606</v>
      </c>
      <c r="C45" s="316" t="s">
        <v>605</v>
      </c>
      <c r="D45" s="315">
        <v>310388</v>
      </c>
      <c r="E45" s="315"/>
      <c r="F45" s="315">
        <f t="shared" si="13"/>
        <v>310388</v>
      </c>
      <c r="G45" s="315"/>
      <c r="H45" s="315">
        <f t="shared" si="14"/>
        <v>310388</v>
      </c>
      <c r="I45" s="315"/>
      <c r="J45" s="315">
        <f t="shared" si="15"/>
        <v>310388</v>
      </c>
      <c r="K45" s="315"/>
      <c r="L45" s="33">
        <f t="shared" si="3"/>
        <v>310388</v>
      </c>
      <c r="M45" s="315">
        <v>10075</v>
      </c>
      <c r="N45" s="315">
        <f t="shared" si="16"/>
        <v>320463</v>
      </c>
      <c r="O45" s="315"/>
      <c r="P45" s="33">
        <f t="shared" si="5"/>
        <v>320463</v>
      </c>
      <c r="Q45" s="33"/>
      <c r="R45" s="33">
        <f t="shared" si="17"/>
        <v>320463</v>
      </c>
      <c r="S45" s="33"/>
      <c r="T45" s="33">
        <f t="shared" si="7"/>
        <v>320463</v>
      </c>
      <c r="U45" s="33"/>
      <c r="V45" s="33">
        <f t="shared" si="18"/>
        <v>320463</v>
      </c>
      <c r="W45" s="315"/>
      <c r="X45" s="315"/>
      <c r="Y45" s="315">
        <f>244400+10000</f>
        <v>254400</v>
      </c>
      <c r="Z45" s="315"/>
      <c r="AA45" s="315"/>
      <c r="AB45" s="315">
        <f>65988-10000</f>
        <v>55988</v>
      </c>
      <c r="AC45" s="249">
        <f t="shared" si="9"/>
        <v>310388</v>
      </c>
    </row>
    <row r="46" spans="1:29" ht="15.75" x14ac:dyDescent="0.2">
      <c r="A46" s="256" t="s">
        <v>724</v>
      </c>
      <c r="B46" s="324" t="s">
        <v>595</v>
      </c>
      <c r="C46" s="316" t="s">
        <v>596</v>
      </c>
      <c r="D46" s="315">
        <v>76200</v>
      </c>
      <c r="E46" s="315"/>
      <c r="F46" s="315">
        <f t="shared" si="13"/>
        <v>76200</v>
      </c>
      <c r="G46" s="315"/>
      <c r="H46" s="315">
        <f t="shared" si="14"/>
        <v>76200</v>
      </c>
      <c r="I46" s="315"/>
      <c r="J46" s="315">
        <f t="shared" si="15"/>
        <v>76200</v>
      </c>
      <c r="K46" s="315"/>
      <c r="L46" s="33">
        <f t="shared" si="3"/>
        <v>76200</v>
      </c>
      <c r="M46" s="315"/>
      <c r="N46" s="315">
        <f t="shared" si="16"/>
        <v>76200</v>
      </c>
      <c r="O46" s="315"/>
      <c r="P46" s="33">
        <f t="shared" si="5"/>
        <v>76200</v>
      </c>
      <c r="Q46" s="33"/>
      <c r="R46" s="33">
        <f t="shared" si="17"/>
        <v>76200</v>
      </c>
      <c r="S46" s="33"/>
      <c r="T46" s="33">
        <f t="shared" si="7"/>
        <v>76200</v>
      </c>
      <c r="U46" s="33"/>
      <c r="V46" s="33">
        <f t="shared" si="18"/>
        <v>76200</v>
      </c>
      <c r="W46" s="315"/>
      <c r="X46" s="315"/>
      <c r="Y46" s="315">
        <v>60000</v>
      </c>
      <c r="Z46" s="315"/>
      <c r="AA46" s="315"/>
      <c r="AB46" s="315">
        <v>16200</v>
      </c>
      <c r="AC46" s="249">
        <f t="shared" si="9"/>
        <v>76200</v>
      </c>
    </row>
    <row r="47" spans="1:29" ht="15.75" x14ac:dyDescent="0.2">
      <c r="A47" s="256" t="s">
        <v>725</v>
      </c>
      <c r="B47" s="330" t="s">
        <v>597</v>
      </c>
      <c r="C47" s="314" t="s">
        <v>598</v>
      </c>
      <c r="D47" s="315">
        <f>SUM(D48:D53)</f>
        <v>228000</v>
      </c>
      <c r="E47" s="315">
        <f t="shared" ref="E47:K47" si="19">SUM(E48:E53)</f>
        <v>0</v>
      </c>
      <c r="F47" s="315">
        <f t="shared" si="19"/>
        <v>228000</v>
      </c>
      <c r="G47" s="315">
        <f t="shared" si="19"/>
        <v>-3716</v>
      </c>
      <c r="H47" s="315">
        <f t="shared" si="19"/>
        <v>224284</v>
      </c>
      <c r="I47" s="315">
        <f t="shared" si="19"/>
        <v>0</v>
      </c>
      <c r="J47" s="315">
        <f t="shared" si="19"/>
        <v>224284</v>
      </c>
      <c r="K47" s="315">
        <f t="shared" si="19"/>
        <v>43947</v>
      </c>
      <c r="L47" s="315">
        <f>SUM(L48:L53)</f>
        <v>268231</v>
      </c>
      <c r="M47" s="315">
        <f>SUM(M48:M53)</f>
        <v>0</v>
      </c>
      <c r="N47" s="315">
        <f>SUM(N48:N53)</f>
        <v>268231</v>
      </c>
      <c r="O47" s="315"/>
      <c r="P47" s="33">
        <f t="shared" si="5"/>
        <v>268231</v>
      </c>
      <c r="Q47" s="33"/>
      <c r="R47" s="33">
        <f t="shared" si="17"/>
        <v>268231</v>
      </c>
      <c r="S47" s="33"/>
      <c r="T47" s="33">
        <f t="shared" si="7"/>
        <v>268231</v>
      </c>
      <c r="U47" s="33"/>
      <c r="V47" s="33">
        <f t="shared" si="18"/>
        <v>268231</v>
      </c>
      <c r="W47" s="315"/>
      <c r="X47" s="315"/>
      <c r="Y47" s="315">
        <f>Y48+Y49+Y50+Y51+Y52+Y53</f>
        <v>214253</v>
      </c>
      <c r="Z47" s="315">
        <f>Z48+Z49+Z50+Z51+Z52+Z53</f>
        <v>0</v>
      </c>
      <c r="AA47" s="315">
        <f>AA48+AA49+AA50+AA51+AA52+AA53</f>
        <v>0</v>
      </c>
      <c r="AB47" s="315">
        <f>AB48+AB49+AB50+AB51+AB52+AB53</f>
        <v>0</v>
      </c>
      <c r="AC47" s="249">
        <f t="shared" si="9"/>
        <v>214253</v>
      </c>
    </row>
    <row r="48" spans="1:29" x14ac:dyDescent="0.2">
      <c r="A48" s="376"/>
      <c r="B48" s="377" t="s">
        <v>759</v>
      </c>
      <c r="C48" s="316"/>
      <c r="D48" s="315">
        <v>13800</v>
      </c>
      <c r="E48" s="315"/>
      <c r="F48" s="315">
        <f t="shared" si="13"/>
        <v>13800</v>
      </c>
      <c r="G48" s="315"/>
      <c r="H48" s="315">
        <f t="shared" si="14"/>
        <v>13800</v>
      </c>
      <c r="I48" s="315"/>
      <c r="J48" s="315">
        <f t="shared" si="15"/>
        <v>13800</v>
      </c>
      <c r="K48" s="315">
        <v>2559</v>
      </c>
      <c r="L48" s="33">
        <f t="shared" si="3"/>
        <v>16359</v>
      </c>
      <c r="M48" s="315"/>
      <c r="N48" s="315">
        <f t="shared" si="16"/>
        <v>16359</v>
      </c>
      <c r="O48" s="315"/>
      <c r="P48" s="33">
        <f t="shared" si="5"/>
        <v>16359</v>
      </c>
      <c r="Q48" s="33"/>
      <c r="R48" s="33">
        <f t="shared" si="17"/>
        <v>16359</v>
      </c>
      <c r="S48" s="33">
        <v>-3464</v>
      </c>
      <c r="T48" s="33">
        <f t="shared" si="7"/>
        <v>12895</v>
      </c>
      <c r="U48" s="33"/>
      <c r="V48" s="33">
        <f t="shared" si="18"/>
        <v>12895</v>
      </c>
      <c r="W48" s="315"/>
      <c r="X48" s="315"/>
      <c r="Y48" s="315">
        <v>13800</v>
      </c>
      <c r="Z48" s="315"/>
      <c r="AA48" s="315"/>
      <c r="AB48" s="315"/>
      <c r="AC48" s="249">
        <f t="shared" si="9"/>
        <v>13800</v>
      </c>
    </row>
    <row r="49" spans="1:29" x14ac:dyDescent="0.2">
      <c r="A49" s="376"/>
      <c r="B49" s="377" t="s">
        <v>599</v>
      </c>
      <c r="C49" s="314"/>
      <c r="D49" s="315">
        <v>88000</v>
      </c>
      <c r="E49" s="315"/>
      <c r="F49" s="315">
        <f t="shared" si="13"/>
        <v>88000</v>
      </c>
      <c r="G49" s="315">
        <f>6096-10031</f>
        <v>-3935</v>
      </c>
      <c r="H49" s="315">
        <f t="shared" si="14"/>
        <v>84065</v>
      </c>
      <c r="I49" s="315"/>
      <c r="J49" s="315">
        <f t="shared" si="15"/>
        <v>84065</v>
      </c>
      <c r="K49" s="315">
        <v>22314</v>
      </c>
      <c r="L49" s="33">
        <f t="shared" si="3"/>
        <v>106379</v>
      </c>
      <c r="M49" s="315"/>
      <c r="N49" s="315">
        <f t="shared" si="16"/>
        <v>106379</v>
      </c>
      <c r="O49" s="315"/>
      <c r="P49" s="33">
        <f t="shared" si="5"/>
        <v>106379</v>
      </c>
      <c r="Q49" s="33"/>
      <c r="R49" s="33">
        <f t="shared" si="17"/>
        <v>106379</v>
      </c>
      <c r="S49" s="33">
        <v>-16266</v>
      </c>
      <c r="T49" s="33">
        <f t="shared" si="7"/>
        <v>90113</v>
      </c>
      <c r="U49" s="33"/>
      <c r="V49" s="33">
        <f t="shared" si="18"/>
        <v>90113</v>
      </c>
      <c r="W49" s="315"/>
      <c r="X49" s="315"/>
      <c r="Y49" s="315">
        <v>84065</v>
      </c>
      <c r="Z49" s="315"/>
      <c r="AA49" s="315"/>
      <c r="AB49" s="315"/>
      <c r="AC49" s="249">
        <f t="shared" si="9"/>
        <v>84065</v>
      </c>
    </row>
    <row r="50" spans="1:29" x14ac:dyDescent="0.2">
      <c r="A50" s="376"/>
      <c r="B50" s="377" t="s">
        <v>600</v>
      </c>
      <c r="C50" s="314"/>
      <c r="D50" s="315">
        <v>80300</v>
      </c>
      <c r="E50" s="315"/>
      <c r="F50" s="315">
        <f t="shared" si="13"/>
        <v>80300</v>
      </c>
      <c r="G50" s="315">
        <v>-10031</v>
      </c>
      <c r="H50" s="315">
        <v>70269</v>
      </c>
      <c r="I50" s="315"/>
      <c r="J50" s="315">
        <f t="shared" si="15"/>
        <v>70269</v>
      </c>
      <c r="K50" s="315">
        <v>18583</v>
      </c>
      <c r="L50" s="33">
        <f t="shared" si="3"/>
        <v>88852</v>
      </c>
      <c r="M50" s="315"/>
      <c r="N50" s="315">
        <f t="shared" si="16"/>
        <v>88852</v>
      </c>
      <c r="O50" s="315"/>
      <c r="P50" s="33">
        <f t="shared" si="5"/>
        <v>88852</v>
      </c>
      <c r="Q50" s="33"/>
      <c r="R50" s="33">
        <f t="shared" si="17"/>
        <v>88852</v>
      </c>
      <c r="S50" s="33">
        <v>-18813</v>
      </c>
      <c r="T50" s="33">
        <f t="shared" si="7"/>
        <v>70039</v>
      </c>
      <c r="U50" s="33"/>
      <c r="V50" s="33">
        <f t="shared" si="18"/>
        <v>70039</v>
      </c>
      <c r="W50" s="315"/>
      <c r="X50" s="315"/>
      <c r="Y50" s="315">
        <v>60238</v>
      </c>
      <c r="Z50" s="315"/>
      <c r="AA50" s="315"/>
      <c r="AB50" s="315"/>
      <c r="AC50" s="249">
        <f t="shared" si="9"/>
        <v>60238</v>
      </c>
    </row>
    <row r="51" spans="1:29" x14ac:dyDescent="0.2">
      <c r="A51" s="256"/>
      <c r="B51" s="377" t="s">
        <v>601</v>
      </c>
      <c r="C51" s="314"/>
      <c r="D51" s="315">
        <v>13300</v>
      </c>
      <c r="E51" s="315"/>
      <c r="F51" s="315">
        <f t="shared" si="13"/>
        <v>13300</v>
      </c>
      <c r="G51" s="315"/>
      <c r="H51" s="315">
        <f t="shared" si="14"/>
        <v>13300</v>
      </c>
      <c r="I51" s="315"/>
      <c r="J51" s="315">
        <f t="shared" si="15"/>
        <v>13300</v>
      </c>
      <c r="K51" s="315">
        <v>-607</v>
      </c>
      <c r="L51" s="33">
        <f t="shared" si="3"/>
        <v>12693</v>
      </c>
      <c r="M51" s="315"/>
      <c r="N51" s="315">
        <f t="shared" si="16"/>
        <v>12693</v>
      </c>
      <c r="O51" s="315"/>
      <c r="P51" s="33">
        <f t="shared" si="5"/>
        <v>12693</v>
      </c>
      <c r="Q51" s="33"/>
      <c r="R51" s="33">
        <f t="shared" si="17"/>
        <v>12693</v>
      </c>
      <c r="S51" s="33">
        <v>-2687</v>
      </c>
      <c r="T51" s="33">
        <f t="shared" si="7"/>
        <v>10006</v>
      </c>
      <c r="U51" s="33"/>
      <c r="V51" s="33">
        <f t="shared" si="18"/>
        <v>10006</v>
      </c>
      <c r="W51" s="315"/>
      <c r="X51" s="315"/>
      <c r="Y51" s="315">
        <v>13300</v>
      </c>
      <c r="Z51" s="315"/>
      <c r="AA51" s="315"/>
      <c r="AB51" s="315"/>
      <c r="AC51" s="249">
        <f t="shared" si="9"/>
        <v>13300</v>
      </c>
    </row>
    <row r="52" spans="1:29" x14ac:dyDescent="0.2">
      <c r="A52" s="256"/>
      <c r="B52" s="377" t="s">
        <v>602</v>
      </c>
      <c r="C52" s="314"/>
      <c r="D52" s="315">
        <v>17300</v>
      </c>
      <c r="E52" s="315"/>
      <c r="F52" s="315">
        <f t="shared" si="13"/>
        <v>17300</v>
      </c>
      <c r="G52" s="315">
        <v>10250</v>
      </c>
      <c r="H52" s="315">
        <v>27550</v>
      </c>
      <c r="I52" s="315"/>
      <c r="J52" s="315">
        <f t="shared" si="15"/>
        <v>27550</v>
      </c>
      <c r="K52" s="315"/>
      <c r="L52" s="33">
        <f t="shared" si="3"/>
        <v>27550</v>
      </c>
      <c r="M52" s="315"/>
      <c r="N52" s="315">
        <f t="shared" si="16"/>
        <v>27550</v>
      </c>
      <c r="O52" s="315"/>
      <c r="P52" s="33">
        <f t="shared" si="5"/>
        <v>27550</v>
      </c>
      <c r="Q52" s="33"/>
      <c r="R52" s="33">
        <f t="shared" si="17"/>
        <v>27550</v>
      </c>
      <c r="S52" s="33"/>
      <c r="T52" s="33">
        <f t="shared" si="7"/>
        <v>27550</v>
      </c>
      <c r="U52" s="33"/>
      <c r="V52" s="33">
        <f t="shared" si="18"/>
        <v>27550</v>
      </c>
      <c r="W52" s="315"/>
      <c r="X52" s="315"/>
      <c r="Y52" s="315">
        <v>27550</v>
      </c>
      <c r="Z52" s="315"/>
      <c r="AA52" s="315"/>
      <c r="AB52" s="315"/>
      <c r="AC52" s="249">
        <f t="shared" si="9"/>
        <v>27550</v>
      </c>
    </row>
    <row r="53" spans="1:29" x14ac:dyDescent="0.2">
      <c r="A53" s="256"/>
      <c r="B53" s="377" t="s">
        <v>603</v>
      </c>
      <c r="C53" s="314"/>
      <c r="D53" s="315">
        <v>15300</v>
      </c>
      <c r="E53" s="315"/>
      <c r="F53" s="315">
        <f t="shared" si="13"/>
        <v>15300</v>
      </c>
      <c r="G53" s="315"/>
      <c r="H53" s="315">
        <f t="shared" si="14"/>
        <v>15300</v>
      </c>
      <c r="I53" s="315"/>
      <c r="J53" s="315">
        <f t="shared" si="15"/>
        <v>15300</v>
      </c>
      <c r="K53" s="315">
        <v>1098</v>
      </c>
      <c r="L53" s="33">
        <f t="shared" si="3"/>
        <v>16398</v>
      </c>
      <c r="M53" s="315"/>
      <c r="N53" s="315">
        <f t="shared" si="16"/>
        <v>16398</v>
      </c>
      <c r="O53" s="315"/>
      <c r="P53" s="33">
        <f t="shared" si="5"/>
        <v>16398</v>
      </c>
      <c r="Q53" s="33"/>
      <c r="R53" s="33">
        <f t="shared" si="17"/>
        <v>16398</v>
      </c>
      <c r="S53" s="33">
        <v>-3472</v>
      </c>
      <c r="T53" s="33">
        <f t="shared" si="7"/>
        <v>12926</v>
      </c>
      <c r="U53" s="33"/>
      <c r="V53" s="33">
        <f t="shared" si="18"/>
        <v>12926</v>
      </c>
      <c r="W53" s="315"/>
      <c r="X53" s="315"/>
      <c r="Y53" s="315">
        <v>15300</v>
      </c>
      <c r="Z53" s="315"/>
      <c r="AA53" s="315"/>
      <c r="AB53" s="315"/>
      <c r="AC53" s="249">
        <f t="shared" si="9"/>
        <v>15300</v>
      </c>
    </row>
    <row r="54" spans="1:29" ht="15.75" x14ac:dyDescent="0.2">
      <c r="A54" s="256" t="s">
        <v>726</v>
      </c>
      <c r="B54" s="330" t="s">
        <v>604</v>
      </c>
      <c r="C54" s="316" t="s">
        <v>605</v>
      </c>
      <c r="D54" s="315">
        <v>7553</v>
      </c>
      <c r="E54" s="315"/>
      <c r="F54" s="315">
        <f t="shared" si="13"/>
        <v>7553</v>
      </c>
      <c r="G54" s="315"/>
      <c r="H54" s="315">
        <f t="shared" si="14"/>
        <v>7553</v>
      </c>
      <c r="I54" s="315"/>
      <c r="J54" s="315">
        <f t="shared" si="15"/>
        <v>7553</v>
      </c>
      <c r="K54" s="315">
        <f>18796-3500</f>
        <v>15296</v>
      </c>
      <c r="L54" s="33">
        <f t="shared" si="3"/>
        <v>22849</v>
      </c>
      <c r="M54" s="315"/>
      <c r="N54" s="315">
        <f t="shared" si="16"/>
        <v>22849</v>
      </c>
      <c r="O54" s="315">
        <v>-480</v>
      </c>
      <c r="P54" s="33">
        <f t="shared" si="5"/>
        <v>22369</v>
      </c>
      <c r="Q54" s="33">
        <v>-9843</v>
      </c>
      <c r="R54" s="33">
        <f t="shared" si="17"/>
        <v>12526</v>
      </c>
      <c r="S54" s="33"/>
      <c r="T54" s="33">
        <f t="shared" si="7"/>
        <v>12526</v>
      </c>
      <c r="U54" s="33"/>
      <c r="V54" s="33">
        <f t="shared" si="18"/>
        <v>12526</v>
      </c>
      <c r="W54" s="315"/>
      <c r="X54" s="315"/>
      <c r="Y54" s="315">
        <f>20000-12447</f>
        <v>7553</v>
      </c>
      <c r="Z54" s="315"/>
      <c r="AA54" s="315"/>
      <c r="AB54" s="315"/>
      <c r="AC54" s="249">
        <f t="shared" si="9"/>
        <v>7553</v>
      </c>
    </row>
    <row r="55" spans="1:29" ht="31.5" x14ac:dyDescent="0.2">
      <c r="A55" s="256" t="s">
        <v>727</v>
      </c>
      <c r="B55" s="272" t="s">
        <v>742</v>
      </c>
      <c r="C55" s="316" t="s">
        <v>605</v>
      </c>
      <c r="D55" s="315">
        <v>5100</v>
      </c>
      <c r="E55" s="315"/>
      <c r="F55" s="315">
        <f t="shared" si="13"/>
        <v>5100</v>
      </c>
      <c r="G55" s="315"/>
      <c r="H55" s="315">
        <f t="shared" si="14"/>
        <v>5100</v>
      </c>
      <c r="I55" s="315"/>
      <c r="J55" s="315">
        <f t="shared" si="15"/>
        <v>5100</v>
      </c>
      <c r="K55" s="315"/>
      <c r="L55" s="33">
        <f t="shared" si="3"/>
        <v>5100</v>
      </c>
      <c r="M55" s="315"/>
      <c r="N55" s="315">
        <f t="shared" si="16"/>
        <v>5100</v>
      </c>
      <c r="O55" s="315"/>
      <c r="P55" s="33">
        <f t="shared" si="5"/>
        <v>5100</v>
      </c>
      <c r="Q55" s="33"/>
      <c r="R55" s="33">
        <f t="shared" si="17"/>
        <v>5100</v>
      </c>
      <c r="S55" s="33"/>
      <c r="T55" s="33">
        <f t="shared" si="7"/>
        <v>5100</v>
      </c>
      <c r="U55" s="33"/>
      <c r="V55" s="33">
        <f t="shared" si="18"/>
        <v>5100</v>
      </c>
      <c r="W55" s="315"/>
      <c r="X55" s="315"/>
      <c r="Y55" s="315">
        <v>5100</v>
      </c>
      <c r="Z55" s="315"/>
      <c r="AA55" s="315"/>
      <c r="AB55" s="315"/>
      <c r="AC55" s="249">
        <f t="shared" si="9"/>
        <v>5100</v>
      </c>
    </row>
    <row r="56" spans="1:29" ht="15.75" x14ac:dyDescent="0.2">
      <c r="A56" s="256" t="s">
        <v>728</v>
      </c>
      <c r="B56" s="272" t="s">
        <v>607</v>
      </c>
      <c r="C56" s="316" t="s">
        <v>605</v>
      </c>
      <c r="D56" s="315">
        <v>1270</v>
      </c>
      <c r="E56" s="315"/>
      <c r="F56" s="315">
        <f t="shared" si="13"/>
        <v>1270</v>
      </c>
      <c r="G56" s="315"/>
      <c r="H56" s="315">
        <f t="shared" si="14"/>
        <v>1270</v>
      </c>
      <c r="I56" s="315"/>
      <c r="J56" s="315">
        <f t="shared" si="15"/>
        <v>1270</v>
      </c>
      <c r="K56" s="315"/>
      <c r="L56" s="33">
        <f t="shared" si="3"/>
        <v>1270</v>
      </c>
      <c r="M56" s="315"/>
      <c r="N56" s="315">
        <f t="shared" si="16"/>
        <v>1270</v>
      </c>
      <c r="O56" s="315"/>
      <c r="P56" s="33">
        <f t="shared" si="5"/>
        <v>1270</v>
      </c>
      <c r="Q56" s="33"/>
      <c r="R56" s="33">
        <f t="shared" si="17"/>
        <v>1270</v>
      </c>
      <c r="S56" s="33"/>
      <c r="T56" s="33">
        <f t="shared" si="7"/>
        <v>1270</v>
      </c>
      <c r="U56" s="33"/>
      <c r="V56" s="33">
        <f t="shared" si="18"/>
        <v>1270</v>
      </c>
      <c r="W56" s="315"/>
      <c r="X56" s="315"/>
      <c r="Y56" s="315">
        <v>1270</v>
      </c>
      <c r="Z56" s="315"/>
      <c r="AA56" s="315"/>
      <c r="AB56" s="315"/>
      <c r="AC56" s="249">
        <f t="shared" si="9"/>
        <v>1270</v>
      </c>
    </row>
    <row r="57" spans="1:29" ht="15.75" x14ac:dyDescent="0.2">
      <c r="A57" s="256" t="s">
        <v>729</v>
      </c>
      <c r="B57" s="272" t="s">
        <v>734</v>
      </c>
      <c r="C57" s="316" t="s">
        <v>735</v>
      </c>
      <c r="D57" s="315">
        <v>2500</v>
      </c>
      <c r="E57" s="315"/>
      <c r="F57" s="315">
        <f t="shared" si="13"/>
        <v>2500</v>
      </c>
      <c r="G57" s="315"/>
      <c r="H57" s="315">
        <f t="shared" si="14"/>
        <v>2500</v>
      </c>
      <c r="I57" s="315"/>
      <c r="J57" s="315">
        <f t="shared" si="15"/>
        <v>2500</v>
      </c>
      <c r="K57" s="315"/>
      <c r="L57" s="33">
        <f t="shared" si="3"/>
        <v>2500</v>
      </c>
      <c r="M57" s="315"/>
      <c r="N57" s="315">
        <f t="shared" si="16"/>
        <v>2500</v>
      </c>
      <c r="O57" s="315"/>
      <c r="P57" s="33">
        <f t="shared" si="5"/>
        <v>2500</v>
      </c>
      <c r="Q57" s="33"/>
      <c r="R57" s="33">
        <f t="shared" si="17"/>
        <v>2500</v>
      </c>
      <c r="S57" s="33"/>
      <c r="T57" s="33">
        <f t="shared" si="7"/>
        <v>2500</v>
      </c>
      <c r="U57" s="33"/>
      <c r="V57" s="33">
        <f t="shared" si="18"/>
        <v>2500</v>
      </c>
      <c r="W57" s="315"/>
      <c r="X57" s="315"/>
      <c r="Y57" s="315">
        <v>2500</v>
      </c>
      <c r="Z57" s="315"/>
      <c r="AA57" s="315"/>
      <c r="AB57" s="315"/>
      <c r="AC57" s="249">
        <f t="shared" si="9"/>
        <v>2500</v>
      </c>
    </row>
    <row r="58" spans="1:29" ht="15.75" x14ac:dyDescent="0.2">
      <c r="A58" s="256" t="s">
        <v>730</v>
      </c>
      <c r="B58" s="330" t="s">
        <v>761</v>
      </c>
      <c r="C58" s="314" t="s">
        <v>608</v>
      </c>
      <c r="D58" s="315">
        <v>7000</v>
      </c>
      <c r="E58" s="315"/>
      <c r="F58" s="315">
        <f t="shared" si="13"/>
        <v>7000</v>
      </c>
      <c r="G58" s="315"/>
      <c r="H58" s="315">
        <f t="shared" si="14"/>
        <v>7000</v>
      </c>
      <c r="I58" s="315"/>
      <c r="J58" s="315">
        <f t="shared" si="15"/>
        <v>7000</v>
      </c>
      <c r="K58" s="315"/>
      <c r="L58" s="33">
        <f t="shared" si="3"/>
        <v>7000</v>
      </c>
      <c r="M58" s="315"/>
      <c r="N58" s="315">
        <f t="shared" si="16"/>
        <v>7000</v>
      </c>
      <c r="O58" s="315"/>
      <c r="P58" s="33">
        <f t="shared" si="5"/>
        <v>7000</v>
      </c>
      <c r="Q58" s="33"/>
      <c r="R58" s="33">
        <f t="shared" si="17"/>
        <v>7000</v>
      </c>
      <c r="S58" s="33"/>
      <c r="T58" s="33">
        <f t="shared" si="7"/>
        <v>7000</v>
      </c>
      <c r="U58" s="33">
        <v>2667</v>
      </c>
      <c r="V58" s="33">
        <f t="shared" si="18"/>
        <v>9667</v>
      </c>
      <c r="W58" s="315"/>
      <c r="X58" s="315"/>
      <c r="Y58" s="315">
        <v>5512</v>
      </c>
      <c r="Z58" s="315"/>
      <c r="AA58" s="315"/>
      <c r="AB58" s="315">
        <v>1488</v>
      </c>
      <c r="AC58" s="249">
        <f t="shared" si="9"/>
        <v>7000</v>
      </c>
    </row>
    <row r="59" spans="1:29" s="248" customFormat="1" ht="15.75" x14ac:dyDescent="0.2">
      <c r="A59" s="256" t="s">
        <v>731</v>
      </c>
      <c r="B59" s="274" t="s">
        <v>609</v>
      </c>
      <c r="C59" s="316" t="s">
        <v>610</v>
      </c>
      <c r="D59" s="315">
        <v>700</v>
      </c>
      <c r="E59" s="315"/>
      <c r="F59" s="315">
        <f t="shared" si="13"/>
        <v>700</v>
      </c>
      <c r="G59" s="315"/>
      <c r="H59" s="315">
        <f t="shared" si="14"/>
        <v>700</v>
      </c>
      <c r="I59" s="315"/>
      <c r="J59" s="315">
        <f t="shared" si="15"/>
        <v>700</v>
      </c>
      <c r="K59" s="315"/>
      <c r="L59" s="33">
        <f t="shared" si="3"/>
        <v>700</v>
      </c>
      <c r="M59" s="315">
        <v>-700</v>
      </c>
      <c r="N59" s="315">
        <f t="shared" si="16"/>
        <v>0</v>
      </c>
      <c r="O59" s="315"/>
      <c r="P59" s="33">
        <f t="shared" si="5"/>
        <v>0</v>
      </c>
      <c r="Q59" s="33"/>
      <c r="R59" s="33">
        <f t="shared" si="17"/>
        <v>0</v>
      </c>
      <c r="S59" s="33"/>
      <c r="T59" s="33">
        <f t="shared" si="7"/>
        <v>0</v>
      </c>
      <c r="U59" s="33"/>
      <c r="V59" s="33">
        <f t="shared" si="18"/>
        <v>0</v>
      </c>
      <c r="W59" s="315"/>
      <c r="X59" s="315"/>
      <c r="Y59" s="317">
        <v>700</v>
      </c>
      <c r="Z59" s="314"/>
      <c r="AA59" s="314"/>
      <c r="AB59" s="314"/>
      <c r="AC59" s="249">
        <f t="shared" si="9"/>
        <v>700</v>
      </c>
    </row>
    <row r="60" spans="1:29" s="248" customFormat="1" ht="15.75" x14ac:dyDescent="0.2">
      <c r="A60" s="256" t="s">
        <v>732</v>
      </c>
      <c r="B60" s="274" t="s">
        <v>611</v>
      </c>
      <c r="C60" s="316" t="s">
        <v>610</v>
      </c>
      <c r="D60" s="315">
        <v>120</v>
      </c>
      <c r="E60" s="315"/>
      <c r="F60" s="315">
        <f t="shared" si="13"/>
        <v>120</v>
      </c>
      <c r="G60" s="315"/>
      <c r="H60" s="315">
        <f t="shared" si="14"/>
        <v>120</v>
      </c>
      <c r="I60" s="315"/>
      <c r="J60" s="315">
        <f t="shared" si="15"/>
        <v>120</v>
      </c>
      <c r="K60" s="315"/>
      <c r="L60" s="33">
        <f t="shared" si="3"/>
        <v>120</v>
      </c>
      <c r="M60" s="315">
        <v>-120</v>
      </c>
      <c r="N60" s="315">
        <f t="shared" si="16"/>
        <v>0</v>
      </c>
      <c r="O60" s="315"/>
      <c r="P60" s="33">
        <f t="shared" si="5"/>
        <v>0</v>
      </c>
      <c r="Q60" s="33"/>
      <c r="R60" s="33">
        <f t="shared" si="17"/>
        <v>0</v>
      </c>
      <c r="S60" s="33"/>
      <c r="T60" s="33">
        <f t="shared" si="7"/>
        <v>0</v>
      </c>
      <c r="U60" s="33"/>
      <c r="V60" s="33">
        <f t="shared" si="18"/>
        <v>0</v>
      </c>
      <c r="W60" s="315"/>
      <c r="X60" s="315"/>
      <c r="Y60" s="317">
        <v>120</v>
      </c>
      <c r="Z60" s="314"/>
      <c r="AA60" s="314"/>
      <c r="AB60" s="314"/>
      <c r="AC60" s="249">
        <f t="shared" si="9"/>
        <v>120</v>
      </c>
    </row>
    <row r="61" spans="1:29" s="248" customFormat="1" x14ac:dyDescent="0.2">
      <c r="A61" s="256" t="s">
        <v>733</v>
      </c>
      <c r="B61" s="289" t="s">
        <v>1065</v>
      </c>
      <c r="C61" s="316"/>
      <c r="D61" s="315"/>
      <c r="E61" s="315"/>
      <c r="F61" s="315">
        <f t="shared" si="13"/>
        <v>0</v>
      </c>
      <c r="G61" s="315">
        <v>14605</v>
      </c>
      <c r="H61" s="315">
        <f t="shared" si="14"/>
        <v>14605</v>
      </c>
      <c r="I61" s="315"/>
      <c r="J61" s="315">
        <f t="shared" si="15"/>
        <v>14605</v>
      </c>
      <c r="K61" s="315"/>
      <c r="L61" s="33">
        <f t="shared" si="3"/>
        <v>14605</v>
      </c>
      <c r="M61" s="315">
        <f>14674+85+205</f>
        <v>14964</v>
      </c>
      <c r="N61" s="315">
        <f t="shared" si="16"/>
        <v>29569</v>
      </c>
      <c r="O61" s="315"/>
      <c r="P61" s="33">
        <f t="shared" si="5"/>
        <v>29569</v>
      </c>
      <c r="Q61" s="33"/>
      <c r="R61" s="33">
        <f t="shared" si="17"/>
        <v>29569</v>
      </c>
      <c r="S61" s="33"/>
      <c r="T61" s="33">
        <f t="shared" si="7"/>
        <v>29569</v>
      </c>
      <c r="U61" s="33">
        <v>84064</v>
      </c>
      <c r="V61" s="33">
        <f t="shared" si="18"/>
        <v>113633</v>
      </c>
      <c r="W61" s="315"/>
      <c r="X61" s="315"/>
      <c r="Y61" s="317"/>
      <c r="Z61" s="317">
        <v>14605</v>
      </c>
      <c r="AA61" s="314"/>
      <c r="AB61" s="314"/>
      <c r="AC61" s="249">
        <f t="shared" si="9"/>
        <v>14605</v>
      </c>
    </row>
    <row r="62" spans="1:29" s="248" customFormat="1" x14ac:dyDescent="0.2">
      <c r="A62" s="256" t="s">
        <v>874</v>
      </c>
      <c r="B62" s="289" t="s">
        <v>875</v>
      </c>
      <c r="C62" s="316" t="s">
        <v>876</v>
      </c>
      <c r="D62" s="315"/>
      <c r="E62" s="315"/>
      <c r="F62" s="315">
        <f t="shared" si="13"/>
        <v>0</v>
      </c>
      <c r="G62" s="315">
        <v>153</v>
      </c>
      <c r="H62" s="315">
        <f t="shared" si="14"/>
        <v>153</v>
      </c>
      <c r="I62" s="315"/>
      <c r="J62" s="315">
        <f t="shared" si="15"/>
        <v>153</v>
      </c>
      <c r="K62" s="315"/>
      <c r="L62" s="33">
        <f t="shared" si="3"/>
        <v>153</v>
      </c>
      <c r="M62" s="315"/>
      <c r="N62" s="315">
        <f t="shared" si="16"/>
        <v>153</v>
      </c>
      <c r="O62" s="315"/>
      <c r="P62" s="33">
        <f t="shared" si="5"/>
        <v>153</v>
      </c>
      <c r="Q62" s="33"/>
      <c r="R62" s="33">
        <f t="shared" si="17"/>
        <v>153</v>
      </c>
      <c r="S62" s="33"/>
      <c r="T62" s="33">
        <f t="shared" si="7"/>
        <v>153</v>
      </c>
      <c r="U62" s="33"/>
      <c r="V62" s="33">
        <f t="shared" si="18"/>
        <v>153</v>
      </c>
      <c r="W62" s="315"/>
      <c r="X62" s="315"/>
      <c r="Y62" s="317">
        <v>153</v>
      </c>
      <c r="Z62" s="314"/>
      <c r="AA62" s="314"/>
      <c r="AB62" s="314"/>
      <c r="AC62" s="249">
        <f t="shared" si="9"/>
        <v>153</v>
      </c>
    </row>
    <row r="63" spans="1:29" s="248" customFormat="1" x14ac:dyDescent="0.2">
      <c r="A63" s="256" t="s">
        <v>877</v>
      </c>
      <c r="B63" s="289" t="s">
        <v>878</v>
      </c>
      <c r="C63" s="316"/>
      <c r="D63" s="315"/>
      <c r="E63" s="315"/>
      <c r="F63" s="315"/>
      <c r="G63" s="315">
        <v>1950</v>
      </c>
      <c r="H63" s="315">
        <v>1950</v>
      </c>
      <c r="I63" s="315"/>
      <c r="J63" s="315">
        <f t="shared" si="15"/>
        <v>1950</v>
      </c>
      <c r="K63" s="315"/>
      <c r="L63" s="33">
        <f t="shared" si="3"/>
        <v>1950</v>
      </c>
      <c r="M63" s="315"/>
      <c r="N63" s="315">
        <f t="shared" si="16"/>
        <v>1950</v>
      </c>
      <c r="O63" s="315"/>
      <c r="P63" s="33">
        <f t="shared" si="5"/>
        <v>1950</v>
      </c>
      <c r="Q63" s="33"/>
      <c r="R63" s="33">
        <f t="shared" si="17"/>
        <v>1950</v>
      </c>
      <c r="S63" s="33"/>
      <c r="T63" s="33">
        <f t="shared" si="7"/>
        <v>1950</v>
      </c>
      <c r="U63" s="33"/>
      <c r="V63" s="33">
        <f t="shared" si="18"/>
        <v>1950</v>
      </c>
      <c r="W63" s="315"/>
      <c r="X63" s="315"/>
      <c r="Y63" s="317">
        <v>1950</v>
      </c>
      <c r="Z63" s="314"/>
      <c r="AA63" s="314"/>
      <c r="AB63" s="314"/>
      <c r="AC63" s="249">
        <f t="shared" si="9"/>
        <v>1950</v>
      </c>
    </row>
    <row r="64" spans="1:29" s="248" customFormat="1" ht="15.75" x14ac:dyDescent="0.25">
      <c r="A64" s="256" t="s">
        <v>879</v>
      </c>
      <c r="B64" s="496" t="s">
        <v>880</v>
      </c>
      <c r="C64" s="316"/>
      <c r="D64" s="315"/>
      <c r="E64" s="315"/>
      <c r="F64" s="315"/>
      <c r="G64" s="315">
        <v>4460</v>
      </c>
      <c r="H64" s="315">
        <f t="shared" si="14"/>
        <v>4460</v>
      </c>
      <c r="I64" s="315"/>
      <c r="J64" s="315">
        <f t="shared" si="15"/>
        <v>4460</v>
      </c>
      <c r="K64" s="315"/>
      <c r="L64" s="33">
        <f t="shared" si="3"/>
        <v>4460</v>
      </c>
      <c r="M64" s="315"/>
      <c r="N64" s="315">
        <f t="shared" si="16"/>
        <v>4460</v>
      </c>
      <c r="O64" s="315"/>
      <c r="P64" s="33">
        <f t="shared" si="5"/>
        <v>4460</v>
      </c>
      <c r="Q64" s="33"/>
      <c r="R64" s="33">
        <f t="shared" si="17"/>
        <v>4460</v>
      </c>
      <c r="S64" s="33"/>
      <c r="T64" s="33">
        <f t="shared" si="7"/>
        <v>4460</v>
      </c>
      <c r="U64" s="33"/>
      <c r="V64" s="33">
        <f t="shared" si="18"/>
        <v>4460</v>
      </c>
      <c r="W64" s="315"/>
      <c r="X64" s="315"/>
      <c r="Y64" s="317">
        <v>4460</v>
      </c>
      <c r="Z64" s="314"/>
      <c r="AA64" s="314"/>
      <c r="AB64" s="314"/>
      <c r="AC64" s="249">
        <f t="shared" si="9"/>
        <v>4460</v>
      </c>
    </row>
    <row r="65" spans="1:29" s="248" customFormat="1" ht="15.75" x14ac:dyDescent="0.25">
      <c r="A65" s="256" t="s">
        <v>927</v>
      </c>
      <c r="B65" s="496" t="s">
        <v>928</v>
      </c>
      <c r="C65" s="316"/>
      <c r="D65" s="315"/>
      <c r="E65" s="315"/>
      <c r="F65" s="315"/>
      <c r="G65" s="315">
        <v>12000</v>
      </c>
      <c r="H65" s="315">
        <f t="shared" si="14"/>
        <v>12000</v>
      </c>
      <c r="I65" s="315"/>
      <c r="J65" s="315">
        <f t="shared" si="15"/>
        <v>12000</v>
      </c>
      <c r="K65" s="315"/>
      <c r="L65" s="33">
        <f t="shared" si="3"/>
        <v>12000</v>
      </c>
      <c r="M65" s="315"/>
      <c r="N65" s="315">
        <f t="shared" si="16"/>
        <v>12000</v>
      </c>
      <c r="O65" s="315"/>
      <c r="P65" s="33">
        <f t="shared" si="5"/>
        <v>12000</v>
      </c>
      <c r="Q65" s="33"/>
      <c r="R65" s="33">
        <f t="shared" si="17"/>
        <v>12000</v>
      </c>
      <c r="S65" s="33"/>
      <c r="T65" s="33">
        <f t="shared" si="7"/>
        <v>12000</v>
      </c>
      <c r="U65" s="33"/>
      <c r="V65" s="33">
        <f t="shared" si="18"/>
        <v>12000</v>
      </c>
      <c r="W65" s="315"/>
      <c r="X65" s="315"/>
      <c r="Y65" s="317">
        <v>12000</v>
      </c>
      <c r="Z65" s="314"/>
      <c r="AA65" s="314"/>
      <c r="AB65" s="314"/>
      <c r="AC65" s="249">
        <f t="shared" si="9"/>
        <v>12000</v>
      </c>
    </row>
    <row r="66" spans="1:29" s="248" customFormat="1" ht="15.75" x14ac:dyDescent="0.25">
      <c r="A66" s="256" t="s">
        <v>1012</v>
      </c>
      <c r="B66" s="496" t="s">
        <v>1013</v>
      </c>
      <c r="C66" s="316"/>
      <c r="D66" s="315"/>
      <c r="E66" s="315"/>
      <c r="F66" s="315"/>
      <c r="G66" s="315">
        <v>40640</v>
      </c>
      <c r="H66" s="315">
        <f t="shared" si="14"/>
        <v>40640</v>
      </c>
      <c r="I66" s="315"/>
      <c r="J66" s="315">
        <f t="shared" si="15"/>
        <v>40640</v>
      </c>
      <c r="K66" s="315"/>
      <c r="L66" s="33">
        <f t="shared" si="3"/>
        <v>40640</v>
      </c>
      <c r="M66" s="315"/>
      <c r="N66" s="315">
        <f t="shared" si="16"/>
        <v>40640</v>
      </c>
      <c r="O66" s="315"/>
      <c r="P66" s="33">
        <f t="shared" si="5"/>
        <v>40640</v>
      </c>
      <c r="Q66" s="33"/>
      <c r="R66" s="33">
        <f t="shared" si="17"/>
        <v>40640</v>
      </c>
      <c r="S66" s="33"/>
      <c r="T66" s="33">
        <f t="shared" si="7"/>
        <v>40640</v>
      </c>
      <c r="U66" s="33"/>
      <c r="V66" s="33">
        <f t="shared" si="18"/>
        <v>40640</v>
      </c>
      <c r="W66" s="315"/>
      <c r="X66" s="315"/>
      <c r="Y66" s="317">
        <v>32000</v>
      </c>
      <c r="Z66" s="314"/>
      <c r="AA66" s="314"/>
      <c r="AB66" s="317">
        <v>8640</v>
      </c>
      <c r="AC66" s="249">
        <f t="shared" si="9"/>
        <v>40640</v>
      </c>
    </row>
    <row r="67" spans="1:29" s="248" customFormat="1" ht="15.75" x14ac:dyDescent="0.25">
      <c r="A67" s="256" t="s">
        <v>1033</v>
      </c>
      <c r="B67" s="496" t="s">
        <v>1035</v>
      </c>
      <c r="C67" s="316" t="s">
        <v>1034</v>
      </c>
      <c r="D67" s="315"/>
      <c r="E67" s="315"/>
      <c r="F67" s="315"/>
      <c r="G67" s="315"/>
      <c r="H67" s="315"/>
      <c r="I67" s="315"/>
      <c r="J67" s="315"/>
      <c r="K67" s="315">
        <f>1400000-18796</f>
        <v>1381204</v>
      </c>
      <c r="L67" s="33">
        <f t="shared" si="3"/>
        <v>1381204</v>
      </c>
      <c r="M67" s="315"/>
      <c r="N67" s="315">
        <f t="shared" si="16"/>
        <v>1381204</v>
      </c>
      <c r="O67" s="315"/>
      <c r="P67" s="33">
        <f t="shared" si="5"/>
        <v>1381204</v>
      </c>
      <c r="Q67" s="33"/>
      <c r="R67" s="33">
        <f t="shared" si="17"/>
        <v>1381204</v>
      </c>
      <c r="S67" s="33"/>
      <c r="T67" s="33">
        <f t="shared" si="7"/>
        <v>1381204</v>
      </c>
      <c r="U67" s="33"/>
      <c r="V67" s="33">
        <f t="shared" si="18"/>
        <v>1381204</v>
      </c>
      <c r="W67" s="315"/>
      <c r="X67" s="315"/>
      <c r="Y67" s="317"/>
      <c r="Z67" s="314"/>
      <c r="AA67" s="314"/>
      <c r="AB67" s="317"/>
      <c r="AC67" s="249"/>
    </row>
    <row r="68" spans="1:29" s="248" customFormat="1" ht="30" x14ac:dyDescent="0.2">
      <c r="A68" s="256" t="s">
        <v>1036</v>
      </c>
      <c r="B68" s="271" t="s">
        <v>1037</v>
      </c>
      <c r="C68" s="316"/>
      <c r="D68" s="315"/>
      <c r="E68" s="315"/>
      <c r="F68" s="315"/>
      <c r="G68" s="315"/>
      <c r="H68" s="315"/>
      <c r="I68" s="315"/>
      <c r="J68" s="315"/>
      <c r="K68" s="315">
        <v>100000</v>
      </c>
      <c r="L68" s="33">
        <f>SUM(K68)</f>
        <v>100000</v>
      </c>
      <c r="M68" s="315">
        <v>21600</v>
      </c>
      <c r="N68" s="315">
        <f t="shared" si="16"/>
        <v>121600</v>
      </c>
      <c r="O68" s="315"/>
      <c r="P68" s="33">
        <f t="shared" si="5"/>
        <v>121600</v>
      </c>
      <c r="Q68" s="33"/>
      <c r="R68" s="33">
        <f t="shared" si="17"/>
        <v>121600</v>
      </c>
      <c r="S68" s="33"/>
      <c r="T68" s="33">
        <f t="shared" si="7"/>
        <v>121600</v>
      </c>
      <c r="U68" s="33"/>
      <c r="V68" s="33">
        <f t="shared" si="18"/>
        <v>121600</v>
      </c>
      <c r="W68" s="315"/>
      <c r="X68" s="315"/>
      <c r="Y68" s="317"/>
      <c r="Z68" s="314"/>
      <c r="AA68" s="314"/>
      <c r="AB68" s="317"/>
      <c r="AC68" s="249"/>
    </row>
    <row r="69" spans="1:29" s="248" customFormat="1" x14ac:dyDescent="0.2">
      <c r="A69" s="256" t="s">
        <v>1054</v>
      </c>
      <c r="B69" s="271" t="s">
        <v>1053</v>
      </c>
      <c r="C69" s="316"/>
      <c r="D69" s="315"/>
      <c r="E69" s="315"/>
      <c r="F69" s="315"/>
      <c r="G69" s="315"/>
      <c r="H69" s="315"/>
      <c r="I69" s="315"/>
      <c r="J69" s="315"/>
      <c r="K69" s="315"/>
      <c r="L69" s="33"/>
      <c r="M69" s="315">
        <v>9164</v>
      </c>
      <c r="N69" s="315">
        <f t="shared" si="16"/>
        <v>9164</v>
      </c>
      <c r="O69" s="315"/>
      <c r="P69" s="33">
        <f t="shared" si="5"/>
        <v>9164</v>
      </c>
      <c r="Q69" s="33"/>
      <c r="R69" s="33">
        <f t="shared" si="17"/>
        <v>9164</v>
      </c>
      <c r="S69" s="33"/>
      <c r="T69" s="33">
        <f t="shared" si="7"/>
        <v>9164</v>
      </c>
      <c r="U69" s="33"/>
      <c r="V69" s="33">
        <f t="shared" si="18"/>
        <v>9164</v>
      </c>
      <c r="W69" s="315"/>
      <c r="X69" s="315"/>
      <c r="Y69" s="317"/>
      <c r="Z69" s="314"/>
      <c r="AA69" s="314"/>
      <c r="AB69" s="317"/>
      <c r="AC69" s="249"/>
    </row>
    <row r="70" spans="1:29" s="248" customFormat="1" ht="30" x14ac:dyDescent="0.2">
      <c r="A70" s="256" t="s">
        <v>1071</v>
      </c>
      <c r="B70" s="26" t="s">
        <v>1076</v>
      </c>
      <c r="C70" s="316" t="s">
        <v>1072</v>
      </c>
      <c r="D70" s="315"/>
      <c r="E70" s="315"/>
      <c r="F70" s="315"/>
      <c r="G70" s="315"/>
      <c r="H70" s="315"/>
      <c r="I70" s="315"/>
      <c r="J70" s="315"/>
      <c r="K70" s="315"/>
      <c r="L70" s="33"/>
      <c r="M70" s="315">
        <v>8498</v>
      </c>
      <c r="N70" s="315">
        <f t="shared" si="16"/>
        <v>8498</v>
      </c>
      <c r="O70" s="315"/>
      <c r="P70" s="33">
        <f t="shared" si="5"/>
        <v>8498</v>
      </c>
      <c r="Q70" s="33"/>
      <c r="R70" s="33">
        <f t="shared" si="17"/>
        <v>8498</v>
      </c>
      <c r="S70" s="33"/>
      <c r="T70" s="33">
        <f t="shared" si="7"/>
        <v>8498</v>
      </c>
      <c r="U70" s="33"/>
      <c r="V70" s="33">
        <f t="shared" si="18"/>
        <v>8498</v>
      </c>
      <c r="W70" s="315"/>
      <c r="X70" s="315"/>
      <c r="Y70" s="317"/>
      <c r="Z70" s="314"/>
      <c r="AA70" s="314"/>
      <c r="AB70" s="317"/>
      <c r="AC70" s="249"/>
    </row>
    <row r="71" spans="1:29" s="248" customFormat="1" x14ac:dyDescent="0.2">
      <c r="A71" s="256" t="s">
        <v>1135</v>
      </c>
      <c r="B71" s="26" t="s">
        <v>1136</v>
      </c>
      <c r="C71" s="316" t="s">
        <v>1137</v>
      </c>
      <c r="D71" s="315"/>
      <c r="E71" s="315"/>
      <c r="F71" s="315"/>
      <c r="G71" s="315"/>
      <c r="H71" s="315"/>
      <c r="I71" s="315"/>
      <c r="J71" s="315"/>
      <c r="K71" s="315"/>
      <c r="L71" s="33"/>
      <c r="M71" s="315"/>
      <c r="N71" s="315"/>
      <c r="O71" s="315"/>
      <c r="P71" s="33"/>
      <c r="Q71" s="33">
        <v>400</v>
      </c>
      <c r="R71" s="33">
        <f t="shared" si="17"/>
        <v>400</v>
      </c>
      <c r="S71" s="33"/>
      <c r="T71" s="33">
        <f t="shared" si="7"/>
        <v>400</v>
      </c>
      <c r="U71" s="33"/>
      <c r="V71" s="33">
        <f t="shared" si="18"/>
        <v>400</v>
      </c>
      <c r="W71" s="315"/>
      <c r="X71" s="315"/>
      <c r="Y71" s="317">
        <v>400</v>
      </c>
      <c r="Z71" s="314"/>
      <c r="AA71" s="314"/>
      <c r="AB71" s="317"/>
      <c r="AC71" s="249"/>
    </row>
    <row r="72" spans="1:29" s="248" customFormat="1" ht="30" x14ac:dyDescent="0.2">
      <c r="A72" s="256" t="s">
        <v>1156</v>
      </c>
      <c r="B72" s="26" t="s">
        <v>1157</v>
      </c>
      <c r="C72" s="316" t="s">
        <v>1158</v>
      </c>
      <c r="D72" s="315"/>
      <c r="E72" s="315"/>
      <c r="F72" s="315"/>
      <c r="G72" s="315"/>
      <c r="H72" s="315"/>
      <c r="I72" s="315"/>
      <c r="J72" s="315"/>
      <c r="K72" s="315"/>
      <c r="L72" s="33"/>
      <c r="M72" s="315"/>
      <c r="N72" s="315"/>
      <c r="O72" s="315"/>
      <c r="P72" s="33"/>
      <c r="Q72" s="33"/>
      <c r="R72" s="33"/>
      <c r="S72" s="33">
        <v>259</v>
      </c>
      <c r="T72" s="33">
        <f t="shared" si="7"/>
        <v>259</v>
      </c>
      <c r="U72" s="33"/>
      <c r="V72" s="33">
        <f t="shared" si="18"/>
        <v>259</v>
      </c>
      <c r="W72" s="315"/>
      <c r="X72" s="315"/>
      <c r="Y72" s="317"/>
      <c r="Z72" s="314"/>
      <c r="AA72" s="314"/>
      <c r="AB72" s="317"/>
      <c r="AC72" s="249"/>
    </row>
    <row r="73" spans="1:29" s="248" customFormat="1" x14ac:dyDescent="0.2">
      <c r="A73" s="256" t="s">
        <v>1159</v>
      </c>
      <c r="B73" s="26" t="s">
        <v>1161</v>
      </c>
      <c r="C73" s="316" t="s">
        <v>1160</v>
      </c>
      <c r="D73" s="315"/>
      <c r="E73" s="315"/>
      <c r="F73" s="315"/>
      <c r="G73" s="315"/>
      <c r="H73" s="315"/>
      <c r="I73" s="315"/>
      <c r="J73" s="315"/>
      <c r="K73" s="315"/>
      <c r="L73" s="33"/>
      <c r="M73" s="315"/>
      <c r="N73" s="315"/>
      <c r="O73" s="315"/>
      <c r="P73" s="33"/>
      <c r="Q73" s="33"/>
      <c r="R73" s="33"/>
      <c r="S73" s="33"/>
      <c r="T73" s="33">
        <f t="shared" si="7"/>
        <v>0</v>
      </c>
      <c r="U73" s="33"/>
      <c r="V73" s="33">
        <f t="shared" si="18"/>
        <v>0</v>
      </c>
      <c r="W73" s="315"/>
      <c r="X73" s="315"/>
      <c r="Y73" s="317"/>
      <c r="Z73" s="314"/>
      <c r="AA73" s="314"/>
      <c r="AB73" s="317"/>
      <c r="AC73" s="249"/>
    </row>
    <row r="74" spans="1:29" s="248" customFormat="1" x14ac:dyDescent="0.2">
      <c r="A74" s="256" t="s">
        <v>1185</v>
      </c>
      <c r="B74" s="26" t="s">
        <v>1196</v>
      </c>
      <c r="C74" s="316"/>
      <c r="D74" s="315"/>
      <c r="E74" s="315"/>
      <c r="F74" s="315"/>
      <c r="G74" s="315"/>
      <c r="H74" s="315"/>
      <c r="I74" s="315"/>
      <c r="J74" s="315"/>
      <c r="K74" s="315"/>
      <c r="L74" s="33"/>
      <c r="M74" s="315"/>
      <c r="N74" s="315"/>
      <c r="O74" s="315"/>
      <c r="P74" s="33"/>
      <c r="Q74" s="33"/>
      <c r="R74" s="33"/>
      <c r="S74" s="33"/>
      <c r="T74" s="33"/>
      <c r="U74" s="33">
        <v>18</v>
      </c>
      <c r="V74" s="33">
        <f t="shared" si="18"/>
        <v>18</v>
      </c>
      <c r="W74" s="315"/>
      <c r="X74" s="315"/>
      <c r="Y74" s="317"/>
      <c r="Z74" s="314"/>
      <c r="AA74" s="314"/>
      <c r="AB74" s="317"/>
      <c r="AC74" s="249"/>
    </row>
    <row r="75" spans="1:29" ht="17.100000000000001" customHeight="1" x14ac:dyDescent="0.2">
      <c r="A75" s="256"/>
      <c r="B75" s="329" t="s">
        <v>612</v>
      </c>
      <c r="C75" s="254"/>
      <c r="D75" s="270">
        <f>SUM(D34:D61)-D47</f>
        <v>701404</v>
      </c>
      <c r="E75" s="270">
        <f>SUM(E34:E61)-E47</f>
        <v>0</v>
      </c>
      <c r="F75" s="270">
        <f>SUM(F34:F61)-F47</f>
        <v>701404</v>
      </c>
      <c r="G75" s="270">
        <f>SUM(G34:G66)-G47</f>
        <v>70092</v>
      </c>
      <c r="H75" s="270">
        <f>SUM(H34:H66)-H47</f>
        <v>771496</v>
      </c>
      <c r="I75" s="270">
        <f t="shared" ref="I75:AB75" si="20">SUM(I34:I66)-I47</f>
        <v>1000</v>
      </c>
      <c r="J75" s="270">
        <f t="shared" si="20"/>
        <v>772496</v>
      </c>
      <c r="K75" s="270">
        <f>SUM(K34:K68)-K47</f>
        <v>1540447</v>
      </c>
      <c r="L75" s="270">
        <f>SUM(L34:L69)-L47</f>
        <v>2312943</v>
      </c>
      <c r="M75" s="270">
        <f>SUM(M34:M70)-M47</f>
        <v>63481</v>
      </c>
      <c r="N75" s="270">
        <f>SUM(N34:N71)-N47</f>
        <v>2376424</v>
      </c>
      <c r="O75" s="270">
        <f>SUM(O34:O71)-O47</f>
        <v>-480</v>
      </c>
      <c r="P75" s="270">
        <f>SUM(P34:P71)-P47</f>
        <v>2375944</v>
      </c>
      <c r="Q75" s="270">
        <f>SUM(Q34:Q71)-Q47</f>
        <v>-8783</v>
      </c>
      <c r="R75" s="270">
        <f>SUM(R34:R73)-R47</f>
        <v>2367161</v>
      </c>
      <c r="S75" s="270">
        <f>SUM(S34:S73)-S47</f>
        <v>-44443</v>
      </c>
      <c r="T75" s="270">
        <f>SUM(T34:T74)-T47</f>
        <v>2322718</v>
      </c>
      <c r="U75" s="270">
        <f t="shared" ref="U75:V75" si="21">SUM(U34:U74)-U47</f>
        <v>90106</v>
      </c>
      <c r="V75" s="270">
        <f t="shared" si="21"/>
        <v>2412824</v>
      </c>
      <c r="W75" s="270"/>
      <c r="X75" s="270"/>
      <c r="Y75" s="270">
        <f>SUM(Y34:Y71)-Y47</f>
        <v>654694</v>
      </c>
      <c r="Z75" s="270">
        <f t="shared" si="20"/>
        <v>19736</v>
      </c>
      <c r="AA75" s="270">
        <f t="shared" si="20"/>
        <v>0</v>
      </c>
      <c r="AB75" s="270">
        <f t="shared" si="20"/>
        <v>87435</v>
      </c>
      <c r="AC75" s="249">
        <f t="shared" si="9"/>
        <v>761865</v>
      </c>
    </row>
    <row r="76" spans="1:29" s="380" customFormat="1" ht="15.75" x14ac:dyDescent="0.2">
      <c r="A76" s="871" t="s">
        <v>613</v>
      </c>
      <c r="B76" s="871"/>
      <c r="C76" s="871"/>
      <c r="D76" s="329">
        <f>D32+D75</f>
        <v>1372214</v>
      </c>
      <c r="E76" s="329">
        <f t="shared" ref="E76:V76" si="22">E32+E75</f>
        <v>0</v>
      </c>
      <c r="F76" s="329">
        <f t="shared" si="22"/>
        <v>1372214</v>
      </c>
      <c r="G76" s="329">
        <f t="shared" si="22"/>
        <v>451608</v>
      </c>
      <c r="H76" s="329">
        <f t="shared" si="22"/>
        <v>1823822</v>
      </c>
      <c r="I76" s="329">
        <f t="shared" si="22"/>
        <v>72440</v>
      </c>
      <c r="J76" s="329">
        <f t="shared" si="22"/>
        <v>1896262</v>
      </c>
      <c r="K76" s="329">
        <f t="shared" si="22"/>
        <v>1543947</v>
      </c>
      <c r="L76" s="329">
        <f>L32+L75</f>
        <v>3440209</v>
      </c>
      <c r="M76" s="329">
        <f t="shared" si="22"/>
        <v>61791</v>
      </c>
      <c r="N76" s="329">
        <f t="shared" si="22"/>
        <v>3502000</v>
      </c>
      <c r="O76" s="329">
        <f t="shared" si="22"/>
        <v>-289</v>
      </c>
      <c r="P76" s="329">
        <f t="shared" si="22"/>
        <v>3501711</v>
      </c>
      <c r="Q76" s="329">
        <f t="shared" si="22"/>
        <v>-19957</v>
      </c>
      <c r="R76" s="329">
        <f t="shared" si="22"/>
        <v>3481754</v>
      </c>
      <c r="S76" s="329">
        <f t="shared" si="22"/>
        <v>-124795</v>
      </c>
      <c r="T76" s="329">
        <f t="shared" si="22"/>
        <v>3356959</v>
      </c>
      <c r="U76" s="329">
        <f t="shared" si="22"/>
        <v>90106</v>
      </c>
      <c r="V76" s="329">
        <f t="shared" si="22"/>
        <v>3447065</v>
      </c>
      <c r="W76" s="329"/>
      <c r="X76" s="329"/>
      <c r="Y76" s="329">
        <f>Y32+Y75</f>
        <v>771604</v>
      </c>
      <c r="Z76" s="329">
        <f>Z32+Z75</f>
        <v>432263</v>
      </c>
      <c r="AA76" s="329">
        <f>AA32+AA75</f>
        <v>543576</v>
      </c>
      <c r="AB76" s="329">
        <f>AB32+AB75</f>
        <v>87794</v>
      </c>
      <c r="AC76" s="249">
        <f t="shared" si="9"/>
        <v>1835237</v>
      </c>
    </row>
    <row r="77" spans="1:29" s="251" customFormat="1" ht="18" customHeight="1" x14ac:dyDescent="0.2">
      <c r="A77" s="878" t="s">
        <v>614</v>
      </c>
      <c r="B77" s="879"/>
      <c r="C77" s="879"/>
      <c r="D77" s="879"/>
      <c r="E77" s="879"/>
      <c r="F77" s="879"/>
      <c r="G77" s="879"/>
      <c r="H77" s="879"/>
      <c r="I77" s="879"/>
      <c r="J77" s="879"/>
      <c r="K77" s="879"/>
      <c r="L77" s="879"/>
      <c r="M77" s="879"/>
      <c r="N77" s="879"/>
      <c r="O77" s="879"/>
      <c r="P77" s="879"/>
      <c r="Q77" s="879"/>
      <c r="R77" s="879"/>
      <c r="S77" s="879"/>
      <c r="T77" s="879"/>
      <c r="U77" s="879"/>
      <c r="V77" s="880"/>
      <c r="W77" s="580"/>
      <c r="X77" s="580"/>
      <c r="Y77" s="538"/>
      <c r="Z77" s="538"/>
      <c r="AA77" s="538"/>
      <c r="AB77" s="538"/>
      <c r="AC77" s="249">
        <f t="shared" si="9"/>
        <v>0</v>
      </c>
    </row>
    <row r="78" spans="1:29" s="276" customFormat="1" ht="31.5" x14ac:dyDescent="0.2">
      <c r="A78" s="256" t="s">
        <v>438</v>
      </c>
      <c r="B78" s="319" t="s">
        <v>809</v>
      </c>
      <c r="C78" s="256" t="s">
        <v>746</v>
      </c>
      <c r="D78" s="33">
        <v>3000</v>
      </c>
      <c r="E78" s="33"/>
      <c r="F78" s="33">
        <f>SUM(D78:E78)</f>
        <v>3000</v>
      </c>
      <c r="G78" s="33"/>
      <c r="H78" s="33">
        <f>SUM(F78:G78)</f>
        <v>3000</v>
      </c>
      <c r="I78" s="33"/>
      <c r="J78" s="33">
        <f>SUM(H78:I78)</f>
        <v>3000</v>
      </c>
      <c r="K78" s="33"/>
      <c r="L78" s="33">
        <f t="shared" si="3"/>
        <v>3000</v>
      </c>
      <c r="M78" s="33"/>
      <c r="N78" s="33">
        <f>SUM(L78:M78)</f>
        <v>3000</v>
      </c>
      <c r="O78" s="33"/>
      <c r="P78" s="33">
        <f t="shared" si="5"/>
        <v>3000</v>
      </c>
      <c r="Q78" s="33"/>
      <c r="R78" s="33">
        <f>SUM(P78)</f>
        <v>3000</v>
      </c>
      <c r="S78" s="33"/>
      <c r="T78" s="33">
        <f t="shared" ref="T78:T80" si="23">SUM(R78:S78)</f>
        <v>3000</v>
      </c>
      <c r="U78" s="33"/>
      <c r="V78" s="33">
        <f>SUM(T78:U78)</f>
        <v>3000</v>
      </c>
      <c r="W78" s="33"/>
      <c r="X78" s="33"/>
      <c r="Y78" s="33">
        <v>3000</v>
      </c>
      <c r="Z78" s="275"/>
      <c r="AA78" s="275"/>
      <c r="AB78" s="275"/>
      <c r="AC78" s="249">
        <f t="shared" si="9"/>
        <v>3000</v>
      </c>
    </row>
    <row r="79" spans="1:29" s="276" customFormat="1" ht="31.5" x14ac:dyDescent="0.2">
      <c r="A79" s="256" t="s">
        <v>714</v>
      </c>
      <c r="B79" s="319" t="s">
        <v>810</v>
      </c>
      <c r="C79" s="256"/>
      <c r="D79" s="33">
        <f>Y79</f>
        <v>1000</v>
      </c>
      <c r="E79" s="33"/>
      <c r="F79" s="33">
        <f>SUM(D79:E79)</f>
        <v>1000</v>
      </c>
      <c r="G79" s="33"/>
      <c r="H79" s="33">
        <f>SUM(F79:G79)</f>
        <v>1000</v>
      </c>
      <c r="I79" s="33"/>
      <c r="J79" s="33">
        <f>SUM(H79:I79)</f>
        <v>1000</v>
      </c>
      <c r="K79" s="33"/>
      <c r="L79" s="33">
        <f t="shared" si="3"/>
        <v>1000</v>
      </c>
      <c r="M79" s="33"/>
      <c r="N79" s="33">
        <f>SUM(L79:M79)</f>
        <v>1000</v>
      </c>
      <c r="O79" s="33"/>
      <c r="P79" s="33">
        <f t="shared" si="5"/>
        <v>1000</v>
      </c>
      <c r="Q79" s="33"/>
      <c r="R79" s="33">
        <f t="shared" ref="R79:R80" si="24">SUM(P79)</f>
        <v>1000</v>
      </c>
      <c r="S79" s="33"/>
      <c r="T79" s="33">
        <f t="shared" si="23"/>
        <v>1000</v>
      </c>
      <c r="U79" s="33"/>
      <c r="V79" s="33">
        <f t="shared" ref="V79:V80" si="25">SUM(T79:U79)</f>
        <v>1000</v>
      </c>
      <c r="W79" s="33"/>
      <c r="X79" s="33"/>
      <c r="Y79" s="33">
        <v>1000</v>
      </c>
      <c r="Z79" s="275"/>
      <c r="AA79" s="275"/>
      <c r="AB79" s="275"/>
      <c r="AC79" s="249">
        <f t="shared" si="9"/>
        <v>1000</v>
      </c>
    </row>
    <row r="80" spans="1:29" s="276" customFormat="1" ht="15.75" hidden="1" x14ac:dyDescent="0.2">
      <c r="A80" s="256" t="s">
        <v>716</v>
      </c>
      <c r="B80" s="319" t="s">
        <v>1029</v>
      </c>
      <c r="C80" s="256" t="s">
        <v>1042</v>
      </c>
      <c r="D80" s="33"/>
      <c r="E80" s="33"/>
      <c r="F80" s="33"/>
      <c r="G80" s="33"/>
      <c r="H80" s="33"/>
      <c r="I80" s="33"/>
      <c r="J80" s="33"/>
      <c r="K80" s="33">
        <v>1740</v>
      </c>
      <c r="L80" s="33">
        <f t="shared" si="3"/>
        <v>1740</v>
      </c>
      <c r="M80" s="33"/>
      <c r="N80" s="33">
        <f>SUM(L80:M80)</f>
        <v>1740</v>
      </c>
      <c r="O80" s="33">
        <v>-1740</v>
      </c>
      <c r="P80" s="33">
        <f t="shared" ref="P80" si="26">SUM(N80:O80)</f>
        <v>0</v>
      </c>
      <c r="Q80" s="33"/>
      <c r="R80" s="33">
        <f t="shared" si="24"/>
        <v>0</v>
      </c>
      <c r="S80" s="33"/>
      <c r="T80" s="33">
        <f t="shared" si="23"/>
        <v>0</v>
      </c>
      <c r="U80" s="33"/>
      <c r="V80" s="33">
        <f t="shared" si="25"/>
        <v>0</v>
      </c>
      <c r="W80" s="33"/>
      <c r="X80" s="33"/>
      <c r="Y80" s="33"/>
      <c r="Z80" s="275"/>
      <c r="AA80" s="275"/>
      <c r="AB80" s="275"/>
      <c r="AC80" s="249"/>
    </row>
    <row r="81" spans="1:29" s="379" customFormat="1" ht="15.75" x14ac:dyDescent="0.2">
      <c r="A81" s="378"/>
      <c r="B81" s="329" t="s">
        <v>615</v>
      </c>
      <c r="C81" s="378"/>
      <c r="D81" s="329">
        <f t="shared" ref="D81:I81" si="27">D78+D79</f>
        <v>4000</v>
      </c>
      <c r="E81" s="329">
        <f t="shared" si="27"/>
        <v>0</v>
      </c>
      <c r="F81" s="329">
        <f t="shared" si="27"/>
        <v>4000</v>
      </c>
      <c r="G81" s="329">
        <f t="shared" si="27"/>
        <v>0</v>
      </c>
      <c r="H81" s="329">
        <f t="shared" si="27"/>
        <v>4000</v>
      </c>
      <c r="I81" s="329">
        <f t="shared" si="27"/>
        <v>0</v>
      </c>
      <c r="J81" s="329">
        <f>J78+J79+J80</f>
        <v>4000</v>
      </c>
      <c r="K81" s="329">
        <f>K78+K79+K80</f>
        <v>1740</v>
      </c>
      <c r="L81" s="329">
        <f>L78+L79+L80</f>
        <v>5740</v>
      </c>
      <c r="M81" s="329">
        <f>M78+M79+M80</f>
        <v>0</v>
      </c>
      <c r="N81" s="329">
        <f>N78+N79+N80</f>
        <v>5740</v>
      </c>
      <c r="O81" s="329">
        <f t="shared" ref="O81:V81" si="28">O78+O79+O80</f>
        <v>-1740</v>
      </c>
      <c r="P81" s="329">
        <f t="shared" si="28"/>
        <v>4000</v>
      </c>
      <c r="Q81" s="329">
        <f t="shared" si="28"/>
        <v>0</v>
      </c>
      <c r="R81" s="329">
        <f t="shared" si="28"/>
        <v>4000</v>
      </c>
      <c r="S81" s="329">
        <f t="shared" si="28"/>
        <v>0</v>
      </c>
      <c r="T81" s="329">
        <f t="shared" si="28"/>
        <v>4000</v>
      </c>
      <c r="U81" s="329">
        <f t="shared" si="28"/>
        <v>0</v>
      </c>
      <c r="V81" s="329">
        <f t="shared" si="28"/>
        <v>4000</v>
      </c>
      <c r="W81" s="329"/>
      <c r="X81" s="329"/>
      <c r="Y81" s="329">
        <f>Y78+Y79</f>
        <v>4000</v>
      </c>
      <c r="Z81" s="329">
        <f>Z78+Z79</f>
        <v>0</v>
      </c>
      <c r="AA81" s="329">
        <f>AA78+AA79</f>
        <v>0</v>
      </c>
      <c r="AB81" s="329">
        <f>AB78+AB79</f>
        <v>0</v>
      </c>
      <c r="AC81" s="249">
        <f t="shared" si="9"/>
        <v>4000</v>
      </c>
    </row>
    <row r="82" spans="1:29" x14ac:dyDescent="0.2">
      <c r="A82" s="870" t="s">
        <v>613</v>
      </c>
      <c r="B82" s="870"/>
      <c r="C82" s="870"/>
      <c r="D82" s="270">
        <f t="shared" ref="D82:AB82" si="29">D76+D81</f>
        <v>1376214</v>
      </c>
      <c r="E82" s="270">
        <f t="shared" si="29"/>
        <v>0</v>
      </c>
      <c r="F82" s="270">
        <f t="shared" si="29"/>
        <v>1376214</v>
      </c>
      <c r="G82" s="270">
        <f t="shared" si="29"/>
        <v>451608</v>
      </c>
      <c r="H82" s="270">
        <f t="shared" si="29"/>
        <v>1827822</v>
      </c>
      <c r="I82" s="270">
        <f t="shared" si="29"/>
        <v>72440</v>
      </c>
      <c r="J82" s="270">
        <f t="shared" si="29"/>
        <v>1900262</v>
      </c>
      <c r="K82" s="270">
        <f t="shared" si="29"/>
        <v>1545687</v>
      </c>
      <c r="L82" s="270">
        <f t="shared" si="29"/>
        <v>3445949</v>
      </c>
      <c r="M82" s="270">
        <f t="shared" si="29"/>
        <v>61791</v>
      </c>
      <c r="N82" s="270">
        <f t="shared" si="29"/>
        <v>3507740</v>
      </c>
      <c r="O82" s="270">
        <f t="shared" si="29"/>
        <v>-2029</v>
      </c>
      <c r="P82" s="270">
        <f t="shared" si="29"/>
        <v>3505711</v>
      </c>
      <c r="Q82" s="270">
        <f t="shared" si="29"/>
        <v>-19957</v>
      </c>
      <c r="R82" s="270">
        <f t="shared" si="29"/>
        <v>3485754</v>
      </c>
      <c r="S82" s="270">
        <f t="shared" si="29"/>
        <v>-124795</v>
      </c>
      <c r="T82" s="270">
        <f t="shared" si="29"/>
        <v>3360959</v>
      </c>
      <c r="U82" s="270">
        <f t="shared" si="29"/>
        <v>90106</v>
      </c>
      <c r="V82" s="270">
        <f t="shared" si="29"/>
        <v>3451065</v>
      </c>
      <c r="W82" s="270"/>
      <c r="X82" s="270"/>
      <c r="Y82" s="270">
        <f t="shared" si="29"/>
        <v>775604</v>
      </c>
      <c r="Z82" s="270">
        <f t="shared" si="29"/>
        <v>432263</v>
      </c>
      <c r="AA82" s="270">
        <f t="shared" si="29"/>
        <v>543576</v>
      </c>
      <c r="AB82" s="270">
        <f t="shared" si="29"/>
        <v>87794</v>
      </c>
      <c r="AC82" s="249">
        <f>SUM(Y82:AB82)</f>
        <v>1839237</v>
      </c>
    </row>
    <row r="87" spans="1:29" x14ac:dyDescent="0.2">
      <c r="B87" s="277"/>
      <c r="C87" s="278"/>
    </row>
  </sheetData>
  <mergeCells count="10">
    <mergeCell ref="U1:V1"/>
    <mergeCell ref="A82:C82"/>
    <mergeCell ref="A76:C76"/>
    <mergeCell ref="O1:P1"/>
    <mergeCell ref="A2:V2"/>
    <mergeCell ref="A3:V3"/>
    <mergeCell ref="A4:V4"/>
    <mergeCell ref="A7:V7"/>
    <mergeCell ref="A77:V77"/>
    <mergeCell ref="A33:V33"/>
  </mergeCells>
  <printOptions horizontalCentered="1" verticalCentered="1"/>
  <pageMargins left="0.11811023622047245" right="0.11811023622047245" top="0.15748031496062992" bottom="0.15748031496062992" header="0.19685039370078741" footer="0.19685039370078741"/>
  <pageSetup paperSize="9" scale="70" orientation="landscape" r:id="rId1"/>
  <headerFooter scaleWithDoc="0" alignWithMargins="0"/>
  <rowBreaks count="2" manualBreakCount="2">
    <brk id="23" max="21" man="1"/>
    <brk id="41" max="2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B64"/>
  <sheetViews>
    <sheetView view="pageBreakPreview" zoomScaleNormal="100" zoomScaleSheetLayoutView="100" workbookViewId="0">
      <selection activeCell="Q1" sqref="Q1:R1"/>
    </sheetView>
  </sheetViews>
  <sheetFormatPr defaultColWidth="8.85546875" defaultRowHeight="15" x14ac:dyDescent="0.2"/>
  <cols>
    <col min="1" max="1" width="4.85546875" style="248" customWidth="1"/>
    <col min="2" max="2" width="70.5703125" style="249" customWidth="1"/>
    <col min="3" max="3" width="25.28515625" style="279" customWidth="1"/>
    <col min="4" max="4" width="10.7109375" style="276" customWidth="1"/>
    <col min="5" max="15" width="10.7109375" style="276" hidden="1" customWidth="1"/>
    <col min="16" max="18" width="12.28515625" style="276" customWidth="1"/>
    <col min="19" max="19" width="10.7109375" style="276" customWidth="1"/>
    <col min="20" max="20" width="10" style="276" customWidth="1"/>
    <col min="21" max="21" width="12.5703125" style="276" customWidth="1"/>
    <col min="22" max="22" width="11" style="276" bestFit="1" customWidth="1"/>
    <col min="23" max="23" width="12.140625" style="276" bestFit="1" customWidth="1"/>
    <col min="24" max="25" width="12.5703125" style="276" customWidth="1"/>
    <col min="26" max="16384" width="8.85546875" style="252"/>
  </cols>
  <sheetData>
    <row r="1" spans="1:25" ht="15.75" customHeight="1" x14ac:dyDescent="0.2">
      <c r="D1" s="250"/>
      <c r="Q1" s="883" t="s">
        <v>692</v>
      </c>
      <c r="R1" s="883"/>
      <c r="S1" s="541"/>
      <c r="T1" s="250"/>
      <c r="U1" s="250"/>
      <c r="V1" s="250"/>
      <c r="X1" s="251"/>
      <c r="Y1" s="251"/>
    </row>
    <row r="2" spans="1:25" s="276" customFormat="1" ht="15.75" customHeight="1" x14ac:dyDescent="0.2">
      <c r="A2" s="885" t="s">
        <v>530</v>
      </c>
      <c r="B2" s="885"/>
      <c r="C2" s="885"/>
      <c r="D2" s="885"/>
      <c r="E2" s="885"/>
      <c r="F2" s="885"/>
      <c r="G2" s="885"/>
      <c r="H2" s="885"/>
      <c r="I2" s="885"/>
      <c r="J2" s="885"/>
      <c r="K2" s="885"/>
      <c r="L2" s="885"/>
      <c r="M2" s="885"/>
      <c r="N2" s="885"/>
      <c r="O2" s="885"/>
      <c r="P2" s="885"/>
      <c r="Q2" s="885"/>
      <c r="R2" s="885"/>
      <c r="S2" s="542"/>
      <c r="T2" s="483"/>
      <c r="U2" s="483"/>
      <c r="V2" s="483"/>
      <c r="W2" s="483"/>
      <c r="X2" s="280"/>
      <c r="Y2" s="280"/>
    </row>
    <row r="3" spans="1:25" s="276" customFormat="1" ht="21" customHeight="1" x14ac:dyDescent="0.2">
      <c r="A3" s="886" t="s">
        <v>616</v>
      </c>
      <c r="B3" s="886"/>
      <c r="C3" s="886"/>
      <c r="D3" s="886"/>
      <c r="E3" s="886"/>
      <c r="F3" s="886"/>
      <c r="G3" s="886"/>
      <c r="H3" s="886"/>
      <c r="I3" s="886"/>
      <c r="J3" s="886"/>
      <c r="K3" s="886"/>
      <c r="L3" s="886"/>
      <c r="M3" s="886"/>
      <c r="N3" s="886"/>
      <c r="O3" s="886"/>
      <c r="P3" s="886"/>
      <c r="Q3" s="886"/>
      <c r="R3" s="886"/>
      <c r="S3" s="543"/>
      <c r="T3" s="484"/>
      <c r="U3" s="484"/>
      <c r="V3" s="484"/>
      <c r="W3" s="484"/>
      <c r="X3" s="281"/>
      <c r="Y3" s="281"/>
    </row>
    <row r="4" spans="1:25" s="276" customFormat="1" x14ac:dyDescent="0.2">
      <c r="A4" s="887" t="s">
        <v>617</v>
      </c>
      <c r="B4" s="887"/>
      <c r="C4" s="887"/>
      <c r="D4" s="887"/>
      <c r="E4" s="887"/>
      <c r="F4" s="887"/>
      <c r="G4" s="887"/>
      <c r="H4" s="887"/>
      <c r="I4" s="887"/>
      <c r="J4" s="887"/>
      <c r="K4" s="887"/>
      <c r="L4" s="887"/>
      <c r="M4" s="887"/>
      <c r="N4" s="887"/>
      <c r="O4" s="887"/>
      <c r="P4" s="887"/>
      <c r="Q4" s="887"/>
      <c r="R4" s="887"/>
      <c r="S4" s="544"/>
      <c r="T4" s="485"/>
      <c r="U4" s="485"/>
      <c r="V4" s="485"/>
      <c r="W4" s="485"/>
      <c r="X4" s="282"/>
      <c r="Y4" s="282"/>
    </row>
    <row r="5" spans="1:25" s="276" customFormat="1" ht="15.75" customHeight="1" x14ac:dyDescent="0.2">
      <c r="A5" s="278"/>
      <c r="B5" s="251"/>
      <c r="C5" s="283"/>
      <c r="G5" s="285"/>
      <c r="I5" s="285"/>
      <c r="K5" s="285"/>
      <c r="M5" s="285"/>
      <c r="O5" s="285"/>
      <c r="Q5" s="285"/>
      <c r="R5" s="285" t="s">
        <v>153</v>
      </c>
      <c r="S5" s="285"/>
      <c r="U5" s="284"/>
      <c r="V5" s="284"/>
    </row>
    <row r="6" spans="1:25" ht="45.75" customHeight="1" x14ac:dyDescent="0.2">
      <c r="A6" s="254" t="s">
        <v>533</v>
      </c>
      <c r="B6" s="254" t="s">
        <v>534</v>
      </c>
      <c r="C6" s="254" t="s">
        <v>618</v>
      </c>
      <c r="D6" s="255" t="s">
        <v>525</v>
      </c>
      <c r="E6" s="255" t="s">
        <v>452</v>
      </c>
      <c r="F6" s="255" t="s">
        <v>830</v>
      </c>
      <c r="G6" s="545" t="s">
        <v>833</v>
      </c>
      <c r="H6" s="545" t="s">
        <v>829</v>
      </c>
      <c r="I6" s="576" t="s">
        <v>833</v>
      </c>
      <c r="J6" s="576" t="s">
        <v>829</v>
      </c>
      <c r="K6" s="591" t="s">
        <v>833</v>
      </c>
      <c r="L6" s="591" t="s">
        <v>829</v>
      </c>
      <c r="M6" s="577" t="s">
        <v>833</v>
      </c>
      <c r="N6" s="577" t="s">
        <v>829</v>
      </c>
      <c r="O6" s="577" t="s">
        <v>833</v>
      </c>
      <c r="P6" s="577" t="s">
        <v>829</v>
      </c>
      <c r="Q6" s="577" t="s">
        <v>833</v>
      </c>
      <c r="R6" s="577" t="s">
        <v>829</v>
      </c>
      <c r="S6" s="545"/>
      <c r="T6" s="255" t="s">
        <v>334</v>
      </c>
      <c r="U6" s="255" t="s">
        <v>536</v>
      </c>
      <c r="V6" s="381" t="s">
        <v>619</v>
      </c>
      <c r="W6" s="255" t="s">
        <v>538</v>
      </c>
      <c r="X6" s="287"/>
      <c r="Y6" s="287"/>
    </row>
    <row r="7" spans="1:25" ht="22.5" customHeight="1" x14ac:dyDescent="0.2">
      <c r="A7" s="876" t="s">
        <v>620</v>
      </c>
      <c r="B7" s="877"/>
      <c r="C7" s="877"/>
      <c r="D7" s="877"/>
      <c r="E7" s="877"/>
      <c r="F7" s="877"/>
      <c r="G7" s="877"/>
      <c r="H7" s="877"/>
      <c r="I7" s="877"/>
      <c r="J7" s="877"/>
      <c r="K7" s="877"/>
      <c r="L7" s="877"/>
      <c r="M7" s="877"/>
      <c r="N7" s="877"/>
      <c r="O7" s="877"/>
      <c r="P7" s="884"/>
      <c r="Q7" s="691"/>
      <c r="R7" s="691"/>
      <c r="S7" s="537"/>
      <c r="T7" s="498"/>
      <c r="U7" s="498"/>
      <c r="V7" s="498"/>
      <c r="W7" s="498"/>
      <c r="X7" s="288"/>
      <c r="Y7" s="288"/>
    </row>
    <row r="8" spans="1:25" ht="30" x14ac:dyDescent="0.2">
      <c r="A8" s="256" t="s">
        <v>438</v>
      </c>
      <c r="B8" s="289" t="s">
        <v>621</v>
      </c>
      <c r="C8" s="256" t="s">
        <v>622</v>
      </c>
      <c r="D8" s="33">
        <v>16120</v>
      </c>
      <c r="E8" s="33"/>
      <c r="F8" s="33">
        <f>SUM(D8:E8)</f>
        <v>16120</v>
      </c>
      <c r="G8" s="33">
        <v>-14605</v>
      </c>
      <c r="H8" s="33">
        <f>SUM(F8:G8)</f>
        <v>1515</v>
      </c>
      <c r="I8" s="33"/>
      <c r="J8" s="33">
        <f>SUM(H8:I8)</f>
        <v>1515</v>
      </c>
      <c r="K8" s="33"/>
      <c r="L8" s="33">
        <f t="shared" ref="L8:L17" si="0">SUM(J8:K8)</f>
        <v>1515</v>
      </c>
      <c r="M8" s="33"/>
      <c r="N8" s="33">
        <f>SUM(L8:M8)</f>
        <v>1515</v>
      </c>
      <c r="O8" s="33"/>
      <c r="P8" s="33">
        <f>SUM(N8:O8)</f>
        <v>1515</v>
      </c>
      <c r="Q8" s="33"/>
      <c r="R8" s="33">
        <f>SUM(P8:Q8)</f>
        <v>1515</v>
      </c>
      <c r="S8" s="33"/>
      <c r="T8" s="33"/>
      <c r="U8" s="33"/>
      <c r="V8" s="33">
        <v>12693</v>
      </c>
      <c r="W8" s="33">
        <v>3427</v>
      </c>
    </row>
    <row r="9" spans="1:25" ht="30" x14ac:dyDescent="0.2">
      <c r="A9" s="256" t="s">
        <v>714</v>
      </c>
      <c r="B9" s="289" t="s">
        <v>623</v>
      </c>
      <c r="C9" s="256" t="s">
        <v>622</v>
      </c>
      <c r="D9" s="33">
        <v>60834</v>
      </c>
      <c r="E9" s="33"/>
      <c r="F9" s="33">
        <f t="shared" ref="F9:F17" si="1">SUM(D9:E9)</f>
        <v>60834</v>
      </c>
      <c r="G9" s="33"/>
      <c r="H9" s="33">
        <f t="shared" ref="H9:H17" si="2">SUM(F9:G9)</f>
        <v>60834</v>
      </c>
      <c r="I9" s="33"/>
      <c r="J9" s="33">
        <f t="shared" ref="J9:J17" si="3">SUM(H9:I9)</f>
        <v>60834</v>
      </c>
      <c r="K9" s="33"/>
      <c r="L9" s="33">
        <f t="shared" si="0"/>
        <v>60834</v>
      </c>
      <c r="M9" s="33">
        <v>-85</v>
      </c>
      <c r="N9" s="33">
        <f t="shared" ref="N9:N17" si="4">SUM(L9:M9)</f>
        <v>60749</v>
      </c>
      <c r="O9" s="33"/>
      <c r="P9" s="33">
        <f t="shared" ref="P9:P20" si="5">SUM(N9:O9)</f>
        <v>60749</v>
      </c>
      <c r="Q9" s="33"/>
      <c r="R9" s="33">
        <f t="shared" ref="R9:R17" si="6">SUM(P9:Q9)</f>
        <v>60749</v>
      </c>
      <c r="S9" s="33"/>
      <c r="T9" s="33"/>
      <c r="U9" s="33"/>
      <c r="V9" s="33">
        <v>47901</v>
      </c>
      <c r="W9" s="33">
        <v>12933</v>
      </c>
    </row>
    <row r="10" spans="1:25" ht="30" x14ac:dyDescent="0.2">
      <c r="A10" s="256" t="s">
        <v>716</v>
      </c>
      <c r="B10" s="374" t="s">
        <v>624</v>
      </c>
      <c r="C10" s="256" t="s">
        <v>625</v>
      </c>
      <c r="D10" s="33">
        <v>15000</v>
      </c>
      <c r="E10" s="33"/>
      <c r="F10" s="33">
        <f t="shared" si="1"/>
        <v>15000</v>
      </c>
      <c r="G10" s="33"/>
      <c r="H10" s="33">
        <f t="shared" si="2"/>
        <v>15000</v>
      </c>
      <c r="I10" s="33"/>
      <c r="J10" s="33">
        <f t="shared" si="3"/>
        <v>15000</v>
      </c>
      <c r="K10" s="33"/>
      <c r="L10" s="33">
        <f t="shared" si="0"/>
        <v>15000</v>
      </c>
      <c r="M10" s="33"/>
      <c r="N10" s="33">
        <f t="shared" si="4"/>
        <v>15000</v>
      </c>
      <c r="O10" s="33"/>
      <c r="P10" s="33">
        <f t="shared" si="5"/>
        <v>15000</v>
      </c>
      <c r="Q10" s="33"/>
      <c r="R10" s="33">
        <f t="shared" si="6"/>
        <v>15000</v>
      </c>
      <c r="S10" s="33"/>
      <c r="T10" s="33">
        <v>15000</v>
      </c>
      <c r="U10" s="33"/>
      <c r="V10" s="33"/>
      <c r="W10" s="33"/>
    </row>
    <row r="11" spans="1:25" ht="30" x14ac:dyDescent="0.2">
      <c r="A11" s="256" t="s">
        <v>715</v>
      </c>
      <c r="B11" s="26" t="s">
        <v>626</v>
      </c>
      <c r="C11" s="256" t="s">
        <v>627</v>
      </c>
      <c r="D11" s="33">
        <v>10000</v>
      </c>
      <c r="E11" s="33"/>
      <c r="F11" s="33">
        <f t="shared" si="1"/>
        <v>10000</v>
      </c>
      <c r="G11" s="33"/>
      <c r="H11" s="33">
        <f t="shared" si="2"/>
        <v>10000</v>
      </c>
      <c r="I11" s="33"/>
      <c r="J11" s="33">
        <f t="shared" si="3"/>
        <v>10000</v>
      </c>
      <c r="K11" s="33"/>
      <c r="L11" s="33">
        <f t="shared" si="0"/>
        <v>10000</v>
      </c>
      <c r="M11" s="33"/>
      <c r="N11" s="33">
        <f t="shared" si="4"/>
        <v>10000</v>
      </c>
      <c r="O11" s="33"/>
      <c r="P11" s="33">
        <f t="shared" si="5"/>
        <v>10000</v>
      </c>
      <c r="Q11" s="33"/>
      <c r="R11" s="33">
        <f t="shared" si="6"/>
        <v>10000</v>
      </c>
      <c r="S11" s="33"/>
      <c r="T11" s="33">
        <v>10000</v>
      </c>
      <c r="U11" s="33"/>
      <c r="V11" s="33"/>
      <c r="W11" s="33"/>
    </row>
    <row r="12" spans="1:25" x14ac:dyDescent="0.2">
      <c r="A12" s="256" t="s">
        <v>717</v>
      </c>
      <c r="B12" s="26" t="s">
        <v>628</v>
      </c>
      <c r="C12" s="256" t="s">
        <v>629</v>
      </c>
      <c r="D12" s="33">
        <v>8230</v>
      </c>
      <c r="E12" s="33"/>
      <c r="F12" s="33">
        <f t="shared" si="1"/>
        <v>8230</v>
      </c>
      <c r="G12" s="33"/>
      <c r="H12" s="33">
        <f t="shared" si="2"/>
        <v>8230</v>
      </c>
      <c r="I12" s="33"/>
      <c r="J12" s="33">
        <f t="shared" si="3"/>
        <v>8230</v>
      </c>
      <c r="K12" s="33"/>
      <c r="L12" s="33">
        <f t="shared" si="0"/>
        <v>8230</v>
      </c>
      <c r="M12" s="33"/>
      <c r="N12" s="33">
        <f t="shared" si="4"/>
        <v>8230</v>
      </c>
      <c r="O12" s="33"/>
      <c r="P12" s="33">
        <f t="shared" si="5"/>
        <v>8230</v>
      </c>
      <c r="Q12" s="33"/>
      <c r="R12" s="33">
        <f t="shared" si="6"/>
        <v>8230</v>
      </c>
      <c r="S12" s="33"/>
      <c r="T12" s="33">
        <v>8230</v>
      </c>
      <c r="U12" s="33"/>
      <c r="V12" s="33"/>
      <c r="W12" s="33"/>
    </row>
    <row r="13" spans="1:25" x14ac:dyDescent="0.2">
      <c r="A13" s="256" t="s">
        <v>718</v>
      </c>
      <c r="B13" s="261" t="s">
        <v>630</v>
      </c>
      <c r="C13" s="256" t="s">
        <v>631</v>
      </c>
      <c r="D13" s="33">
        <v>9164</v>
      </c>
      <c r="E13" s="33"/>
      <c r="F13" s="33">
        <f t="shared" si="1"/>
        <v>9164</v>
      </c>
      <c r="G13" s="33"/>
      <c r="H13" s="33">
        <f t="shared" si="2"/>
        <v>9164</v>
      </c>
      <c r="I13" s="33"/>
      <c r="J13" s="33">
        <f t="shared" si="3"/>
        <v>9164</v>
      </c>
      <c r="K13" s="33"/>
      <c r="L13" s="33">
        <f t="shared" si="0"/>
        <v>9164</v>
      </c>
      <c r="M13" s="33">
        <v>-9164</v>
      </c>
      <c r="N13" s="33">
        <f t="shared" si="4"/>
        <v>0</v>
      </c>
      <c r="O13" s="33"/>
      <c r="P13" s="33">
        <f t="shared" si="5"/>
        <v>0</v>
      </c>
      <c r="Q13" s="33"/>
      <c r="R13" s="33">
        <f t="shared" si="6"/>
        <v>0</v>
      </c>
      <c r="S13" s="33"/>
      <c r="T13" s="33"/>
      <c r="U13" s="33"/>
      <c r="V13" s="33">
        <v>7216</v>
      </c>
      <c r="W13" s="33">
        <v>1948</v>
      </c>
    </row>
    <row r="14" spans="1:25" x14ac:dyDescent="0.2">
      <c r="A14" s="256" t="s">
        <v>719</v>
      </c>
      <c r="B14" s="26" t="s">
        <v>750</v>
      </c>
      <c r="C14" s="256" t="s">
        <v>632</v>
      </c>
      <c r="D14" s="33">
        <v>13970</v>
      </c>
      <c r="E14" s="33"/>
      <c r="F14" s="33">
        <f t="shared" si="1"/>
        <v>13970</v>
      </c>
      <c r="G14" s="33"/>
      <c r="H14" s="33">
        <f t="shared" si="2"/>
        <v>13970</v>
      </c>
      <c r="I14" s="33"/>
      <c r="J14" s="33">
        <f t="shared" si="3"/>
        <v>13970</v>
      </c>
      <c r="K14" s="33"/>
      <c r="L14" s="33">
        <f t="shared" si="0"/>
        <v>13970</v>
      </c>
      <c r="M14" s="33"/>
      <c r="N14" s="33">
        <f t="shared" si="4"/>
        <v>13970</v>
      </c>
      <c r="O14" s="33"/>
      <c r="P14" s="33">
        <f t="shared" si="5"/>
        <v>13970</v>
      </c>
      <c r="Q14" s="33"/>
      <c r="R14" s="33">
        <f t="shared" si="6"/>
        <v>13970</v>
      </c>
      <c r="S14" s="33"/>
      <c r="T14" s="33"/>
      <c r="U14" s="33"/>
      <c r="V14" s="33">
        <v>11000</v>
      </c>
      <c r="W14" s="33">
        <v>2970</v>
      </c>
    </row>
    <row r="15" spans="1:25" x14ac:dyDescent="0.2">
      <c r="A15" s="256" t="s">
        <v>720</v>
      </c>
      <c r="B15" s="26" t="s">
        <v>633</v>
      </c>
      <c r="C15" s="256" t="s">
        <v>634</v>
      </c>
      <c r="D15" s="33">
        <v>6096</v>
      </c>
      <c r="E15" s="33"/>
      <c r="F15" s="33">
        <f t="shared" si="1"/>
        <v>6096</v>
      </c>
      <c r="G15" s="33">
        <v>-6096</v>
      </c>
      <c r="H15" s="33">
        <f t="shared" si="2"/>
        <v>0</v>
      </c>
      <c r="I15" s="33"/>
      <c r="J15" s="33">
        <f t="shared" si="3"/>
        <v>0</v>
      </c>
      <c r="K15" s="33"/>
      <c r="L15" s="33">
        <f t="shared" si="0"/>
        <v>0</v>
      </c>
      <c r="M15" s="33"/>
      <c r="N15" s="33">
        <f t="shared" si="4"/>
        <v>0</v>
      </c>
      <c r="O15" s="33"/>
      <c r="P15" s="33">
        <f t="shared" si="5"/>
        <v>0</v>
      </c>
      <c r="Q15" s="33"/>
      <c r="R15" s="33">
        <f t="shared" si="6"/>
        <v>0</v>
      </c>
      <c r="S15" s="33"/>
      <c r="T15" s="33"/>
      <c r="U15" s="33"/>
      <c r="V15" s="33">
        <v>4800</v>
      </c>
      <c r="W15" s="33">
        <v>1296</v>
      </c>
    </row>
    <row r="16" spans="1:25" x14ac:dyDescent="0.2">
      <c r="A16" s="256" t="s">
        <v>721</v>
      </c>
      <c r="B16" s="273" t="s">
        <v>635</v>
      </c>
      <c r="C16" s="291" t="s">
        <v>636</v>
      </c>
      <c r="D16" s="33">
        <v>320</v>
      </c>
      <c r="E16" s="33"/>
      <c r="F16" s="33">
        <f t="shared" si="1"/>
        <v>320</v>
      </c>
      <c r="G16" s="33"/>
      <c r="H16" s="33">
        <f t="shared" si="2"/>
        <v>320</v>
      </c>
      <c r="I16" s="33"/>
      <c r="J16" s="33">
        <f t="shared" si="3"/>
        <v>320</v>
      </c>
      <c r="K16" s="33"/>
      <c r="L16" s="33">
        <f t="shared" si="0"/>
        <v>320</v>
      </c>
      <c r="M16" s="33"/>
      <c r="N16" s="33">
        <f t="shared" si="4"/>
        <v>320</v>
      </c>
      <c r="O16" s="33"/>
      <c r="P16" s="33">
        <f t="shared" si="5"/>
        <v>320</v>
      </c>
      <c r="Q16" s="33"/>
      <c r="R16" s="33">
        <f t="shared" si="6"/>
        <v>320</v>
      </c>
      <c r="S16" s="33"/>
      <c r="T16" s="33"/>
      <c r="U16" s="33"/>
      <c r="V16" s="33">
        <v>252</v>
      </c>
      <c r="W16" s="33">
        <v>68</v>
      </c>
    </row>
    <row r="17" spans="1:25" x14ac:dyDescent="0.2">
      <c r="A17" s="256" t="s">
        <v>722</v>
      </c>
      <c r="B17" s="273" t="s">
        <v>637</v>
      </c>
      <c r="C17" s="256" t="s">
        <v>605</v>
      </c>
      <c r="D17" s="33">
        <v>1778</v>
      </c>
      <c r="E17" s="33"/>
      <c r="F17" s="33">
        <f t="shared" si="1"/>
        <v>1778</v>
      </c>
      <c r="G17" s="33"/>
      <c r="H17" s="33">
        <f t="shared" si="2"/>
        <v>1778</v>
      </c>
      <c r="I17" s="33"/>
      <c r="J17" s="33">
        <f t="shared" si="3"/>
        <v>1778</v>
      </c>
      <c r="K17" s="33"/>
      <c r="L17" s="33">
        <f t="shared" si="0"/>
        <v>1778</v>
      </c>
      <c r="M17" s="33"/>
      <c r="N17" s="33">
        <f t="shared" si="4"/>
        <v>1778</v>
      </c>
      <c r="O17" s="33">
        <v>-1778</v>
      </c>
      <c r="P17" s="33">
        <f t="shared" si="5"/>
        <v>0</v>
      </c>
      <c r="Q17" s="33"/>
      <c r="R17" s="33">
        <f t="shared" si="6"/>
        <v>0</v>
      </c>
      <c r="S17" s="33"/>
      <c r="T17" s="33"/>
      <c r="U17" s="33"/>
      <c r="V17" s="33">
        <v>1778</v>
      </c>
      <c r="W17" s="33"/>
    </row>
    <row r="18" spans="1:25" s="276" customFormat="1" ht="15" customHeight="1" x14ac:dyDescent="0.2">
      <c r="A18" s="881" t="s">
        <v>638</v>
      </c>
      <c r="B18" s="882"/>
      <c r="C18" s="286"/>
      <c r="D18" s="270">
        <f>SUM(D8:D17)</f>
        <v>141512</v>
      </c>
      <c r="E18" s="270">
        <f t="shared" ref="E18:M18" si="7">SUM(E8:E17)</f>
        <v>0</v>
      </c>
      <c r="F18" s="270">
        <f t="shared" si="7"/>
        <v>141512</v>
      </c>
      <c r="G18" s="270">
        <f t="shared" si="7"/>
        <v>-20701</v>
      </c>
      <c r="H18" s="270">
        <f t="shared" si="7"/>
        <v>120811</v>
      </c>
      <c r="I18" s="270">
        <f t="shared" si="7"/>
        <v>0</v>
      </c>
      <c r="J18" s="270">
        <f t="shared" si="7"/>
        <v>120811</v>
      </c>
      <c r="K18" s="270">
        <f t="shared" si="7"/>
        <v>0</v>
      </c>
      <c r="L18" s="270">
        <f t="shared" si="7"/>
        <v>120811</v>
      </c>
      <c r="M18" s="270">
        <f t="shared" si="7"/>
        <v>-9249</v>
      </c>
      <c r="N18" s="270">
        <f>SUM(N8:N17)</f>
        <v>111562</v>
      </c>
      <c r="O18" s="270">
        <f t="shared" ref="O18:R18" si="8">SUM(O8:O17)</f>
        <v>-1778</v>
      </c>
      <c r="P18" s="270">
        <f t="shared" si="8"/>
        <v>109784</v>
      </c>
      <c r="Q18" s="270">
        <f t="shared" si="8"/>
        <v>0</v>
      </c>
      <c r="R18" s="270">
        <f t="shared" si="8"/>
        <v>109784</v>
      </c>
      <c r="S18" s="270"/>
      <c r="T18" s="270">
        <f>SUM(T8:T17)</f>
        <v>33230</v>
      </c>
      <c r="U18" s="270">
        <f>SUM(U8:U17)</f>
        <v>0</v>
      </c>
      <c r="V18" s="270">
        <f>SUM(V8:V17)</f>
        <v>85640</v>
      </c>
      <c r="W18" s="270">
        <f>SUM(W8:W17)</f>
        <v>22642</v>
      </c>
      <c r="X18" s="251"/>
      <c r="Y18" s="251"/>
    </row>
    <row r="19" spans="1:25" ht="20.25" customHeight="1" x14ac:dyDescent="0.2">
      <c r="A19" s="878" t="s">
        <v>639</v>
      </c>
      <c r="B19" s="879"/>
      <c r="C19" s="879"/>
      <c r="D19" s="879"/>
      <c r="E19" s="879"/>
      <c r="F19" s="879"/>
      <c r="G19" s="879"/>
      <c r="H19" s="879"/>
      <c r="I19" s="879"/>
      <c r="J19" s="879"/>
      <c r="K19" s="879"/>
      <c r="L19" s="879"/>
      <c r="M19" s="879"/>
      <c r="N19" s="879"/>
      <c r="O19" s="879"/>
      <c r="P19" s="879"/>
      <c r="Q19" s="690"/>
      <c r="R19" s="690"/>
      <c r="S19" s="539"/>
      <c r="T19" s="499"/>
      <c r="U19" s="499"/>
      <c r="V19" s="499"/>
      <c r="W19" s="500"/>
      <c r="X19" s="292"/>
      <c r="Y19" s="292"/>
    </row>
    <row r="20" spans="1:25" x14ac:dyDescent="0.2">
      <c r="A20" s="256">
        <v>1</v>
      </c>
      <c r="B20" s="271" t="s">
        <v>640</v>
      </c>
      <c r="C20" s="290"/>
      <c r="D20" s="33">
        <v>20000</v>
      </c>
      <c r="E20" s="33"/>
      <c r="F20" s="33">
        <f>SUM(D20:E20)</f>
        <v>20000</v>
      </c>
      <c r="G20" s="33"/>
      <c r="H20" s="33">
        <f>SUM(F20:G20)</f>
        <v>20000</v>
      </c>
      <c r="I20" s="33"/>
      <c r="J20" s="33">
        <f>SUM(H20:I20)</f>
        <v>20000</v>
      </c>
      <c r="K20" s="33"/>
      <c r="L20" s="33">
        <f>SUM(J20:K20)</f>
        <v>20000</v>
      </c>
      <c r="M20" s="33"/>
      <c r="N20" s="33">
        <f>SUM(L20:M20)</f>
        <v>20000</v>
      </c>
      <c r="O20" s="33"/>
      <c r="P20" s="33">
        <f t="shared" si="5"/>
        <v>20000</v>
      </c>
      <c r="Q20" s="33"/>
      <c r="R20" s="33">
        <f>SUM(P20:Q20)</f>
        <v>20000</v>
      </c>
      <c r="S20" s="33"/>
      <c r="T20" s="33">
        <v>15748</v>
      </c>
      <c r="U20" s="33"/>
      <c r="V20" s="33"/>
      <c r="W20" s="33">
        <v>4252</v>
      </c>
      <c r="X20" s="293"/>
      <c r="Y20" s="293"/>
    </row>
    <row r="21" spans="1:25" x14ac:dyDescent="0.2">
      <c r="A21" s="256"/>
      <c r="B21" s="271" t="s">
        <v>641</v>
      </c>
      <c r="C21" s="290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293"/>
      <c r="Y21" s="293"/>
    </row>
    <row r="22" spans="1:25" x14ac:dyDescent="0.2">
      <c r="A22" s="256"/>
      <c r="B22" s="271" t="s">
        <v>642</v>
      </c>
      <c r="C22" s="290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293"/>
      <c r="Y22" s="293"/>
    </row>
    <row r="23" spans="1:25" x14ac:dyDescent="0.2">
      <c r="A23" s="256"/>
      <c r="B23" s="271" t="s">
        <v>643</v>
      </c>
      <c r="C23" s="290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293"/>
      <c r="Y23" s="293"/>
    </row>
    <row r="24" spans="1:25" x14ac:dyDescent="0.2">
      <c r="A24" s="256"/>
      <c r="B24" s="271" t="s">
        <v>644</v>
      </c>
      <c r="C24" s="290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293"/>
      <c r="Y24" s="293"/>
    </row>
    <row r="25" spans="1:25" x14ac:dyDescent="0.2">
      <c r="A25" s="256"/>
      <c r="B25" s="271" t="s">
        <v>645</v>
      </c>
      <c r="C25" s="290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293"/>
      <c r="Y25" s="293"/>
    </row>
    <row r="26" spans="1:25" x14ac:dyDescent="0.2">
      <c r="A26" s="256"/>
      <c r="B26" s="271" t="s">
        <v>646</v>
      </c>
      <c r="C26" s="290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293"/>
      <c r="Y26" s="293"/>
    </row>
    <row r="27" spans="1:25" x14ac:dyDescent="0.2">
      <c r="A27" s="256"/>
      <c r="B27" s="271" t="s">
        <v>647</v>
      </c>
      <c r="C27" s="290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293"/>
      <c r="Y27" s="293"/>
    </row>
    <row r="28" spans="1:25" x14ac:dyDescent="0.2">
      <c r="A28" s="256"/>
      <c r="B28" s="271" t="s">
        <v>648</v>
      </c>
      <c r="C28" s="290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293"/>
      <c r="Y28" s="293"/>
    </row>
    <row r="29" spans="1:25" x14ac:dyDescent="0.2">
      <c r="A29" s="256">
        <v>2</v>
      </c>
      <c r="B29" s="271" t="s">
        <v>649</v>
      </c>
      <c r="C29" s="290"/>
      <c r="D29" s="33">
        <v>10000</v>
      </c>
      <c r="E29" s="33"/>
      <c r="F29" s="33">
        <f>SUM(D29:E29)</f>
        <v>10000</v>
      </c>
      <c r="G29" s="33"/>
      <c r="H29" s="33">
        <f>SUM(F29:G29)</f>
        <v>10000</v>
      </c>
      <c r="I29" s="33"/>
      <c r="J29" s="33">
        <f>SUM(H29:I29)</f>
        <v>10000</v>
      </c>
      <c r="K29" s="33"/>
      <c r="L29" s="33">
        <f>SUM(J29:K29)</f>
        <v>10000</v>
      </c>
      <c r="M29" s="33"/>
      <c r="N29" s="33">
        <f>SUM(L29:M29)</f>
        <v>10000</v>
      </c>
      <c r="O29" s="33"/>
      <c r="P29" s="33">
        <f t="shared" ref="P29" si="9">SUM(N29:O29)</f>
        <v>10000</v>
      </c>
      <c r="Q29" s="33">
        <v>-2667</v>
      </c>
      <c r="R29" s="33">
        <f>SUM(P29:Q29)</f>
        <v>7333</v>
      </c>
      <c r="S29" s="33"/>
      <c r="T29" s="33">
        <v>7874</v>
      </c>
      <c r="U29" s="33"/>
      <c r="V29" s="33"/>
      <c r="W29" s="33">
        <v>2126</v>
      </c>
      <c r="X29" s="293"/>
      <c r="Y29" s="293"/>
    </row>
    <row r="30" spans="1:25" x14ac:dyDescent="0.2">
      <c r="A30" s="256"/>
      <c r="B30" s="271" t="s">
        <v>650</v>
      </c>
      <c r="C30" s="290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293"/>
      <c r="Y30" s="293"/>
    </row>
    <row r="31" spans="1:25" x14ac:dyDescent="0.2">
      <c r="A31" s="256"/>
      <c r="B31" s="271" t="s">
        <v>651</v>
      </c>
      <c r="C31" s="290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293"/>
      <c r="Y31" s="293"/>
    </row>
    <row r="32" spans="1:25" x14ac:dyDescent="0.2">
      <c r="A32" s="256"/>
      <c r="B32" s="271" t="s">
        <v>652</v>
      </c>
      <c r="C32" s="290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293"/>
      <c r="Y32" s="293"/>
    </row>
    <row r="33" spans="1:25" ht="30" x14ac:dyDescent="0.2">
      <c r="A33" s="256">
        <v>3</v>
      </c>
      <c r="B33" s="26" t="s">
        <v>653</v>
      </c>
      <c r="C33" s="256" t="s">
        <v>654</v>
      </c>
      <c r="D33" s="33">
        <v>129540</v>
      </c>
      <c r="E33" s="33"/>
      <c r="F33" s="33">
        <f>SUM(D33:E33)</f>
        <v>129540</v>
      </c>
      <c r="G33" s="33"/>
      <c r="H33" s="33">
        <f>SUM(F33:G33)</f>
        <v>129540</v>
      </c>
      <c r="I33" s="33"/>
      <c r="J33" s="33">
        <f>SUM(H33:I33)</f>
        <v>129540</v>
      </c>
      <c r="K33" s="33"/>
      <c r="L33" s="33">
        <f>SUM(J33:K33)</f>
        <v>129540</v>
      </c>
      <c r="M33" s="33">
        <v>-14674</v>
      </c>
      <c r="N33" s="33">
        <f>SUM(L33:M33)</f>
        <v>114866</v>
      </c>
      <c r="O33" s="33"/>
      <c r="P33" s="33">
        <f t="shared" ref="P33:P50" si="10">SUM(N33:O33)</f>
        <v>114866</v>
      </c>
      <c r="Q33" s="33">
        <v>-84064</v>
      </c>
      <c r="R33" s="33">
        <f>SUM(P33:Q33)</f>
        <v>30802</v>
      </c>
      <c r="S33" s="33"/>
      <c r="T33" s="33"/>
      <c r="U33" s="33">
        <f>32000+70000</f>
        <v>102000</v>
      </c>
      <c r="V33" s="33"/>
      <c r="W33" s="33">
        <v>27540</v>
      </c>
      <c r="X33" s="293"/>
      <c r="Y33" s="293"/>
    </row>
    <row r="34" spans="1:25" ht="30" x14ac:dyDescent="0.2">
      <c r="A34" s="256">
        <v>4</v>
      </c>
      <c r="B34" s="26" t="s">
        <v>655</v>
      </c>
      <c r="C34" s="256" t="s">
        <v>654</v>
      </c>
      <c r="D34" s="33">
        <v>25911</v>
      </c>
      <c r="E34" s="33"/>
      <c r="F34" s="33">
        <f t="shared" ref="F34:F48" si="11">SUM(D34:E34)</f>
        <v>25911</v>
      </c>
      <c r="G34" s="33"/>
      <c r="H34" s="33">
        <f t="shared" ref="H34:H48" si="12">SUM(F34:G34)</f>
        <v>25911</v>
      </c>
      <c r="I34" s="33"/>
      <c r="J34" s="33">
        <f t="shared" ref="J34:J49" si="13">SUM(H34:I34)</f>
        <v>25911</v>
      </c>
      <c r="K34" s="33"/>
      <c r="L34" s="33">
        <f>SUM(J34:K34)</f>
        <v>25911</v>
      </c>
      <c r="M34" s="33">
        <v>-205</v>
      </c>
      <c r="N34" s="33">
        <f t="shared" ref="N34:N50" si="14">SUM(L34:M34)</f>
        <v>25706</v>
      </c>
      <c r="O34" s="33"/>
      <c r="P34" s="33">
        <f t="shared" si="10"/>
        <v>25706</v>
      </c>
      <c r="Q34" s="33"/>
      <c r="R34" s="33">
        <f t="shared" ref="R34:R50" si="15">SUM(P34:Q34)</f>
        <v>25706</v>
      </c>
      <c r="S34" s="33"/>
      <c r="T34" s="33"/>
      <c r="U34" s="33">
        <f>10602+9800</f>
        <v>20402</v>
      </c>
      <c r="V34" s="33"/>
      <c r="W34" s="33">
        <v>5509</v>
      </c>
      <c r="X34" s="293"/>
      <c r="Y34" s="293"/>
    </row>
    <row r="35" spans="1:25" x14ac:dyDescent="0.2">
      <c r="A35" s="256">
        <v>5</v>
      </c>
      <c r="B35" s="26" t="s">
        <v>656</v>
      </c>
      <c r="C35" s="290"/>
      <c r="D35" s="33">
        <f>D36+D37</f>
        <v>153000</v>
      </c>
      <c r="E35" s="33">
        <f t="shared" ref="E35:L35" si="16">E36+E37</f>
        <v>0</v>
      </c>
      <c r="F35" s="33">
        <f t="shared" si="16"/>
        <v>153000</v>
      </c>
      <c r="G35" s="33">
        <f t="shared" si="16"/>
        <v>9812</v>
      </c>
      <c r="H35" s="33">
        <f t="shared" si="16"/>
        <v>162812</v>
      </c>
      <c r="I35" s="33">
        <f t="shared" si="16"/>
        <v>0</v>
      </c>
      <c r="J35" s="33">
        <f t="shared" si="16"/>
        <v>162812</v>
      </c>
      <c r="K35" s="33">
        <f t="shared" si="16"/>
        <v>0</v>
      </c>
      <c r="L35" s="33">
        <f t="shared" si="16"/>
        <v>162812</v>
      </c>
      <c r="M35" s="33"/>
      <c r="N35" s="33">
        <f t="shared" si="14"/>
        <v>162812</v>
      </c>
      <c r="O35" s="33"/>
      <c r="P35" s="33">
        <f t="shared" si="10"/>
        <v>162812</v>
      </c>
      <c r="Q35" s="33"/>
      <c r="R35" s="33">
        <f t="shared" si="15"/>
        <v>162812</v>
      </c>
      <c r="S35" s="33"/>
      <c r="T35" s="33">
        <f>T36+T37</f>
        <v>153000</v>
      </c>
      <c r="U35" s="33"/>
      <c r="V35" s="33"/>
      <c r="W35" s="33"/>
      <c r="X35" s="251"/>
      <c r="Y35" s="251"/>
    </row>
    <row r="36" spans="1:25" s="570" customFormat="1" x14ac:dyDescent="0.2">
      <c r="A36" s="290"/>
      <c r="B36" s="567" t="s">
        <v>657</v>
      </c>
      <c r="C36" s="290"/>
      <c r="D36" s="568">
        <v>130000</v>
      </c>
      <c r="E36" s="568"/>
      <c r="F36" s="568">
        <f t="shared" si="11"/>
        <v>130000</v>
      </c>
      <c r="G36" s="568">
        <v>6424</v>
      </c>
      <c r="H36" s="568">
        <f t="shared" si="12"/>
        <v>136424</v>
      </c>
      <c r="I36" s="568"/>
      <c r="J36" s="33">
        <f t="shared" si="13"/>
        <v>136424</v>
      </c>
      <c r="K36" s="33"/>
      <c r="L36" s="33">
        <f t="shared" ref="L36:L49" si="17">SUM(J36:K36)</f>
        <v>136424</v>
      </c>
      <c r="M36" s="33"/>
      <c r="N36" s="33">
        <f t="shared" si="14"/>
        <v>136424</v>
      </c>
      <c r="O36" s="33"/>
      <c r="P36" s="33">
        <f t="shared" si="10"/>
        <v>136424</v>
      </c>
      <c r="Q36" s="33"/>
      <c r="R36" s="33">
        <f t="shared" si="15"/>
        <v>136424</v>
      </c>
      <c r="S36" s="568"/>
      <c r="T36" s="568">
        <v>130000</v>
      </c>
      <c r="U36" s="568"/>
      <c r="V36" s="568"/>
      <c r="W36" s="568"/>
      <c r="X36" s="569"/>
      <c r="Y36" s="569"/>
    </row>
    <row r="37" spans="1:25" s="570" customFormat="1" x14ac:dyDescent="0.2">
      <c r="A37" s="290"/>
      <c r="B37" s="567" t="s">
        <v>658</v>
      </c>
      <c r="C37" s="290"/>
      <c r="D37" s="568">
        <v>23000</v>
      </c>
      <c r="E37" s="568"/>
      <c r="F37" s="568">
        <f t="shared" si="11"/>
        <v>23000</v>
      </c>
      <c r="G37" s="568">
        <v>3388</v>
      </c>
      <c r="H37" s="568">
        <f t="shared" si="12"/>
        <v>26388</v>
      </c>
      <c r="I37" s="568"/>
      <c r="J37" s="33">
        <f t="shared" si="13"/>
        <v>26388</v>
      </c>
      <c r="K37" s="33"/>
      <c r="L37" s="33">
        <f t="shared" si="17"/>
        <v>26388</v>
      </c>
      <c r="M37" s="33"/>
      <c r="N37" s="33">
        <f t="shared" si="14"/>
        <v>26388</v>
      </c>
      <c r="O37" s="33"/>
      <c r="P37" s="33">
        <f t="shared" si="10"/>
        <v>26388</v>
      </c>
      <c r="Q37" s="33"/>
      <c r="R37" s="33">
        <f t="shared" si="15"/>
        <v>26388</v>
      </c>
      <c r="S37" s="568"/>
      <c r="T37" s="568">
        <v>23000</v>
      </c>
      <c r="U37" s="568"/>
      <c r="V37" s="568"/>
      <c r="W37" s="568"/>
      <c r="X37" s="569"/>
      <c r="Y37" s="569"/>
    </row>
    <row r="38" spans="1:25" x14ac:dyDescent="0.2">
      <c r="A38" s="256">
        <v>6</v>
      </c>
      <c r="B38" s="261" t="s">
        <v>659</v>
      </c>
      <c r="C38" s="290" t="s">
        <v>632</v>
      </c>
      <c r="D38" s="33">
        <v>1500</v>
      </c>
      <c r="E38" s="33"/>
      <c r="F38" s="33">
        <f t="shared" si="11"/>
        <v>1500</v>
      </c>
      <c r="G38" s="33"/>
      <c r="H38" s="33">
        <f t="shared" si="12"/>
        <v>1500</v>
      </c>
      <c r="I38" s="33"/>
      <c r="J38" s="33">
        <f t="shared" si="13"/>
        <v>1500</v>
      </c>
      <c r="K38" s="33"/>
      <c r="L38" s="33">
        <f t="shared" si="17"/>
        <v>1500</v>
      </c>
      <c r="M38" s="33"/>
      <c r="N38" s="33">
        <f t="shared" si="14"/>
        <v>1500</v>
      </c>
      <c r="O38" s="33"/>
      <c r="P38" s="33">
        <f t="shared" si="10"/>
        <v>1500</v>
      </c>
      <c r="Q38" s="33"/>
      <c r="R38" s="33">
        <f t="shared" si="15"/>
        <v>1500</v>
      </c>
      <c r="S38" s="33"/>
      <c r="T38" s="33">
        <v>1181</v>
      </c>
      <c r="U38" s="33"/>
      <c r="V38" s="33"/>
      <c r="W38" s="33">
        <v>319</v>
      </c>
      <c r="X38" s="293"/>
      <c r="Y38" s="293"/>
    </row>
    <row r="39" spans="1:25" x14ac:dyDescent="0.2">
      <c r="A39" s="256">
        <v>7</v>
      </c>
      <c r="B39" s="267" t="s">
        <v>660</v>
      </c>
      <c r="C39" s="290" t="s">
        <v>632</v>
      </c>
      <c r="D39" s="33">
        <v>5000</v>
      </c>
      <c r="E39" s="33"/>
      <c r="F39" s="33">
        <f t="shared" si="11"/>
        <v>5000</v>
      </c>
      <c r="G39" s="33"/>
      <c r="H39" s="33">
        <f t="shared" si="12"/>
        <v>5000</v>
      </c>
      <c r="I39" s="33"/>
      <c r="J39" s="33">
        <f t="shared" si="13"/>
        <v>5000</v>
      </c>
      <c r="K39" s="33"/>
      <c r="L39" s="33">
        <f t="shared" si="17"/>
        <v>5000</v>
      </c>
      <c r="M39" s="33"/>
      <c r="N39" s="33">
        <f t="shared" si="14"/>
        <v>5000</v>
      </c>
      <c r="O39" s="33"/>
      <c r="P39" s="33">
        <f t="shared" si="10"/>
        <v>5000</v>
      </c>
      <c r="Q39" s="33"/>
      <c r="R39" s="33">
        <f t="shared" si="15"/>
        <v>5000</v>
      </c>
      <c r="S39" s="33"/>
      <c r="T39" s="33">
        <v>3937</v>
      </c>
      <c r="U39" s="33"/>
      <c r="V39" s="33"/>
      <c r="W39" s="33">
        <v>1063</v>
      </c>
      <c r="X39" s="293"/>
      <c r="Y39" s="293"/>
    </row>
    <row r="40" spans="1:25" x14ac:dyDescent="0.2">
      <c r="A40" s="256">
        <v>8</v>
      </c>
      <c r="B40" s="267" t="s">
        <v>752</v>
      </c>
      <c r="C40" s="290" t="s">
        <v>632</v>
      </c>
      <c r="D40" s="33">
        <v>5000</v>
      </c>
      <c r="E40" s="33"/>
      <c r="F40" s="33">
        <f t="shared" si="11"/>
        <v>5000</v>
      </c>
      <c r="G40" s="33"/>
      <c r="H40" s="33">
        <f t="shared" si="12"/>
        <v>5000</v>
      </c>
      <c r="I40" s="33"/>
      <c r="J40" s="33">
        <f t="shared" si="13"/>
        <v>5000</v>
      </c>
      <c r="K40" s="33"/>
      <c r="L40" s="33">
        <f t="shared" si="17"/>
        <v>5000</v>
      </c>
      <c r="M40" s="33"/>
      <c r="N40" s="33">
        <f t="shared" si="14"/>
        <v>5000</v>
      </c>
      <c r="O40" s="33"/>
      <c r="P40" s="33">
        <f t="shared" si="10"/>
        <v>5000</v>
      </c>
      <c r="Q40" s="33"/>
      <c r="R40" s="33">
        <f t="shared" si="15"/>
        <v>5000</v>
      </c>
      <c r="S40" s="33"/>
      <c r="T40" s="33">
        <v>3937</v>
      </c>
      <c r="U40" s="33"/>
      <c r="V40" s="33"/>
      <c r="W40" s="33">
        <v>1063</v>
      </c>
      <c r="X40" s="293"/>
      <c r="Y40" s="293"/>
    </row>
    <row r="41" spans="1:25" x14ac:dyDescent="0.2">
      <c r="A41" s="256">
        <v>9</v>
      </c>
      <c r="B41" s="267" t="s">
        <v>661</v>
      </c>
      <c r="C41" s="290" t="s">
        <v>632</v>
      </c>
      <c r="D41" s="33">
        <v>10000</v>
      </c>
      <c r="E41" s="33"/>
      <c r="F41" s="33">
        <f t="shared" si="11"/>
        <v>10000</v>
      </c>
      <c r="G41" s="33"/>
      <c r="H41" s="33">
        <f t="shared" si="12"/>
        <v>10000</v>
      </c>
      <c r="I41" s="33"/>
      <c r="J41" s="33">
        <f t="shared" si="13"/>
        <v>10000</v>
      </c>
      <c r="K41" s="33"/>
      <c r="L41" s="33">
        <f t="shared" si="17"/>
        <v>10000</v>
      </c>
      <c r="M41" s="33"/>
      <c r="N41" s="33">
        <f t="shared" si="14"/>
        <v>10000</v>
      </c>
      <c r="O41" s="33"/>
      <c r="P41" s="33">
        <f t="shared" si="10"/>
        <v>10000</v>
      </c>
      <c r="Q41" s="33"/>
      <c r="R41" s="33">
        <f t="shared" si="15"/>
        <v>10000</v>
      </c>
      <c r="S41" s="33"/>
      <c r="T41" s="33">
        <v>7874</v>
      </c>
      <c r="U41" s="33"/>
      <c r="V41" s="33"/>
      <c r="W41" s="33">
        <v>2126</v>
      </c>
      <c r="X41" s="293"/>
      <c r="Y41" s="293"/>
    </row>
    <row r="42" spans="1:25" x14ac:dyDescent="0.2">
      <c r="A42" s="256">
        <v>10</v>
      </c>
      <c r="B42" s="267" t="s">
        <v>662</v>
      </c>
      <c r="C42" s="290" t="s">
        <v>632</v>
      </c>
      <c r="D42" s="33">
        <v>5000</v>
      </c>
      <c r="E42" s="33"/>
      <c r="F42" s="33">
        <f t="shared" si="11"/>
        <v>5000</v>
      </c>
      <c r="G42" s="33"/>
      <c r="H42" s="33">
        <f t="shared" si="12"/>
        <v>5000</v>
      </c>
      <c r="I42" s="33"/>
      <c r="J42" s="33">
        <f t="shared" si="13"/>
        <v>5000</v>
      </c>
      <c r="K42" s="33"/>
      <c r="L42" s="33">
        <f t="shared" si="17"/>
        <v>5000</v>
      </c>
      <c r="M42" s="33"/>
      <c r="N42" s="33">
        <f t="shared" si="14"/>
        <v>5000</v>
      </c>
      <c r="O42" s="33"/>
      <c r="P42" s="33">
        <f t="shared" si="10"/>
        <v>5000</v>
      </c>
      <c r="Q42" s="33"/>
      <c r="R42" s="33">
        <f t="shared" si="15"/>
        <v>5000</v>
      </c>
      <c r="S42" s="33"/>
      <c r="T42" s="33">
        <v>3937</v>
      </c>
      <c r="U42" s="33"/>
      <c r="V42" s="33"/>
      <c r="W42" s="33">
        <v>1063</v>
      </c>
      <c r="X42" s="293"/>
      <c r="Y42" s="293"/>
    </row>
    <row r="43" spans="1:25" x14ac:dyDescent="0.2">
      <c r="A43" s="256">
        <v>11</v>
      </c>
      <c r="B43" s="267" t="s">
        <v>663</v>
      </c>
      <c r="C43" s="290" t="s">
        <v>632</v>
      </c>
      <c r="D43" s="33">
        <v>8000</v>
      </c>
      <c r="E43" s="33"/>
      <c r="F43" s="33">
        <f t="shared" si="11"/>
        <v>8000</v>
      </c>
      <c r="G43" s="33"/>
      <c r="H43" s="33">
        <f t="shared" si="12"/>
        <v>8000</v>
      </c>
      <c r="I43" s="33"/>
      <c r="J43" s="33">
        <f t="shared" si="13"/>
        <v>8000</v>
      </c>
      <c r="K43" s="33"/>
      <c r="L43" s="33">
        <f t="shared" si="17"/>
        <v>8000</v>
      </c>
      <c r="M43" s="33"/>
      <c r="N43" s="33">
        <f t="shared" si="14"/>
        <v>8000</v>
      </c>
      <c r="O43" s="33"/>
      <c r="P43" s="33">
        <f t="shared" si="10"/>
        <v>8000</v>
      </c>
      <c r="Q43" s="33"/>
      <c r="R43" s="33">
        <f t="shared" si="15"/>
        <v>8000</v>
      </c>
      <c r="S43" s="33"/>
      <c r="T43" s="33">
        <v>6299</v>
      </c>
      <c r="U43" s="33"/>
      <c r="V43" s="33"/>
      <c r="W43" s="33">
        <v>1701</v>
      </c>
      <c r="X43" s="293"/>
      <c r="Y43" s="293"/>
    </row>
    <row r="44" spans="1:25" x14ac:dyDescent="0.2">
      <c r="A44" s="256">
        <v>12</v>
      </c>
      <c r="B44" s="267" t="s">
        <v>743</v>
      </c>
      <c r="C44" s="290" t="s">
        <v>632</v>
      </c>
      <c r="D44" s="33">
        <v>12000</v>
      </c>
      <c r="E44" s="33"/>
      <c r="F44" s="33">
        <f t="shared" si="11"/>
        <v>12000</v>
      </c>
      <c r="G44" s="33"/>
      <c r="H44" s="33">
        <f t="shared" si="12"/>
        <v>12000</v>
      </c>
      <c r="I44" s="33"/>
      <c r="J44" s="33">
        <f t="shared" si="13"/>
        <v>12000</v>
      </c>
      <c r="K44" s="33"/>
      <c r="L44" s="33">
        <f t="shared" si="17"/>
        <v>12000</v>
      </c>
      <c r="M44" s="33"/>
      <c r="N44" s="33">
        <f t="shared" si="14"/>
        <v>12000</v>
      </c>
      <c r="O44" s="33"/>
      <c r="P44" s="33">
        <f t="shared" si="10"/>
        <v>12000</v>
      </c>
      <c r="Q44" s="33"/>
      <c r="R44" s="33">
        <f t="shared" si="15"/>
        <v>12000</v>
      </c>
      <c r="S44" s="33"/>
      <c r="T44" s="33">
        <v>9449</v>
      </c>
      <c r="U44" s="33"/>
      <c r="V44" s="33"/>
      <c r="W44" s="33">
        <v>2551</v>
      </c>
      <c r="X44" s="293"/>
      <c r="Y44" s="293"/>
    </row>
    <row r="45" spans="1:25" x14ac:dyDescent="0.2">
      <c r="A45" s="256">
        <v>13</v>
      </c>
      <c r="B45" s="267" t="s">
        <v>744</v>
      </c>
      <c r="C45" s="290" t="s">
        <v>632</v>
      </c>
      <c r="D45" s="33">
        <v>3000</v>
      </c>
      <c r="E45" s="33"/>
      <c r="F45" s="33">
        <f t="shared" si="11"/>
        <v>3000</v>
      </c>
      <c r="G45" s="33"/>
      <c r="H45" s="33">
        <f t="shared" si="12"/>
        <v>3000</v>
      </c>
      <c r="I45" s="33"/>
      <c r="J45" s="33">
        <f t="shared" si="13"/>
        <v>3000</v>
      </c>
      <c r="K45" s="33"/>
      <c r="L45" s="33">
        <f t="shared" si="17"/>
        <v>3000</v>
      </c>
      <c r="M45" s="33"/>
      <c r="N45" s="33">
        <f t="shared" si="14"/>
        <v>3000</v>
      </c>
      <c r="O45" s="33"/>
      <c r="P45" s="33">
        <f t="shared" si="10"/>
        <v>3000</v>
      </c>
      <c r="Q45" s="33"/>
      <c r="R45" s="33">
        <f t="shared" si="15"/>
        <v>3000</v>
      </c>
      <c r="S45" s="33"/>
      <c r="T45" s="33">
        <v>3000</v>
      </c>
      <c r="U45" s="33"/>
      <c r="V45" s="33"/>
      <c r="W45" s="33">
        <v>0</v>
      </c>
      <c r="X45" s="293"/>
      <c r="Y45" s="293"/>
    </row>
    <row r="46" spans="1:25" x14ac:dyDescent="0.2">
      <c r="A46" s="256">
        <v>14</v>
      </c>
      <c r="B46" s="372" t="s">
        <v>751</v>
      </c>
      <c r="C46" s="290"/>
      <c r="D46" s="33">
        <v>22000</v>
      </c>
      <c r="E46" s="33"/>
      <c r="F46" s="33">
        <f t="shared" si="11"/>
        <v>22000</v>
      </c>
      <c r="G46" s="33"/>
      <c r="H46" s="33">
        <f t="shared" si="12"/>
        <v>22000</v>
      </c>
      <c r="I46" s="33"/>
      <c r="J46" s="33">
        <f t="shared" si="13"/>
        <v>22000</v>
      </c>
      <c r="K46" s="33"/>
      <c r="L46" s="33">
        <f t="shared" si="17"/>
        <v>22000</v>
      </c>
      <c r="M46" s="33"/>
      <c r="N46" s="33">
        <f t="shared" si="14"/>
        <v>22000</v>
      </c>
      <c r="O46" s="33">
        <v>2258</v>
      </c>
      <c r="P46" s="33">
        <f t="shared" si="10"/>
        <v>24258</v>
      </c>
      <c r="Q46" s="33"/>
      <c r="R46" s="33">
        <f t="shared" si="15"/>
        <v>24258</v>
      </c>
      <c r="S46" s="33"/>
      <c r="T46" s="33">
        <v>22000</v>
      </c>
      <c r="U46" s="33"/>
      <c r="V46" s="33"/>
      <c r="W46" s="33"/>
      <c r="X46" s="293"/>
      <c r="Y46" s="293"/>
    </row>
    <row r="47" spans="1:25" x14ac:dyDescent="0.2">
      <c r="A47" s="256">
        <v>15</v>
      </c>
      <c r="B47" s="372" t="s">
        <v>824</v>
      </c>
      <c r="C47" s="290"/>
      <c r="D47" s="33">
        <v>10000</v>
      </c>
      <c r="E47" s="33"/>
      <c r="F47" s="33">
        <f t="shared" si="11"/>
        <v>10000</v>
      </c>
      <c r="G47" s="33"/>
      <c r="H47" s="33">
        <f t="shared" si="12"/>
        <v>10000</v>
      </c>
      <c r="I47" s="33"/>
      <c r="J47" s="33">
        <f t="shared" si="13"/>
        <v>10000</v>
      </c>
      <c r="K47" s="33"/>
      <c r="L47" s="33">
        <f t="shared" si="17"/>
        <v>10000</v>
      </c>
      <c r="M47" s="33"/>
      <c r="N47" s="33">
        <f t="shared" si="14"/>
        <v>10000</v>
      </c>
      <c r="O47" s="33"/>
      <c r="P47" s="33">
        <f t="shared" si="10"/>
        <v>10000</v>
      </c>
      <c r="Q47" s="33"/>
      <c r="R47" s="33">
        <f t="shared" si="15"/>
        <v>10000</v>
      </c>
      <c r="S47" s="33"/>
      <c r="T47" s="33">
        <v>10000</v>
      </c>
      <c r="U47" s="33"/>
      <c r="V47" s="33"/>
      <c r="W47" s="33"/>
      <c r="X47" s="293"/>
      <c r="Y47" s="293"/>
    </row>
    <row r="48" spans="1:25" ht="25.5" x14ac:dyDescent="0.2">
      <c r="A48" s="256">
        <v>16</v>
      </c>
      <c r="B48" s="274" t="s">
        <v>1038</v>
      </c>
      <c r="C48" s="495" t="s">
        <v>835</v>
      </c>
      <c r="D48" s="33"/>
      <c r="E48" s="33">
        <v>2325</v>
      </c>
      <c r="F48" s="33">
        <f t="shared" si="11"/>
        <v>2325</v>
      </c>
      <c r="G48" s="33"/>
      <c r="H48" s="33">
        <f t="shared" si="12"/>
        <v>2325</v>
      </c>
      <c r="I48" s="33">
        <v>464</v>
      </c>
      <c r="J48" s="33">
        <f t="shared" si="13"/>
        <v>2789</v>
      </c>
      <c r="K48" s="33"/>
      <c r="L48" s="33">
        <f t="shared" si="17"/>
        <v>2789</v>
      </c>
      <c r="M48" s="33"/>
      <c r="N48" s="33">
        <f t="shared" si="14"/>
        <v>2789</v>
      </c>
      <c r="O48" s="33"/>
      <c r="P48" s="33">
        <f t="shared" si="10"/>
        <v>2789</v>
      </c>
      <c r="Q48" s="33"/>
      <c r="R48" s="33">
        <f t="shared" si="15"/>
        <v>2789</v>
      </c>
      <c r="S48" s="33"/>
      <c r="T48" s="33">
        <v>2789</v>
      </c>
      <c r="U48" s="33">
        <v>1000</v>
      </c>
      <c r="V48" s="33"/>
      <c r="W48" s="33"/>
      <c r="X48" s="293"/>
      <c r="Y48" s="293"/>
    </row>
    <row r="49" spans="1:158" ht="15.75" x14ac:dyDescent="0.2">
      <c r="A49" s="256">
        <v>17</v>
      </c>
      <c r="B49" s="274" t="s">
        <v>1010</v>
      </c>
      <c r="C49" s="495" t="s">
        <v>1011</v>
      </c>
      <c r="D49" s="33"/>
      <c r="E49" s="33"/>
      <c r="F49" s="33"/>
      <c r="G49" s="33">
        <v>8078</v>
      </c>
      <c r="H49" s="33">
        <f>SUM(F49:G49)</f>
        <v>8078</v>
      </c>
      <c r="I49" s="33"/>
      <c r="J49" s="33">
        <f t="shared" si="13"/>
        <v>8078</v>
      </c>
      <c r="K49" s="33"/>
      <c r="L49" s="33">
        <f t="shared" si="17"/>
        <v>8078</v>
      </c>
      <c r="M49" s="33"/>
      <c r="N49" s="33">
        <f t="shared" si="14"/>
        <v>8078</v>
      </c>
      <c r="O49" s="33"/>
      <c r="P49" s="33">
        <f t="shared" si="10"/>
        <v>8078</v>
      </c>
      <c r="Q49" s="33"/>
      <c r="R49" s="33">
        <f t="shared" si="15"/>
        <v>8078</v>
      </c>
      <c r="S49" s="33"/>
      <c r="T49" s="33">
        <v>8078</v>
      </c>
      <c r="U49" s="33"/>
      <c r="V49" s="33"/>
      <c r="W49" s="33"/>
      <c r="X49" s="293"/>
      <c r="Y49" s="293"/>
    </row>
    <row r="50" spans="1:158" ht="15.75" x14ac:dyDescent="0.2">
      <c r="A50" s="256">
        <v>18</v>
      </c>
      <c r="B50" s="605" t="s">
        <v>1055</v>
      </c>
      <c r="C50" s="495"/>
      <c r="D50" s="33"/>
      <c r="E50" s="33"/>
      <c r="F50" s="33"/>
      <c r="G50" s="33"/>
      <c r="H50" s="33"/>
      <c r="I50" s="33"/>
      <c r="J50" s="33"/>
      <c r="K50" s="33"/>
      <c r="L50" s="33"/>
      <c r="M50" s="33">
        <v>249</v>
      </c>
      <c r="N50" s="33">
        <f t="shared" si="14"/>
        <v>249</v>
      </c>
      <c r="O50" s="33"/>
      <c r="P50" s="33">
        <f t="shared" si="10"/>
        <v>249</v>
      </c>
      <c r="Q50" s="33"/>
      <c r="R50" s="33">
        <f t="shared" si="15"/>
        <v>249</v>
      </c>
      <c r="S50" s="33"/>
      <c r="T50" s="33"/>
      <c r="U50" s="33"/>
      <c r="V50" s="33"/>
      <c r="W50" s="33"/>
      <c r="X50" s="293"/>
      <c r="Y50" s="293"/>
    </row>
    <row r="51" spans="1:158" ht="15" customHeight="1" x14ac:dyDescent="0.2">
      <c r="A51" s="881" t="s">
        <v>664</v>
      </c>
      <c r="B51" s="882"/>
      <c r="C51" s="286"/>
      <c r="D51" s="270">
        <f>SUM(D20:D48)-D35</f>
        <v>419951</v>
      </c>
      <c r="E51" s="270">
        <f>SUM(E20:E48)-E35</f>
        <v>2325</v>
      </c>
      <c r="F51" s="270">
        <f>SUM(F20:F48)-F35</f>
        <v>422276</v>
      </c>
      <c r="G51" s="270">
        <f>SUM(G20:G49)-G35</f>
        <v>17890</v>
      </c>
      <c r="H51" s="270">
        <f>SUM(H20:H49)-H35</f>
        <v>440166</v>
      </c>
      <c r="I51" s="270">
        <f t="shared" ref="I51:K51" si="18">SUM(I20:I49)-I35</f>
        <v>464</v>
      </c>
      <c r="J51" s="270">
        <f t="shared" si="18"/>
        <v>440630</v>
      </c>
      <c r="K51" s="270">
        <f t="shared" si="18"/>
        <v>0</v>
      </c>
      <c r="L51" s="270">
        <f>SUM(L20:L50)-L35</f>
        <v>440630</v>
      </c>
      <c r="M51" s="270">
        <f t="shared" ref="M51" si="19">SUM(M20:M50)-M35</f>
        <v>-14630</v>
      </c>
      <c r="N51" s="270">
        <f>SUM(N20:N50)-N35</f>
        <v>426000</v>
      </c>
      <c r="O51" s="270">
        <f t="shared" ref="O51:R51" si="20">SUM(O20:O50)-O35</f>
        <v>2258</v>
      </c>
      <c r="P51" s="270">
        <f t="shared" si="20"/>
        <v>428258</v>
      </c>
      <c r="Q51" s="270">
        <f t="shared" si="20"/>
        <v>-86731</v>
      </c>
      <c r="R51" s="270">
        <f t="shared" si="20"/>
        <v>341527</v>
      </c>
      <c r="S51" s="270"/>
      <c r="T51" s="270">
        <f>SUM(T20:T48)-T35</f>
        <v>251025</v>
      </c>
      <c r="U51" s="270">
        <f>SUM(U20:U48)-U35</f>
        <v>123402</v>
      </c>
      <c r="V51" s="270">
        <f>SUM(V20:V48)-V35</f>
        <v>0</v>
      </c>
      <c r="W51" s="270">
        <f>SUM(W20:W48)-W35</f>
        <v>49313</v>
      </c>
      <c r="X51" s="251"/>
      <c r="Y51" s="251"/>
      <c r="Z51" s="276"/>
      <c r="AA51" s="276"/>
      <c r="AB51" s="276"/>
      <c r="AC51" s="276"/>
      <c r="AD51" s="276"/>
      <c r="AE51" s="276"/>
      <c r="AF51" s="276"/>
      <c r="AG51" s="276"/>
      <c r="AH51" s="276"/>
      <c r="AI51" s="276"/>
      <c r="AJ51" s="276"/>
      <c r="AK51" s="276"/>
      <c r="AL51" s="276"/>
      <c r="AM51" s="276"/>
      <c r="AN51" s="276"/>
      <c r="AO51" s="276"/>
      <c r="AP51" s="276"/>
      <c r="AQ51" s="276"/>
      <c r="AR51" s="276"/>
      <c r="AS51" s="276"/>
      <c r="AT51" s="276"/>
      <c r="AU51" s="276"/>
      <c r="AV51" s="276"/>
      <c r="AW51" s="276"/>
      <c r="AX51" s="276"/>
      <c r="AY51" s="276"/>
      <c r="AZ51" s="276"/>
      <c r="BA51" s="276"/>
      <c r="BB51" s="276"/>
      <c r="BC51" s="276"/>
      <c r="BD51" s="276"/>
      <c r="BE51" s="276"/>
      <c r="BF51" s="276"/>
      <c r="BG51" s="276"/>
      <c r="BH51" s="276"/>
      <c r="BI51" s="276"/>
      <c r="BJ51" s="276"/>
      <c r="BK51" s="276"/>
      <c r="BL51" s="276"/>
      <c r="BM51" s="276"/>
      <c r="BN51" s="276"/>
      <c r="BO51" s="276"/>
      <c r="BP51" s="276"/>
      <c r="BQ51" s="276"/>
      <c r="BR51" s="276"/>
      <c r="BS51" s="276"/>
      <c r="BT51" s="276"/>
      <c r="BU51" s="276"/>
      <c r="BV51" s="276"/>
      <c r="BW51" s="276"/>
      <c r="BX51" s="276"/>
      <c r="BY51" s="276"/>
      <c r="BZ51" s="276"/>
      <c r="CA51" s="276"/>
      <c r="CB51" s="276"/>
      <c r="CC51" s="276"/>
      <c r="CD51" s="276"/>
      <c r="CE51" s="276"/>
      <c r="CF51" s="276"/>
      <c r="CG51" s="276"/>
      <c r="CH51" s="276"/>
      <c r="CI51" s="276"/>
      <c r="CJ51" s="276"/>
      <c r="CK51" s="276"/>
      <c r="CL51" s="276"/>
      <c r="CM51" s="276"/>
      <c r="CN51" s="276"/>
      <c r="CO51" s="276"/>
      <c r="CP51" s="276"/>
      <c r="CQ51" s="276"/>
      <c r="CR51" s="276"/>
      <c r="CS51" s="276"/>
      <c r="CT51" s="276"/>
      <c r="CU51" s="276"/>
      <c r="CV51" s="276"/>
      <c r="CW51" s="276"/>
      <c r="CX51" s="276"/>
      <c r="CY51" s="276"/>
      <c r="CZ51" s="276"/>
      <c r="DA51" s="276"/>
      <c r="DB51" s="276"/>
      <c r="DC51" s="276"/>
      <c r="DD51" s="276"/>
      <c r="DE51" s="276"/>
      <c r="DF51" s="276"/>
      <c r="DG51" s="276"/>
      <c r="DH51" s="276"/>
      <c r="DI51" s="276"/>
      <c r="DJ51" s="276"/>
      <c r="DK51" s="276"/>
      <c r="DL51" s="276"/>
      <c r="DM51" s="276"/>
      <c r="DN51" s="276"/>
      <c r="DO51" s="276"/>
      <c r="DP51" s="276"/>
      <c r="DQ51" s="276"/>
      <c r="DR51" s="276"/>
      <c r="DS51" s="276"/>
      <c r="DT51" s="276"/>
      <c r="DU51" s="276"/>
      <c r="DV51" s="276"/>
      <c r="DW51" s="276"/>
      <c r="DX51" s="276"/>
      <c r="DY51" s="276"/>
      <c r="DZ51" s="276"/>
      <c r="EA51" s="276"/>
      <c r="EB51" s="276"/>
      <c r="EC51" s="276"/>
      <c r="ED51" s="276"/>
      <c r="EE51" s="276"/>
      <c r="EF51" s="276"/>
      <c r="EG51" s="276"/>
      <c r="EH51" s="276"/>
      <c r="EI51" s="276"/>
      <c r="EJ51" s="276"/>
      <c r="EK51" s="276"/>
      <c r="EL51" s="276"/>
      <c r="EM51" s="276"/>
      <c r="EN51" s="276"/>
      <c r="EO51" s="276"/>
      <c r="EP51" s="276"/>
      <c r="EQ51" s="276"/>
      <c r="ER51" s="276"/>
      <c r="ES51" s="276"/>
      <c r="ET51" s="276"/>
      <c r="EU51" s="276"/>
      <c r="EV51" s="276"/>
      <c r="EW51" s="276"/>
      <c r="EX51" s="276"/>
      <c r="EY51" s="276"/>
      <c r="EZ51" s="276"/>
      <c r="FA51" s="276"/>
      <c r="FB51" s="276"/>
    </row>
    <row r="52" spans="1:158" ht="15" customHeight="1" x14ac:dyDescent="0.2">
      <c r="A52" s="881" t="s">
        <v>665</v>
      </c>
      <c r="B52" s="882"/>
      <c r="C52" s="286"/>
      <c r="D52" s="270">
        <f>D18+D51</f>
        <v>561463</v>
      </c>
      <c r="E52" s="270">
        <f t="shared" ref="E52:M52" si="21">E18+E51</f>
        <v>2325</v>
      </c>
      <c r="F52" s="270">
        <f t="shared" si="21"/>
        <v>563788</v>
      </c>
      <c r="G52" s="270">
        <f t="shared" si="21"/>
        <v>-2811</v>
      </c>
      <c r="H52" s="270">
        <f t="shared" si="21"/>
        <v>560977</v>
      </c>
      <c r="I52" s="270">
        <f t="shared" si="21"/>
        <v>464</v>
      </c>
      <c r="J52" s="270">
        <f t="shared" si="21"/>
        <v>561441</v>
      </c>
      <c r="K52" s="270">
        <f t="shared" si="21"/>
        <v>0</v>
      </c>
      <c r="L52" s="270">
        <f t="shared" si="21"/>
        <v>561441</v>
      </c>
      <c r="M52" s="270">
        <f t="shared" si="21"/>
        <v>-23879</v>
      </c>
      <c r="N52" s="270">
        <f>N18+N51</f>
        <v>537562</v>
      </c>
      <c r="O52" s="270">
        <f t="shared" ref="O52:R52" si="22">O18+O51</f>
        <v>480</v>
      </c>
      <c r="P52" s="270">
        <f t="shared" si="22"/>
        <v>538042</v>
      </c>
      <c r="Q52" s="270">
        <f t="shared" si="22"/>
        <v>-86731</v>
      </c>
      <c r="R52" s="270">
        <f t="shared" si="22"/>
        <v>451311</v>
      </c>
      <c r="S52" s="270"/>
      <c r="T52" s="270">
        <f>T18+T51</f>
        <v>284255</v>
      </c>
      <c r="U52" s="270">
        <f>U18+U51</f>
        <v>123402</v>
      </c>
      <c r="V52" s="270">
        <f>V18+V51</f>
        <v>85640</v>
      </c>
      <c r="W52" s="270">
        <f>W18+W51</f>
        <v>71955</v>
      </c>
      <c r="X52" s="251"/>
      <c r="Y52" s="251"/>
      <c r="Z52" s="276"/>
      <c r="AA52" s="276"/>
      <c r="AB52" s="276"/>
      <c r="AC52" s="276"/>
      <c r="AD52" s="276"/>
      <c r="AE52" s="276"/>
      <c r="AF52" s="276"/>
      <c r="AG52" s="276"/>
      <c r="AH52" s="276"/>
      <c r="AI52" s="276"/>
      <c r="AJ52" s="276"/>
      <c r="AK52" s="276"/>
      <c r="AL52" s="276"/>
      <c r="AM52" s="276"/>
      <c r="AN52" s="276"/>
      <c r="AO52" s="276"/>
      <c r="AP52" s="276"/>
      <c r="AQ52" s="276"/>
      <c r="AR52" s="276"/>
      <c r="AS52" s="276"/>
      <c r="AT52" s="276"/>
      <c r="AU52" s="276"/>
      <c r="AV52" s="276"/>
      <c r="AW52" s="276"/>
      <c r="AX52" s="276"/>
      <c r="AY52" s="276"/>
      <c r="AZ52" s="276"/>
      <c r="BA52" s="276"/>
      <c r="BB52" s="276"/>
      <c r="BC52" s="276"/>
      <c r="BD52" s="276"/>
      <c r="BE52" s="276"/>
      <c r="BF52" s="276"/>
      <c r="BG52" s="276"/>
      <c r="BH52" s="276"/>
      <c r="BI52" s="276"/>
      <c r="BJ52" s="276"/>
      <c r="BK52" s="276"/>
      <c r="BL52" s="276"/>
      <c r="BM52" s="276"/>
      <c r="BN52" s="276"/>
      <c r="BO52" s="276"/>
      <c r="BP52" s="276"/>
      <c r="BQ52" s="276"/>
      <c r="BR52" s="276"/>
      <c r="BS52" s="276"/>
      <c r="BT52" s="276"/>
      <c r="BU52" s="276"/>
      <c r="BV52" s="276"/>
      <c r="BW52" s="276"/>
      <c r="BX52" s="276"/>
      <c r="BY52" s="276"/>
      <c r="BZ52" s="276"/>
      <c r="CA52" s="276"/>
      <c r="CB52" s="276"/>
      <c r="CC52" s="276"/>
      <c r="CD52" s="276"/>
      <c r="CE52" s="276"/>
      <c r="CF52" s="276"/>
      <c r="CG52" s="276"/>
      <c r="CH52" s="276"/>
      <c r="CI52" s="276"/>
      <c r="CJ52" s="276"/>
      <c r="CK52" s="276"/>
      <c r="CL52" s="276"/>
      <c r="CM52" s="276"/>
      <c r="CN52" s="276"/>
      <c r="CO52" s="276"/>
      <c r="CP52" s="276"/>
      <c r="CQ52" s="276"/>
      <c r="CR52" s="276"/>
      <c r="CS52" s="276"/>
      <c r="CT52" s="276"/>
      <c r="CU52" s="276"/>
      <c r="CV52" s="276"/>
      <c r="CW52" s="276"/>
      <c r="CX52" s="276"/>
      <c r="CY52" s="276"/>
      <c r="CZ52" s="276"/>
      <c r="DA52" s="276"/>
      <c r="DB52" s="276"/>
      <c r="DC52" s="276"/>
      <c r="DD52" s="276"/>
      <c r="DE52" s="276"/>
      <c r="DF52" s="276"/>
      <c r="DG52" s="276"/>
      <c r="DH52" s="276"/>
      <c r="DI52" s="276"/>
      <c r="DJ52" s="276"/>
      <c r="DK52" s="276"/>
      <c r="DL52" s="276"/>
      <c r="DM52" s="276"/>
      <c r="DN52" s="276"/>
      <c r="DO52" s="276"/>
      <c r="DP52" s="276"/>
      <c r="DQ52" s="276"/>
      <c r="DR52" s="276"/>
      <c r="DS52" s="276"/>
      <c r="DT52" s="276"/>
      <c r="DU52" s="276"/>
      <c r="DV52" s="276"/>
      <c r="DW52" s="276"/>
      <c r="DX52" s="276"/>
      <c r="DY52" s="276"/>
      <c r="DZ52" s="276"/>
      <c r="EA52" s="276"/>
      <c r="EB52" s="276"/>
      <c r="EC52" s="276"/>
      <c r="ED52" s="276"/>
      <c r="EE52" s="276"/>
      <c r="EF52" s="276"/>
      <c r="EG52" s="276"/>
      <c r="EH52" s="276"/>
      <c r="EI52" s="276"/>
      <c r="EJ52" s="276"/>
      <c r="EK52" s="276"/>
      <c r="EL52" s="276"/>
      <c r="EM52" s="276"/>
      <c r="EN52" s="276"/>
      <c r="EO52" s="276"/>
      <c r="EP52" s="276"/>
      <c r="EQ52" s="276"/>
      <c r="ER52" s="276"/>
      <c r="ES52" s="276"/>
      <c r="ET52" s="276"/>
      <c r="EU52" s="276"/>
      <c r="EV52" s="276"/>
      <c r="EW52" s="276"/>
      <c r="EX52" s="276"/>
      <c r="EY52" s="276"/>
      <c r="EZ52" s="276"/>
      <c r="FA52" s="276"/>
      <c r="FB52" s="276"/>
    </row>
    <row r="54" spans="1:158" x14ac:dyDescent="0.2">
      <c r="B54" s="252"/>
    </row>
    <row r="55" spans="1:158" x14ac:dyDescent="0.2">
      <c r="B55" s="252"/>
    </row>
    <row r="56" spans="1:158" x14ac:dyDescent="0.2">
      <c r="B56" s="252"/>
    </row>
    <row r="57" spans="1:158" x14ac:dyDescent="0.2">
      <c r="B57" s="252"/>
    </row>
    <row r="58" spans="1:158" x14ac:dyDescent="0.2">
      <c r="B58" s="252"/>
    </row>
    <row r="59" spans="1:158" x14ac:dyDescent="0.2">
      <c r="B59" s="252"/>
    </row>
    <row r="60" spans="1:158" x14ac:dyDescent="0.2">
      <c r="B60" s="252"/>
    </row>
    <row r="61" spans="1:158" x14ac:dyDescent="0.2">
      <c r="B61" s="252"/>
    </row>
    <row r="62" spans="1:158" x14ac:dyDescent="0.2">
      <c r="B62" s="252"/>
    </row>
    <row r="63" spans="1:158" x14ac:dyDescent="0.2">
      <c r="B63" s="252"/>
    </row>
    <row r="64" spans="1:158" x14ac:dyDescent="0.2">
      <c r="B64" s="252"/>
    </row>
  </sheetData>
  <mergeCells count="9">
    <mergeCell ref="A52:B52"/>
    <mergeCell ref="A18:B18"/>
    <mergeCell ref="Q1:R1"/>
    <mergeCell ref="A51:B51"/>
    <mergeCell ref="A19:P19"/>
    <mergeCell ref="A7:P7"/>
    <mergeCell ref="A2:R2"/>
    <mergeCell ref="A3:R3"/>
    <mergeCell ref="A4:R4"/>
  </mergeCells>
  <printOptions horizontalCentered="1" verticalCentered="1"/>
  <pageMargins left="0.11811023622047245" right="0.31496062992125984" top="0.15748031496062992" bottom="0.15748031496062992" header="0.19685039370078741" footer="0.19685039370078741"/>
  <pageSetup paperSize="9" scale="72" orientation="portrait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C91"/>
  <sheetViews>
    <sheetView view="pageBreakPreview" zoomScaleNormal="100" zoomScaleSheetLayoutView="100" workbookViewId="0">
      <selection activeCell="A12" sqref="A12"/>
    </sheetView>
  </sheetViews>
  <sheetFormatPr defaultRowHeight="15" x14ac:dyDescent="0.2"/>
  <cols>
    <col min="1" max="1" width="61.5703125" style="295" customWidth="1"/>
    <col min="2" max="2" width="12.5703125" style="331" customWidth="1"/>
    <col min="3" max="3" width="8.7109375" style="331" hidden="1" customWidth="1"/>
    <col min="4" max="4" width="10.140625" style="331" hidden="1" customWidth="1"/>
    <col min="5" max="5" width="10.7109375" style="331" hidden="1" customWidth="1"/>
    <col min="6" max="9" width="10.5703125" style="331" hidden="1" customWidth="1"/>
    <col min="10" max="12" width="10.5703125" style="331" customWidth="1"/>
    <col min="13" max="13" width="12.42578125" style="331" customWidth="1"/>
    <col min="14" max="14" width="13.28515625" style="331" hidden="1" customWidth="1"/>
    <col min="15" max="15" width="11" style="331" hidden="1" customWidth="1"/>
    <col min="16" max="16" width="11.140625" style="331" hidden="1" customWidth="1"/>
    <col min="17" max="20" width="11.42578125" style="331" hidden="1" customWidth="1"/>
    <col min="21" max="21" width="11.42578125" style="331" customWidth="1"/>
    <col min="22" max="23" width="11.42578125" style="295" customWidth="1"/>
    <col min="24" max="16384" width="9.140625" style="295"/>
  </cols>
  <sheetData>
    <row r="1" spans="1:16305" ht="15" customHeight="1" x14ac:dyDescent="0.2">
      <c r="N1" s="373"/>
      <c r="T1" s="894" t="s">
        <v>756</v>
      </c>
      <c r="U1" s="894"/>
      <c r="V1" s="894"/>
      <c r="W1" s="894"/>
    </row>
    <row r="2" spans="1:16305" ht="15" customHeight="1" x14ac:dyDescent="0.2">
      <c r="A2" s="895" t="s">
        <v>1060</v>
      </c>
      <c r="B2" s="895"/>
      <c r="C2" s="895"/>
      <c r="D2" s="895"/>
      <c r="E2" s="895"/>
      <c r="F2" s="895"/>
      <c r="G2" s="895"/>
      <c r="H2" s="895"/>
      <c r="I2" s="895"/>
      <c r="J2" s="895"/>
      <c r="K2" s="895"/>
      <c r="L2" s="895"/>
      <c r="M2" s="895"/>
      <c r="N2" s="895"/>
      <c r="O2" s="895"/>
      <c r="P2" s="895"/>
      <c r="Q2" s="895"/>
      <c r="R2" s="895"/>
      <c r="S2" s="895"/>
      <c r="T2" s="895"/>
      <c r="U2" s="895"/>
      <c r="V2" s="895"/>
      <c r="W2" s="895"/>
    </row>
    <row r="3" spans="1:16305" ht="15" customHeight="1" x14ac:dyDescent="0.2">
      <c r="N3" s="332"/>
      <c r="P3" s="332"/>
      <c r="R3" s="332"/>
      <c r="T3" s="332"/>
      <c r="W3" s="332" t="s">
        <v>153</v>
      </c>
    </row>
    <row r="4" spans="1:16305" s="300" customFormat="1" ht="15" customHeight="1" x14ac:dyDescent="0.2">
      <c r="A4" s="888" t="s">
        <v>221</v>
      </c>
      <c r="B4" s="891" t="s">
        <v>666</v>
      </c>
      <c r="C4" s="892"/>
      <c r="D4" s="892"/>
      <c r="E4" s="892"/>
      <c r="F4" s="892"/>
      <c r="G4" s="892"/>
      <c r="H4" s="892"/>
      <c r="I4" s="892"/>
      <c r="J4" s="892"/>
      <c r="K4" s="892"/>
      <c r="L4" s="893"/>
      <c r="M4" s="890" t="s">
        <v>667</v>
      </c>
      <c r="N4" s="890"/>
      <c r="O4" s="890"/>
      <c r="P4" s="890"/>
      <c r="Q4" s="890"/>
      <c r="R4" s="890"/>
      <c r="S4" s="890"/>
      <c r="T4" s="890"/>
      <c r="U4" s="890"/>
      <c r="V4" s="890"/>
      <c r="W4" s="890"/>
    </row>
    <row r="5" spans="1:16305" s="593" customFormat="1" ht="15" customHeight="1" x14ac:dyDescent="0.2">
      <c r="A5" s="889"/>
      <c r="B5" s="594" t="s">
        <v>1027</v>
      </c>
      <c r="C5" s="595" t="s">
        <v>452</v>
      </c>
      <c r="D5" s="595" t="s">
        <v>829</v>
      </c>
      <c r="E5" s="595" t="s">
        <v>3</v>
      </c>
      <c r="F5" s="595" t="s">
        <v>829</v>
      </c>
      <c r="G5" s="595" t="s">
        <v>833</v>
      </c>
      <c r="H5" s="595" t="s">
        <v>829</v>
      </c>
      <c r="I5" s="595" t="s">
        <v>833</v>
      </c>
      <c r="J5" s="595" t="s">
        <v>829</v>
      </c>
      <c r="K5" s="595" t="s">
        <v>833</v>
      </c>
      <c r="L5" s="595" t="s">
        <v>829</v>
      </c>
      <c r="M5" s="594" t="s">
        <v>1027</v>
      </c>
      <c r="N5" s="594" t="s">
        <v>452</v>
      </c>
      <c r="O5" s="594" t="s">
        <v>829</v>
      </c>
      <c r="P5" s="595" t="s">
        <v>3</v>
      </c>
      <c r="Q5" s="595" t="s">
        <v>5</v>
      </c>
      <c r="R5" s="595" t="s">
        <v>3</v>
      </c>
      <c r="S5" s="595" t="s">
        <v>5</v>
      </c>
      <c r="T5" s="595" t="s">
        <v>833</v>
      </c>
      <c r="U5" s="595" t="s">
        <v>829</v>
      </c>
      <c r="V5" s="595" t="s">
        <v>833</v>
      </c>
      <c r="W5" s="595" t="s">
        <v>829</v>
      </c>
    </row>
    <row r="6" spans="1:16305" ht="18.75" customHeight="1" x14ac:dyDescent="0.2">
      <c r="A6" s="294" t="s">
        <v>668</v>
      </c>
      <c r="B6" s="333"/>
      <c r="C6" s="333"/>
      <c r="D6" s="333"/>
      <c r="E6" s="333"/>
      <c r="F6" s="333"/>
      <c r="G6" s="333"/>
      <c r="H6" s="333"/>
      <c r="I6" s="333"/>
      <c r="J6" s="333"/>
      <c r="K6" s="333"/>
      <c r="L6" s="333"/>
      <c r="M6" s="296"/>
      <c r="N6" s="296"/>
      <c r="O6" s="296"/>
      <c r="P6" s="296"/>
      <c r="Q6" s="296"/>
      <c r="R6" s="296"/>
      <c r="S6" s="296"/>
      <c r="T6" s="296"/>
      <c r="U6" s="296"/>
      <c r="V6" s="334"/>
      <c r="W6" s="334"/>
    </row>
    <row r="7" spans="1:16305" x14ac:dyDescent="0.2">
      <c r="A7" s="334" t="s">
        <v>669</v>
      </c>
      <c r="B7" s="296">
        <v>4915</v>
      </c>
      <c r="C7" s="296"/>
      <c r="D7" s="296">
        <f>SUM(B7:C7)</f>
        <v>4915</v>
      </c>
      <c r="E7" s="296"/>
      <c r="F7" s="296">
        <f>SUM(D7:E7)</f>
        <v>4915</v>
      </c>
      <c r="G7" s="296"/>
      <c r="H7" s="296">
        <f>SUM(F7:G7)</f>
        <v>4915</v>
      </c>
      <c r="I7" s="296"/>
      <c r="J7" s="296">
        <f t="shared" ref="J7:J17" si="0">SUM(H7:I7)</f>
        <v>4915</v>
      </c>
      <c r="K7" s="296"/>
      <c r="L7" s="296">
        <f>SUM(J7:K7)</f>
        <v>4915</v>
      </c>
      <c r="M7" s="296"/>
      <c r="N7" s="296"/>
      <c r="O7" s="296"/>
      <c r="P7" s="296"/>
      <c r="Q7" s="296"/>
      <c r="R7" s="296"/>
      <c r="S7" s="296"/>
      <c r="T7" s="296"/>
      <c r="U7" s="296"/>
      <c r="V7" s="334"/>
      <c r="W7" s="334"/>
      <c r="X7" s="472"/>
      <c r="Y7" s="472"/>
      <c r="Z7" s="472"/>
      <c r="AA7" s="472"/>
      <c r="AB7" s="472"/>
      <c r="AC7" s="472"/>
      <c r="AD7" s="472"/>
      <c r="AE7" s="472"/>
      <c r="AF7" s="472"/>
      <c r="AG7" s="472"/>
      <c r="AH7" s="472"/>
      <c r="AI7" s="472"/>
      <c r="AJ7" s="472"/>
      <c r="AK7" s="472"/>
      <c r="AL7" s="472"/>
      <c r="AM7" s="472"/>
      <c r="AN7" s="472"/>
      <c r="AO7" s="472"/>
      <c r="AP7" s="472"/>
      <c r="AQ7" s="472"/>
      <c r="AR7" s="472"/>
      <c r="AS7" s="472"/>
      <c r="AT7" s="472"/>
      <c r="AU7" s="472"/>
      <c r="AV7" s="472"/>
      <c r="AW7" s="472"/>
      <c r="AX7" s="472"/>
      <c r="AY7" s="472"/>
      <c r="AZ7" s="472"/>
      <c r="BA7" s="472"/>
      <c r="BB7" s="472"/>
      <c r="BC7" s="472"/>
      <c r="BD7" s="472"/>
      <c r="BE7" s="472"/>
      <c r="BF7" s="472"/>
      <c r="BG7" s="472"/>
      <c r="BH7" s="472"/>
      <c r="BI7" s="472"/>
      <c r="BJ7" s="472"/>
      <c r="BK7" s="472"/>
      <c r="BL7" s="472"/>
      <c r="BM7" s="472"/>
      <c r="BN7" s="472"/>
      <c r="BO7" s="472"/>
      <c r="BP7" s="472"/>
      <c r="BQ7" s="472"/>
      <c r="BR7" s="472"/>
      <c r="BS7" s="472"/>
      <c r="BT7" s="472"/>
      <c r="BU7" s="472"/>
      <c r="BV7" s="472"/>
      <c r="BW7" s="472"/>
      <c r="BX7" s="472"/>
      <c r="BY7" s="472"/>
      <c r="BZ7" s="472"/>
      <c r="CA7" s="472"/>
      <c r="CB7" s="472"/>
      <c r="CC7" s="472"/>
      <c r="CD7" s="472"/>
      <c r="CE7" s="472"/>
      <c r="CF7" s="472"/>
      <c r="CG7" s="472"/>
      <c r="CH7" s="472"/>
      <c r="CI7" s="472"/>
      <c r="CJ7" s="472"/>
      <c r="CK7" s="472"/>
      <c r="CL7" s="472"/>
      <c r="CM7" s="472"/>
      <c r="CN7" s="472"/>
      <c r="CO7" s="472"/>
      <c r="CP7" s="472"/>
      <c r="CQ7" s="472"/>
      <c r="CR7" s="472"/>
      <c r="CS7" s="472"/>
      <c r="CT7" s="472"/>
      <c r="CU7" s="472"/>
      <c r="CV7" s="472"/>
      <c r="CW7" s="472"/>
      <c r="CX7" s="472"/>
      <c r="CY7" s="472"/>
      <c r="CZ7" s="472"/>
      <c r="DA7" s="472"/>
      <c r="DB7" s="472"/>
      <c r="DC7" s="472"/>
      <c r="DD7" s="472"/>
      <c r="DE7" s="472"/>
      <c r="DF7" s="472"/>
      <c r="DG7" s="472"/>
      <c r="DH7" s="472"/>
      <c r="DI7" s="472"/>
    </row>
    <row r="8" spans="1:16305" s="300" customFormat="1" x14ac:dyDescent="0.25">
      <c r="A8" s="457" t="s">
        <v>712</v>
      </c>
      <c r="B8" s="375">
        <v>91440</v>
      </c>
      <c r="C8" s="375"/>
      <c r="D8" s="296">
        <f t="shared" ref="D8:D17" si="1">SUM(B8:C8)</f>
        <v>91440</v>
      </c>
      <c r="E8" s="296"/>
      <c r="F8" s="296">
        <f t="shared" ref="F8:F43" si="2">SUM(D8:E8)</f>
        <v>91440</v>
      </c>
      <c r="G8" s="296"/>
      <c r="H8" s="296">
        <f t="shared" ref="H8:H17" si="3">SUM(F8:G8)</f>
        <v>91440</v>
      </c>
      <c r="I8" s="296"/>
      <c r="J8" s="296">
        <f t="shared" si="0"/>
        <v>91440</v>
      </c>
      <c r="K8" s="296">
        <v>-76456</v>
      </c>
      <c r="L8" s="296">
        <f t="shared" ref="L8:L47" si="4">SUM(J8:K8)</f>
        <v>14984</v>
      </c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473"/>
      <c r="Y8" s="473"/>
      <c r="Z8" s="473"/>
      <c r="AA8" s="473"/>
      <c r="AB8" s="473"/>
      <c r="AC8" s="473"/>
      <c r="AD8" s="473"/>
      <c r="AE8" s="473"/>
      <c r="AF8" s="473"/>
      <c r="AG8" s="473"/>
      <c r="AH8" s="473"/>
      <c r="AI8" s="473"/>
      <c r="AJ8" s="473"/>
      <c r="AK8" s="473"/>
      <c r="AL8" s="473"/>
      <c r="AM8" s="473"/>
      <c r="AN8" s="473"/>
      <c r="AO8" s="473"/>
      <c r="AP8" s="473"/>
      <c r="AQ8" s="473"/>
      <c r="AR8" s="473"/>
      <c r="AS8" s="473"/>
      <c r="AT8" s="473"/>
      <c r="AU8" s="473"/>
      <c r="AV8" s="473"/>
      <c r="AW8" s="473"/>
      <c r="AX8" s="473"/>
      <c r="AY8" s="473"/>
      <c r="AZ8" s="473"/>
      <c r="BA8" s="473"/>
      <c r="BB8" s="473"/>
      <c r="BC8" s="473"/>
      <c r="BD8" s="473"/>
      <c r="BE8" s="473"/>
      <c r="BF8" s="473"/>
      <c r="BG8" s="473"/>
      <c r="BH8" s="473"/>
      <c r="BI8" s="473"/>
      <c r="BJ8" s="473"/>
      <c r="BK8" s="473"/>
      <c r="BL8" s="473"/>
      <c r="BM8" s="473"/>
      <c r="BN8" s="473"/>
      <c r="BO8" s="473"/>
      <c r="BP8" s="473"/>
      <c r="BQ8" s="473"/>
      <c r="BR8" s="473"/>
      <c r="BS8" s="473"/>
      <c r="BT8" s="473"/>
      <c r="BU8" s="473"/>
      <c r="BV8" s="473"/>
      <c r="BW8" s="473"/>
      <c r="BX8" s="473"/>
      <c r="BY8" s="473"/>
      <c r="BZ8" s="473"/>
      <c r="CA8" s="473"/>
      <c r="CB8" s="473"/>
      <c r="CC8" s="473"/>
      <c r="CD8" s="473"/>
      <c r="CE8" s="473"/>
      <c r="CF8" s="473"/>
      <c r="CG8" s="473"/>
      <c r="CH8" s="473"/>
      <c r="CI8" s="473"/>
      <c r="CJ8" s="473"/>
      <c r="CK8" s="473"/>
      <c r="CL8" s="473"/>
      <c r="CM8" s="473"/>
      <c r="CN8" s="473"/>
      <c r="CO8" s="473"/>
      <c r="CP8" s="473"/>
      <c r="CQ8" s="473"/>
      <c r="CR8" s="473"/>
      <c r="CS8" s="473"/>
      <c r="CT8" s="473"/>
      <c r="CU8" s="473"/>
      <c r="CV8" s="473"/>
      <c r="CW8" s="473"/>
      <c r="CX8" s="473"/>
      <c r="CY8" s="473"/>
      <c r="CZ8" s="473"/>
      <c r="DA8" s="473"/>
      <c r="DB8" s="473"/>
      <c r="DC8" s="473"/>
      <c r="DD8" s="473"/>
      <c r="DE8" s="473"/>
      <c r="DF8" s="473"/>
      <c r="DG8" s="473"/>
      <c r="DH8" s="473"/>
      <c r="DI8" s="473"/>
      <c r="DJ8" s="471"/>
      <c r="DK8" s="375"/>
      <c r="DL8" s="375"/>
      <c r="DM8" s="375"/>
      <c r="DN8" s="375"/>
      <c r="DO8" s="375"/>
      <c r="DP8" s="375"/>
      <c r="DQ8" s="375"/>
      <c r="DR8" s="375"/>
      <c r="DS8" s="375"/>
      <c r="DT8" s="375"/>
      <c r="DU8" s="375"/>
      <c r="DV8" s="375"/>
      <c r="DW8" s="375"/>
      <c r="DX8" s="375"/>
      <c r="DY8" s="375"/>
      <c r="DZ8" s="375"/>
      <c r="EA8" s="375"/>
      <c r="EB8" s="375"/>
      <c r="EC8" s="375"/>
      <c r="ED8" s="375"/>
      <c r="EE8" s="375"/>
      <c r="EF8" s="375"/>
      <c r="EG8" s="375"/>
      <c r="EH8" s="375"/>
      <c r="EI8" s="375"/>
      <c r="EJ8" s="375"/>
      <c r="EK8" s="375"/>
      <c r="EL8" s="375"/>
      <c r="EM8" s="375"/>
      <c r="EN8" s="375"/>
      <c r="EO8" s="375"/>
      <c r="EP8" s="375"/>
      <c r="EQ8" s="375"/>
      <c r="ER8" s="375"/>
      <c r="ES8" s="375"/>
      <c r="ET8" s="375"/>
      <c r="EU8" s="375"/>
      <c r="EV8" s="375"/>
      <c r="EW8" s="375"/>
      <c r="EX8" s="375"/>
      <c r="EY8" s="375"/>
      <c r="EZ8" s="375"/>
      <c r="FA8" s="375"/>
      <c r="FB8" s="375"/>
      <c r="FC8" s="375"/>
      <c r="FD8" s="375"/>
      <c r="FE8" s="375"/>
      <c r="FF8" s="375"/>
      <c r="FG8" s="375"/>
      <c r="FH8" s="375"/>
      <c r="FI8" s="375"/>
      <c r="FJ8" s="375"/>
      <c r="FK8" s="375"/>
      <c r="FL8" s="375"/>
      <c r="FM8" s="375"/>
      <c r="FN8" s="375"/>
      <c r="FO8" s="375"/>
      <c r="FP8" s="375"/>
      <c r="FQ8" s="375"/>
      <c r="FR8" s="375"/>
      <c r="FS8" s="375"/>
      <c r="FT8" s="375"/>
      <c r="FU8" s="375"/>
      <c r="FV8" s="375"/>
      <c r="FW8" s="375"/>
      <c r="FX8" s="375"/>
      <c r="FY8" s="375"/>
      <c r="FZ8" s="375"/>
      <c r="GA8" s="375"/>
      <c r="GB8" s="375"/>
      <c r="GC8" s="375"/>
      <c r="GD8" s="375"/>
      <c r="GE8" s="375"/>
      <c r="GF8" s="375"/>
      <c r="GG8" s="375"/>
      <c r="GH8" s="375"/>
      <c r="GI8" s="375"/>
      <c r="GJ8" s="375"/>
      <c r="GK8" s="375"/>
      <c r="GL8" s="375"/>
      <c r="GM8" s="375"/>
      <c r="GN8" s="375"/>
      <c r="GO8" s="375"/>
      <c r="GP8" s="375"/>
      <c r="GQ8" s="375"/>
      <c r="GR8" s="375"/>
      <c r="GS8" s="375"/>
      <c r="GT8" s="375"/>
      <c r="GU8" s="375"/>
      <c r="GV8" s="375"/>
      <c r="GW8" s="375"/>
      <c r="GX8" s="375"/>
      <c r="GY8" s="375"/>
      <c r="GZ8" s="375"/>
      <c r="HA8" s="375"/>
      <c r="HB8" s="375"/>
      <c r="HC8" s="375"/>
      <c r="HD8" s="375"/>
      <c r="HE8" s="375"/>
      <c r="HF8" s="375"/>
      <c r="HG8" s="375"/>
      <c r="HH8" s="375"/>
      <c r="HI8" s="375"/>
      <c r="HJ8" s="375"/>
      <c r="HK8" s="375"/>
      <c r="HL8" s="375"/>
      <c r="HM8" s="375"/>
      <c r="HN8" s="375"/>
      <c r="HO8" s="375"/>
      <c r="HP8" s="375"/>
      <c r="HQ8" s="375"/>
      <c r="HR8" s="375"/>
      <c r="HS8" s="375"/>
      <c r="HT8" s="375"/>
      <c r="HU8" s="375"/>
      <c r="HV8" s="375"/>
      <c r="HW8" s="375"/>
      <c r="HX8" s="375"/>
      <c r="HY8" s="375"/>
      <c r="HZ8" s="375"/>
      <c r="IA8" s="375"/>
      <c r="IB8" s="375"/>
      <c r="IC8" s="375"/>
      <c r="ID8" s="375"/>
      <c r="IE8" s="375"/>
      <c r="IF8" s="375"/>
      <c r="IG8" s="375"/>
      <c r="IH8" s="375"/>
      <c r="II8" s="375"/>
      <c r="IJ8" s="375"/>
      <c r="IK8" s="375"/>
      <c r="IL8" s="375"/>
      <c r="IM8" s="375"/>
      <c r="IN8" s="375"/>
      <c r="IO8" s="375"/>
      <c r="IP8" s="375"/>
      <c r="IQ8" s="375"/>
      <c r="IR8" s="375"/>
      <c r="IS8" s="375"/>
      <c r="IT8" s="375"/>
      <c r="IU8" s="375"/>
      <c r="IV8" s="375"/>
      <c r="IW8" s="375"/>
      <c r="IX8" s="375"/>
      <c r="IY8" s="375"/>
      <c r="IZ8" s="375"/>
      <c r="JA8" s="375"/>
      <c r="JB8" s="375"/>
      <c r="JC8" s="375"/>
      <c r="JD8" s="375"/>
      <c r="JE8" s="375"/>
      <c r="JF8" s="375"/>
      <c r="JG8" s="375"/>
      <c r="JH8" s="375"/>
      <c r="JI8" s="375"/>
      <c r="JJ8" s="375"/>
      <c r="JK8" s="375"/>
      <c r="JL8" s="375"/>
      <c r="JM8" s="375"/>
      <c r="JN8" s="375"/>
      <c r="JO8" s="375"/>
      <c r="JP8" s="375"/>
      <c r="JQ8" s="375"/>
      <c r="JR8" s="375"/>
      <c r="JS8" s="375"/>
      <c r="JT8" s="375"/>
      <c r="JU8" s="375"/>
      <c r="JV8" s="375"/>
      <c r="JW8" s="375"/>
      <c r="JX8" s="375"/>
      <c r="JY8" s="375"/>
      <c r="JZ8" s="375"/>
      <c r="KA8" s="375"/>
      <c r="KB8" s="375"/>
      <c r="KC8" s="375"/>
      <c r="KD8" s="375"/>
      <c r="KE8" s="375"/>
      <c r="KF8" s="375"/>
      <c r="KG8" s="375"/>
      <c r="KH8" s="375"/>
      <c r="KI8" s="375"/>
      <c r="KJ8" s="375"/>
      <c r="KK8" s="375"/>
      <c r="KL8" s="375"/>
      <c r="KM8" s="375"/>
      <c r="KN8" s="375"/>
      <c r="KO8" s="375"/>
      <c r="KP8" s="375"/>
      <c r="KQ8" s="375"/>
      <c r="KR8" s="375"/>
      <c r="KS8" s="375"/>
      <c r="KT8" s="375"/>
      <c r="KU8" s="375"/>
      <c r="KV8" s="375"/>
      <c r="KW8" s="375"/>
      <c r="KX8" s="375"/>
      <c r="KY8" s="375"/>
      <c r="KZ8" s="375"/>
      <c r="LA8" s="375"/>
      <c r="LB8" s="375"/>
      <c r="LC8" s="375"/>
      <c r="LD8" s="375"/>
      <c r="LE8" s="375"/>
      <c r="LF8" s="375"/>
      <c r="LG8" s="375"/>
      <c r="LH8" s="375"/>
      <c r="LI8" s="375"/>
      <c r="LJ8" s="375"/>
      <c r="LK8" s="375"/>
      <c r="LL8" s="375"/>
      <c r="LM8" s="375"/>
      <c r="LN8" s="375"/>
      <c r="LO8" s="375"/>
      <c r="LP8" s="375"/>
      <c r="LQ8" s="375"/>
      <c r="LR8" s="375"/>
      <c r="LS8" s="375"/>
      <c r="LT8" s="375"/>
      <c r="LU8" s="375"/>
      <c r="LV8" s="375"/>
      <c r="LW8" s="375"/>
      <c r="LX8" s="375"/>
      <c r="LY8" s="375"/>
      <c r="LZ8" s="375"/>
      <c r="MA8" s="375"/>
      <c r="MB8" s="375"/>
      <c r="MC8" s="375"/>
      <c r="MD8" s="375"/>
      <c r="ME8" s="375"/>
      <c r="MF8" s="375"/>
      <c r="MG8" s="375"/>
      <c r="MH8" s="375"/>
      <c r="MI8" s="375"/>
      <c r="MJ8" s="375"/>
      <c r="MK8" s="375"/>
      <c r="ML8" s="375"/>
      <c r="MM8" s="375"/>
      <c r="MN8" s="375"/>
      <c r="MO8" s="375"/>
      <c r="MP8" s="375"/>
      <c r="MQ8" s="375"/>
      <c r="MR8" s="375"/>
      <c r="MS8" s="375"/>
      <c r="MT8" s="375"/>
      <c r="MU8" s="375"/>
      <c r="MV8" s="375"/>
      <c r="MW8" s="375"/>
      <c r="MX8" s="375"/>
      <c r="MY8" s="375"/>
      <c r="MZ8" s="375"/>
      <c r="NA8" s="375"/>
      <c r="NB8" s="375"/>
      <c r="NC8" s="375"/>
      <c r="ND8" s="375"/>
      <c r="NE8" s="375"/>
      <c r="NF8" s="375"/>
      <c r="NG8" s="375"/>
      <c r="NH8" s="375"/>
      <c r="NI8" s="375"/>
      <c r="NJ8" s="375"/>
      <c r="NK8" s="375"/>
      <c r="NL8" s="375"/>
      <c r="NM8" s="375"/>
      <c r="NN8" s="375"/>
      <c r="NO8" s="375"/>
      <c r="NP8" s="375"/>
      <c r="NQ8" s="375"/>
      <c r="NR8" s="375"/>
      <c r="NS8" s="375"/>
      <c r="NT8" s="375"/>
      <c r="NU8" s="375"/>
      <c r="NV8" s="375"/>
      <c r="NW8" s="375"/>
      <c r="NX8" s="375"/>
      <c r="NY8" s="375"/>
      <c r="NZ8" s="375"/>
      <c r="OA8" s="375"/>
      <c r="OB8" s="375"/>
      <c r="OC8" s="375"/>
      <c r="OD8" s="375"/>
      <c r="OE8" s="375"/>
      <c r="OF8" s="375"/>
      <c r="OG8" s="375"/>
      <c r="OH8" s="375"/>
      <c r="OI8" s="375"/>
      <c r="OJ8" s="375"/>
      <c r="OK8" s="375"/>
      <c r="OL8" s="375"/>
      <c r="OM8" s="375"/>
      <c r="ON8" s="375"/>
      <c r="OO8" s="375"/>
      <c r="OP8" s="375"/>
      <c r="OQ8" s="375"/>
      <c r="OR8" s="375"/>
      <c r="OS8" s="375"/>
      <c r="OT8" s="375"/>
      <c r="OU8" s="375"/>
      <c r="OV8" s="375"/>
      <c r="OW8" s="375"/>
      <c r="OX8" s="375"/>
      <c r="OY8" s="375"/>
      <c r="OZ8" s="375"/>
      <c r="PA8" s="375"/>
      <c r="PB8" s="375"/>
      <c r="PC8" s="375"/>
      <c r="PD8" s="375"/>
      <c r="PE8" s="375"/>
      <c r="PF8" s="375"/>
      <c r="PG8" s="375"/>
      <c r="PH8" s="375"/>
      <c r="PI8" s="375"/>
      <c r="PJ8" s="375"/>
      <c r="PK8" s="375"/>
      <c r="PL8" s="375"/>
      <c r="PM8" s="375"/>
      <c r="PN8" s="375"/>
      <c r="PO8" s="375"/>
      <c r="PP8" s="375"/>
      <c r="PQ8" s="375"/>
      <c r="PR8" s="375"/>
      <c r="PS8" s="375"/>
      <c r="PT8" s="375"/>
      <c r="PU8" s="375"/>
      <c r="PV8" s="375"/>
      <c r="PW8" s="375"/>
      <c r="PX8" s="375"/>
      <c r="PY8" s="375"/>
      <c r="PZ8" s="375"/>
      <c r="QA8" s="375"/>
      <c r="QB8" s="375"/>
      <c r="QC8" s="375"/>
      <c r="QD8" s="375"/>
      <c r="QE8" s="375"/>
      <c r="QF8" s="375"/>
      <c r="QG8" s="375"/>
      <c r="QH8" s="375"/>
      <c r="QI8" s="375"/>
      <c r="QJ8" s="375"/>
      <c r="QK8" s="375"/>
      <c r="QL8" s="375"/>
      <c r="QM8" s="375"/>
      <c r="QN8" s="375"/>
      <c r="QO8" s="375"/>
      <c r="QP8" s="375"/>
      <c r="QQ8" s="375"/>
      <c r="QR8" s="375"/>
      <c r="QS8" s="375"/>
      <c r="QT8" s="375"/>
      <c r="QU8" s="375"/>
      <c r="QV8" s="375"/>
      <c r="QW8" s="375"/>
      <c r="QX8" s="375"/>
      <c r="QY8" s="375"/>
      <c r="QZ8" s="375"/>
      <c r="RA8" s="375"/>
      <c r="RB8" s="375"/>
      <c r="RC8" s="375"/>
      <c r="RD8" s="375"/>
      <c r="RE8" s="375"/>
      <c r="RF8" s="375"/>
      <c r="RG8" s="375"/>
      <c r="RH8" s="375"/>
      <c r="RI8" s="375"/>
      <c r="RJ8" s="375"/>
      <c r="RK8" s="375"/>
      <c r="RL8" s="375"/>
      <c r="RM8" s="375"/>
      <c r="RN8" s="375"/>
      <c r="RO8" s="375"/>
      <c r="RP8" s="375"/>
      <c r="RQ8" s="375"/>
      <c r="RR8" s="375"/>
      <c r="RS8" s="375"/>
      <c r="RT8" s="375"/>
      <c r="RU8" s="375"/>
      <c r="RV8" s="375"/>
      <c r="RW8" s="375"/>
      <c r="RX8" s="375"/>
      <c r="RY8" s="375"/>
      <c r="RZ8" s="375"/>
      <c r="SA8" s="375"/>
      <c r="SB8" s="375"/>
      <c r="SC8" s="375"/>
      <c r="SD8" s="375"/>
      <c r="SE8" s="375"/>
      <c r="SF8" s="375"/>
      <c r="SG8" s="375"/>
      <c r="SH8" s="375"/>
      <c r="SI8" s="375"/>
      <c r="SJ8" s="375"/>
      <c r="SK8" s="375"/>
      <c r="SL8" s="375"/>
      <c r="SM8" s="375"/>
      <c r="SN8" s="375"/>
      <c r="SO8" s="375"/>
      <c r="SP8" s="375"/>
      <c r="SQ8" s="375"/>
      <c r="SR8" s="375"/>
      <c r="SS8" s="375"/>
      <c r="ST8" s="375"/>
      <c r="SU8" s="375"/>
      <c r="SV8" s="375"/>
      <c r="SW8" s="375"/>
      <c r="SX8" s="375"/>
      <c r="SY8" s="375"/>
      <c r="SZ8" s="375"/>
      <c r="TA8" s="375"/>
      <c r="TB8" s="375"/>
      <c r="TC8" s="375"/>
      <c r="TD8" s="375"/>
      <c r="TE8" s="375"/>
      <c r="TF8" s="375"/>
      <c r="TG8" s="375"/>
      <c r="TH8" s="375"/>
      <c r="TI8" s="375"/>
      <c r="TJ8" s="375"/>
      <c r="TK8" s="375"/>
      <c r="TL8" s="375"/>
      <c r="TM8" s="375"/>
      <c r="TN8" s="375"/>
      <c r="TO8" s="375"/>
      <c r="TP8" s="375"/>
      <c r="TQ8" s="375"/>
      <c r="TR8" s="375"/>
      <c r="TS8" s="375"/>
      <c r="TT8" s="375"/>
      <c r="TU8" s="375"/>
      <c r="TV8" s="375"/>
      <c r="TW8" s="375"/>
      <c r="TX8" s="375"/>
      <c r="TY8" s="375"/>
      <c r="TZ8" s="375"/>
      <c r="UA8" s="375"/>
      <c r="UB8" s="375"/>
      <c r="UC8" s="375"/>
      <c r="UD8" s="375"/>
      <c r="UE8" s="375"/>
      <c r="UF8" s="375"/>
      <c r="UG8" s="375"/>
      <c r="UH8" s="375"/>
      <c r="UI8" s="375"/>
      <c r="UJ8" s="375"/>
      <c r="UK8" s="375"/>
      <c r="UL8" s="375"/>
      <c r="UM8" s="375"/>
      <c r="UN8" s="375"/>
      <c r="UO8" s="375"/>
      <c r="UP8" s="375"/>
      <c r="UQ8" s="375"/>
      <c r="UR8" s="375"/>
      <c r="US8" s="375"/>
      <c r="UT8" s="375"/>
      <c r="UU8" s="375"/>
      <c r="UV8" s="375"/>
      <c r="UW8" s="375"/>
      <c r="UX8" s="375"/>
      <c r="UY8" s="375"/>
      <c r="UZ8" s="375"/>
      <c r="VA8" s="375"/>
      <c r="VB8" s="375"/>
      <c r="VC8" s="375"/>
      <c r="VD8" s="375"/>
      <c r="VE8" s="375"/>
      <c r="VF8" s="375"/>
      <c r="VG8" s="375"/>
      <c r="VH8" s="375"/>
      <c r="VI8" s="375"/>
      <c r="VJ8" s="375"/>
      <c r="VK8" s="375"/>
      <c r="VL8" s="375"/>
      <c r="VM8" s="375"/>
      <c r="VN8" s="375"/>
      <c r="VO8" s="375"/>
      <c r="VP8" s="375"/>
      <c r="VQ8" s="375"/>
      <c r="VR8" s="375"/>
      <c r="VS8" s="375"/>
      <c r="VT8" s="375"/>
      <c r="VU8" s="375"/>
      <c r="VV8" s="375"/>
      <c r="VW8" s="375"/>
      <c r="VX8" s="375"/>
      <c r="VY8" s="375"/>
      <c r="VZ8" s="375"/>
      <c r="WA8" s="375"/>
      <c r="WB8" s="375"/>
      <c r="WC8" s="375"/>
      <c r="WD8" s="375"/>
      <c r="WE8" s="375"/>
      <c r="WF8" s="375"/>
      <c r="WG8" s="375"/>
      <c r="WH8" s="375"/>
      <c r="WI8" s="375"/>
      <c r="WJ8" s="375"/>
      <c r="WK8" s="375"/>
      <c r="WL8" s="375"/>
      <c r="WM8" s="375"/>
      <c r="WN8" s="375"/>
      <c r="WO8" s="375"/>
      <c r="WP8" s="375"/>
      <c r="WQ8" s="375"/>
      <c r="WR8" s="375"/>
      <c r="WS8" s="375"/>
      <c r="WT8" s="375"/>
      <c r="WU8" s="375"/>
      <c r="WV8" s="375"/>
      <c r="WW8" s="375"/>
      <c r="WX8" s="375"/>
      <c r="WY8" s="375"/>
      <c r="WZ8" s="375"/>
      <c r="XA8" s="375"/>
      <c r="XB8" s="375"/>
      <c r="XC8" s="375"/>
      <c r="XD8" s="375"/>
      <c r="XE8" s="375"/>
      <c r="XF8" s="375"/>
      <c r="XG8" s="375"/>
      <c r="XH8" s="375"/>
      <c r="XI8" s="375"/>
      <c r="XJ8" s="375"/>
      <c r="XK8" s="375"/>
      <c r="XL8" s="375"/>
      <c r="XM8" s="375"/>
      <c r="XN8" s="375"/>
      <c r="XO8" s="375"/>
      <c r="XP8" s="375"/>
      <c r="XQ8" s="375"/>
      <c r="XR8" s="375"/>
      <c r="XS8" s="375"/>
      <c r="XT8" s="375"/>
      <c r="XU8" s="375"/>
      <c r="XV8" s="375"/>
      <c r="XW8" s="375"/>
      <c r="XX8" s="375"/>
      <c r="XY8" s="375"/>
      <c r="XZ8" s="375"/>
      <c r="YA8" s="375"/>
      <c r="YB8" s="375"/>
      <c r="YC8" s="375"/>
      <c r="YD8" s="375"/>
      <c r="YE8" s="375"/>
      <c r="YF8" s="375"/>
      <c r="YG8" s="375"/>
      <c r="YH8" s="375"/>
      <c r="YI8" s="375"/>
      <c r="YJ8" s="375"/>
      <c r="YK8" s="375"/>
      <c r="YL8" s="375"/>
      <c r="YM8" s="375"/>
      <c r="YN8" s="375"/>
      <c r="YO8" s="375"/>
      <c r="YP8" s="375"/>
      <c r="YQ8" s="375"/>
      <c r="YR8" s="375"/>
      <c r="YS8" s="375"/>
      <c r="YT8" s="375"/>
      <c r="YU8" s="375"/>
      <c r="YV8" s="375"/>
      <c r="YW8" s="375"/>
      <c r="YX8" s="375"/>
      <c r="YY8" s="375"/>
      <c r="YZ8" s="375"/>
      <c r="ZA8" s="375"/>
      <c r="ZB8" s="375"/>
      <c r="ZC8" s="375"/>
      <c r="ZD8" s="375"/>
      <c r="ZE8" s="375"/>
      <c r="ZF8" s="375"/>
      <c r="ZG8" s="375"/>
      <c r="ZH8" s="375"/>
      <c r="ZI8" s="375"/>
      <c r="ZJ8" s="375"/>
      <c r="ZK8" s="375"/>
      <c r="ZL8" s="375"/>
      <c r="ZM8" s="375"/>
      <c r="ZN8" s="375"/>
      <c r="ZO8" s="375"/>
      <c r="ZP8" s="375"/>
      <c r="ZQ8" s="375"/>
      <c r="ZR8" s="375"/>
      <c r="ZS8" s="375"/>
      <c r="ZT8" s="375"/>
      <c r="ZU8" s="375"/>
      <c r="ZV8" s="375"/>
      <c r="ZW8" s="375"/>
      <c r="ZX8" s="375"/>
      <c r="ZY8" s="375"/>
      <c r="ZZ8" s="375"/>
      <c r="AAA8" s="375"/>
      <c r="AAB8" s="375"/>
      <c r="AAC8" s="375"/>
      <c r="AAD8" s="375"/>
      <c r="AAE8" s="375"/>
      <c r="AAF8" s="375"/>
      <c r="AAG8" s="375"/>
      <c r="AAH8" s="375"/>
      <c r="AAI8" s="375"/>
      <c r="AAJ8" s="375"/>
      <c r="AAK8" s="375"/>
      <c r="AAL8" s="375"/>
      <c r="AAM8" s="375"/>
      <c r="AAN8" s="375"/>
      <c r="AAO8" s="375"/>
      <c r="AAP8" s="375"/>
      <c r="AAQ8" s="375"/>
      <c r="AAR8" s="375"/>
      <c r="AAS8" s="375"/>
      <c r="AAT8" s="375"/>
      <c r="AAU8" s="375"/>
      <c r="AAV8" s="375"/>
      <c r="AAW8" s="375"/>
      <c r="AAX8" s="375"/>
      <c r="AAY8" s="375"/>
      <c r="AAZ8" s="375"/>
      <c r="ABA8" s="375"/>
      <c r="ABB8" s="375"/>
      <c r="ABC8" s="375"/>
      <c r="ABD8" s="375"/>
      <c r="ABE8" s="375"/>
      <c r="ABF8" s="375"/>
      <c r="ABG8" s="375"/>
      <c r="ABH8" s="375"/>
      <c r="ABI8" s="375"/>
      <c r="ABJ8" s="375"/>
      <c r="ABK8" s="375"/>
      <c r="ABL8" s="375"/>
      <c r="ABM8" s="375"/>
      <c r="ABN8" s="375"/>
      <c r="ABO8" s="375"/>
      <c r="ABP8" s="375"/>
      <c r="ABQ8" s="375"/>
      <c r="ABR8" s="375"/>
      <c r="ABS8" s="375"/>
      <c r="ABT8" s="375"/>
      <c r="ABU8" s="375"/>
      <c r="ABV8" s="375"/>
      <c r="ABW8" s="375"/>
      <c r="ABX8" s="375"/>
      <c r="ABY8" s="375"/>
      <c r="ABZ8" s="375"/>
      <c r="ACA8" s="375"/>
      <c r="ACB8" s="375"/>
      <c r="ACC8" s="375"/>
      <c r="ACD8" s="375"/>
      <c r="ACE8" s="375"/>
      <c r="ACF8" s="375"/>
      <c r="ACG8" s="375"/>
      <c r="ACH8" s="375"/>
      <c r="ACI8" s="375"/>
      <c r="ACJ8" s="375"/>
      <c r="ACK8" s="375"/>
      <c r="ACL8" s="375"/>
      <c r="ACM8" s="375"/>
      <c r="ACN8" s="375"/>
      <c r="ACO8" s="375"/>
      <c r="ACP8" s="375"/>
      <c r="ACQ8" s="375"/>
      <c r="ACR8" s="375"/>
      <c r="ACS8" s="375"/>
      <c r="ACT8" s="375"/>
      <c r="ACU8" s="375"/>
      <c r="ACV8" s="375"/>
      <c r="ACW8" s="375"/>
      <c r="ACX8" s="375"/>
      <c r="ACY8" s="375"/>
      <c r="ACZ8" s="375"/>
      <c r="ADA8" s="375"/>
      <c r="ADB8" s="375"/>
      <c r="ADC8" s="375"/>
      <c r="ADD8" s="375"/>
      <c r="ADE8" s="375"/>
      <c r="ADF8" s="375"/>
      <c r="ADG8" s="375"/>
      <c r="ADH8" s="375"/>
      <c r="ADI8" s="375"/>
      <c r="ADJ8" s="375"/>
      <c r="ADK8" s="375"/>
      <c r="ADL8" s="375"/>
      <c r="ADM8" s="375"/>
      <c r="ADN8" s="375"/>
      <c r="ADO8" s="375"/>
      <c r="ADP8" s="375"/>
      <c r="ADQ8" s="375"/>
      <c r="ADR8" s="375"/>
      <c r="ADS8" s="375"/>
      <c r="ADT8" s="375"/>
      <c r="ADU8" s="375"/>
      <c r="ADV8" s="375"/>
      <c r="ADW8" s="375"/>
      <c r="ADX8" s="375"/>
      <c r="ADY8" s="375"/>
      <c r="ADZ8" s="375"/>
      <c r="AEA8" s="375"/>
      <c r="AEB8" s="375"/>
      <c r="AEC8" s="375"/>
      <c r="AED8" s="375"/>
      <c r="AEE8" s="375"/>
      <c r="AEF8" s="375"/>
      <c r="AEG8" s="375"/>
      <c r="AEH8" s="375"/>
      <c r="AEI8" s="375"/>
      <c r="AEJ8" s="375"/>
      <c r="AEK8" s="375"/>
      <c r="AEL8" s="375"/>
      <c r="AEM8" s="375"/>
      <c r="AEN8" s="375"/>
      <c r="AEO8" s="375"/>
      <c r="AEP8" s="375"/>
      <c r="AEQ8" s="375"/>
      <c r="AER8" s="375"/>
      <c r="AES8" s="375"/>
      <c r="AET8" s="375"/>
      <c r="AEU8" s="375"/>
      <c r="AEV8" s="375"/>
      <c r="AEW8" s="375"/>
      <c r="AEX8" s="375"/>
      <c r="AEY8" s="375"/>
      <c r="AEZ8" s="375"/>
      <c r="AFA8" s="375"/>
      <c r="AFB8" s="375"/>
      <c r="AFC8" s="375"/>
      <c r="AFD8" s="375"/>
      <c r="AFE8" s="375"/>
      <c r="AFF8" s="375"/>
      <c r="AFG8" s="375"/>
      <c r="AFH8" s="375"/>
      <c r="AFI8" s="375"/>
      <c r="AFJ8" s="375"/>
      <c r="AFK8" s="375"/>
      <c r="AFL8" s="375"/>
      <c r="AFM8" s="375"/>
      <c r="AFN8" s="375"/>
      <c r="AFO8" s="375"/>
      <c r="AFP8" s="375"/>
      <c r="AFQ8" s="375"/>
      <c r="AFR8" s="375"/>
      <c r="AFS8" s="375"/>
      <c r="AFT8" s="375"/>
      <c r="AFU8" s="375"/>
      <c r="AFV8" s="375"/>
      <c r="AFW8" s="375"/>
      <c r="AFX8" s="375"/>
      <c r="AFY8" s="375"/>
      <c r="AFZ8" s="375"/>
      <c r="AGA8" s="375"/>
      <c r="AGB8" s="375"/>
      <c r="AGC8" s="375"/>
      <c r="AGD8" s="375"/>
      <c r="AGE8" s="375"/>
      <c r="AGF8" s="375"/>
      <c r="AGG8" s="375"/>
      <c r="AGH8" s="375"/>
      <c r="AGI8" s="375"/>
      <c r="AGJ8" s="375"/>
      <c r="AGK8" s="375"/>
      <c r="AGL8" s="375"/>
      <c r="AGM8" s="375"/>
      <c r="AGN8" s="375"/>
      <c r="AGO8" s="375"/>
      <c r="AGP8" s="375"/>
      <c r="AGQ8" s="375"/>
      <c r="AGR8" s="375"/>
      <c r="AGS8" s="375"/>
      <c r="AGT8" s="375"/>
      <c r="AGU8" s="375"/>
      <c r="AGV8" s="375"/>
      <c r="AGW8" s="375"/>
      <c r="AGX8" s="375"/>
      <c r="AGY8" s="375"/>
      <c r="AGZ8" s="375"/>
      <c r="AHA8" s="375"/>
      <c r="AHB8" s="375"/>
      <c r="AHC8" s="375"/>
      <c r="AHD8" s="375"/>
      <c r="AHE8" s="375"/>
      <c r="AHF8" s="375"/>
      <c r="AHG8" s="375"/>
      <c r="AHH8" s="375"/>
      <c r="AHI8" s="375"/>
      <c r="AHJ8" s="375"/>
      <c r="AHK8" s="375"/>
      <c r="AHL8" s="375"/>
      <c r="AHM8" s="375"/>
      <c r="AHN8" s="375"/>
      <c r="AHO8" s="375"/>
      <c r="AHP8" s="375"/>
      <c r="AHQ8" s="375"/>
      <c r="AHR8" s="375"/>
      <c r="AHS8" s="375"/>
      <c r="AHT8" s="375"/>
      <c r="AHU8" s="375"/>
      <c r="AHV8" s="375"/>
      <c r="AHW8" s="375"/>
      <c r="AHX8" s="375"/>
      <c r="AHY8" s="375"/>
      <c r="AHZ8" s="375"/>
      <c r="AIA8" s="375"/>
      <c r="AIB8" s="375"/>
      <c r="AIC8" s="375"/>
      <c r="AID8" s="375"/>
      <c r="AIE8" s="375"/>
      <c r="AIF8" s="375"/>
      <c r="AIG8" s="375"/>
      <c r="AIH8" s="375"/>
      <c r="AII8" s="375"/>
      <c r="AIJ8" s="375"/>
      <c r="AIK8" s="375"/>
      <c r="AIL8" s="375"/>
      <c r="AIM8" s="375"/>
      <c r="AIN8" s="375"/>
      <c r="AIO8" s="375"/>
      <c r="AIP8" s="375"/>
      <c r="AIQ8" s="375"/>
      <c r="AIR8" s="375"/>
      <c r="AIS8" s="375"/>
      <c r="AIT8" s="375"/>
      <c r="AIU8" s="375"/>
      <c r="AIV8" s="375"/>
      <c r="AIW8" s="375"/>
      <c r="AIX8" s="375"/>
      <c r="AIY8" s="375"/>
      <c r="AIZ8" s="375"/>
      <c r="AJA8" s="375"/>
      <c r="AJB8" s="375"/>
      <c r="AJC8" s="375"/>
      <c r="AJD8" s="375"/>
      <c r="AJE8" s="375"/>
      <c r="AJF8" s="375"/>
      <c r="AJG8" s="375"/>
      <c r="AJH8" s="375"/>
      <c r="AJI8" s="375"/>
      <c r="AJJ8" s="375"/>
      <c r="AJK8" s="375"/>
      <c r="AJL8" s="375"/>
      <c r="AJM8" s="375"/>
      <c r="AJN8" s="375"/>
      <c r="AJO8" s="375"/>
      <c r="AJP8" s="375"/>
      <c r="AJQ8" s="375"/>
      <c r="AJR8" s="375"/>
      <c r="AJS8" s="375"/>
      <c r="AJT8" s="375"/>
      <c r="AJU8" s="375"/>
      <c r="AJV8" s="375"/>
      <c r="AJW8" s="375"/>
      <c r="AJX8" s="375"/>
      <c r="AJY8" s="375"/>
      <c r="AJZ8" s="375"/>
      <c r="AKA8" s="375"/>
      <c r="AKB8" s="375"/>
      <c r="AKC8" s="375"/>
      <c r="AKD8" s="375"/>
      <c r="AKE8" s="375"/>
      <c r="AKF8" s="375"/>
      <c r="AKG8" s="375"/>
      <c r="AKH8" s="375"/>
      <c r="AKI8" s="375"/>
      <c r="AKJ8" s="375"/>
      <c r="AKK8" s="375"/>
      <c r="AKL8" s="375"/>
      <c r="AKM8" s="375"/>
      <c r="AKN8" s="375"/>
      <c r="AKO8" s="375"/>
      <c r="AKP8" s="375"/>
      <c r="AKQ8" s="375"/>
      <c r="AKR8" s="375"/>
      <c r="AKS8" s="375"/>
      <c r="AKT8" s="375"/>
      <c r="AKU8" s="375"/>
      <c r="AKV8" s="375"/>
      <c r="AKW8" s="375"/>
      <c r="AKX8" s="375"/>
      <c r="AKY8" s="375"/>
      <c r="AKZ8" s="375"/>
      <c r="ALA8" s="375"/>
      <c r="ALB8" s="375"/>
      <c r="ALC8" s="375"/>
      <c r="ALD8" s="375"/>
      <c r="ALE8" s="375"/>
      <c r="ALF8" s="375"/>
      <c r="ALG8" s="375"/>
      <c r="ALH8" s="375"/>
      <c r="ALI8" s="375"/>
      <c r="ALJ8" s="375"/>
      <c r="ALK8" s="375"/>
      <c r="ALL8" s="375"/>
      <c r="ALM8" s="375"/>
      <c r="ALN8" s="375"/>
      <c r="ALO8" s="375"/>
      <c r="ALP8" s="375"/>
      <c r="ALQ8" s="375"/>
      <c r="ALR8" s="375"/>
      <c r="ALS8" s="375"/>
      <c r="ALT8" s="375"/>
      <c r="ALU8" s="375"/>
      <c r="ALV8" s="375"/>
      <c r="ALW8" s="375"/>
      <c r="ALX8" s="375"/>
      <c r="ALY8" s="375"/>
      <c r="ALZ8" s="375"/>
      <c r="AMA8" s="375"/>
      <c r="AMB8" s="375"/>
      <c r="AMC8" s="375"/>
      <c r="AMD8" s="375"/>
      <c r="AME8" s="375"/>
      <c r="AMF8" s="375"/>
      <c r="AMG8" s="375"/>
      <c r="AMH8" s="375"/>
      <c r="AMI8" s="375"/>
      <c r="AMJ8" s="375"/>
      <c r="AMK8" s="375"/>
      <c r="AML8" s="375"/>
      <c r="AMM8" s="375"/>
      <c r="AMN8" s="375"/>
      <c r="AMO8" s="375"/>
      <c r="AMP8" s="375"/>
      <c r="AMQ8" s="375"/>
      <c r="AMR8" s="375"/>
      <c r="AMS8" s="375"/>
      <c r="AMT8" s="375"/>
      <c r="AMU8" s="375"/>
      <c r="AMV8" s="375"/>
      <c r="AMW8" s="375"/>
      <c r="AMX8" s="375"/>
      <c r="AMY8" s="375"/>
      <c r="AMZ8" s="375"/>
      <c r="ANA8" s="375"/>
      <c r="ANB8" s="375"/>
      <c r="ANC8" s="375"/>
      <c r="AND8" s="375"/>
      <c r="ANE8" s="375"/>
      <c r="ANF8" s="375"/>
      <c r="ANG8" s="375"/>
      <c r="ANH8" s="375"/>
      <c r="ANI8" s="375"/>
      <c r="ANJ8" s="375"/>
      <c r="ANK8" s="375"/>
      <c r="ANL8" s="375"/>
      <c r="ANM8" s="375"/>
      <c r="ANN8" s="375"/>
      <c r="ANO8" s="375"/>
      <c r="ANP8" s="375"/>
      <c r="ANQ8" s="375"/>
      <c r="ANR8" s="375"/>
      <c r="ANS8" s="375"/>
      <c r="ANT8" s="375"/>
      <c r="ANU8" s="375"/>
      <c r="ANV8" s="375"/>
      <c r="ANW8" s="375"/>
      <c r="ANX8" s="375"/>
      <c r="ANY8" s="375"/>
      <c r="ANZ8" s="375"/>
      <c r="AOA8" s="375"/>
      <c r="AOB8" s="375"/>
      <c r="AOC8" s="375"/>
      <c r="AOD8" s="375"/>
      <c r="AOE8" s="375"/>
      <c r="AOF8" s="375"/>
      <c r="AOG8" s="375"/>
      <c r="AOH8" s="375"/>
      <c r="AOI8" s="375"/>
      <c r="AOJ8" s="375"/>
      <c r="AOK8" s="375"/>
      <c r="AOL8" s="375"/>
      <c r="AOM8" s="375"/>
      <c r="AON8" s="375"/>
      <c r="AOO8" s="375"/>
      <c r="AOP8" s="375"/>
      <c r="AOQ8" s="375"/>
      <c r="AOR8" s="375"/>
      <c r="AOS8" s="375"/>
      <c r="AOT8" s="375"/>
      <c r="AOU8" s="375"/>
      <c r="AOV8" s="375"/>
      <c r="AOW8" s="375"/>
      <c r="AOX8" s="375"/>
      <c r="AOY8" s="375"/>
      <c r="AOZ8" s="375"/>
      <c r="APA8" s="375"/>
      <c r="APB8" s="375"/>
      <c r="APC8" s="375"/>
      <c r="APD8" s="375"/>
      <c r="APE8" s="375"/>
      <c r="APF8" s="375"/>
      <c r="APG8" s="375"/>
      <c r="APH8" s="375"/>
      <c r="API8" s="375"/>
      <c r="APJ8" s="375"/>
      <c r="APK8" s="375"/>
      <c r="APL8" s="375"/>
      <c r="APM8" s="375"/>
      <c r="APN8" s="375"/>
      <c r="APO8" s="375"/>
      <c r="APP8" s="375"/>
      <c r="APQ8" s="375"/>
      <c r="APR8" s="375"/>
      <c r="APS8" s="375"/>
      <c r="APT8" s="375"/>
      <c r="APU8" s="375"/>
      <c r="APV8" s="375"/>
      <c r="APW8" s="375"/>
      <c r="APX8" s="375"/>
      <c r="APY8" s="375"/>
      <c r="APZ8" s="375"/>
      <c r="AQA8" s="375"/>
      <c r="AQB8" s="375"/>
      <c r="AQC8" s="375"/>
      <c r="AQD8" s="375"/>
      <c r="AQE8" s="375"/>
      <c r="AQF8" s="375"/>
      <c r="AQG8" s="375"/>
      <c r="AQH8" s="375"/>
      <c r="AQI8" s="375"/>
      <c r="AQJ8" s="375"/>
      <c r="AQK8" s="375"/>
      <c r="AQL8" s="375"/>
      <c r="AQM8" s="375"/>
      <c r="AQN8" s="375"/>
      <c r="AQO8" s="375"/>
      <c r="AQP8" s="375"/>
      <c r="AQQ8" s="375"/>
      <c r="AQR8" s="375"/>
      <c r="AQS8" s="375"/>
      <c r="AQT8" s="375"/>
      <c r="AQU8" s="375"/>
      <c r="AQV8" s="375"/>
      <c r="AQW8" s="375"/>
      <c r="AQX8" s="375"/>
      <c r="AQY8" s="375"/>
      <c r="AQZ8" s="375"/>
      <c r="ARA8" s="375"/>
      <c r="ARB8" s="375"/>
      <c r="ARC8" s="375"/>
      <c r="ARD8" s="375"/>
      <c r="ARE8" s="375"/>
      <c r="ARF8" s="375"/>
      <c r="ARG8" s="375"/>
      <c r="ARH8" s="375"/>
      <c r="ARI8" s="375"/>
      <c r="ARJ8" s="375"/>
      <c r="ARK8" s="375"/>
      <c r="ARL8" s="375"/>
      <c r="ARM8" s="375"/>
      <c r="ARN8" s="375"/>
      <c r="ARO8" s="375"/>
      <c r="ARP8" s="375"/>
      <c r="ARQ8" s="375"/>
      <c r="ARR8" s="375"/>
      <c r="ARS8" s="375"/>
      <c r="ART8" s="375"/>
      <c r="ARU8" s="375"/>
      <c r="ARV8" s="375"/>
      <c r="ARW8" s="375"/>
      <c r="ARX8" s="375"/>
      <c r="ARY8" s="375"/>
      <c r="ARZ8" s="375"/>
      <c r="ASA8" s="375"/>
      <c r="ASB8" s="375"/>
      <c r="ASC8" s="375"/>
      <c r="ASD8" s="375"/>
      <c r="ASE8" s="375"/>
      <c r="ASF8" s="375"/>
      <c r="ASG8" s="375"/>
      <c r="ASH8" s="375"/>
      <c r="ASI8" s="375"/>
      <c r="ASJ8" s="375"/>
      <c r="ASK8" s="375"/>
      <c r="ASL8" s="375"/>
      <c r="ASM8" s="375"/>
      <c r="ASN8" s="375"/>
      <c r="ASO8" s="375"/>
      <c r="ASP8" s="375"/>
      <c r="ASQ8" s="375"/>
      <c r="ASR8" s="375"/>
      <c r="ASS8" s="375"/>
      <c r="AST8" s="375"/>
      <c r="ASU8" s="375"/>
      <c r="ASV8" s="375"/>
      <c r="ASW8" s="375"/>
      <c r="ASX8" s="375"/>
      <c r="ASY8" s="375"/>
      <c r="ASZ8" s="375"/>
      <c r="ATA8" s="375"/>
      <c r="ATB8" s="375"/>
      <c r="ATC8" s="375"/>
      <c r="ATD8" s="375"/>
      <c r="ATE8" s="375"/>
      <c r="ATF8" s="375"/>
      <c r="ATG8" s="375"/>
      <c r="ATH8" s="375"/>
      <c r="ATI8" s="375"/>
      <c r="ATJ8" s="375"/>
      <c r="ATK8" s="375"/>
      <c r="ATL8" s="375"/>
      <c r="ATM8" s="375"/>
      <c r="ATN8" s="375"/>
      <c r="ATO8" s="375"/>
      <c r="ATP8" s="375"/>
      <c r="ATQ8" s="375"/>
      <c r="ATR8" s="375"/>
      <c r="ATS8" s="375"/>
      <c r="ATT8" s="375"/>
      <c r="ATU8" s="375"/>
      <c r="ATV8" s="375"/>
      <c r="ATW8" s="375"/>
      <c r="ATX8" s="375"/>
      <c r="ATY8" s="375"/>
      <c r="ATZ8" s="375"/>
      <c r="AUA8" s="375"/>
      <c r="AUB8" s="375"/>
      <c r="AUC8" s="375"/>
      <c r="AUD8" s="375"/>
      <c r="AUE8" s="375"/>
      <c r="AUF8" s="375"/>
      <c r="AUG8" s="375"/>
      <c r="AUH8" s="375"/>
      <c r="AUI8" s="375"/>
      <c r="AUJ8" s="375"/>
      <c r="AUK8" s="375"/>
      <c r="AUL8" s="375"/>
      <c r="AUM8" s="375"/>
      <c r="AUN8" s="375"/>
      <c r="AUO8" s="375"/>
      <c r="AUP8" s="375"/>
      <c r="AUQ8" s="375"/>
      <c r="AUR8" s="375"/>
      <c r="AUS8" s="375"/>
      <c r="AUT8" s="375"/>
      <c r="AUU8" s="375"/>
      <c r="AUV8" s="375"/>
      <c r="AUW8" s="375"/>
      <c r="AUX8" s="375"/>
      <c r="AUY8" s="375"/>
      <c r="AUZ8" s="375"/>
      <c r="AVA8" s="375"/>
      <c r="AVB8" s="375"/>
      <c r="AVC8" s="375"/>
      <c r="AVD8" s="375"/>
      <c r="AVE8" s="375"/>
      <c r="AVF8" s="375"/>
      <c r="AVG8" s="375"/>
      <c r="AVH8" s="375"/>
      <c r="AVI8" s="375"/>
      <c r="AVJ8" s="375"/>
      <c r="AVK8" s="375"/>
      <c r="AVL8" s="375"/>
      <c r="AVM8" s="375"/>
      <c r="AVN8" s="375"/>
      <c r="AVO8" s="375"/>
      <c r="AVP8" s="375"/>
      <c r="AVQ8" s="375"/>
      <c r="AVR8" s="375"/>
      <c r="AVS8" s="375"/>
      <c r="AVT8" s="375"/>
      <c r="AVU8" s="375"/>
      <c r="AVV8" s="375"/>
      <c r="AVW8" s="375"/>
      <c r="AVX8" s="375"/>
      <c r="AVY8" s="375"/>
      <c r="AVZ8" s="375"/>
      <c r="AWA8" s="375"/>
      <c r="AWB8" s="375"/>
      <c r="AWC8" s="375"/>
      <c r="AWD8" s="375"/>
      <c r="AWE8" s="375"/>
      <c r="AWF8" s="375"/>
      <c r="AWG8" s="375"/>
      <c r="AWH8" s="375"/>
      <c r="AWI8" s="375"/>
      <c r="AWJ8" s="375"/>
      <c r="AWK8" s="375"/>
      <c r="AWL8" s="375"/>
      <c r="AWM8" s="375"/>
      <c r="AWN8" s="375"/>
      <c r="AWO8" s="375"/>
      <c r="AWP8" s="375"/>
      <c r="AWQ8" s="375"/>
      <c r="AWR8" s="375"/>
      <c r="AWS8" s="375"/>
      <c r="AWT8" s="375"/>
      <c r="AWU8" s="375"/>
      <c r="AWV8" s="375"/>
      <c r="AWW8" s="375"/>
      <c r="AWX8" s="375"/>
      <c r="AWY8" s="375"/>
      <c r="AWZ8" s="375"/>
      <c r="AXA8" s="375"/>
      <c r="AXB8" s="375"/>
      <c r="AXC8" s="375"/>
      <c r="AXD8" s="375"/>
      <c r="AXE8" s="375"/>
      <c r="AXF8" s="375"/>
      <c r="AXG8" s="375"/>
      <c r="AXH8" s="375"/>
      <c r="AXI8" s="375"/>
      <c r="AXJ8" s="375"/>
      <c r="AXK8" s="375"/>
      <c r="AXL8" s="375"/>
      <c r="AXM8" s="375"/>
      <c r="AXN8" s="375"/>
      <c r="AXO8" s="375"/>
      <c r="AXP8" s="375"/>
      <c r="AXQ8" s="375"/>
      <c r="AXR8" s="375"/>
      <c r="AXS8" s="375"/>
      <c r="AXT8" s="375"/>
      <c r="AXU8" s="375"/>
      <c r="AXV8" s="375"/>
      <c r="AXW8" s="375"/>
      <c r="AXX8" s="375"/>
      <c r="AXY8" s="375"/>
      <c r="AXZ8" s="375"/>
      <c r="AYA8" s="375"/>
      <c r="AYB8" s="375"/>
      <c r="AYC8" s="375"/>
      <c r="AYD8" s="375"/>
      <c r="AYE8" s="375"/>
      <c r="AYF8" s="375"/>
      <c r="AYG8" s="375"/>
      <c r="AYH8" s="375"/>
      <c r="AYI8" s="375"/>
      <c r="AYJ8" s="375"/>
      <c r="AYK8" s="375"/>
      <c r="AYL8" s="375"/>
      <c r="AYM8" s="375"/>
      <c r="AYN8" s="375"/>
      <c r="AYO8" s="375"/>
      <c r="AYP8" s="375"/>
      <c r="AYQ8" s="375"/>
      <c r="AYR8" s="375"/>
      <c r="AYS8" s="375"/>
      <c r="AYT8" s="375"/>
      <c r="AYU8" s="375"/>
      <c r="AYV8" s="375"/>
      <c r="AYW8" s="375"/>
      <c r="AYX8" s="375"/>
      <c r="AYY8" s="375"/>
      <c r="AYZ8" s="375"/>
      <c r="AZA8" s="375"/>
      <c r="AZB8" s="375"/>
      <c r="AZC8" s="375"/>
      <c r="AZD8" s="375"/>
      <c r="AZE8" s="375"/>
      <c r="AZF8" s="375"/>
      <c r="AZG8" s="375"/>
      <c r="AZH8" s="375"/>
      <c r="AZI8" s="375"/>
      <c r="AZJ8" s="375"/>
      <c r="AZK8" s="375"/>
      <c r="AZL8" s="375"/>
      <c r="AZM8" s="375"/>
      <c r="AZN8" s="375"/>
      <c r="AZO8" s="375"/>
      <c r="AZP8" s="375"/>
      <c r="AZQ8" s="375"/>
      <c r="AZR8" s="375"/>
      <c r="AZS8" s="375"/>
      <c r="AZT8" s="375"/>
      <c r="AZU8" s="375"/>
      <c r="AZV8" s="375"/>
      <c r="AZW8" s="375"/>
      <c r="AZX8" s="375"/>
      <c r="AZY8" s="375"/>
      <c r="AZZ8" s="375"/>
      <c r="BAA8" s="375"/>
      <c r="BAB8" s="375"/>
      <c r="BAC8" s="375"/>
      <c r="BAD8" s="375"/>
      <c r="BAE8" s="375"/>
      <c r="BAF8" s="375"/>
      <c r="BAG8" s="375"/>
      <c r="BAH8" s="375"/>
      <c r="BAI8" s="375"/>
      <c r="BAJ8" s="375"/>
      <c r="BAK8" s="375"/>
      <c r="BAL8" s="375"/>
      <c r="BAM8" s="375"/>
      <c r="BAN8" s="375"/>
      <c r="BAO8" s="375"/>
      <c r="BAP8" s="375"/>
      <c r="BAQ8" s="375"/>
      <c r="BAR8" s="375"/>
      <c r="BAS8" s="375"/>
      <c r="BAT8" s="375"/>
      <c r="BAU8" s="375"/>
      <c r="BAV8" s="375"/>
      <c r="BAW8" s="375"/>
      <c r="BAX8" s="375"/>
      <c r="BAY8" s="375"/>
      <c r="BAZ8" s="375"/>
      <c r="BBA8" s="375"/>
      <c r="BBB8" s="375"/>
      <c r="BBC8" s="375"/>
      <c r="BBD8" s="375"/>
      <c r="BBE8" s="375"/>
      <c r="BBF8" s="375"/>
      <c r="BBG8" s="375"/>
      <c r="BBH8" s="375"/>
      <c r="BBI8" s="375"/>
      <c r="BBJ8" s="375"/>
      <c r="BBK8" s="375"/>
      <c r="BBL8" s="375"/>
      <c r="BBM8" s="375"/>
      <c r="BBN8" s="375"/>
      <c r="BBO8" s="375"/>
      <c r="BBP8" s="375"/>
      <c r="BBQ8" s="375"/>
      <c r="BBR8" s="375"/>
      <c r="BBS8" s="375"/>
      <c r="BBT8" s="375"/>
      <c r="BBU8" s="375"/>
      <c r="BBV8" s="375"/>
      <c r="BBW8" s="375"/>
      <c r="BBX8" s="375"/>
      <c r="BBY8" s="375"/>
      <c r="BBZ8" s="375"/>
      <c r="BCA8" s="375"/>
      <c r="BCB8" s="375"/>
      <c r="BCC8" s="375"/>
      <c r="BCD8" s="375"/>
      <c r="BCE8" s="375"/>
      <c r="BCF8" s="375"/>
      <c r="BCG8" s="375"/>
      <c r="BCH8" s="375"/>
      <c r="BCI8" s="375"/>
      <c r="BCJ8" s="375"/>
      <c r="BCK8" s="375"/>
      <c r="BCL8" s="375"/>
      <c r="BCM8" s="375"/>
      <c r="BCN8" s="375"/>
      <c r="BCO8" s="375"/>
      <c r="BCP8" s="375"/>
      <c r="BCQ8" s="375"/>
      <c r="BCR8" s="375"/>
      <c r="BCS8" s="375"/>
      <c r="BCT8" s="375"/>
      <c r="BCU8" s="375"/>
      <c r="BCV8" s="375"/>
      <c r="BCW8" s="375"/>
      <c r="BCX8" s="375"/>
      <c r="BCY8" s="375"/>
      <c r="BCZ8" s="375"/>
      <c r="BDA8" s="375"/>
      <c r="BDB8" s="375"/>
      <c r="BDC8" s="375"/>
      <c r="BDD8" s="375"/>
      <c r="BDE8" s="375"/>
      <c r="BDF8" s="375"/>
      <c r="BDG8" s="375"/>
      <c r="BDH8" s="375"/>
      <c r="BDI8" s="375"/>
      <c r="BDJ8" s="375"/>
      <c r="BDK8" s="375"/>
      <c r="BDL8" s="375"/>
      <c r="BDM8" s="375"/>
      <c r="BDN8" s="375"/>
      <c r="BDO8" s="375"/>
      <c r="BDP8" s="375"/>
      <c r="BDQ8" s="375"/>
      <c r="BDR8" s="375"/>
      <c r="BDS8" s="375"/>
      <c r="BDT8" s="375"/>
      <c r="BDU8" s="375"/>
      <c r="BDV8" s="375"/>
      <c r="BDW8" s="375"/>
      <c r="BDX8" s="375"/>
      <c r="BDY8" s="375"/>
      <c r="BDZ8" s="375"/>
      <c r="BEA8" s="375"/>
      <c r="BEB8" s="375"/>
      <c r="BEC8" s="375"/>
      <c r="BED8" s="375"/>
      <c r="BEE8" s="375"/>
      <c r="BEF8" s="375"/>
      <c r="BEG8" s="375"/>
      <c r="BEH8" s="375"/>
      <c r="BEI8" s="375"/>
      <c r="BEJ8" s="375"/>
      <c r="BEK8" s="375"/>
      <c r="BEL8" s="375"/>
      <c r="BEM8" s="375"/>
      <c r="BEN8" s="375"/>
      <c r="BEO8" s="375"/>
      <c r="BEP8" s="375"/>
      <c r="BEQ8" s="375"/>
      <c r="BER8" s="375"/>
      <c r="BES8" s="375"/>
      <c r="BET8" s="375"/>
      <c r="BEU8" s="375"/>
      <c r="BEV8" s="375"/>
      <c r="BEW8" s="375"/>
      <c r="BEX8" s="375"/>
      <c r="BEY8" s="375"/>
      <c r="BEZ8" s="375"/>
      <c r="BFA8" s="375"/>
      <c r="BFB8" s="375"/>
      <c r="BFC8" s="375"/>
      <c r="BFD8" s="375"/>
      <c r="BFE8" s="375"/>
      <c r="BFF8" s="375"/>
      <c r="BFG8" s="375"/>
      <c r="BFH8" s="375"/>
      <c r="BFI8" s="375"/>
      <c r="BFJ8" s="375"/>
      <c r="BFK8" s="375"/>
      <c r="BFL8" s="375"/>
      <c r="BFM8" s="375"/>
      <c r="BFN8" s="375"/>
      <c r="BFO8" s="375"/>
      <c r="BFP8" s="375"/>
      <c r="BFQ8" s="375"/>
      <c r="BFR8" s="375"/>
      <c r="BFS8" s="375"/>
      <c r="BFT8" s="375"/>
      <c r="BFU8" s="375"/>
      <c r="BFV8" s="375"/>
      <c r="BFW8" s="375"/>
      <c r="BFX8" s="375"/>
      <c r="BFY8" s="375"/>
      <c r="BFZ8" s="375"/>
      <c r="BGA8" s="375"/>
      <c r="BGB8" s="375"/>
      <c r="BGC8" s="375"/>
      <c r="BGD8" s="375"/>
      <c r="BGE8" s="375"/>
      <c r="BGF8" s="375"/>
      <c r="BGG8" s="375"/>
      <c r="BGH8" s="375"/>
      <c r="BGI8" s="375"/>
      <c r="BGJ8" s="375"/>
      <c r="BGK8" s="375"/>
      <c r="BGL8" s="375"/>
      <c r="BGM8" s="375"/>
      <c r="BGN8" s="375"/>
      <c r="BGO8" s="375"/>
      <c r="BGP8" s="375"/>
      <c r="BGQ8" s="375"/>
      <c r="BGR8" s="375"/>
      <c r="BGS8" s="375"/>
      <c r="BGT8" s="375"/>
      <c r="BGU8" s="375"/>
      <c r="BGV8" s="375"/>
      <c r="BGW8" s="375"/>
      <c r="BGX8" s="375"/>
      <c r="BGY8" s="375"/>
      <c r="BGZ8" s="375"/>
      <c r="BHA8" s="375"/>
      <c r="BHB8" s="375"/>
      <c r="BHC8" s="375"/>
      <c r="BHD8" s="375"/>
      <c r="BHE8" s="375"/>
      <c r="BHF8" s="375"/>
      <c r="BHG8" s="375"/>
      <c r="BHH8" s="375"/>
      <c r="BHI8" s="375"/>
      <c r="BHJ8" s="375"/>
      <c r="BHK8" s="375"/>
      <c r="BHL8" s="375"/>
      <c r="BHM8" s="375"/>
      <c r="BHN8" s="375"/>
      <c r="BHO8" s="375"/>
      <c r="BHP8" s="375"/>
      <c r="BHQ8" s="375"/>
      <c r="BHR8" s="375"/>
      <c r="BHS8" s="375"/>
      <c r="BHT8" s="375"/>
      <c r="BHU8" s="375"/>
      <c r="BHV8" s="375"/>
      <c r="BHW8" s="375"/>
      <c r="BHX8" s="375"/>
      <c r="BHY8" s="375"/>
      <c r="BHZ8" s="375"/>
      <c r="BIA8" s="375"/>
      <c r="BIB8" s="375"/>
      <c r="BIC8" s="375"/>
      <c r="BID8" s="375"/>
      <c r="BIE8" s="375"/>
      <c r="BIF8" s="375"/>
      <c r="BIG8" s="375"/>
      <c r="BIH8" s="375"/>
      <c r="BII8" s="375"/>
      <c r="BIJ8" s="375"/>
      <c r="BIK8" s="375"/>
      <c r="BIL8" s="375"/>
      <c r="BIM8" s="375"/>
      <c r="BIN8" s="375"/>
      <c r="BIO8" s="375"/>
      <c r="BIP8" s="375"/>
      <c r="BIQ8" s="375"/>
      <c r="BIR8" s="375"/>
      <c r="BIS8" s="375"/>
      <c r="BIT8" s="375"/>
      <c r="BIU8" s="375"/>
      <c r="BIV8" s="375"/>
      <c r="BIW8" s="375"/>
      <c r="BIX8" s="375"/>
      <c r="BIY8" s="375"/>
      <c r="BIZ8" s="375"/>
      <c r="BJA8" s="375"/>
      <c r="BJB8" s="375"/>
      <c r="BJC8" s="375"/>
      <c r="BJD8" s="375"/>
      <c r="BJE8" s="375"/>
      <c r="BJF8" s="375"/>
      <c r="BJG8" s="375"/>
      <c r="BJH8" s="375"/>
      <c r="BJI8" s="375"/>
      <c r="BJJ8" s="375"/>
      <c r="BJK8" s="375"/>
      <c r="BJL8" s="375"/>
      <c r="BJM8" s="375"/>
      <c r="BJN8" s="375"/>
      <c r="BJO8" s="375"/>
      <c r="BJP8" s="375"/>
      <c r="BJQ8" s="375"/>
      <c r="BJR8" s="375"/>
      <c r="BJS8" s="375"/>
      <c r="BJT8" s="375"/>
      <c r="BJU8" s="375"/>
      <c r="BJV8" s="375"/>
      <c r="BJW8" s="375"/>
      <c r="BJX8" s="375"/>
      <c r="BJY8" s="375"/>
      <c r="BJZ8" s="375"/>
      <c r="BKA8" s="375"/>
      <c r="BKB8" s="375"/>
      <c r="BKC8" s="375"/>
      <c r="BKD8" s="375"/>
      <c r="BKE8" s="375"/>
      <c r="BKF8" s="375"/>
      <c r="BKG8" s="375"/>
      <c r="BKH8" s="375"/>
      <c r="BKI8" s="375"/>
      <c r="BKJ8" s="375"/>
      <c r="BKK8" s="375"/>
      <c r="BKL8" s="375"/>
      <c r="BKM8" s="375"/>
      <c r="BKN8" s="375"/>
      <c r="BKO8" s="375"/>
      <c r="BKP8" s="375"/>
      <c r="BKQ8" s="375"/>
      <c r="BKR8" s="375"/>
      <c r="BKS8" s="375"/>
      <c r="BKT8" s="375"/>
      <c r="BKU8" s="375"/>
      <c r="BKV8" s="375"/>
      <c r="BKW8" s="375"/>
      <c r="BKX8" s="375"/>
      <c r="BKY8" s="375"/>
      <c r="BKZ8" s="375"/>
      <c r="BLA8" s="375"/>
      <c r="BLB8" s="375"/>
      <c r="BLC8" s="375"/>
      <c r="BLD8" s="375"/>
      <c r="BLE8" s="375"/>
      <c r="BLF8" s="375"/>
      <c r="BLG8" s="375"/>
      <c r="BLH8" s="375"/>
      <c r="BLI8" s="375"/>
      <c r="BLJ8" s="375"/>
      <c r="BLK8" s="375"/>
      <c r="BLL8" s="375"/>
      <c r="BLM8" s="375"/>
      <c r="BLN8" s="375"/>
      <c r="BLO8" s="375"/>
      <c r="BLP8" s="375"/>
      <c r="BLQ8" s="375"/>
      <c r="BLR8" s="375"/>
      <c r="BLS8" s="375"/>
      <c r="BLT8" s="375"/>
      <c r="BLU8" s="375"/>
      <c r="BLV8" s="375"/>
      <c r="BLW8" s="375"/>
      <c r="BLX8" s="375"/>
      <c r="BLY8" s="375"/>
      <c r="BLZ8" s="375"/>
      <c r="BMA8" s="375"/>
      <c r="BMB8" s="375"/>
      <c r="BMC8" s="375"/>
      <c r="BMD8" s="375"/>
      <c r="BME8" s="375"/>
      <c r="BMF8" s="375"/>
      <c r="BMG8" s="375"/>
      <c r="BMH8" s="375"/>
      <c r="BMI8" s="375"/>
      <c r="BMJ8" s="375"/>
      <c r="BMK8" s="375"/>
      <c r="BML8" s="375"/>
      <c r="BMM8" s="375"/>
      <c r="BMN8" s="375"/>
      <c r="BMO8" s="375"/>
      <c r="BMP8" s="375"/>
      <c r="BMQ8" s="375"/>
      <c r="BMR8" s="375"/>
      <c r="BMS8" s="375"/>
      <c r="BMT8" s="375"/>
      <c r="BMU8" s="375"/>
      <c r="BMV8" s="375"/>
      <c r="BMW8" s="375"/>
      <c r="BMX8" s="375"/>
      <c r="BMY8" s="375"/>
      <c r="BMZ8" s="375"/>
      <c r="BNA8" s="375"/>
      <c r="BNB8" s="375"/>
      <c r="BNC8" s="375"/>
      <c r="BND8" s="375"/>
      <c r="BNE8" s="375"/>
      <c r="BNF8" s="375"/>
      <c r="BNG8" s="375"/>
      <c r="BNH8" s="375"/>
      <c r="BNI8" s="375"/>
      <c r="BNJ8" s="375"/>
      <c r="BNK8" s="375"/>
      <c r="BNL8" s="375"/>
      <c r="BNM8" s="375"/>
      <c r="BNN8" s="375"/>
      <c r="BNO8" s="375"/>
      <c r="BNP8" s="375"/>
      <c r="BNQ8" s="375"/>
      <c r="BNR8" s="375"/>
      <c r="BNS8" s="375"/>
      <c r="BNT8" s="375"/>
      <c r="BNU8" s="375"/>
      <c r="BNV8" s="375"/>
      <c r="BNW8" s="375"/>
      <c r="BNX8" s="375"/>
      <c r="BNY8" s="375"/>
      <c r="BNZ8" s="375"/>
      <c r="BOA8" s="375"/>
      <c r="BOB8" s="375"/>
      <c r="BOC8" s="375"/>
      <c r="BOD8" s="375"/>
      <c r="BOE8" s="375"/>
      <c r="BOF8" s="375"/>
      <c r="BOG8" s="375"/>
      <c r="BOH8" s="375"/>
      <c r="BOI8" s="375"/>
      <c r="BOJ8" s="375"/>
      <c r="BOK8" s="375"/>
      <c r="BOL8" s="375"/>
      <c r="BOM8" s="375"/>
      <c r="BON8" s="375"/>
      <c r="BOO8" s="375"/>
      <c r="BOP8" s="375"/>
      <c r="BOQ8" s="375"/>
      <c r="BOR8" s="375"/>
      <c r="BOS8" s="375"/>
      <c r="BOT8" s="375"/>
      <c r="BOU8" s="375"/>
      <c r="BOV8" s="375"/>
      <c r="BOW8" s="375"/>
      <c r="BOX8" s="375"/>
      <c r="BOY8" s="375"/>
      <c r="BOZ8" s="375"/>
      <c r="BPA8" s="375"/>
      <c r="BPB8" s="375"/>
      <c r="BPC8" s="375"/>
      <c r="BPD8" s="375"/>
      <c r="BPE8" s="375"/>
      <c r="BPF8" s="375"/>
      <c r="BPG8" s="375"/>
      <c r="BPH8" s="375"/>
      <c r="BPI8" s="375"/>
      <c r="BPJ8" s="375"/>
      <c r="BPK8" s="375"/>
      <c r="BPL8" s="375"/>
      <c r="BPM8" s="375"/>
      <c r="BPN8" s="375"/>
      <c r="BPO8" s="375"/>
      <c r="BPP8" s="375"/>
      <c r="BPQ8" s="375"/>
      <c r="BPR8" s="375"/>
      <c r="BPS8" s="375"/>
      <c r="BPT8" s="375"/>
      <c r="BPU8" s="375"/>
      <c r="BPV8" s="375"/>
      <c r="BPW8" s="375"/>
      <c r="BPX8" s="375"/>
      <c r="BPY8" s="375"/>
      <c r="BPZ8" s="375"/>
      <c r="BQA8" s="375"/>
      <c r="BQB8" s="375"/>
      <c r="BQC8" s="375"/>
      <c r="BQD8" s="375"/>
      <c r="BQE8" s="375"/>
      <c r="BQF8" s="375"/>
      <c r="BQG8" s="375"/>
      <c r="BQH8" s="375"/>
      <c r="BQI8" s="375"/>
      <c r="BQJ8" s="375"/>
      <c r="BQK8" s="375"/>
      <c r="BQL8" s="375"/>
      <c r="BQM8" s="375"/>
      <c r="BQN8" s="375"/>
      <c r="BQO8" s="375"/>
      <c r="BQP8" s="375"/>
      <c r="BQQ8" s="375"/>
      <c r="BQR8" s="375"/>
      <c r="BQS8" s="375"/>
      <c r="BQT8" s="375"/>
      <c r="BQU8" s="375"/>
      <c r="BQV8" s="375"/>
      <c r="BQW8" s="375"/>
      <c r="BQX8" s="375"/>
      <c r="BQY8" s="375"/>
      <c r="BQZ8" s="375"/>
      <c r="BRA8" s="375"/>
      <c r="BRB8" s="375"/>
      <c r="BRC8" s="375"/>
      <c r="BRD8" s="375"/>
      <c r="BRE8" s="375"/>
      <c r="BRF8" s="375"/>
      <c r="BRG8" s="375"/>
      <c r="BRH8" s="375"/>
      <c r="BRI8" s="375"/>
      <c r="BRJ8" s="375"/>
      <c r="BRK8" s="375"/>
      <c r="BRL8" s="375"/>
      <c r="BRM8" s="375"/>
      <c r="BRN8" s="375"/>
      <c r="BRO8" s="375"/>
      <c r="BRP8" s="375"/>
      <c r="BRQ8" s="375"/>
      <c r="BRR8" s="375"/>
      <c r="BRS8" s="375"/>
      <c r="BRT8" s="375"/>
      <c r="BRU8" s="375"/>
      <c r="BRV8" s="375"/>
      <c r="BRW8" s="375"/>
      <c r="BRX8" s="375"/>
      <c r="BRY8" s="375"/>
      <c r="BRZ8" s="375"/>
      <c r="BSA8" s="375"/>
      <c r="BSB8" s="375"/>
      <c r="BSC8" s="375"/>
      <c r="BSD8" s="375"/>
      <c r="BSE8" s="375"/>
      <c r="BSF8" s="375"/>
      <c r="BSG8" s="375"/>
      <c r="BSH8" s="375"/>
      <c r="BSI8" s="375"/>
      <c r="BSJ8" s="375"/>
      <c r="BSK8" s="375"/>
      <c r="BSL8" s="375"/>
      <c r="BSM8" s="375"/>
      <c r="BSN8" s="375"/>
      <c r="BSO8" s="375"/>
      <c r="BSP8" s="375"/>
      <c r="BSQ8" s="375"/>
      <c r="BSR8" s="375"/>
      <c r="BSS8" s="375"/>
      <c r="BST8" s="375"/>
      <c r="BSU8" s="375"/>
      <c r="BSV8" s="375"/>
      <c r="BSW8" s="375"/>
      <c r="BSX8" s="375"/>
      <c r="BSY8" s="375"/>
      <c r="BSZ8" s="375"/>
      <c r="BTA8" s="375"/>
      <c r="BTB8" s="375"/>
      <c r="BTC8" s="375"/>
      <c r="BTD8" s="375"/>
      <c r="BTE8" s="375"/>
      <c r="BTF8" s="375"/>
      <c r="BTG8" s="375"/>
      <c r="BTH8" s="375"/>
      <c r="BTI8" s="375"/>
      <c r="BTJ8" s="375"/>
      <c r="BTK8" s="375"/>
      <c r="BTL8" s="375"/>
      <c r="BTM8" s="375"/>
      <c r="BTN8" s="375"/>
      <c r="BTO8" s="375"/>
      <c r="BTP8" s="375"/>
      <c r="BTQ8" s="375"/>
      <c r="BTR8" s="375"/>
      <c r="BTS8" s="375"/>
      <c r="BTT8" s="375"/>
      <c r="BTU8" s="375"/>
      <c r="BTV8" s="375"/>
      <c r="BTW8" s="375"/>
      <c r="BTX8" s="375"/>
      <c r="BTY8" s="375"/>
      <c r="BTZ8" s="375"/>
      <c r="BUA8" s="375"/>
      <c r="BUB8" s="375"/>
      <c r="BUC8" s="375"/>
      <c r="BUD8" s="375"/>
      <c r="BUE8" s="375"/>
      <c r="BUF8" s="375"/>
      <c r="BUG8" s="375"/>
      <c r="BUH8" s="375"/>
      <c r="BUI8" s="375"/>
      <c r="BUJ8" s="375"/>
      <c r="BUK8" s="375"/>
      <c r="BUL8" s="375"/>
      <c r="BUM8" s="375"/>
      <c r="BUN8" s="375"/>
      <c r="BUO8" s="375"/>
      <c r="BUP8" s="375"/>
      <c r="BUQ8" s="375"/>
      <c r="BUR8" s="375"/>
      <c r="BUS8" s="375"/>
      <c r="BUT8" s="375"/>
      <c r="BUU8" s="375"/>
      <c r="BUV8" s="375"/>
      <c r="BUW8" s="375"/>
      <c r="BUX8" s="375"/>
      <c r="BUY8" s="375"/>
      <c r="BUZ8" s="375"/>
      <c r="BVA8" s="375"/>
      <c r="BVB8" s="375"/>
      <c r="BVC8" s="375"/>
      <c r="BVD8" s="375"/>
      <c r="BVE8" s="375"/>
      <c r="BVF8" s="375"/>
      <c r="BVG8" s="375"/>
      <c r="BVH8" s="375"/>
      <c r="BVI8" s="375"/>
      <c r="BVJ8" s="375"/>
      <c r="BVK8" s="375"/>
      <c r="BVL8" s="375"/>
      <c r="BVM8" s="375"/>
      <c r="BVN8" s="375"/>
      <c r="BVO8" s="375"/>
      <c r="BVP8" s="375"/>
      <c r="BVQ8" s="375"/>
      <c r="BVR8" s="375"/>
      <c r="BVS8" s="375"/>
      <c r="BVT8" s="375"/>
      <c r="BVU8" s="375"/>
      <c r="BVV8" s="375"/>
      <c r="BVW8" s="375"/>
      <c r="BVX8" s="375"/>
      <c r="BVY8" s="375"/>
      <c r="BVZ8" s="375"/>
      <c r="BWA8" s="375"/>
      <c r="BWB8" s="375"/>
      <c r="BWC8" s="375"/>
      <c r="BWD8" s="375"/>
      <c r="BWE8" s="375"/>
      <c r="BWF8" s="375"/>
      <c r="BWG8" s="375"/>
      <c r="BWH8" s="375"/>
      <c r="BWI8" s="375"/>
      <c r="BWJ8" s="375"/>
      <c r="BWK8" s="375"/>
      <c r="BWL8" s="375"/>
      <c r="BWM8" s="375"/>
      <c r="BWN8" s="375"/>
      <c r="BWO8" s="375"/>
      <c r="BWP8" s="375"/>
      <c r="BWQ8" s="375"/>
      <c r="BWR8" s="375"/>
      <c r="BWS8" s="375"/>
      <c r="BWT8" s="375"/>
      <c r="BWU8" s="375"/>
      <c r="BWV8" s="375"/>
      <c r="BWW8" s="375"/>
      <c r="BWX8" s="375"/>
      <c r="BWY8" s="375"/>
      <c r="BWZ8" s="375"/>
      <c r="BXA8" s="375"/>
      <c r="BXB8" s="375"/>
      <c r="BXC8" s="375"/>
      <c r="BXD8" s="375"/>
      <c r="BXE8" s="375"/>
      <c r="BXF8" s="375"/>
      <c r="BXG8" s="375"/>
      <c r="BXH8" s="375"/>
      <c r="BXI8" s="375"/>
      <c r="BXJ8" s="375"/>
      <c r="BXK8" s="375"/>
      <c r="BXL8" s="375"/>
      <c r="BXM8" s="375"/>
      <c r="BXN8" s="375"/>
      <c r="BXO8" s="375"/>
      <c r="BXP8" s="375"/>
      <c r="BXQ8" s="375"/>
      <c r="BXR8" s="375"/>
      <c r="BXS8" s="375"/>
      <c r="BXT8" s="375"/>
      <c r="BXU8" s="375"/>
      <c r="BXV8" s="375"/>
      <c r="BXW8" s="375"/>
      <c r="BXX8" s="375"/>
      <c r="BXY8" s="375"/>
      <c r="BXZ8" s="375"/>
      <c r="BYA8" s="375"/>
      <c r="BYB8" s="375"/>
      <c r="BYC8" s="375"/>
      <c r="BYD8" s="375"/>
      <c r="BYE8" s="375"/>
      <c r="BYF8" s="375"/>
      <c r="BYG8" s="375"/>
      <c r="BYH8" s="375"/>
      <c r="BYI8" s="375"/>
      <c r="BYJ8" s="375"/>
      <c r="BYK8" s="375"/>
      <c r="BYL8" s="375"/>
      <c r="BYM8" s="375"/>
      <c r="BYN8" s="375"/>
      <c r="BYO8" s="375"/>
      <c r="BYP8" s="375"/>
      <c r="BYQ8" s="375"/>
      <c r="BYR8" s="375"/>
      <c r="BYS8" s="375"/>
      <c r="BYT8" s="375"/>
      <c r="BYU8" s="375"/>
      <c r="BYV8" s="375"/>
      <c r="BYW8" s="375"/>
      <c r="BYX8" s="375"/>
      <c r="BYY8" s="375"/>
      <c r="BYZ8" s="375"/>
      <c r="BZA8" s="375"/>
      <c r="BZB8" s="375"/>
      <c r="BZC8" s="375"/>
      <c r="BZD8" s="375"/>
      <c r="BZE8" s="375"/>
      <c r="BZF8" s="375"/>
      <c r="BZG8" s="375"/>
      <c r="BZH8" s="375"/>
      <c r="BZI8" s="375"/>
      <c r="BZJ8" s="375"/>
      <c r="BZK8" s="375"/>
      <c r="BZL8" s="375"/>
      <c r="BZM8" s="375"/>
      <c r="BZN8" s="375"/>
      <c r="BZO8" s="375"/>
      <c r="BZP8" s="375"/>
      <c r="BZQ8" s="375"/>
      <c r="BZR8" s="375"/>
      <c r="BZS8" s="375"/>
      <c r="BZT8" s="375"/>
      <c r="BZU8" s="375"/>
      <c r="BZV8" s="375"/>
      <c r="BZW8" s="375"/>
      <c r="BZX8" s="375"/>
      <c r="BZY8" s="375"/>
      <c r="BZZ8" s="375"/>
      <c r="CAA8" s="375"/>
      <c r="CAB8" s="375"/>
      <c r="CAC8" s="375"/>
      <c r="CAD8" s="375"/>
      <c r="CAE8" s="375"/>
      <c r="CAF8" s="375"/>
      <c r="CAG8" s="375"/>
      <c r="CAH8" s="375"/>
      <c r="CAI8" s="375"/>
      <c r="CAJ8" s="375"/>
      <c r="CAK8" s="375"/>
      <c r="CAL8" s="375"/>
      <c r="CAM8" s="375"/>
      <c r="CAN8" s="375"/>
      <c r="CAO8" s="375"/>
      <c r="CAP8" s="375"/>
      <c r="CAQ8" s="375"/>
      <c r="CAR8" s="375"/>
      <c r="CAS8" s="375"/>
      <c r="CAT8" s="375"/>
      <c r="CAU8" s="375"/>
      <c r="CAV8" s="375"/>
      <c r="CAW8" s="375"/>
      <c r="CAX8" s="375"/>
      <c r="CAY8" s="375"/>
      <c r="CAZ8" s="375"/>
      <c r="CBA8" s="375"/>
      <c r="CBB8" s="375"/>
      <c r="CBC8" s="375"/>
      <c r="CBD8" s="375"/>
      <c r="CBE8" s="375"/>
      <c r="CBF8" s="375"/>
      <c r="CBG8" s="375"/>
      <c r="CBH8" s="375"/>
      <c r="CBI8" s="375"/>
      <c r="CBJ8" s="375"/>
      <c r="CBK8" s="375"/>
      <c r="CBL8" s="375"/>
      <c r="CBM8" s="375"/>
      <c r="CBN8" s="375"/>
      <c r="CBO8" s="375"/>
      <c r="CBP8" s="375"/>
      <c r="CBQ8" s="375"/>
      <c r="CBR8" s="375"/>
      <c r="CBS8" s="375"/>
      <c r="CBT8" s="375"/>
      <c r="CBU8" s="375"/>
      <c r="CBV8" s="375"/>
      <c r="CBW8" s="375"/>
      <c r="CBX8" s="375"/>
      <c r="CBY8" s="375"/>
      <c r="CBZ8" s="375"/>
      <c r="CCA8" s="375"/>
      <c r="CCB8" s="375"/>
      <c r="CCC8" s="375"/>
      <c r="CCD8" s="375"/>
      <c r="CCE8" s="375"/>
      <c r="CCF8" s="375"/>
      <c r="CCG8" s="375"/>
      <c r="CCH8" s="375"/>
      <c r="CCI8" s="375"/>
      <c r="CCJ8" s="375"/>
      <c r="CCK8" s="375"/>
      <c r="CCL8" s="375"/>
      <c r="CCM8" s="375"/>
      <c r="CCN8" s="375"/>
      <c r="CCO8" s="375"/>
      <c r="CCP8" s="375"/>
      <c r="CCQ8" s="375"/>
      <c r="CCR8" s="375"/>
      <c r="CCS8" s="375"/>
      <c r="CCT8" s="375"/>
      <c r="CCU8" s="375"/>
      <c r="CCV8" s="375"/>
      <c r="CCW8" s="375"/>
      <c r="CCX8" s="375"/>
      <c r="CCY8" s="375"/>
      <c r="CCZ8" s="375"/>
      <c r="CDA8" s="375"/>
      <c r="CDB8" s="375"/>
      <c r="CDC8" s="375"/>
      <c r="CDD8" s="375"/>
      <c r="CDE8" s="375"/>
      <c r="CDF8" s="375"/>
      <c r="CDG8" s="375"/>
      <c r="CDH8" s="375"/>
      <c r="CDI8" s="375"/>
      <c r="CDJ8" s="375"/>
      <c r="CDK8" s="375"/>
      <c r="CDL8" s="375"/>
      <c r="CDM8" s="375"/>
      <c r="CDN8" s="375"/>
      <c r="CDO8" s="375"/>
      <c r="CDP8" s="375"/>
      <c r="CDQ8" s="375"/>
      <c r="CDR8" s="375"/>
      <c r="CDS8" s="375"/>
      <c r="CDT8" s="375"/>
      <c r="CDU8" s="375"/>
      <c r="CDV8" s="375"/>
      <c r="CDW8" s="375"/>
      <c r="CDX8" s="375"/>
      <c r="CDY8" s="375"/>
      <c r="CDZ8" s="375"/>
      <c r="CEA8" s="375"/>
      <c r="CEB8" s="375"/>
      <c r="CEC8" s="375"/>
      <c r="CED8" s="375"/>
      <c r="CEE8" s="375"/>
      <c r="CEF8" s="375"/>
      <c r="CEG8" s="375"/>
      <c r="CEH8" s="375"/>
      <c r="CEI8" s="375"/>
      <c r="CEJ8" s="375"/>
      <c r="CEK8" s="375"/>
      <c r="CEL8" s="375"/>
      <c r="CEM8" s="375"/>
      <c r="CEN8" s="375"/>
      <c r="CEO8" s="375"/>
      <c r="CEP8" s="375"/>
      <c r="CEQ8" s="375"/>
      <c r="CER8" s="375"/>
      <c r="CES8" s="375"/>
      <c r="CET8" s="375"/>
      <c r="CEU8" s="375"/>
      <c r="CEV8" s="375"/>
      <c r="CEW8" s="375"/>
      <c r="CEX8" s="375"/>
      <c r="CEY8" s="375"/>
      <c r="CEZ8" s="375"/>
      <c r="CFA8" s="375"/>
      <c r="CFB8" s="375"/>
      <c r="CFC8" s="375"/>
      <c r="CFD8" s="375"/>
      <c r="CFE8" s="375"/>
      <c r="CFF8" s="375"/>
      <c r="CFG8" s="375"/>
      <c r="CFH8" s="375"/>
      <c r="CFI8" s="375"/>
      <c r="CFJ8" s="375"/>
      <c r="CFK8" s="375"/>
      <c r="CFL8" s="375"/>
      <c r="CFM8" s="375"/>
      <c r="CFN8" s="375"/>
      <c r="CFO8" s="375"/>
      <c r="CFP8" s="375"/>
      <c r="CFQ8" s="375"/>
      <c r="CFR8" s="375"/>
      <c r="CFS8" s="375"/>
      <c r="CFT8" s="375"/>
      <c r="CFU8" s="375"/>
      <c r="CFV8" s="375"/>
      <c r="CFW8" s="375"/>
      <c r="CFX8" s="375"/>
      <c r="CFY8" s="375"/>
      <c r="CFZ8" s="375"/>
      <c r="CGA8" s="375"/>
      <c r="CGB8" s="375"/>
      <c r="CGC8" s="375"/>
      <c r="CGD8" s="375"/>
      <c r="CGE8" s="375"/>
      <c r="CGF8" s="375"/>
      <c r="CGG8" s="375"/>
      <c r="CGH8" s="375"/>
      <c r="CGI8" s="375"/>
      <c r="CGJ8" s="375"/>
      <c r="CGK8" s="375"/>
      <c r="CGL8" s="375"/>
      <c r="CGM8" s="375"/>
      <c r="CGN8" s="375"/>
      <c r="CGO8" s="375"/>
      <c r="CGP8" s="375"/>
      <c r="CGQ8" s="375"/>
      <c r="CGR8" s="375"/>
      <c r="CGS8" s="375"/>
      <c r="CGT8" s="375"/>
      <c r="CGU8" s="375"/>
      <c r="CGV8" s="375"/>
      <c r="CGW8" s="375"/>
      <c r="CGX8" s="375"/>
      <c r="CGY8" s="375"/>
      <c r="CGZ8" s="375"/>
      <c r="CHA8" s="375"/>
      <c r="CHB8" s="375"/>
      <c r="CHC8" s="375"/>
      <c r="CHD8" s="375"/>
      <c r="CHE8" s="375"/>
      <c r="CHF8" s="375"/>
      <c r="CHG8" s="375"/>
      <c r="CHH8" s="375"/>
      <c r="CHI8" s="375"/>
      <c r="CHJ8" s="375"/>
      <c r="CHK8" s="375"/>
      <c r="CHL8" s="375"/>
      <c r="CHM8" s="375"/>
      <c r="CHN8" s="375"/>
      <c r="CHO8" s="375"/>
      <c r="CHP8" s="375"/>
      <c r="CHQ8" s="375"/>
      <c r="CHR8" s="375"/>
      <c r="CHS8" s="375"/>
      <c r="CHT8" s="375"/>
      <c r="CHU8" s="375"/>
      <c r="CHV8" s="375"/>
      <c r="CHW8" s="375"/>
      <c r="CHX8" s="375"/>
      <c r="CHY8" s="375"/>
      <c r="CHZ8" s="375"/>
      <c r="CIA8" s="375"/>
      <c r="CIB8" s="375"/>
      <c r="CIC8" s="375"/>
      <c r="CID8" s="375"/>
      <c r="CIE8" s="375"/>
      <c r="CIF8" s="375"/>
      <c r="CIG8" s="375"/>
      <c r="CIH8" s="375"/>
      <c r="CII8" s="375"/>
      <c r="CIJ8" s="375"/>
      <c r="CIK8" s="375"/>
      <c r="CIL8" s="375"/>
      <c r="CIM8" s="375"/>
      <c r="CIN8" s="375"/>
      <c r="CIO8" s="375"/>
      <c r="CIP8" s="375"/>
      <c r="CIQ8" s="375"/>
      <c r="CIR8" s="375"/>
      <c r="CIS8" s="375"/>
      <c r="CIT8" s="375"/>
      <c r="CIU8" s="375"/>
      <c r="CIV8" s="375"/>
      <c r="CIW8" s="375"/>
      <c r="CIX8" s="375"/>
      <c r="CIY8" s="375"/>
      <c r="CIZ8" s="375"/>
      <c r="CJA8" s="375"/>
      <c r="CJB8" s="375"/>
      <c r="CJC8" s="375"/>
      <c r="CJD8" s="375"/>
      <c r="CJE8" s="375"/>
      <c r="CJF8" s="375"/>
      <c r="CJG8" s="375"/>
      <c r="CJH8" s="375"/>
      <c r="CJI8" s="375"/>
      <c r="CJJ8" s="375"/>
      <c r="CJK8" s="375"/>
      <c r="CJL8" s="375"/>
      <c r="CJM8" s="375"/>
      <c r="CJN8" s="375"/>
      <c r="CJO8" s="375"/>
      <c r="CJP8" s="375"/>
      <c r="CJQ8" s="375"/>
      <c r="CJR8" s="375"/>
      <c r="CJS8" s="375"/>
      <c r="CJT8" s="375"/>
      <c r="CJU8" s="375"/>
      <c r="CJV8" s="375"/>
      <c r="CJW8" s="375"/>
      <c r="CJX8" s="375"/>
      <c r="CJY8" s="375"/>
      <c r="CJZ8" s="375"/>
      <c r="CKA8" s="375"/>
      <c r="CKB8" s="375"/>
      <c r="CKC8" s="375"/>
      <c r="CKD8" s="375"/>
      <c r="CKE8" s="375"/>
      <c r="CKF8" s="375"/>
      <c r="CKG8" s="375"/>
      <c r="CKH8" s="375"/>
      <c r="CKI8" s="375"/>
      <c r="CKJ8" s="375"/>
      <c r="CKK8" s="375"/>
      <c r="CKL8" s="375"/>
      <c r="CKM8" s="375"/>
      <c r="CKN8" s="375"/>
      <c r="CKO8" s="375"/>
      <c r="CKP8" s="375"/>
      <c r="CKQ8" s="375"/>
      <c r="CKR8" s="375"/>
      <c r="CKS8" s="375"/>
      <c r="CKT8" s="375"/>
      <c r="CKU8" s="375"/>
      <c r="CKV8" s="375"/>
      <c r="CKW8" s="375"/>
      <c r="CKX8" s="375"/>
      <c r="CKY8" s="375"/>
      <c r="CKZ8" s="375"/>
      <c r="CLA8" s="375"/>
      <c r="CLB8" s="375"/>
      <c r="CLC8" s="375"/>
      <c r="CLD8" s="375"/>
      <c r="CLE8" s="375"/>
      <c r="CLF8" s="375"/>
      <c r="CLG8" s="375"/>
      <c r="CLH8" s="375"/>
      <c r="CLI8" s="375"/>
      <c r="CLJ8" s="375"/>
      <c r="CLK8" s="375"/>
      <c r="CLL8" s="375"/>
      <c r="CLM8" s="375"/>
      <c r="CLN8" s="375"/>
      <c r="CLO8" s="375"/>
      <c r="CLP8" s="375"/>
      <c r="CLQ8" s="375"/>
      <c r="CLR8" s="375"/>
      <c r="CLS8" s="375"/>
      <c r="CLT8" s="375"/>
      <c r="CLU8" s="375"/>
      <c r="CLV8" s="375"/>
      <c r="CLW8" s="375"/>
      <c r="CLX8" s="375"/>
      <c r="CLY8" s="375"/>
      <c r="CLZ8" s="375"/>
      <c r="CMA8" s="375"/>
      <c r="CMB8" s="375"/>
      <c r="CMC8" s="375"/>
      <c r="CMD8" s="375"/>
      <c r="CME8" s="375"/>
      <c r="CMF8" s="375"/>
      <c r="CMG8" s="375"/>
      <c r="CMH8" s="375"/>
      <c r="CMI8" s="375"/>
      <c r="CMJ8" s="375"/>
      <c r="CMK8" s="375"/>
      <c r="CML8" s="375"/>
      <c r="CMM8" s="375"/>
      <c r="CMN8" s="375"/>
      <c r="CMO8" s="375"/>
      <c r="CMP8" s="375"/>
      <c r="CMQ8" s="375"/>
      <c r="CMR8" s="375"/>
      <c r="CMS8" s="375"/>
      <c r="CMT8" s="375"/>
      <c r="CMU8" s="375"/>
      <c r="CMV8" s="375"/>
      <c r="CMW8" s="375"/>
      <c r="CMX8" s="375"/>
      <c r="CMY8" s="375"/>
      <c r="CMZ8" s="375"/>
      <c r="CNA8" s="375"/>
      <c r="CNB8" s="375"/>
      <c r="CNC8" s="375"/>
      <c r="CND8" s="375"/>
      <c r="CNE8" s="375"/>
      <c r="CNF8" s="375"/>
      <c r="CNG8" s="375"/>
      <c r="CNH8" s="375"/>
      <c r="CNI8" s="375"/>
      <c r="CNJ8" s="375"/>
      <c r="CNK8" s="375"/>
      <c r="CNL8" s="375"/>
      <c r="CNM8" s="375"/>
      <c r="CNN8" s="375"/>
      <c r="CNO8" s="375"/>
      <c r="CNP8" s="375"/>
      <c r="CNQ8" s="375"/>
      <c r="CNR8" s="375"/>
      <c r="CNS8" s="375"/>
      <c r="CNT8" s="375"/>
      <c r="CNU8" s="375"/>
      <c r="CNV8" s="375"/>
      <c r="CNW8" s="375"/>
      <c r="CNX8" s="375"/>
      <c r="CNY8" s="375"/>
      <c r="CNZ8" s="375"/>
      <c r="COA8" s="375"/>
      <c r="COB8" s="375"/>
      <c r="COC8" s="375"/>
      <c r="COD8" s="375"/>
      <c r="COE8" s="375"/>
      <c r="COF8" s="375"/>
      <c r="COG8" s="375"/>
      <c r="COH8" s="375"/>
      <c r="COI8" s="375"/>
      <c r="COJ8" s="375"/>
      <c r="COK8" s="375"/>
      <c r="COL8" s="375"/>
      <c r="COM8" s="375"/>
      <c r="CON8" s="375"/>
      <c r="COO8" s="375"/>
      <c r="COP8" s="375"/>
      <c r="COQ8" s="375"/>
      <c r="COR8" s="375"/>
      <c r="COS8" s="375"/>
      <c r="COT8" s="375"/>
      <c r="COU8" s="375"/>
      <c r="COV8" s="375"/>
      <c r="COW8" s="375"/>
      <c r="COX8" s="375"/>
      <c r="COY8" s="375"/>
      <c r="COZ8" s="375"/>
      <c r="CPA8" s="375"/>
      <c r="CPB8" s="375"/>
      <c r="CPC8" s="375"/>
      <c r="CPD8" s="375"/>
      <c r="CPE8" s="375"/>
      <c r="CPF8" s="375"/>
      <c r="CPG8" s="375"/>
      <c r="CPH8" s="375"/>
      <c r="CPI8" s="375"/>
      <c r="CPJ8" s="375"/>
      <c r="CPK8" s="375"/>
      <c r="CPL8" s="375"/>
      <c r="CPM8" s="375"/>
      <c r="CPN8" s="375"/>
      <c r="CPO8" s="375"/>
      <c r="CPP8" s="375"/>
      <c r="CPQ8" s="375"/>
      <c r="CPR8" s="375"/>
      <c r="CPS8" s="375"/>
      <c r="CPT8" s="375"/>
      <c r="CPU8" s="375"/>
      <c r="CPV8" s="375"/>
      <c r="CPW8" s="375"/>
      <c r="CPX8" s="375"/>
      <c r="CPY8" s="375"/>
      <c r="CPZ8" s="375"/>
      <c r="CQA8" s="375"/>
      <c r="CQB8" s="375"/>
      <c r="CQC8" s="375"/>
      <c r="CQD8" s="375"/>
      <c r="CQE8" s="375"/>
      <c r="CQF8" s="375"/>
      <c r="CQG8" s="375"/>
      <c r="CQH8" s="375"/>
      <c r="CQI8" s="375"/>
      <c r="CQJ8" s="375"/>
      <c r="CQK8" s="375"/>
      <c r="CQL8" s="375"/>
      <c r="CQM8" s="375"/>
      <c r="CQN8" s="375"/>
      <c r="CQO8" s="375"/>
      <c r="CQP8" s="375"/>
      <c r="CQQ8" s="375"/>
      <c r="CQR8" s="375"/>
      <c r="CQS8" s="375"/>
      <c r="CQT8" s="375"/>
      <c r="CQU8" s="375"/>
      <c r="CQV8" s="375"/>
      <c r="CQW8" s="375"/>
      <c r="CQX8" s="375"/>
      <c r="CQY8" s="375"/>
      <c r="CQZ8" s="375"/>
      <c r="CRA8" s="375"/>
      <c r="CRB8" s="375"/>
      <c r="CRC8" s="375"/>
      <c r="CRD8" s="375"/>
      <c r="CRE8" s="375"/>
      <c r="CRF8" s="375"/>
      <c r="CRG8" s="375"/>
      <c r="CRH8" s="375"/>
      <c r="CRI8" s="375"/>
      <c r="CRJ8" s="375"/>
      <c r="CRK8" s="375"/>
      <c r="CRL8" s="375"/>
      <c r="CRM8" s="375"/>
      <c r="CRN8" s="375"/>
      <c r="CRO8" s="375"/>
      <c r="CRP8" s="375"/>
      <c r="CRQ8" s="375"/>
      <c r="CRR8" s="375"/>
      <c r="CRS8" s="375"/>
      <c r="CRT8" s="375"/>
      <c r="CRU8" s="375"/>
      <c r="CRV8" s="375"/>
      <c r="CRW8" s="375"/>
      <c r="CRX8" s="375"/>
      <c r="CRY8" s="375"/>
      <c r="CRZ8" s="375"/>
      <c r="CSA8" s="375"/>
      <c r="CSB8" s="375"/>
      <c r="CSC8" s="375"/>
      <c r="CSD8" s="375"/>
      <c r="CSE8" s="375"/>
      <c r="CSF8" s="375"/>
      <c r="CSG8" s="375"/>
      <c r="CSH8" s="375"/>
      <c r="CSI8" s="375"/>
      <c r="CSJ8" s="375"/>
      <c r="CSK8" s="375"/>
      <c r="CSL8" s="375"/>
      <c r="CSM8" s="375"/>
      <c r="CSN8" s="375"/>
      <c r="CSO8" s="375"/>
      <c r="CSP8" s="375"/>
      <c r="CSQ8" s="375"/>
      <c r="CSR8" s="375"/>
      <c r="CSS8" s="375"/>
      <c r="CST8" s="375"/>
      <c r="CSU8" s="375"/>
      <c r="CSV8" s="375"/>
      <c r="CSW8" s="375"/>
      <c r="CSX8" s="375"/>
      <c r="CSY8" s="375"/>
      <c r="CSZ8" s="375"/>
      <c r="CTA8" s="375"/>
      <c r="CTB8" s="375"/>
      <c r="CTC8" s="375"/>
      <c r="CTD8" s="375"/>
      <c r="CTE8" s="375"/>
      <c r="CTF8" s="375"/>
      <c r="CTG8" s="375"/>
      <c r="CTH8" s="375"/>
      <c r="CTI8" s="375"/>
      <c r="CTJ8" s="375"/>
      <c r="CTK8" s="375"/>
      <c r="CTL8" s="375"/>
      <c r="CTM8" s="375"/>
      <c r="CTN8" s="375"/>
      <c r="CTO8" s="375"/>
      <c r="CTP8" s="375"/>
      <c r="CTQ8" s="375"/>
      <c r="CTR8" s="375"/>
      <c r="CTS8" s="375"/>
      <c r="CTT8" s="375"/>
      <c r="CTU8" s="375"/>
      <c r="CTV8" s="375"/>
      <c r="CTW8" s="375"/>
      <c r="CTX8" s="375"/>
      <c r="CTY8" s="375"/>
      <c r="CTZ8" s="375"/>
      <c r="CUA8" s="375"/>
      <c r="CUB8" s="375"/>
      <c r="CUC8" s="375"/>
      <c r="CUD8" s="375"/>
      <c r="CUE8" s="375"/>
      <c r="CUF8" s="375"/>
      <c r="CUG8" s="375"/>
      <c r="CUH8" s="375"/>
      <c r="CUI8" s="375"/>
      <c r="CUJ8" s="375"/>
      <c r="CUK8" s="375"/>
      <c r="CUL8" s="375"/>
      <c r="CUM8" s="375"/>
      <c r="CUN8" s="375"/>
      <c r="CUO8" s="375"/>
      <c r="CUP8" s="375"/>
      <c r="CUQ8" s="375"/>
      <c r="CUR8" s="375"/>
      <c r="CUS8" s="375"/>
      <c r="CUT8" s="375"/>
      <c r="CUU8" s="375"/>
      <c r="CUV8" s="375"/>
      <c r="CUW8" s="375"/>
      <c r="CUX8" s="375"/>
      <c r="CUY8" s="375"/>
      <c r="CUZ8" s="375"/>
      <c r="CVA8" s="375"/>
      <c r="CVB8" s="375"/>
      <c r="CVC8" s="375"/>
      <c r="CVD8" s="375"/>
      <c r="CVE8" s="375"/>
      <c r="CVF8" s="375"/>
      <c r="CVG8" s="375"/>
      <c r="CVH8" s="375"/>
      <c r="CVI8" s="375"/>
      <c r="CVJ8" s="375"/>
      <c r="CVK8" s="375"/>
      <c r="CVL8" s="375"/>
      <c r="CVM8" s="375"/>
      <c r="CVN8" s="375"/>
      <c r="CVO8" s="375"/>
      <c r="CVP8" s="375"/>
      <c r="CVQ8" s="375"/>
      <c r="CVR8" s="375"/>
      <c r="CVS8" s="375"/>
      <c r="CVT8" s="375"/>
      <c r="CVU8" s="375"/>
      <c r="CVV8" s="375"/>
      <c r="CVW8" s="375"/>
      <c r="CVX8" s="375"/>
      <c r="CVY8" s="375"/>
      <c r="CVZ8" s="375"/>
      <c r="CWA8" s="375"/>
      <c r="CWB8" s="375"/>
      <c r="CWC8" s="375"/>
      <c r="CWD8" s="375"/>
      <c r="CWE8" s="375"/>
      <c r="CWF8" s="375"/>
      <c r="CWG8" s="375"/>
      <c r="CWH8" s="375"/>
      <c r="CWI8" s="375"/>
      <c r="CWJ8" s="375"/>
      <c r="CWK8" s="375"/>
      <c r="CWL8" s="375"/>
      <c r="CWM8" s="375"/>
      <c r="CWN8" s="375"/>
      <c r="CWO8" s="375"/>
      <c r="CWP8" s="375"/>
      <c r="CWQ8" s="375"/>
      <c r="CWR8" s="375"/>
      <c r="CWS8" s="375"/>
      <c r="CWT8" s="375"/>
      <c r="CWU8" s="375"/>
      <c r="CWV8" s="375"/>
      <c r="CWW8" s="375"/>
      <c r="CWX8" s="375"/>
      <c r="CWY8" s="375"/>
      <c r="CWZ8" s="375"/>
      <c r="CXA8" s="375"/>
      <c r="CXB8" s="375"/>
      <c r="CXC8" s="375"/>
      <c r="CXD8" s="375"/>
      <c r="CXE8" s="375"/>
      <c r="CXF8" s="375"/>
      <c r="CXG8" s="375"/>
      <c r="CXH8" s="375"/>
      <c r="CXI8" s="375"/>
      <c r="CXJ8" s="375"/>
      <c r="CXK8" s="375"/>
      <c r="CXL8" s="375"/>
      <c r="CXM8" s="375"/>
      <c r="CXN8" s="375"/>
      <c r="CXO8" s="375"/>
      <c r="CXP8" s="375"/>
      <c r="CXQ8" s="375"/>
      <c r="CXR8" s="375"/>
      <c r="CXS8" s="375"/>
      <c r="CXT8" s="375"/>
      <c r="CXU8" s="375"/>
      <c r="CXV8" s="375"/>
      <c r="CXW8" s="375"/>
      <c r="CXX8" s="375"/>
      <c r="CXY8" s="375"/>
      <c r="CXZ8" s="375"/>
      <c r="CYA8" s="375"/>
      <c r="CYB8" s="375"/>
      <c r="CYC8" s="375"/>
      <c r="CYD8" s="375"/>
      <c r="CYE8" s="375"/>
      <c r="CYF8" s="375"/>
      <c r="CYG8" s="375"/>
      <c r="CYH8" s="375"/>
      <c r="CYI8" s="375"/>
      <c r="CYJ8" s="375"/>
      <c r="CYK8" s="375"/>
      <c r="CYL8" s="375"/>
      <c r="CYM8" s="375"/>
      <c r="CYN8" s="375"/>
      <c r="CYO8" s="375"/>
      <c r="CYP8" s="375"/>
      <c r="CYQ8" s="375"/>
      <c r="CYR8" s="375"/>
      <c r="CYS8" s="375"/>
      <c r="CYT8" s="375"/>
      <c r="CYU8" s="375"/>
      <c r="CYV8" s="375"/>
      <c r="CYW8" s="375"/>
      <c r="CYX8" s="375"/>
      <c r="CYY8" s="375"/>
      <c r="CYZ8" s="375"/>
      <c r="CZA8" s="375"/>
      <c r="CZB8" s="375"/>
      <c r="CZC8" s="375"/>
      <c r="CZD8" s="375"/>
      <c r="CZE8" s="375"/>
      <c r="CZF8" s="375"/>
      <c r="CZG8" s="375"/>
      <c r="CZH8" s="375"/>
      <c r="CZI8" s="375"/>
      <c r="CZJ8" s="375"/>
      <c r="CZK8" s="375"/>
      <c r="CZL8" s="375"/>
      <c r="CZM8" s="375"/>
      <c r="CZN8" s="375"/>
      <c r="CZO8" s="375"/>
      <c r="CZP8" s="375"/>
      <c r="CZQ8" s="375"/>
      <c r="CZR8" s="375"/>
      <c r="CZS8" s="375"/>
      <c r="CZT8" s="375"/>
      <c r="CZU8" s="375"/>
      <c r="CZV8" s="375"/>
      <c r="CZW8" s="375"/>
      <c r="CZX8" s="375"/>
      <c r="CZY8" s="375"/>
      <c r="CZZ8" s="375"/>
      <c r="DAA8" s="375"/>
      <c r="DAB8" s="375"/>
      <c r="DAC8" s="375"/>
      <c r="DAD8" s="375"/>
      <c r="DAE8" s="375"/>
      <c r="DAF8" s="375"/>
      <c r="DAG8" s="375"/>
      <c r="DAH8" s="375"/>
      <c r="DAI8" s="375"/>
      <c r="DAJ8" s="375"/>
      <c r="DAK8" s="375"/>
      <c r="DAL8" s="375"/>
      <c r="DAM8" s="375"/>
      <c r="DAN8" s="375"/>
      <c r="DAO8" s="375"/>
      <c r="DAP8" s="375"/>
      <c r="DAQ8" s="375"/>
      <c r="DAR8" s="375"/>
      <c r="DAS8" s="375"/>
      <c r="DAT8" s="375"/>
      <c r="DAU8" s="375"/>
      <c r="DAV8" s="375"/>
      <c r="DAW8" s="375"/>
      <c r="DAX8" s="375"/>
      <c r="DAY8" s="375"/>
      <c r="DAZ8" s="375"/>
      <c r="DBA8" s="375"/>
      <c r="DBB8" s="375"/>
      <c r="DBC8" s="375"/>
      <c r="DBD8" s="375"/>
      <c r="DBE8" s="375"/>
      <c r="DBF8" s="375"/>
      <c r="DBG8" s="375"/>
      <c r="DBH8" s="375"/>
      <c r="DBI8" s="375"/>
      <c r="DBJ8" s="375"/>
      <c r="DBK8" s="375"/>
      <c r="DBL8" s="375"/>
      <c r="DBM8" s="375"/>
      <c r="DBN8" s="375"/>
      <c r="DBO8" s="375"/>
      <c r="DBP8" s="375"/>
      <c r="DBQ8" s="375"/>
      <c r="DBR8" s="375"/>
      <c r="DBS8" s="375"/>
      <c r="DBT8" s="375"/>
      <c r="DBU8" s="375"/>
      <c r="DBV8" s="375"/>
      <c r="DBW8" s="375"/>
      <c r="DBX8" s="375"/>
      <c r="DBY8" s="375"/>
      <c r="DBZ8" s="375"/>
      <c r="DCA8" s="375"/>
      <c r="DCB8" s="375"/>
      <c r="DCC8" s="375"/>
      <c r="DCD8" s="375"/>
      <c r="DCE8" s="375"/>
      <c r="DCF8" s="375"/>
      <c r="DCG8" s="375"/>
      <c r="DCH8" s="375"/>
      <c r="DCI8" s="375"/>
      <c r="DCJ8" s="375"/>
      <c r="DCK8" s="375"/>
      <c r="DCL8" s="375"/>
      <c r="DCM8" s="375"/>
      <c r="DCN8" s="375"/>
      <c r="DCO8" s="375"/>
      <c r="DCP8" s="375"/>
      <c r="DCQ8" s="375"/>
      <c r="DCR8" s="375"/>
      <c r="DCS8" s="375"/>
      <c r="DCT8" s="375"/>
      <c r="DCU8" s="375"/>
      <c r="DCV8" s="375"/>
      <c r="DCW8" s="375"/>
      <c r="DCX8" s="375"/>
      <c r="DCY8" s="375"/>
      <c r="DCZ8" s="375"/>
      <c r="DDA8" s="375"/>
      <c r="DDB8" s="375"/>
      <c r="DDC8" s="375"/>
      <c r="DDD8" s="375"/>
      <c r="DDE8" s="375"/>
      <c r="DDF8" s="375"/>
      <c r="DDG8" s="375"/>
      <c r="DDH8" s="375"/>
      <c r="DDI8" s="375"/>
      <c r="DDJ8" s="375"/>
      <c r="DDK8" s="375"/>
      <c r="DDL8" s="375"/>
      <c r="DDM8" s="375"/>
      <c r="DDN8" s="375"/>
      <c r="DDO8" s="375"/>
      <c r="DDP8" s="375"/>
      <c r="DDQ8" s="375"/>
      <c r="DDR8" s="375"/>
      <c r="DDS8" s="375"/>
      <c r="DDT8" s="375"/>
      <c r="DDU8" s="375"/>
      <c r="DDV8" s="375"/>
      <c r="DDW8" s="375"/>
      <c r="DDX8" s="375"/>
      <c r="DDY8" s="375"/>
      <c r="DDZ8" s="375"/>
      <c r="DEA8" s="375"/>
      <c r="DEB8" s="375"/>
      <c r="DEC8" s="375"/>
      <c r="DED8" s="375"/>
      <c r="DEE8" s="375"/>
      <c r="DEF8" s="375"/>
      <c r="DEG8" s="375"/>
      <c r="DEH8" s="375"/>
      <c r="DEI8" s="375"/>
      <c r="DEJ8" s="375"/>
      <c r="DEK8" s="375"/>
      <c r="DEL8" s="375"/>
      <c r="DEM8" s="375"/>
      <c r="DEN8" s="375"/>
      <c r="DEO8" s="375"/>
      <c r="DEP8" s="375"/>
      <c r="DEQ8" s="375"/>
      <c r="DER8" s="375"/>
      <c r="DES8" s="375"/>
      <c r="DET8" s="375"/>
      <c r="DEU8" s="375"/>
      <c r="DEV8" s="375"/>
      <c r="DEW8" s="375"/>
      <c r="DEX8" s="375"/>
      <c r="DEY8" s="375"/>
      <c r="DEZ8" s="375"/>
      <c r="DFA8" s="375"/>
      <c r="DFB8" s="375"/>
      <c r="DFC8" s="375"/>
      <c r="DFD8" s="375"/>
      <c r="DFE8" s="375"/>
      <c r="DFF8" s="375"/>
      <c r="DFG8" s="375"/>
      <c r="DFH8" s="375"/>
      <c r="DFI8" s="375"/>
      <c r="DFJ8" s="375"/>
      <c r="DFK8" s="375"/>
      <c r="DFL8" s="375"/>
      <c r="DFM8" s="375"/>
      <c r="DFN8" s="375"/>
      <c r="DFO8" s="375"/>
      <c r="DFP8" s="375"/>
      <c r="DFQ8" s="375"/>
      <c r="DFR8" s="375"/>
      <c r="DFS8" s="375"/>
      <c r="DFT8" s="375"/>
      <c r="DFU8" s="375"/>
      <c r="DFV8" s="375"/>
      <c r="DFW8" s="375"/>
      <c r="DFX8" s="375"/>
      <c r="DFY8" s="375"/>
      <c r="DFZ8" s="375"/>
      <c r="DGA8" s="375"/>
      <c r="DGB8" s="375"/>
      <c r="DGC8" s="375"/>
      <c r="DGD8" s="375"/>
      <c r="DGE8" s="375"/>
      <c r="DGF8" s="375"/>
      <c r="DGG8" s="375"/>
      <c r="DGH8" s="375"/>
      <c r="DGI8" s="375"/>
      <c r="DGJ8" s="375"/>
      <c r="DGK8" s="375"/>
      <c r="DGL8" s="375"/>
      <c r="DGM8" s="375"/>
      <c r="DGN8" s="375"/>
      <c r="DGO8" s="375"/>
      <c r="DGP8" s="375"/>
      <c r="DGQ8" s="375"/>
      <c r="DGR8" s="375"/>
      <c r="DGS8" s="375"/>
      <c r="DGT8" s="375"/>
      <c r="DGU8" s="375"/>
      <c r="DGV8" s="375"/>
      <c r="DGW8" s="375"/>
      <c r="DGX8" s="375"/>
      <c r="DGY8" s="375"/>
      <c r="DGZ8" s="375"/>
      <c r="DHA8" s="375"/>
      <c r="DHB8" s="375"/>
      <c r="DHC8" s="375"/>
      <c r="DHD8" s="375"/>
      <c r="DHE8" s="375"/>
      <c r="DHF8" s="375"/>
      <c r="DHG8" s="375"/>
      <c r="DHH8" s="375"/>
      <c r="DHI8" s="375"/>
      <c r="DHJ8" s="375"/>
      <c r="DHK8" s="375"/>
      <c r="DHL8" s="375"/>
      <c r="DHM8" s="375"/>
      <c r="DHN8" s="375"/>
      <c r="DHO8" s="375"/>
      <c r="DHP8" s="375"/>
      <c r="DHQ8" s="375"/>
      <c r="DHR8" s="375"/>
      <c r="DHS8" s="375"/>
      <c r="DHT8" s="375"/>
      <c r="DHU8" s="375"/>
      <c r="DHV8" s="375"/>
      <c r="DHW8" s="375"/>
      <c r="DHX8" s="375"/>
      <c r="DHY8" s="375"/>
      <c r="DHZ8" s="375"/>
      <c r="DIA8" s="375"/>
      <c r="DIB8" s="375"/>
      <c r="DIC8" s="375"/>
      <c r="DID8" s="375"/>
      <c r="DIE8" s="375"/>
      <c r="DIF8" s="375"/>
      <c r="DIG8" s="375"/>
      <c r="DIH8" s="375"/>
      <c r="DII8" s="375"/>
      <c r="DIJ8" s="375"/>
      <c r="DIK8" s="375"/>
      <c r="DIL8" s="375"/>
      <c r="DIM8" s="375"/>
      <c r="DIN8" s="375"/>
      <c r="DIO8" s="375"/>
      <c r="DIP8" s="375"/>
      <c r="DIQ8" s="375"/>
      <c r="DIR8" s="375"/>
      <c r="DIS8" s="375"/>
      <c r="DIT8" s="375"/>
      <c r="DIU8" s="375"/>
      <c r="DIV8" s="375"/>
      <c r="DIW8" s="375"/>
      <c r="DIX8" s="375"/>
      <c r="DIY8" s="375"/>
      <c r="DIZ8" s="375"/>
      <c r="DJA8" s="375"/>
      <c r="DJB8" s="375"/>
      <c r="DJC8" s="375"/>
      <c r="DJD8" s="375"/>
      <c r="DJE8" s="375"/>
      <c r="DJF8" s="375"/>
      <c r="DJG8" s="375"/>
      <c r="DJH8" s="375"/>
      <c r="DJI8" s="375"/>
      <c r="DJJ8" s="375"/>
      <c r="DJK8" s="375"/>
      <c r="DJL8" s="375"/>
      <c r="DJM8" s="375"/>
      <c r="DJN8" s="375"/>
      <c r="DJO8" s="375"/>
      <c r="DJP8" s="375"/>
      <c r="DJQ8" s="375"/>
      <c r="DJR8" s="375"/>
      <c r="DJS8" s="375"/>
      <c r="DJT8" s="375"/>
      <c r="DJU8" s="375"/>
      <c r="DJV8" s="375"/>
      <c r="DJW8" s="375"/>
      <c r="DJX8" s="375"/>
      <c r="DJY8" s="375"/>
      <c r="DJZ8" s="375"/>
      <c r="DKA8" s="375"/>
      <c r="DKB8" s="375"/>
      <c r="DKC8" s="375"/>
      <c r="DKD8" s="375"/>
      <c r="DKE8" s="375"/>
      <c r="DKF8" s="375"/>
      <c r="DKG8" s="375"/>
      <c r="DKH8" s="375"/>
      <c r="DKI8" s="375"/>
      <c r="DKJ8" s="375"/>
      <c r="DKK8" s="375"/>
      <c r="DKL8" s="375"/>
      <c r="DKM8" s="375"/>
      <c r="DKN8" s="375"/>
      <c r="DKO8" s="375"/>
      <c r="DKP8" s="375"/>
      <c r="DKQ8" s="375"/>
      <c r="DKR8" s="375"/>
      <c r="DKS8" s="375"/>
      <c r="DKT8" s="375"/>
      <c r="DKU8" s="375"/>
      <c r="DKV8" s="375"/>
      <c r="DKW8" s="375"/>
      <c r="DKX8" s="375"/>
      <c r="DKY8" s="375"/>
      <c r="DKZ8" s="375"/>
      <c r="DLA8" s="375"/>
      <c r="DLB8" s="375"/>
      <c r="DLC8" s="375"/>
      <c r="DLD8" s="375"/>
      <c r="DLE8" s="375"/>
      <c r="DLF8" s="375"/>
      <c r="DLG8" s="375"/>
      <c r="DLH8" s="375"/>
      <c r="DLI8" s="375"/>
      <c r="DLJ8" s="375"/>
      <c r="DLK8" s="375"/>
      <c r="DLL8" s="375"/>
      <c r="DLM8" s="375"/>
      <c r="DLN8" s="375"/>
      <c r="DLO8" s="375"/>
      <c r="DLP8" s="375"/>
      <c r="DLQ8" s="375"/>
      <c r="DLR8" s="375"/>
      <c r="DLS8" s="375"/>
      <c r="DLT8" s="375"/>
      <c r="DLU8" s="375"/>
      <c r="DLV8" s="375"/>
      <c r="DLW8" s="375"/>
      <c r="DLX8" s="375"/>
      <c r="DLY8" s="375"/>
      <c r="DLZ8" s="375"/>
      <c r="DMA8" s="375"/>
      <c r="DMB8" s="375"/>
      <c r="DMC8" s="375"/>
      <c r="DMD8" s="375"/>
      <c r="DME8" s="375"/>
      <c r="DMF8" s="375"/>
      <c r="DMG8" s="375"/>
      <c r="DMH8" s="375"/>
      <c r="DMI8" s="375"/>
      <c r="DMJ8" s="375"/>
      <c r="DMK8" s="375"/>
      <c r="DML8" s="375"/>
      <c r="DMM8" s="375"/>
      <c r="DMN8" s="375"/>
      <c r="DMO8" s="375"/>
      <c r="DMP8" s="375"/>
      <c r="DMQ8" s="375"/>
      <c r="DMR8" s="375"/>
      <c r="DMS8" s="375"/>
      <c r="DMT8" s="375"/>
      <c r="DMU8" s="375"/>
      <c r="DMV8" s="375"/>
      <c r="DMW8" s="375"/>
      <c r="DMX8" s="375"/>
      <c r="DMY8" s="375"/>
      <c r="DMZ8" s="375"/>
      <c r="DNA8" s="375"/>
      <c r="DNB8" s="375"/>
      <c r="DNC8" s="375"/>
      <c r="DND8" s="375"/>
      <c r="DNE8" s="375"/>
      <c r="DNF8" s="375"/>
      <c r="DNG8" s="375"/>
      <c r="DNH8" s="375"/>
      <c r="DNI8" s="375"/>
      <c r="DNJ8" s="375"/>
      <c r="DNK8" s="375"/>
      <c r="DNL8" s="375"/>
      <c r="DNM8" s="375"/>
      <c r="DNN8" s="375"/>
      <c r="DNO8" s="375"/>
      <c r="DNP8" s="375"/>
      <c r="DNQ8" s="375"/>
      <c r="DNR8" s="375"/>
      <c r="DNS8" s="375"/>
      <c r="DNT8" s="375"/>
      <c r="DNU8" s="375"/>
      <c r="DNV8" s="375"/>
      <c r="DNW8" s="375"/>
      <c r="DNX8" s="375"/>
      <c r="DNY8" s="375"/>
      <c r="DNZ8" s="375"/>
      <c r="DOA8" s="375"/>
      <c r="DOB8" s="375"/>
      <c r="DOC8" s="375"/>
      <c r="DOD8" s="375"/>
      <c r="DOE8" s="375"/>
      <c r="DOF8" s="375"/>
      <c r="DOG8" s="375"/>
      <c r="DOH8" s="375"/>
      <c r="DOI8" s="375"/>
      <c r="DOJ8" s="375"/>
      <c r="DOK8" s="375"/>
      <c r="DOL8" s="375"/>
      <c r="DOM8" s="375"/>
      <c r="DON8" s="375"/>
      <c r="DOO8" s="375"/>
      <c r="DOP8" s="375"/>
      <c r="DOQ8" s="375"/>
      <c r="DOR8" s="375"/>
      <c r="DOS8" s="375"/>
      <c r="DOT8" s="375"/>
      <c r="DOU8" s="375"/>
      <c r="DOV8" s="375"/>
      <c r="DOW8" s="375"/>
      <c r="DOX8" s="375"/>
      <c r="DOY8" s="375"/>
      <c r="DOZ8" s="375"/>
      <c r="DPA8" s="375"/>
      <c r="DPB8" s="375"/>
      <c r="DPC8" s="375"/>
      <c r="DPD8" s="375"/>
      <c r="DPE8" s="375"/>
      <c r="DPF8" s="375"/>
      <c r="DPG8" s="375"/>
      <c r="DPH8" s="375"/>
      <c r="DPI8" s="375"/>
      <c r="DPJ8" s="375"/>
      <c r="DPK8" s="375"/>
      <c r="DPL8" s="375"/>
      <c r="DPM8" s="375"/>
      <c r="DPN8" s="375"/>
      <c r="DPO8" s="375"/>
      <c r="DPP8" s="375"/>
      <c r="DPQ8" s="375"/>
      <c r="DPR8" s="375"/>
      <c r="DPS8" s="375"/>
      <c r="DPT8" s="375"/>
      <c r="DPU8" s="375"/>
      <c r="DPV8" s="375"/>
      <c r="DPW8" s="375"/>
      <c r="DPX8" s="375"/>
      <c r="DPY8" s="375"/>
      <c r="DPZ8" s="375"/>
      <c r="DQA8" s="375"/>
      <c r="DQB8" s="375"/>
      <c r="DQC8" s="375"/>
      <c r="DQD8" s="375"/>
      <c r="DQE8" s="375"/>
      <c r="DQF8" s="375"/>
      <c r="DQG8" s="375"/>
      <c r="DQH8" s="375"/>
      <c r="DQI8" s="375"/>
      <c r="DQJ8" s="375"/>
      <c r="DQK8" s="375"/>
      <c r="DQL8" s="375"/>
      <c r="DQM8" s="375"/>
      <c r="DQN8" s="375"/>
      <c r="DQO8" s="375"/>
      <c r="DQP8" s="375"/>
      <c r="DQQ8" s="375"/>
      <c r="DQR8" s="375"/>
      <c r="DQS8" s="375"/>
      <c r="DQT8" s="375"/>
      <c r="DQU8" s="375"/>
      <c r="DQV8" s="375"/>
      <c r="DQW8" s="375"/>
      <c r="DQX8" s="375"/>
      <c r="DQY8" s="375"/>
      <c r="DQZ8" s="375"/>
      <c r="DRA8" s="375"/>
      <c r="DRB8" s="375"/>
      <c r="DRC8" s="375"/>
      <c r="DRD8" s="375"/>
      <c r="DRE8" s="375"/>
      <c r="DRF8" s="375"/>
      <c r="DRG8" s="375"/>
      <c r="DRH8" s="375"/>
      <c r="DRI8" s="375"/>
      <c r="DRJ8" s="375"/>
      <c r="DRK8" s="375"/>
      <c r="DRL8" s="375"/>
      <c r="DRM8" s="375"/>
      <c r="DRN8" s="375"/>
      <c r="DRO8" s="375"/>
      <c r="DRP8" s="375"/>
      <c r="DRQ8" s="375"/>
      <c r="DRR8" s="375"/>
      <c r="DRS8" s="375"/>
      <c r="DRT8" s="375"/>
      <c r="DRU8" s="375"/>
      <c r="DRV8" s="375"/>
      <c r="DRW8" s="375"/>
      <c r="DRX8" s="375"/>
      <c r="DRY8" s="375"/>
      <c r="DRZ8" s="375"/>
      <c r="DSA8" s="375"/>
      <c r="DSB8" s="375"/>
      <c r="DSC8" s="375"/>
      <c r="DSD8" s="375"/>
      <c r="DSE8" s="375"/>
      <c r="DSF8" s="375"/>
      <c r="DSG8" s="375"/>
      <c r="DSH8" s="375"/>
      <c r="DSI8" s="375"/>
      <c r="DSJ8" s="375"/>
      <c r="DSK8" s="375"/>
      <c r="DSL8" s="375"/>
      <c r="DSM8" s="375"/>
      <c r="DSN8" s="375"/>
      <c r="DSO8" s="375"/>
      <c r="DSP8" s="375"/>
      <c r="DSQ8" s="375"/>
      <c r="DSR8" s="375"/>
      <c r="DSS8" s="375"/>
      <c r="DST8" s="375"/>
      <c r="DSU8" s="375"/>
      <c r="DSV8" s="375"/>
      <c r="DSW8" s="375"/>
      <c r="DSX8" s="375"/>
      <c r="DSY8" s="375"/>
      <c r="DSZ8" s="375"/>
      <c r="DTA8" s="375"/>
      <c r="DTB8" s="375"/>
      <c r="DTC8" s="375"/>
      <c r="DTD8" s="375"/>
      <c r="DTE8" s="375"/>
      <c r="DTF8" s="375"/>
      <c r="DTG8" s="375"/>
      <c r="DTH8" s="375"/>
      <c r="DTI8" s="375"/>
      <c r="DTJ8" s="375"/>
      <c r="DTK8" s="375"/>
      <c r="DTL8" s="375"/>
      <c r="DTM8" s="375"/>
      <c r="DTN8" s="375"/>
      <c r="DTO8" s="375"/>
      <c r="DTP8" s="375"/>
      <c r="DTQ8" s="375"/>
      <c r="DTR8" s="375"/>
      <c r="DTS8" s="375"/>
      <c r="DTT8" s="375"/>
      <c r="DTU8" s="375"/>
      <c r="DTV8" s="375"/>
      <c r="DTW8" s="375"/>
      <c r="DTX8" s="375"/>
      <c r="DTY8" s="375"/>
      <c r="DTZ8" s="375"/>
      <c r="DUA8" s="375"/>
      <c r="DUB8" s="375"/>
      <c r="DUC8" s="375"/>
      <c r="DUD8" s="375"/>
      <c r="DUE8" s="375"/>
      <c r="DUF8" s="375"/>
      <c r="DUG8" s="375"/>
      <c r="DUH8" s="375"/>
      <c r="DUI8" s="375"/>
      <c r="DUJ8" s="375"/>
      <c r="DUK8" s="375"/>
      <c r="DUL8" s="375"/>
      <c r="DUM8" s="375"/>
      <c r="DUN8" s="375"/>
      <c r="DUO8" s="375"/>
      <c r="DUP8" s="375"/>
      <c r="DUQ8" s="375"/>
      <c r="DUR8" s="375"/>
      <c r="DUS8" s="375"/>
      <c r="DUT8" s="375"/>
      <c r="DUU8" s="375"/>
      <c r="DUV8" s="375"/>
      <c r="DUW8" s="375"/>
      <c r="DUX8" s="375"/>
      <c r="DUY8" s="375"/>
      <c r="DUZ8" s="375"/>
      <c r="DVA8" s="375"/>
      <c r="DVB8" s="375"/>
      <c r="DVC8" s="375"/>
      <c r="DVD8" s="375"/>
      <c r="DVE8" s="375"/>
      <c r="DVF8" s="375"/>
      <c r="DVG8" s="375"/>
      <c r="DVH8" s="375"/>
      <c r="DVI8" s="375"/>
      <c r="DVJ8" s="375"/>
      <c r="DVK8" s="375"/>
      <c r="DVL8" s="375"/>
      <c r="DVM8" s="375"/>
      <c r="DVN8" s="375"/>
      <c r="DVO8" s="375"/>
      <c r="DVP8" s="375"/>
      <c r="DVQ8" s="375"/>
      <c r="DVR8" s="375"/>
      <c r="DVS8" s="375"/>
      <c r="DVT8" s="375"/>
      <c r="DVU8" s="375"/>
      <c r="DVV8" s="375"/>
      <c r="DVW8" s="375"/>
      <c r="DVX8" s="375"/>
      <c r="DVY8" s="375"/>
      <c r="DVZ8" s="375"/>
      <c r="DWA8" s="375"/>
      <c r="DWB8" s="375"/>
      <c r="DWC8" s="375"/>
      <c r="DWD8" s="375"/>
      <c r="DWE8" s="375"/>
      <c r="DWF8" s="375"/>
      <c r="DWG8" s="375"/>
      <c r="DWH8" s="375"/>
      <c r="DWI8" s="375"/>
      <c r="DWJ8" s="375"/>
      <c r="DWK8" s="375"/>
      <c r="DWL8" s="375"/>
      <c r="DWM8" s="375"/>
      <c r="DWN8" s="375"/>
      <c r="DWO8" s="375"/>
      <c r="DWP8" s="375"/>
      <c r="DWQ8" s="375"/>
      <c r="DWR8" s="375"/>
      <c r="DWS8" s="375"/>
      <c r="DWT8" s="375"/>
      <c r="DWU8" s="375"/>
      <c r="DWV8" s="375"/>
      <c r="DWW8" s="375"/>
      <c r="DWX8" s="375"/>
      <c r="DWY8" s="375"/>
      <c r="DWZ8" s="375"/>
      <c r="DXA8" s="375"/>
      <c r="DXB8" s="375"/>
      <c r="DXC8" s="375"/>
      <c r="DXD8" s="375"/>
      <c r="DXE8" s="375"/>
      <c r="DXF8" s="375"/>
      <c r="DXG8" s="375"/>
      <c r="DXH8" s="375"/>
      <c r="DXI8" s="375"/>
      <c r="DXJ8" s="375"/>
      <c r="DXK8" s="375"/>
      <c r="DXL8" s="375"/>
      <c r="DXM8" s="375"/>
      <c r="DXN8" s="375"/>
      <c r="DXO8" s="375"/>
      <c r="DXP8" s="375"/>
      <c r="DXQ8" s="375"/>
      <c r="DXR8" s="375"/>
      <c r="DXS8" s="375"/>
      <c r="DXT8" s="375"/>
      <c r="DXU8" s="375"/>
      <c r="DXV8" s="375"/>
      <c r="DXW8" s="375"/>
      <c r="DXX8" s="375"/>
      <c r="DXY8" s="375"/>
      <c r="DXZ8" s="375"/>
      <c r="DYA8" s="375"/>
      <c r="DYB8" s="375"/>
      <c r="DYC8" s="375"/>
      <c r="DYD8" s="375"/>
      <c r="DYE8" s="375"/>
      <c r="DYF8" s="375"/>
      <c r="DYG8" s="375"/>
      <c r="DYH8" s="375"/>
      <c r="DYI8" s="375"/>
      <c r="DYJ8" s="375"/>
      <c r="DYK8" s="375"/>
      <c r="DYL8" s="375"/>
      <c r="DYM8" s="375"/>
      <c r="DYN8" s="375"/>
      <c r="DYO8" s="375"/>
      <c r="DYP8" s="375"/>
      <c r="DYQ8" s="375"/>
      <c r="DYR8" s="375"/>
      <c r="DYS8" s="375"/>
      <c r="DYT8" s="375"/>
      <c r="DYU8" s="375"/>
      <c r="DYV8" s="375"/>
      <c r="DYW8" s="375"/>
      <c r="DYX8" s="375"/>
      <c r="DYY8" s="375"/>
      <c r="DYZ8" s="375"/>
      <c r="DZA8" s="375"/>
      <c r="DZB8" s="375"/>
      <c r="DZC8" s="375"/>
      <c r="DZD8" s="375"/>
      <c r="DZE8" s="375"/>
      <c r="DZF8" s="375"/>
      <c r="DZG8" s="375"/>
      <c r="DZH8" s="375"/>
      <c r="DZI8" s="375"/>
      <c r="DZJ8" s="375"/>
      <c r="DZK8" s="375"/>
      <c r="DZL8" s="375"/>
      <c r="DZM8" s="375"/>
      <c r="DZN8" s="375"/>
      <c r="DZO8" s="375"/>
      <c r="DZP8" s="375"/>
      <c r="DZQ8" s="375"/>
      <c r="DZR8" s="375"/>
      <c r="DZS8" s="375"/>
      <c r="DZT8" s="375"/>
      <c r="DZU8" s="375"/>
      <c r="DZV8" s="375"/>
      <c r="DZW8" s="375"/>
      <c r="DZX8" s="375"/>
      <c r="DZY8" s="375"/>
      <c r="DZZ8" s="375"/>
      <c r="EAA8" s="375"/>
      <c r="EAB8" s="375"/>
      <c r="EAC8" s="375"/>
      <c r="EAD8" s="375"/>
      <c r="EAE8" s="375"/>
      <c r="EAF8" s="375"/>
      <c r="EAG8" s="375"/>
      <c r="EAH8" s="375"/>
      <c r="EAI8" s="375"/>
      <c r="EAJ8" s="375"/>
      <c r="EAK8" s="375"/>
      <c r="EAL8" s="375"/>
      <c r="EAM8" s="375"/>
      <c r="EAN8" s="375"/>
      <c r="EAO8" s="375"/>
      <c r="EAP8" s="375"/>
      <c r="EAQ8" s="375"/>
      <c r="EAR8" s="375"/>
      <c r="EAS8" s="375"/>
      <c r="EAT8" s="375"/>
      <c r="EAU8" s="375"/>
      <c r="EAV8" s="375"/>
      <c r="EAW8" s="375"/>
      <c r="EAX8" s="375"/>
      <c r="EAY8" s="375"/>
      <c r="EAZ8" s="375"/>
      <c r="EBA8" s="375"/>
      <c r="EBB8" s="375"/>
      <c r="EBC8" s="375"/>
      <c r="EBD8" s="375"/>
      <c r="EBE8" s="375"/>
      <c r="EBF8" s="375"/>
      <c r="EBG8" s="375"/>
      <c r="EBH8" s="375"/>
      <c r="EBI8" s="375"/>
      <c r="EBJ8" s="375"/>
      <c r="EBK8" s="375"/>
      <c r="EBL8" s="375"/>
      <c r="EBM8" s="375"/>
      <c r="EBN8" s="375"/>
      <c r="EBO8" s="375"/>
      <c r="EBP8" s="375"/>
      <c r="EBQ8" s="375"/>
      <c r="EBR8" s="375"/>
      <c r="EBS8" s="375"/>
      <c r="EBT8" s="375"/>
      <c r="EBU8" s="375"/>
      <c r="EBV8" s="375"/>
      <c r="EBW8" s="375"/>
      <c r="EBX8" s="375"/>
      <c r="EBY8" s="375"/>
      <c r="EBZ8" s="375"/>
      <c r="ECA8" s="375"/>
      <c r="ECB8" s="375"/>
      <c r="ECC8" s="375"/>
      <c r="ECD8" s="375"/>
      <c r="ECE8" s="375"/>
      <c r="ECF8" s="375"/>
      <c r="ECG8" s="375"/>
      <c r="ECH8" s="375"/>
      <c r="ECI8" s="375"/>
      <c r="ECJ8" s="375"/>
      <c r="ECK8" s="375"/>
      <c r="ECL8" s="375"/>
      <c r="ECM8" s="375"/>
      <c r="ECN8" s="375"/>
      <c r="ECO8" s="375"/>
      <c r="ECP8" s="375"/>
      <c r="ECQ8" s="375"/>
      <c r="ECR8" s="375"/>
      <c r="ECS8" s="375"/>
      <c r="ECT8" s="375"/>
      <c r="ECU8" s="375"/>
      <c r="ECV8" s="375"/>
      <c r="ECW8" s="375"/>
      <c r="ECX8" s="375"/>
      <c r="ECY8" s="375"/>
      <c r="ECZ8" s="375"/>
      <c r="EDA8" s="375"/>
      <c r="EDB8" s="375"/>
      <c r="EDC8" s="375"/>
      <c r="EDD8" s="375"/>
      <c r="EDE8" s="375"/>
      <c r="EDF8" s="375"/>
      <c r="EDG8" s="375"/>
      <c r="EDH8" s="375"/>
      <c r="EDI8" s="375"/>
      <c r="EDJ8" s="375"/>
      <c r="EDK8" s="375"/>
      <c r="EDL8" s="375"/>
      <c r="EDM8" s="375"/>
      <c r="EDN8" s="375"/>
      <c r="EDO8" s="375"/>
      <c r="EDP8" s="375"/>
      <c r="EDQ8" s="375"/>
      <c r="EDR8" s="375"/>
      <c r="EDS8" s="375"/>
      <c r="EDT8" s="375"/>
      <c r="EDU8" s="375"/>
      <c r="EDV8" s="375"/>
      <c r="EDW8" s="375"/>
      <c r="EDX8" s="375"/>
      <c r="EDY8" s="375"/>
      <c r="EDZ8" s="375"/>
      <c r="EEA8" s="375"/>
      <c r="EEB8" s="375"/>
      <c r="EEC8" s="375"/>
      <c r="EED8" s="375"/>
      <c r="EEE8" s="375"/>
      <c r="EEF8" s="375"/>
      <c r="EEG8" s="375"/>
      <c r="EEH8" s="375"/>
      <c r="EEI8" s="375"/>
      <c r="EEJ8" s="375"/>
      <c r="EEK8" s="375"/>
      <c r="EEL8" s="375"/>
      <c r="EEM8" s="375"/>
      <c r="EEN8" s="375"/>
      <c r="EEO8" s="375"/>
      <c r="EEP8" s="375"/>
      <c r="EEQ8" s="375"/>
      <c r="EER8" s="375"/>
      <c r="EES8" s="375"/>
      <c r="EET8" s="375"/>
      <c r="EEU8" s="375"/>
      <c r="EEV8" s="375"/>
      <c r="EEW8" s="375"/>
      <c r="EEX8" s="375"/>
      <c r="EEY8" s="375"/>
      <c r="EEZ8" s="375"/>
      <c r="EFA8" s="375"/>
      <c r="EFB8" s="375"/>
      <c r="EFC8" s="375"/>
      <c r="EFD8" s="375"/>
      <c r="EFE8" s="375"/>
      <c r="EFF8" s="375"/>
      <c r="EFG8" s="375"/>
      <c r="EFH8" s="375"/>
      <c r="EFI8" s="375"/>
      <c r="EFJ8" s="375"/>
      <c r="EFK8" s="375"/>
      <c r="EFL8" s="375"/>
      <c r="EFM8" s="375"/>
      <c r="EFN8" s="375"/>
      <c r="EFO8" s="375"/>
      <c r="EFP8" s="375"/>
      <c r="EFQ8" s="375"/>
      <c r="EFR8" s="375"/>
      <c r="EFS8" s="375"/>
      <c r="EFT8" s="375"/>
      <c r="EFU8" s="375"/>
      <c r="EFV8" s="375"/>
      <c r="EFW8" s="375"/>
      <c r="EFX8" s="375"/>
      <c r="EFY8" s="375"/>
      <c r="EFZ8" s="375"/>
      <c r="EGA8" s="375"/>
      <c r="EGB8" s="375"/>
      <c r="EGC8" s="375"/>
      <c r="EGD8" s="375"/>
      <c r="EGE8" s="375"/>
      <c r="EGF8" s="375"/>
      <c r="EGG8" s="375"/>
      <c r="EGH8" s="375"/>
      <c r="EGI8" s="375"/>
      <c r="EGJ8" s="375"/>
      <c r="EGK8" s="375"/>
      <c r="EGL8" s="375"/>
      <c r="EGM8" s="375"/>
      <c r="EGN8" s="375"/>
      <c r="EGO8" s="375"/>
      <c r="EGP8" s="375"/>
      <c r="EGQ8" s="375"/>
      <c r="EGR8" s="375"/>
      <c r="EGS8" s="375"/>
      <c r="EGT8" s="375"/>
      <c r="EGU8" s="375"/>
      <c r="EGV8" s="375"/>
      <c r="EGW8" s="375"/>
      <c r="EGX8" s="375"/>
      <c r="EGY8" s="375"/>
      <c r="EGZ8" s="375"/>
      <c r="EHA8" s="375"/>
      <c r="EHB8" s="375"/>
      <c r="EHC8" s="375"/>
      <c r="EHD8" s="375"/>
      <c r="EHE8" s="375"/>
      <c r="EHF8" s="375"/>
      <c r="EHG8" s="375"/>
      <c r="EHH8" s="375"/>
      <c r="EHI8" s="375"/>
      <c r="EHJ8" s="375"/>
      <c r="EHK8" s="375"/>
      <c r="EHL8" s="375"/>
      <c r="EHM8" s="375"/>
      <c r="EHN8" s="375"/>
      <c r="EHO8" s="375"/>
      <c r="EHP8" s="375"/>
      <c r="EHQ8" s="375"/>
      <c r="EHR8" s="375"/>
      <c r="EHS8" s="375"/>
      <c r="EHT8" s="375"/>
      <c r="EHU8" s="375"/>
      <c r="EHV8" s="375"/>
      <c r="EHW8" s="375"/>
      <c r="EHX8" s="375"/>
      <c r="EHY8" s="375"/>
      <c r="EHZ8" s="375"/>
      <c r="EIA8" s="375"/>
      <c r="EIB8" s="375"/>
      <c r="EIC8" s="375"/>
      <c r="EID8" s="375"/>
      <c r="EIE8" s="375"/>
      <c r="EIF8" s="375"/>
      <c r="EIG8" s="375"/>
      <c r="EIH8" s="375"/>
      <c r="EII8" s="375"/>
      <c r="EIJ8" s="375"/>
      <c r="EIK8" s="375"/>
      <c r="EIL8" s="375"/>
      <c r="EIM8" s="375"/>
      <c r="EIN8" s="375"/>
      <c r="EIO8" s="375"/>
      <c r="EIP8" s="375"/>
      <c r="EIQ8" s="375"/>
      <c r="EIR8" s="375"/>
      <c r="EIS8" s="375"/>
      <c r="EIT8" s="375"/>
      <c r="EIU8" s="375"/>
      <c r="EIV8" s="375"/>
      <c r="EIW8" s="375"/>
      <c r="EIX8" s="375"/>
      <c r="EIY8" s="375"/>
      <c r="EIZ8" s="375"/>
      <c r="EJA8" s="375"/>
      <c r="EJB8" s="375"/>
      <c r="EJC8" s="375"/>
      <c r="EJD8" s="375"/>
      <c r="EJE8" s="375"/>
      <c r="EJF8" s="375"/>
      <c r="EJG8" s="375"/>
      <c r="EJH8" s="375"/>
      <c r="EJI8" s="375"/>
      <c r="EJJ8" s="375"/>
      <c r="EJK8" s="375"/>
      <c r="EJL8" s="375"/>
      <c r="EJM8" s="375"/>
      <c r="EJN8" s="375"/>
      <c r="EJO8" s="375"/>
      <c r="EJP8" s="375"/>
      <c r="EJQ8" s="375"/>
      <c r="EJR8" s="375"/>
      <c r="EJS8" s="375"/>
      <c r="EJT8" s="375"/>
      <c r="EJU8" s="375"/>
      <c r="EJV8" s="375"/>
      <c r="EJW8" s="375"/>
      <c r="EJX8" s="375"/>
      <c r="EJY8" s="375"/>
      <c r="EJZ8" s="375"/>
      <c r="EKA8" s="375"/>
      <c r="EKB8" s="375"/>
      <c r="EKC8" s="375"/>
      <c r="EKD8" s="375"/>
      <c r="EKE8" s="375"/>
      <c r="EKF8" s="375"/>
      <c r="EKG8" s="375"/>
      <c r="EKH8" s="375"/>
      <c r="EKI8" s="375"/>
      <c r="EKJ8" s="375"/>
      <c r="EKK8" s="375"/>
      <c r="EKL8" s="375"/>
      <c r="EKM8" s="375"/>
      <c r="EKN8" s="375"/>
      <c r="EKO8" s="375"/>
      <c r="EKP8" s="375"/>
      <c r="EKQ8" s="375"/>
      <c r="EKR8" s="375"/>
      <c r="EKS8" s="375"/>
      <c r="EKT8" s="375"/>
      <c r="EKU8" s="375"/>
      <c r="EKV8" s="375"/>
      <c r="EKW8" s="375"/>
      <c r="EKX8" s="375"/>
      <c r="EKY8" s="375"/>
      <c r="EKZ8" s="375"/>
      <c r="ELA8" s="375"/>
      <c r="ELB8" s="375"/>
      <c r="ELC8" s="375"/>
      <c r="ELD8" s="375"/>
      <c r="ELE8" s="375"/>
      <c r="ELF8" s="375"/>
      <c r="ELG8" s="375"/>
      <c r="ELH8" s="375"/>
      <c r="ELI8" s="375"/>
      <c r="ELJ8" s="375"/>
      <c r="ELK8" s="375"/>
      <c r="ELL8" s="375"/>
      <c r="ELM8" s="375"/>
      <c r="ELN8" s="375"/>
      <c r="ELO8" s="375"/>
      <c r="ELP8" s="375"/>
      <c r="ELQ8" s="375"/>
      <c r="ELR8" s="375"/>
      <c r="ELS8" s="375"/>
      <c r="ELT8" s="375"/>
      <c r="ELU8" s="375"/>
      <c r="ELV8" s="375"/>
      <c r="ELW8" s="375"/>
      <c r="ELX8" s="375"/>
      <c r="ELY8" s="375"/>
      <c r="ELZ8" s="375"/>
      <c r="EMA8" s="375"/>
      <c r="EMB8" s="375"/>
      <c r="EMC8" s="375"/>
      <c r="EMD8" s="375"/>
      <c r="EME8" s="375"/>
      <c r="EMF8" s="375"/>
      <c r="EMG8" s="375"/>
      <c r="EMH8" s="375"/>
      <c r="EMI8" s="375"/>
      <c r="EMJ8" s="375"/>
      <c r="EMK8" s="375"/>
      <c r="EML8" s="375"/>
      <c r="EMM8" s="375"/>
      <c r="EMN8" s="375"/>
      <c r="EMO8" s="375"/>
      <c r="EMP8" s="375"/>
      <c r="EMQ8" s="375"/>
      <c r="EMR8" s="375"/>
      <c r="EMS8" s="375"/>
      <c r="EMT8" s="375"/>
      <c r="EMU8" s="375"/>
      <c r="EMV8" s="375"/>
      <c r="EMW8" s="375"/>
      <c r="EMX8" s="375"/>
      <c r="EMY8" s="375"/>
      <c r="EMZ8" s="375"/>
      <c r="ENA8" s="375"/>
      <c r="ENB8" s="375"/>
      <c r="ENC8" s="375"/>
      <c r="END8" s="375"/>
      <c r="ENE8" s="375"/>
      <c r="ENF8" s="375"/>
      <c r="ENG8" s="375"/>
      <c r="ENH8" s="375"/>
      <c r="ENI8" s="375"/>
      <c r="ENJ8" s="375"/>
      <c r="ENK8" s="375"/>
      <c r="ENL8" s="375"/>
      <c r="ENM8" s="375"/>
      <c r="ENN8" s="375"/>
      <c r="ENO8" s="375"/>
      <c r="ENP8" s="375"/>
      <c r="ENQ8" s="375"/>
      <c r="ENR8" s="375"/>
      <c r="ENS8" s="375"/>
      <c r="ENT8" s="375"/>
      <c r="ENU8" s="375"/>
      <c r="ENV8" s="375"/>
      <c r="ENW8" s="375"/>
      <c r="ENX8" s="375"/>
      <c r="ENY8" s="375"/>
      <c r="ENZ8" s="375"/>
      <c r="EOA8" s="375"/>
      <c r="EOB8" s="375"/>
      <c r="EOC8" s="375"/>
      <c r="EOD8" s="375"/>
      <c r="EOE8" s="375"/>
      <c r="EOF8" s="375"/>
      <c r="EOG8" s="375"/>
      <c r="EOH8" s="375"/>
      <c r="EOI8" s="375"/>
      <c r="EOJ8" s="375"/>
      <c r="EOK8" s="375"/>
      <c r="EOL8" s="375"/>
      <c r="EOM8" s="375"/>
      <c r="EON8" s="375"/>
      <c r="EOO8" s="375"/>
      <c r="EOP8" s="375"/>
      <c r="EOQ8" s="375"/>
      <c r="EOR8" s="375"/>
      <c r="EOS8" s="375"/>
      <c r="EOT8" s="375"/>
      <c r="EOU8" s="375"/>
      <c r="EOV8" s="375"/>
      <c r="EOW8" s="375"/>
      <c r="EOX8" s="375"/>
      <c r="EOY8" s="375"/>
      <c r="EOZ8" s="375"/>
      <c r="EPA8" s="375"/>
      <c r="EPB8" s="375"/>
      <c r="EPC8" s="375"/>
      <c r="EPD8" s="375"/>
      <c r="EPE8" s="375"/>
      <c r="EPF8" s="375"/>
      <c r="EPG8" s="375"/>
      <c r="EPH8" s="375"/>
      <c r="EPI8" s="375"/>
      <c r="EPJ8" s="375"/>
      <c r="EPK8" s="375"/>
      <c r="EPL8" s="375"/>
      <c r="EPM8" s="375"/>
      <c r="EPN8" s="375"/>
      <c r="EPO8" s="375"/>
      <c r="EPP8" s="375"/>
      <c r="EPQ8" s="375"/>
      <c r="EPR8" s="375"/>
      <c r="EPS8" s="375"/>
      <c r="EPT8" s="375"/>
      <c r="EPU8" s="375"/>
      <c r="EPV8" s="375"/>
      <c r="EPW8" s="375"/>
      <c r="EPX8" s="375"/>
      <c r="EPY8" s="375"/>
      <c r="EPZ8" s="375"/>
      <c r="EQA8" s="375"/>
      <c r="EQB8" s="375"/>
      <c r="EQC8" s="375"/>
      <c r="EQD8" s="375"/>
      <c r="EQE8" s="375"/>
      <c r="EQF8" s="375"/>
      <c r="EQG8" s="375"/>
      <c r="EQH8" s="375"/>
      <c r="EQI8" s="375"/>
      <c r="EQJ8" s="375"/>
      <c r="EQK8" s="375"/>
      <c r="EQL8" s="375"/>
      <c r="EQM8" s="375"/>
      <c r="EQN8" s="375"/>
      <c r="EQO8" s="375"/>
      <c r="EQP8" s="375"/>
      <c r="EQQ8" s="375"/>
      <c r="EQR8" s="375"/>
      <c r="EQS8" s="375"/>
      <c r="EQT8" s="375"/>
      <c r="EQU8" s="375"/>
      <c r="EQV8" s="375"/>
      <c r="EQW8" s="375"/>
      <c r="EQX8" s="375"/>
      <c r="EQY8" s="375"/>
      <c r="EQZ8" s="375"/>
      <c r="ERA8" s="375"/>
      <c r="ERB8" s="375"/>
      <c r="ERC8" s="375"/>
      <c r="ERD8" s="375"/>
      <c r="ERE8" s="375"/>
      <c r="ERF8" s="375"/>
      <c r="ERG8" s="375"/>
      <c r="ERH8" s="375"/>
      <c r="ERI8" s="375"/>
      <c r="ERJ8" s="375"/>
      <c r="ERK8" s="375"/>
      <c r="ERL8" s="375"/>
      <c r="ERM8" s="375"/>
      <c r="ERN8" s="375"/>
      <c r="ERO8" s="375"/>
      <c r="ERP8" s="375"/>
      <c r="ERQ8" s="375"/>
      <c r="ERR8" s="375"/>
      <c r="ERS8" s="375"/>
      <c r="ERT8" s="375"/>
      <c r="ERU8" s="375"/>
      <c r="ERV8" s="375"/>
      <c r="ERW8" s="375"/>
      <c r="ERX8" s="375"/>
      <c r="ERY8" s="375"/>
      <c r="ERZ8" s="375"/>
      <c r="ESA8" s="375"/>
      <c r="ESB8" s="375"/>
      <c r="ESC8" s="375"/>
      <c r="ESD8" s="375"/>
      <c r="ESE8" s="375"/>
      <c r="ESF8" s="375"/>
      <c r="ESG8" s="375"/>
      <c r="ESH8" s="375"/>
      <c r="ESI8" s="375"/>
      <c r="ESJ8" s="375"/>
      <c r="ESK8" s="375"/>
      <c r="ESL8" s="375"/>
      <c r="ESM8" s="375"/>
      <c r="ESN8" s="375"/>
      <c r="ESO8" s="375"/>
      <c r="ESP8" s="375"/>
      <c r="ESQ8" s="375"/>
      <c r="ESR8" s="375"/>
      <c r="ESS8" s="375"/>
      <c r="EST8" s="375"/>
      <c r="ESU8" s="375"/>
      <c r="ESV8" s="375"/>
      <c r="ESW8" s="375"/>
      <c r="ESX8" s="375"/>
      <c r="ESY8" s="375"/>
      <c r="ESZ8" s="375"/>
      <c r="ETA8" s="375"/>
      <c r="ETB8" s="375"/>
      <c r="ETC8" s="375"/>
      <c r="ETD8" s="375"/>
      <c r="ETE8" s="375"/>
      <c r="ETF8" s="375"/>
      <c r="ETG8" s="375"/>
      <c r="ETH8" s="375"/>
      <c r="ETI8" s="375"/>
      <c r="ETJ8" s="375"/>
      <c r="ETK8" s="375"/>
      <c r="ETL8" s="375"/>
      <c r="ETM8" s="375"/>
      <c r="ETN8" s="375"/>
      <c r="ETO8" s="375"/>
      <c r="ETP8" s="375"/>
      <c r="ETQ8" s="375"/>
      <c r="ETR8" s="375"/>
      <c r="ETS8" s="375"/>
      <c r="ETT8" s="375"/>
      <c r="ETU8" s="375"/>
      <c r="ETV8" s="375"/>
      <c r="ETW8" s="375"/>
      <c r="ETX8" s="375"/>
      <c r="ETY8" s="375"/>
      <c r="ETZ8" s="375"/>
      <c r="EUA8" s="375"/>
      <c r="EUB8" s="375"/>
      <c r="EUC8" s="375"/>
      <c r="EUD8" s="375"/>
      <c r="EUE8" s="375"/>
      <c r="EUF8" s="375"/>
      <c r="EUG8" s="375"/>
      <c r="EUH8" s="375"/>
      <c r="EUI8" s="375"/>
      <c r="EUJ8" s="375"/>
      <c r="EUK8" s="375"/>
      <c r="EUL8" s="375"/>
      <c r="EUM8" s="375"/>
      <c r="EUN8" s="375"/>
      <c r="EUO8" s="375"/>
      <c r="EUP8" s="375"/>
      <c r="EUQ8" s="375"/>
      <c r="EUR8" s="375"/>
      <c r="EUS8" s="375"/>
      <c r="EUT8" s="375"/>
      <c r="EUU8" s="375"/>
      <c r="EUV8" s="375"/>
      <c r="EUW8" s="375"/>
      <c r="EUX8" s="375"/>
      <c r="EUY8" s="375"/>
      <c r="EUZ8" s="375"/>
      <c r="EVA8" s="375"/>
      <c r="EVB8" s="375"/>
      <c r="EVC8" s="375"/>
      <c r="EVD8" s="375"/>
      <c r="EVE8" s="375"/>
      <c r="EVF8" s="375"/>
      <c r="EVG8" s="375"/>
      <c r="EVH8" s="375"/>
      <c r="EVI8" s="375"/>
      <c r="EVJ8" s="375"/>
      <c r="EVK8" s="375"/>
      <c r="EVL8" s="375"/>
      <c r="EVM8" s="375"/>
      <c r="EVN8" s="375"/>
      <c r="EVO8" s="375"/>
      <c r="EVP8" s="375"/>
      <c r="EVQ8" s="375"/>
      <c r="EVR8" s="375"/>
      <c r="EVS8" s="375"/>
      <c r="EVT8" s="375"/>
      <c r="EVU8" s="375"/>
      <c r="EVV8" s="375"/>
      <c r="EVW8" s="375"/>
      <c r="EVX8" s="375"/>
      <c r="EVY8" s="375"/>
      <c r="EVZ8" s="375"/>
      <c r="EWA8" s="375"/>
      <c r="EWB8" s="375"/>
      <c r="EWC8" s="375"/>
      <c r="EWD8" s="375"/>
      <c r="EWE8" s="375"/>
      <c r="EWF8" s="375"/>
      <c r="EWG8" s="375"/>
      <c r="EWH8" s="375"/>
      <c r="EWI8" s="375"/>
      <c r="EWJ8" s="375"/>
      <c r="EWK8" s="375"/>
      <c r="EWL8" s="375"/>
      <c r="EWM8" s="375"/>
      <c r="EWN8" s="375"/>
      <c r="EWO8" s="375"/>
      <c r="EWP8" s="375"/>
      <c r="EWQ8" s="375"/>
      <c r="EWR8" s="375"/>
      <c r="EWS8" s="375"/>
      <c r="EWT8" s="375"/>
      <c r="EWU8" s="375"/>
      <c r="EWV8" s="375"/>
      <c r="EWW8" s="375"/>
      <c r="EWX8" s="375"/>
      <c r="EWY8" s="375"/>
      <c r="EWZ8" s="375"/>
      <c r="EXA8" s="375"/>
      <c r="EXB8" s="375"/>
      <c r="EXC8" s="375"/>
      <c r="EXD8" s="375"/>
      <c r="EXE8" s="375"/>
      <c r="EXF8" s="375"/>
      <c r="EXG8" s="375"/>
      <c r="EXH8" s="375"/>
      <c r="EXI8" s="375"/>
      <c r="EXJ8" s="375"/>
      <c r="EXK8" s="375"/>
      <c r="EXL8" s="375"/>
      <c r="EXM8" s="375"/>
      <c r="EXN8" s="375"/>
      <c r="EXO8" s="375"/>
      <c r="EXP8" s="375"/>
      <c r="EXQ8" s="375"/>
      <c r="EXR8" s="375"/>
      <c r="EXS8" s="375"/>
      <c r="EXT8" s="375"/>
      <c r="EXU8" s="375"/>
      <c r="EXV8" s="375"/>
      <c r="EXW8" s="375"/>
      <c r="EXX8" s="375"/>
      <c r="EXY8" s="375"/>
      <c r="EXZ8" s="375"/>
      <c r="EYA8" s="375"/>
      <c r="EYB8" s="375"/>
      <c r="EYC8" s="375"/>
      <c r="EYD8" s="375"/>
      <c r="EYE8" s="375"/>
      <c r="EYF8" s="375"/>
      <c r="EYG8" s="375"/>
      <c r="EYH8" s="375"/>
      <c r="EYI8" s="375"/>
      <c r="EYJ8" s="375"/>
      <c r="EYK8" s="375"/>
      <c r="EYL8" s="375"/>
      <c r="EYM8" s="375"/>
      <c r="EYN8" s="375"/>
      <c r="EYO8" s="375"/>
      <c r="EYP8" s="375"/>
      <c r="EYQ8" s="375"/>
      <c r="EYR8" s="375"/>
      <c r="EYS8" s="375"/>
      <c r="EYT8" s="375"/>
      <c r="EYU8" s="375"/>
      <c r="EYV8" s="375"/>
      <c r="EYW8" s="375"/>
      <c r="EYX8" s="375"/>
      <c r="EYY8" s="375"/>
      <c r="EYZ8" s="375"/>
      <c r="EZA8" s="375"/>
      <c r="EZB8" s="375"/>
      <c r="EZC8" s="375"/>
      <c r="EZD8" s="375"/>
      <c r="EZE8" s="375"/>
      <c r="EZF8" s="375"/>
      <c r="EZG8" s="375"/>
      <c r="EZH8" s="375"/>
      <c r="EZI8" s="375"/>
      <c r="EZJ8" s="375"/>
      <c r="EZK8" s="375"/>
      <c r="EZL8" s="375"/>
      <c r="EZM8" s="375"/>
      <c r="EZN8" s="375"/>
      <c r="EZO8" s="375"/>
      <c r="EZP8" s="375"/>
      <c r="EZQ8" s="375"/>
      <c r="EZR8" s="375"/>
      <c r="EZS8" s="375"/>
      <c r="EZT8" s="375"/>
      <c r="EZU8" s="375"/>
      <c r="EZV8" s="375"/>
      <c r="EZW8" s="375"/>
      <c r="EZX8" s="375"/>
      <c r="EZY8" s="375"/>
      <c r="EZZ8" s="375"/>
      <c r="FAA8" s="375"/>
      <c r="FAB8" s="375"/>
      <c r="FAC8" s="375"/>
      <c r="FAD8" s="375"/>
      <c r="FAE8" s="375"/>
      <c r="FAF8" s="375"/>
      <c r="FAG8" s="375"/>
      <c r="FAH8" s="375"/>
      <c r="FAI8" s="375"/>
      <c r="FAJ8" s="375"/>
      <c r="FAK8" s="375"/>
      <c r="FAL8" s="375"/>
      <c r="FAM8" s="375"/>
      <c r="FAN8" s="375"/>
      <c r="FAO8" s="375"/>
      <c r="FAP8" s="375"/>
      <c r="FAQ8" s="375"/>
      <c r="FAR8" s="375"/>
      <c r="FAS8" s="375"/>
      <c r="FAT8" s="375"/>
      <c r="FAU8" s="375"/>
      <c r="FAV8" s="375"/>
      <c r="FAW8" s="375"/>
      <c r="FAX8" s="375"/>
      <c r="FAY8" s="375"/>
      <c r="FAZ8" s="375"/>
      <c r="FBA8" s="375"/>
      <c r="FBB8" s="375"/>
      <c r="FBC8" s="375"/>
      <c r="FBD8" s="375"/>
      <c r="FBE8" s="375"/>
      <c r="FBF8" s="375"/>
      <c r="FBG8" s="375"/>
      <c r="FBH8" s="375"/>
      <c r="FBI8" s="375"/>
      <c r="FBJ8" s="375"/>
      <c r="FBK8" s="375"/>
      <c r="FBL8" s="375"/>
      <c r="FBM8" s="375"/>
      <c r="FBN8" s="375"/>
      <c r="FBO8" s="375"/>
      <c r="FBP8" s="375"/>
      <c r="FBQ8" s="375"/>
      <c r="FBR8" s="375"/>
      <c r="FBS8" s="375"/>
      <c r="FBT8" s="375"/>
      <c r="FBU8" s="375"/>
      <c r="FBV8" s="375"/>
      <c r="FBW8" s="375"/>
      <c r="FBX8" s="375"/>
      <c r="FBY8" s="375"/>
      <c r="FBZ8" s="375"/>
      <c r="FCA8" s="375"/>
      <c r="FCB8" s="375"/>
      <c r="FCC8" s="375"/>
      <c r="FCD8" s="375"/>
      <c r="FCE8" s="375"/>
      <c r="FCF8" s="375"/>
      <c r="FCG8" s="375"/>
      <c r="FCH8" s="375"/>
      <c r="FCI8" s="375"/>
      <c r="FCJ8" s="375"/>
      <c r="FCK8" s="375"/>
      <c r="FCL8" s="375"/>
      <c r="FCM8" s="375"/>
      <c r="FCN8" s="375"/>
      <c r="FCO8" s="375"/>
      <c r="FCP8" s="375"/>
      <c r="FCQ8" s="375"/>
      <c r="FCR8" s="375"/>
      <c r="FCS8" s="375"/>
      <c r="FCT8" s="375"/>
      <c r="FCU8" s="375"/>
      <c r="FCV8" s="375"/>
      <c r="FCW8" s="375"/>
      <c r="FCX8" s="375"/>
      <c r="FCY8" s="375"/>
      <c r="FCZ8" s="375"/>
      <c r="FDA8" s="375"/>
      <c r="FDB8" s="375"/>
      <c r="FDC8" s="375"/>
      <c r="FDD8" s="375"/>
      <c r="FDE8" s="375"/>
      <c r="FDF8" s="375"/>
      <c r="FDG8" s="375"/>
      <c r="FDH8" s="375"/>
      <c r="FDI8" s="375"/>
      <c r="FDJ8" s="375"/>
      <c r="FDK8" s="375"/>
      <c r="FDL8" s="375"/>
      <c r="FDM8" s="375"/>
      <c r="FDN8" s="375"/>
      <c r="FDO8" s="375"/>
      <c r="FDP8" s="375"/>
      <c r="FDQ8" s="375"/>
      <c r="FDR8" s="375"/>
      <c r="FDS8" s="375"/>
      <c r="FDT8" s="375"/>
      <c r="FDU8" s="375"/>
      <c r="FDV8" s="375"/>
      <c r="FDW8" s="375"/>
      <c r="FDX8" s="375"/>
      <c r="FDY8" s="375"/>
      <c r="FDZ8" s="375"/>
      <c r="FEA8" s="375"/>
      <c r="FEB8" s="375"/>
      <c r="FEC8" s="375"/>
      <c r="FED8" s="375"/>
      <c r="FEE8" s="375"/>
      <c r="FEF8" s="375"/>
      <c r="FEG8" s="375"/>
      <c r="FEH8" s="375"/>
      <c r="FEI8" s="375"/>
      <c r="FEJ8" s="375"/>
      <c r="FEK8" s="375"/>
      <c r="FEL8" s="375"/>
      <c r="FEM8" s="375"/>
      <c r="FEN8" s="375"/>
      <c r="FEO8" s="375"/>
      <c r="FEP8" s="375"/>
      <c r="FEQ8" s="375"/>
      <c r="FER8" s="375"/>
      <c r="FES8" s="375"/>
      <c r="FET8" s="375"/>
      <c r="FEU8" s="375"/>
      <c r="FEV8" s="375"/>
      <c r="FEW8" s="375"/>
      <c r="FEX8" s="375"/>
      <c r="FEY8" s="375"/>
      <c r="FEZ8" s="375"/>
      <c r="FFA8" s="375"/>
      <c r="FFB8" s="375"/>
      <c r="FFC8" s="375"/>
      <c r="FFD8" s="375"/>
      <c r="FFE8" s="375"/>
      <c r="FFF8" s="375"/>
      <c r="FFG8" s="375"/>
      <c r="FFH8" s="375"/>
      <c r="FFI8" s="375"/>
      <c r="FFJ8" s="375"/>
      <c r="FFK8" s="375"/>
      <c r="FFL8" s="375"/>
      <c r="FFM8" s="375"/>
      <c r="FFN8" s="375"/>
      <c r="FFO8" s="375"/>
      <c r="FFP8" s="375"/>
      <c r="FFQ8" s="375"/>
      <c r="FFR8" s="375"/>
      <c r="FFS8" s="375"/>
      <c r="FFT8" s="375"/>
      <c r="FFU8" s="375"/>
      <c r="FFV8" s="375"/>
      <c r="FFW8" s="375"/>
      <c r="FFX8" s="375"/>
      <c r="FFY8" s="375"/>
      <c r="FFZ8" s="375"/>
      <c r="FGA8" s="375"/>
      <c r="FGB8" s="375"/>
      <c r="FGC8" s="375"/>
      <c r="FGD8" s="375"/>
      <c r="FGE8" s="375"/>
      <c r="FGF8" s="375"/>
      <c r="FGG8" s="375"/>
      <c r="FGH8" s="375"/>
      <c r="FGI8" s="375"/>
      <c r="FGJ8" s="375"/>
      <c r="FGK8" s="375"/>
      <c r="FGL8" s="375"/>
      <c r="FGM8" s="375"/>
      <c r="FGN8" s="375"/>
      <c r="FGO8" s="375"/>
      <c r="FGP8" s="375"/>
      <c r="FGQ8" s="375"/>
      <c r="FGR8" s="375"/>
      <c r="FGS8" s="375"/>
      <c r="FGT8" s="375"/>
      <c r="FGU8" s="375"/>
      <c r="FGV8" s="375"/>
      <c r="FGW8" s="375"/>
      <c r="FGX8" s="375"/>
      <c r="FGY8" s="375"/>
      <c r="FGZ8" s="375"/>
      <c r="FHA8" s="375"/>
      <c r="FHB8" s="375"/>
      <c r="FHC8" s="375"/>
      <c r="FHD8" s="375"/>
      <c r="FHE8" s="375"/>
      <c r="FHF8" s="375"/>
      <c r="FHG8" s="375"/>
      <c r="FHH8" s="375"/>
      <c r="FHI8" s="375"/>
      <c r="FHJ8" s="375"/>
      <c r="FHK8" s="375"/>
      <c r="FHL8" s="375"/>
      <c r="FHM8" s="375"/>
      <c r="FHN8" s="375"/>
      <c r="FHO8" s="375"/>
      <c r="FHP8" s="375"/>
      <c r="FHQ8" s="375"/>
      <c r="FHR8" s="375"/>
      <c r="FHS8" s="375"/>
      <c r="FHT8" s="375"/>
      <c r="FHU8" s="375"/>
      <c r="FHV8" s="375"/>
      <c r="FHW8" s="375"/>
      <c r="FHX8" s="375"/>
      <c r="FHY8" s="375"/>
      <c r="FHZ8" s="375"/>
      <c r="FIA8" s="375"/>
      <c r="FIB8" s="375"/>
      <c r="FIC8" s="375"/>
      <c r="FID8" s="375"/>
      <c r="FIE8" s="375"/>
      <c r="FIF8" s="375"/>
      <c r="FIG8" s="375"/>
      <c r="FIH8" s="375"/>
      <c r="FII8" s="375"/>
      <c r="FIJ8" s="375"/>
      <c r="FIK8" s="375"/>
      <c r="FIL8" s="375"/>
      <c r="FIM8" s="375"/>
      <c r="FIN8" s="375"/>
      <c r="FIO8" s="375"/>
      <c r="FIP8" s="375"/>
      <c r="FIQ8" s="375"/>
      <c r="FIR8" s="375"/>
      <c r="FIS8" s="375"/>
      <c r="FIT8" s="375"/>
      <c r="FIU8" s="375"/>
      <c r="FIV8" s="375"/>
      <c r="FIW8" s="375"/>
      <c r="FIX8" s="375"/>
      <c r="FIY8" s="375"/>
      <c r="FIZ8" s="375"/>
      <c r="FJA8" s="375"/>
      <c r="FJB8" s="375"/>
      <c r="FJC8" s="375"/>
      <c r="FJD8" s="375"/>
      <c r="FJE8" s="375"/>
      <c r="FJF8" s="375"/>
      <c r="FJG8" s="375"/>
      <c r="FJH8" s="375"/>
      <c r="FJI8" s="375"/>
      <c r="FJJ8" s="375"/>
      <c r="FJK8" s="375"/>
      <c r="FJL8" s="375"/>
      <c r="FJM8" s="375"/>
      <c r="FJN8" s="375"/>
      <c r="FJO8" s="375"/>
      <c r="FJP8" s="375"/>
      <c r="FJQ8" s="375"/>
      <c r="FJR8" s="375"/>
      <c r="FJS8" s="375"/>
      <c r="FJT8" s="375"/>
      <c r="FJU8" s="375"/>
      <c r="FJV8" s="375"/>
      <c r="FJW8" s="375"/>
      <c r="FJX8" s="375"/>
      <c r="FJY8" s="375"/>
      <c r="FJZ8" s="375"/>
      <c r="FKA8" s="375"/>
      <c r="FKB8" s="375"/>
      <c r="FKC8" s="375"/>
      <c r="FKD8" s="375"/>
      <c r="FKE8" s="375"/>
      <c r="FKF8" s="375"/>
      <c r="FKG8" s="375"/>
      <c r="FKH8" s="375"/>
      <c r="FKI8" s="375"/>
      <c r="FKJ8" s="375"/>
      <c r="FKK8" s="375"/>
      <c r="FKL8" s="375"/>
      <c r="FKM8" s="375"/>
      <c r="FKN8" s="375"/>
      <c r="FKO8" s="375"/>
      <c r="FKP8" s="375"/>
      <c r="FKQ8" s="375"/>
      <c r="FKR8" s="375"/>
      <c r="FKS8" s="375"/>
      <c r="FKT8" s="375"/>
      <c r="FKU8" s="375"/>
      <c r="FKV8" s="375"/>
      <c r="FKW8" s="375"/>
      <c r="FKX8" s="375"/>
      <c r="FKY8" s="375"/>
      <c r="FKZ8" s="375"/>
      <c r="FLA8" s="375"/>
      <c r="FLB8" s="375"/>
      <c r="FLC8" s="375"/>
      <c r="FLD8" s="375"/>
      <c r="FLE8" s="375"/>
      <c r="FLF8" s="375"/>
      <c r="FLG8" s="375"/>
      <c r="FLH8" s="375"/>
      <c r="FLI8" s="375"/>
      <c r="FLJ8" s="375"/>
      <c r="FLK8" s="375"/>
      <c r="FLL8" s="375"/>
      <c r="FLM8" s="375"/>
      <c r="FLN8" s="375"/>
      <c r="FLO8" s="375"/>
      <c r="FLP8" s="375"/>
      <c r="FLQ8" s="375"/>
      <c r="FLR8" s="375"/>
      <c r="FLS8" s="375"/>
      <c r="FLT8" s="375"/>
      <c r="FLU8" s="375"/>
      <c r="FLV8" s="375"/>
      <c r="FLW8" s="375"/>
      <c r="FLX8" s="375"/>
      <c r="FLY8" s="375"/>
      <c r="FLZ8" s="375"/>
      <c r="FMA8" s="375"/>
      <c r="FMB8" s="375"/>
      <c r="FMC8" s="375"/>
      <c r="FMD8" s="375"/>
      <c r="FME8" s="375"/>
      <c r="FMF8" s="375"/>
      <c r="FMG8" s="375"/>
      <c r="FMH8" s="375"/>
      <c r="FMI8" s="375"/>
      <c r="FMJ8" s="375"/>
      <c r="FMK8" s="375"/>
      <c r="FML8" s="375"/>
      <c r="FMM8" s="375"/>
      <c r="FMN8" s="375"/>
      <c r="FMO8" s="375"/>
      <c r="FMP8" s="375"/>
      <c r="FMQ8" s="375"/>
      <c r="FMR8" s="375"/>
      <c r="FMS8" s="375"/>
      <c r="FMT8" s="375"/>
      <c r="FMU8" s="375"/>
      <c r="FMV8" s="375"/>
      <c r="FMW8" s="375"/>
      <c r="FMX8" s="375"/>
      <c r="FMY8" s="375"/>
      <c r="FMZ8" s="375"/>
      <c r="FNA8" s="375"/>
      <c r="FNB8" s="375"/>
      <c r="FNC8" s="375"/>
      <c r="FND8" s="375"/>
      <c r="FNE8" s="375"/>
      <c r="FNF8" s="375"/>
      <c r="FNG8" s="375"/>
      <c r="FNH8" s="375"/>
      <c r="FNI8" s="375"/>
      <c r="FNJ8" s="375"/>
      <c r="FNK8" s="375"/>
      <c r="FNL8" s="375"/>
      <c r="FNM8" s="375"/>
      <c r="FNN8" s="375"/>
      <c r="FNO8" s="375"/>
      <c r="FNP8" s="375"/>
      <c r="FNQ8" s="375"/>
      <c r="FNR8" s="375"/>
      <c r="FNS8" s="375"/>
      <c r="FNT8" s="375"/>
      <c r="FNU8" s="375"/>
      <c r="FNV8" s="375"/>
      <c r="FNW8" s="375"/>
      <c r="FNX8" s="375"/>
      <c r="FNY8" s="375"/>
      <c r="FNZ8" s="375"/>
      <c r="FOA8" s="375"/>
      <c r="FOB8" s="375"/>
      <c r="FOC8" s="375"/>
      <c r="FOD8" s="375"/>
      <c r="FOE8" s="375"/>
      <c r="FOF8" s="375"/>
      <c r="FOG8" s="375"/>
      <c r="FOH8" s="375"/>
      <c r="FOI8" s="375"/>
      <c r="FOJ8" s="375"/>
      <c r="FOK8" s="375"/>
      <c r="FOL8" s="375"/>
      <c r="FOM8" s="375"/>
      <c r="FON8" s="375"/>
      <c r="FOO8" s="375"/>
      <c r="FOP8" s="375"/>
      <c r="FOQ8" s="375"/>
      <c r="FOR8" s="375"/>
      <c r="FOS8" s="375"/>
      <c r="FOT8" s="375"/>
      <c r="FOU8" s="375"/>
      <c r="FOV8" s="375"/>
      <c r="FOW8" s="375"/>
      <c r="FOX8" s="375"/>
      <c r="FOY8" s="375"/>
      <c r="FOZ8" s="375"/>
      <c r="FPA8" s="375"/>
      <c r="FPB8" s="375"/>
      <c r="FPC8" s="375"/>
      <c r="FPD8" s="375"/>
      <c r="FPE8" s="375"/>
      <c r="FPF8" s="375"/>
      <c r="FPG8" s="375"/>
      <c r="FPH8" s="375"/>
      <c r="FPI8" s="375"/>
      <c r="FPJ8" s="375"/>
      <c r="FPK8" s="375"/>
      <c r="FPL8" s="375"/>
      <c r="FPM8" s="375"/>
      <c r="FPN8" s="375"/>
      <c r="FPO8" s="375"/>
      <c r="FPP8" s="375"/>
      <c r="FPQ8" s="375"/>
      <c r="FPR8" s="375"/>
      <c r="FPS8" s="375"/>
      <c r="FPT8" s="375"/>
      <c r="FPU8" s="375"/>
      <c r="FPV8" s="375"/>
      <c r="FPW8" s="375"/>
      <c r="FPX8" s="375"/>
      <c r="FPY8" s="375"/>
      <c r="FPZ8" s="375"/>
      <c r="FQA8" s="375"/>
      <c r="FQB8" s="375"/>
      <c r="FQC8" s="375"/>
      <c r="FQD8" s="375"/>
      <c r="FQE8" s="375"/>
      <c r="FQF8" s="375"/>
      <c r="FQG8" s="375"/>
      <c r="FQH8" s="375"/>
      <c r="FQI8" s="375"/>
      <c r="FQJ8" s="375"/>
      <c r="FQK8" s="375"/>
      <c r="FQL8" s="375"/>
      <c r="FQM8" s="375"/>
      <c r="FQN8" s="375"/>
      <c r="FQO8" s="375"/>
      <c r="FQP8" s="375"/>
      <c r="FQQ8" s="375"/>
      <c r="FQR8" s="375"/>
      <c r="FQS8" s="375"/>
      <c r="FQT8" s="375"/>
      <c r="FQU8" s="375"/>
      <c r="FQV8" s="375"/>
      <c r="FQW8" s="375"/>
      <c r="FQX8" s="375"/>
      <c r="FQY8" s="375"/>
      <c r="FQZ8" s="375"/>
      <c r="FRA8" s="375"/>
      <c r="FRB8" s="375"/>
      <c r="FRC8" s="375"/>
      <c r="FRD8" s="375"/>
      <c r="FRE8" s="375"/>
      <c r="FRF8" s="375"/>
      <c r="FRG8" s="375"/>
      <c r="FRH8" s="375"/>
      <c r="FRI8" s="375"/>
      <c r="FRJ8" s="375"/>
      <c r="FRK8" s="375"/>
      <c r="FRL8" s="375"/>
      <c r="FRM8" s="375"/>
      <c r="FRN8" s="375"/>
      <c r="FRO8" s="375"/>
      <c r="FRP8" s="375"/>
      <c r="FRQ8" s="375"/>
      <c r="FRR8" s="375"/>
      <c r="FRS8" s="375"/>
      <c r="FRT8" s="375"/>
      <c r="FRU8" s="375"/>
      <c r="FRV8" s="375"/>
      <c r="FRW8" s="375"/>
      <c r="FRX8" s="375"/>
      <c r="FRY8" s="375"/>
      <c r="FRZ8" s="375"/>
      <c r="FSA8" s="375"/>
      <c r="FSB8" s="375"/>
      <c r="FSC8" s="375"/>
      <c r="FSD8" s="375"/>
      <c r="FSE8" s="375"/>
      <c r="FSF8" s="375"/>
      <c r="FSG8" s="375"/>
      <c r="FSH8" s="375"/>
      <c r="FSI8" s="375"/>
      <c r="FSJ8" s="375"/>
      <c r="FSK8" s="375"/>
      <c r="FSL8" s="375"/>
      <c r="FSM8" s="375"/>
      <c r="FSN8" s="375"/>
      <c r="FSO8" s="375"/>
      <c r="FSP8" s="375"/>
      <c r="FSQ8" s="375"/>
      <c r="FSR8" s="375"/>
      <c r="FSS8" s="375"/>
      <c r="FST8" s="375"/>
      <c r="FSU8" s="375"/>
      <c r="FSV8" s="375"/>
      <c r="FSW8" s="375"/>
      <c r="FSX8" s="375"/>
      <c r="FSY8" s="375"/>
      <c r="FSZ8" s="375"/>
      <c r="FTA8" s="375"/>
      <c r="FTB8" s="375"/>
      <c r="FTC8" s="375"/>
      <c r="FTD8" s="375"/>
      <c r="FTE8" s="375"/>
      <c r="FTF8" s="375"/>
      <c r="FTG8" s="375"/>
      <c r="FTH8" s="375"/>
      <c r="FTI8" s="375"/>
      <c r="FTJ8" s="375"/>
      <c r="FTK8" s="375"/>
      <c r="FTL8" s="375"/>
      <c r="FTM8" s="375"/>
      <c r="FTN8" s="375"/>
      <c r="FTO8" s="375"/>
      <c r="FTP8" s="375"/>
      <c r="FTQ8" s="375"/>
      <c r="FTR8" s="375"/>
      <c r="FTS8" s="375"/>
      <c r="FTT8" s="375"/>
      <c r="FTU8" s="375"/>
      <c r="FTV8" s="375"/>
      <c r="FTW8" s="375"/>
      <c r="FTX8" s="375"/>
      <c r="FTY8" s="375"/>
      <c r="FTZ8" s="375"/>
      <c r="FUA8" s="375"/>
      <c r="FUB8" s="375"/>
      <c r="FUC8" s="375"/>
      <c r="FUD8" s="375"/>
      <c r="FUE8" s="375"/>
      <c r="FUF8" s="375"/>
      <c r="FUG8" s="375"/>
      <c r="FUH8" s="375"/>
      <c r="FUI8" s="375"/>
      <c r="FUJ8" s="375"/>
      <c r="FUK8" s="375"/>
      <c r="FUL8" s="375"/>
      <c r="FUM8" s="375"/>
      <c r="FUN8" s="375"/>
      <c r="FUO8" s="375"/>
      <c r="FUP8" s="375"/>
      <c r="FUQ8" s="375"/>
      <c r="FUR8" s="375"/>
      <c r="FUS8" s="375"/>
      <c r="FUT8" s="375"/>
      <c r="FUU8" s="375"/>
      <c r="FUV8" s="375"/>
      <c r="FUW8" s="375"/>
      <c r="FUX8" s="375"/>
      <c r="FUY8" s="375"/>
      <c r="FUZ8" s="375"/>
      <c r="FVA8" s="375"/>
      <c r="FVB8" s="375"/>
      <c r="FVC8" s="375"/>
      <c r="FVD8" s="375"/>
      <c r="FVE8" s="375"/>
      <c r="FVF8" s="375"/>
      <c r="FVG8" s="375"/>
      <c r="FVH8" s="375"/>
      <c r="FVI8" s="375"/>
      <c r="FVJ8" s="375"/>
      <c r="FVK8" s="375"/>
      <c r="FVL8" s="375"/>
      <c r="FVM8" s="375"/>
      <c r="FVN8" s="375"/>
      <c r="FVO8" s="375"/>
      <c r="FVP8" s="375"/>
      <c r="FVQ8" s="375"/>
      <c r="FVR8" s="375"/>
      <c r="FVS8" s="375"/>
      <c r="FVT8" s="375"/>
      <c r="FVU8" s="375"/>
      <c r="FVV8" s="375"/>
      <c r="FVW8" s="375"/>
      <c r="FVX8" s="375"/>
      <c r="FVY8" s="375"/>
      <c r="FVZ8" s="375"/>
      <c r="FWA8" s="375"/>
      <c r="FWB8" s="375"/>
      <c r="FWC8" s="375"/>
      <c r="FWD8" s="375"/>
      <c r="FWE8" s="375"/>
      <c r="FWF8" s="375"/>
      <c r="FWG8" s="375"/>
      <c r="FWH8" s="375"/>
      <c r="FWI8" s="375"/>
      <c r="FWJ8" s="375"/>
      <c r="FWK8" s="375"/>
      <c r="FWL8" s="375"/>
      <c r="FWM8" s="375"/>
      <c r="FWN8" s="375"/>
      <c r="FWO8" s="375"/>
      <c r="FWP8" s="375"/>
      <c r="FWQ8" s="375"/>
      <c r="FWR8" s="375"/>
      <c r="FWS8" s="375"/>
      <c r="FWT8" s="375"/>
      <c r="FWU8" s="375"/>
      <c r="FWV8" s="375"/>
      <c r="FWW8" s="375"/>
      <c r="FWX8" s="375"/>
      <c r="FWY8" s="375"/>
      <c r="FWZ8" s="375"/>
      <c r="FXA8" s="375"/>
      <c r="FXB8" s="375"/>
      <c r="FXC8" s="375"/>
      <c r="FXD8" s="375"/>
      <c r="FXE8" s="375"/>
      <c r="FXF8" s="375"/>
      <c r="FXG8" s="375"/>
      <c r="FXH8" s="375"/>
      <c r="FXI8" s="375"/>
      <c r="FXJ8" s="375"/>
      <c r="FXK8" s="375"/>
      <c r="FXL8" s="375"/>
      <c r="FXM8" s="375"/>
      <c r="FXN8" s="375"/>
      <c r="FXO8" s="375"/>
      <c r="FXP8" s="375"/>
      <c r="FXQ8" s="375"/>
      <c r="FXR8" s="375"/>
      <c r="FXS8" s="375"/>
      <c r="FXT8" s="375"/>
      <c r="FXU8" s="375"/>
      <c r="FXV8" s="375"/>
      <c r="FXW8" s="375"/>
      <c r="FXX8" s="375"/>
      <c r="FXY8" s="375"/>
      <c r="FXZ8" s="375"/>
      <c r="FYA8" s="375"/>
      <c r="FYB8" s="375"/>
      <c r="FYC8" s="375"/>
      <c r="FYD8" s="375"/>
      <c r="FYE8" s="375"/>
      <c r="FYF8" s="375"/>
      <c r="FYG8" s="375"/>
      <c r="FYH8" s="375"/>
      <c r="FYI8" s="375"/>
      <c r="FYJ8" s="375"/>
      <c r="FYK8" s="375"/>
      <c r="FYL8" s="375"/>
      <c r="FYM8" s="375"/>
      <c r="FYN8" s="375"/>
      <c r="FYO8" s="375"/>
      <c r="FYP8" s="375"/>
      <c r="FYQ8" s="375"/>
      <c r="FYR8" s="375"/>
      <c r="FYS8" s="375"/>
      <c r="FYT8" s="375"/>
      <c r="FYU8" s="375"/>
      <c r="FYV8" s="375"/>
      <c r="FYW8" s="375"/>
      <c r="FYX8" s="375"/>
      <c r="FYY8" s="375"/>
      <c r="FYZ8" s="375"/>
      <c r="FZA8" s="375"/>
      <c r="FZB8" s="375"/>
      <c r="FZC8" s="375"/>
      <c r="FZD8" s="375"/>
      <c r="FZE8" s="375"/>
      <c r="FZF8" s="375"/>
      <c r="FZG8" s="375"/>
      <c r="FZH8" s="375"/>
      <c r="FZI8" s="375"/>
      <c r="FZJ8" s="375"/>
      <c r="FZK8" s="375"/>
      <c r="FZL8" s="375"/>
      <c r="FZM8" s="375"/>
      <c r="FZN8" s="375"/>
      <c r="FZO8" s="375"/>
      <c r="FZP8" s="375"/>
      <c r="FZQ8" s="375"/>
      <c r="FZR8" s="375"/>
      <c r="FZS8" s="375"/>
      <c r="FZT8" s="375"/>
      <c r="FZU8" s="375"/>
      <c r="FZV8" s="375"/>
      <c r="FZW8" s="375"/>
      <c r="FZX8" s="375"/>
      <c r="FZY8" s="375"/>
      <c r="FZZ8" s="375"/>
      <c r="GAA8" s="375"/>
      <c r="GAB8" s="375"/>
      <c r="GAC8" s="375"/>
      <c r="GAD8" s="375"/>
      <c r="GAE8" s="375"/>
      <c r="GAF8" s="375"/>
      <c r="GAG8" s="375"/>
      <c r="GAH8" s="375"/>
      <c r="GAI8" s="375"/>
      <c r="GAJ8" s="375"/>
      <c r="GAK8" s="375"/>
      <c r="GAL8" s="375"/>
      <c r="GAM8" s="375"/>
      <c r="GAN8" s="375"/>
      <c r="GAO8" s="375"/>
      <c r="GAP8" s="375"/>
      <c r="GAQ8" s="375"/>
      <c r="GAR8" s="375"/>
      <c r="GAS8" s="375"/>
      <c r="GAT8" s="375"/>
      <c r="GAU8" s="375"/>
      <c r="GAV8" s="375"/>
      <c r="GAW8" s="375"/>
      <c r="GAX8" s="375"/>
      <c r="GAY8" s="375"/>
      <c r="GAZ8" s="375"/>
      <c r="GBA8" s="375"/>
      <c r="GBB8" s="375"/>
      <c r="GBC8" s="375"/>
      <c r="GBD8" s="375"/>
      <c r="GBE8" s="375"/>
      <c r="GBF8" s="375"/>
      <c r="GBG8" s="375"/>
      <c r="GBH8" s="375"/>
      <c r="GBI8" s="375"/>
      <c r="GBJ8" s="375"/>
      <c r="GBK8" s="375"/>
      <c r="GBL8" s="375"/>
      <c r="GBM8" s="375"/>
      <c r="GBN8" s="375"/>
      <c r="GBO8" s="375"/>
      <c r="GBP8" s="375"/>
      <c r="GBQ8" s="375"/>
      <c r="GBR8" s="375"/>
      <c r="GBS8" s="375"/>
      <c r="GBT8" s="375"/>
      <c r="GBU8" s="375"/>
      <c r="GBV8" s="375"/>
      <c r="GBW8" s="375"/>
      <c r="GBX8" s="375"/>
      <c r="GBY8" s="375"/>
      <c r="GBZ8" s="375"/>
      <c r="GCA8" s="375"/>
      <c r="GCB8" s="375"/>
      <c r="GCC8" s="375"/>
      <c r="GCD8" s="375"/>
      <c r="GCE8" s="375"/>
      <c r="GCF8" s="375"/>
      <c r="GCG8" s="375"/>
      <c r="GCH8" s="375"/>
      <c r="GCI8" s="375"/>
      <c r="GCJ8" s="375"/>
      <c r="GCK8" s="375"/>
      <c r="GCL8" s="375"/>
      <c r="GCM8" s="375"/>
      <c r="GCN8" s="375"/>
      <c r="GCO8" s="375"/>
      <c r="GCP8" s="375"/>
      <c r="GCQ8" s="375"/>
      <c r="GCR8" s="375"/>
      <c r="GCS8" s="375"/>
      <c r="GCT8" s="375"/>
      <c r="GCU8" s="375"/>
      <c r="GCV8" s="375"/>
      <c r="GCW8" s="375"/>
      <c r="GCX8" s="375"/>
      <c r="GCY8" s="375"/>
      <c r="GCZ8" s="375"/>
      <c r="GDA8" s="375"/>
      <c r="GDB8" s="375"/>
      <c r="GDC8" s="375"/>
      <c r="GDD8" s="375"/>
      <c r="GDE8" s="375"/>
      <c r="GDF8" s="375"/>
      <c r="GDG8" s="375"/>
      <c r="GDH8" s="375"/>
      <c r="GDI8" s="375"/>
      <c r="GDJ8" s="375"/>
      <c r="GDK8" s="375"/>
      <c r="GDL8" s="375"/>
      <c r="GDM8" s="375"/>
      <c r="GDN8" s="375"/>
      <c r="GDO8" s="375"/>
      <c r="GDP8" s="375"/>
      <c r="GDQ8" s="375"/>
      <c r="GDR8" s="375"/>
      <c r="GDS8" s="375"/>
      <c r="GDT8" s="375"/>
      <c r="GDU8" s="375"/>
      <c r="GDV8" s="375"/>
      <c r="GDW8" s="375"/>
      <c r="GDX8" s="375"/>
      <c r="GDY8" s="375"/>
      <c r="GDZ8" s="375"/>
      <c r="GEA8" s="375"/>
      <c r="GEB8" s="375"/>
      <c r="GEC8" s="375"/>
      <c r="GED8" s="375"/>
      <c r="GEE8" s="375"/>
      <c r="GEF8" s="375"/>
      <c r="GEG8" s="375"/>
      <c r="GEH8" s="375"/>
      <c r="GEI8" s="375"/>
      <c r="GEJ8" s="375"/>
      <c r="GEK8" s="375"/>
      <c r="GEL8" s="375"/>
      <c r="GEM8" s="375"/>
      <c r="GEN8" s="375"/>
      <c r="GEO8" s="375"/>
      <c r="GEP8" s="375"/>
      <c r="GEQ8" s="375"/>
      <c r="GER8" s="375"/>
      <c r="GES8" s="375"/>
      <c r="GET8" s="375"/>
      <c r="GEU8" s="375"/>
      <c r="GEV8" s="375"/>
      <c r="GEW8" s="375"/>
      <c r="GEX8" s="375"/>
      <c r="GEY8" s="375"/>
      <c r="GEZ8" s="375"/>
      <c r="GFA8" s="375"/>
      <c r="GFB8" s="375"/>
      <c r="GFC8" s="375"/>
      <c r="GFD8" s="375"/>
      <c r="GFE8" s="375"/>
      <c r="GFF8" s="375"/>
      <c r="GFG8" s="375"/>
      <c r="GFH8" s="375"/>
      <c r="GFI8" s="375"/>
      <c r="GFJ8" s="375"/>
      <c r="GFK8" s="375"/>
      <c r="GFL8" s="375"/>
      <c r="GFM8" s="375"/>
      <c r="GFN8" s="375"/>
      <c r="GFO8" s="375"/>
      <c r="GFP8" s="375"/>
      <c r="GFQ8" s="375"/>
      <c r="GFR8" s="375"/>
      <c r="GFS8" s="375"/>
      <c r="GFT8" s="375"/>
      <c r="GFU8" s="375"/>
      <c r="GFV8" s="375"/>
      <c r="GFW8" s="375"/>
      <c r="GFX8" s="375"/>
      <c r="GFY8" s="375"/>
      <c r="GFZ8" s="375"/>
      <c r="GGA8" s="375"/>
      <c r="GGB8" s="375"/>
      <c r="GGC8" s="375"/>
      <c r="GGD8" s="375"/>
      <c r="GGE8" s="375"/>
      <c r="GGF8" s="375"/>
      <c r="GGG8" s="375"/>
      <c r="GGH8" s="375"/>
      <c r="GGI8" s="375"/>
      <c r="GGJ8" s="375"/>
      <c r="GGK8" s="375"/>
      <c r="GGL8" s="375"/>
      <c r="GGM8" s="375"/>
      <c r="GGN8" s="375"/>
      <c r="GGO8" s="375"/>
      <c r="GGP8" s="375"/>
      <c r="GGQ8" s="375"/>
      <c r="GGR8" s="375"/>
      <c r="GGS8" s="375"/>
      <c r="GGT8" s="375"/>
      <c r="GGU8" s="375"/>
      <c r="GGV8" s="375"/>
      <c r="GGW8" s="375"/>
      <c r="GGX8" s="375"/>
      <c r="GGY8" s="375"/>
      <c r="GGZ8" s="375"/>
      <c r="GHA8" s="375"/>
      <c r="GHB8" s="375"/>
      <c r="GHC8" s="375"/>
      <c r="GHD8" s="375"/>
      <c r="GHE8" s="375"/>
      <c r="GHF8" s="375"/>
      <c r="GHG8" s="375"/>
      <c r="GHH8" s="375"/>
      <c r="GHI8" s="375"/>
      <c r="GHJ8" s="375"/>
      <c r="GHK8" s="375"/>
      <c r="GHL8" s="375"/>
      <c r="GHM8" s="375"/>
      <c r="GHN8" s="375"/>
      <c r="GHO8" s="375"/>
      <c r="GHP8" s="375"/>
      <c r="GHQ8" s="375"/>
      <c r="GHR8" s="375"/>
      <c r="GHS8" s="375"/>
      <c r="GHT8" s="375"/>
      <c r="GHU8" s="375"/>
      <c r="GHV8" s="375"/>
      <c r="GHW8" s="375"/>
      <c r="GHX8" s="375"/>
      <c r="GHY8" s="375"/>
      <c r="GHZ8" s="375"/>
      <c r="GIA8" s="375"/>
      <c r="GIB8" s="375"/>
      <c r="GIC8" s="375"/>
      <c r="GID8" s="375"/>
      <c r="GIE8" s="375"/>
      <c r="GIF8" s="375"/>
      <c r="GIG8" s="375"/>
      <c r="GIH8" s="375"/>
      <c r="GII8" s="375"/>
      <c r="GIJ8" s="375"/>
      <c r="GIK8" s="375"/>
      <c r="GIL8" s="375"/>
      <c r="GIM8" s="375"/>
      <c r="GIN8" s="375"/>
      <c r="GIO8" s="375"/>
      <c r="GIP8" s="375"/>
      <c r="GIQ8" s="375"/>
      <c r="GIR8" s="375"/>
      <c r="GIS8" s="375"/>
      <c r="GIT8" s="375"/>
      <c r="GIU8" s="375"/>
      <c r="GIV8" s="375"/>
      <c r="GIW8" s="375"/>
      <c r="GIX8" s="375"/>
      <c r="GIY8" s="375"/>
      <c r="GIZ8" s="375"/>
      <c r="GJA8" s="375"/>
      <c r="GJB8" s="375"/>
      <c r="GJC8" s="375"/>
      <c r="GJD8" s="375"/>
      <c r="GJE8" s="375"/>
      <c r="GJF8" s="375"/>
      <c r="GJG8" s="375"/>
      <c r="GJH8" s="375"/>
      <c r="GJI8" s="375"/>
      <c r="GJJ8" s="375"/>
      <c r="GJK8" s="375"/>
      <c r="GJL8" s="375"/>
      <c r="GJM8" s="375"/>
      <c r="GJN8" s="375"/>
      <c r="GJO8" s="375"/>
      <c r="GJP8" s="375"/>
      <c r="GJQ8" s="375"/>
      <c r="GJR8" s="375"/>
      <c r="GJS8" s="375"/>
      <c r="GJT8" s="375"/>
      <c r="GJU8" s="375"/>
      <c r="GJV8" s="375"/>
      <c r="GJW8" s="375"/>
      <c r="GJX8" s="375"/>
      <c r="GJY8" s="375"/>
      <c r="GJZ8" s="375"/>
      <c r="GKA8" s="375"/>
      <c r="GKB8" s="375"/>
      <c r="GKC8" s="375"/>
      <c r="GKD8" s="375"/>
      <c r="GKE8" s="375"/>
      <c r="GKF8" s="375"/>
      <c r="GKG8" s="375"/>
      <c r="GKH8" s="375"/>
      <c r="GKI8" s="375"/>
      <c r="GKJ8" s="375"/>
      <c r="GKK8" s="375"/>
      <c r="GKL8" s="375"/>
      <c r="GKM8" s="375"/>
      <c r="GKN8" s="375"/>
      <c r="GKO8" s="375"/>
      <c r="GKP8" s="375"/>
      <c r="GKQ8" s="375"/>
      <c r="GKR8" s="375"/>
      <c r="GKS8" s="375"/>
      <c r="GKT8" s="375"/>
      <c r="GKU8" s="375"/>
      <c r="GKV8" s="375"/>
      <c r="GKW8" s="375"/>
      <c r="GKX8" s="375"/>
      <c r="GKY8" s="375"/>
      <c r="GKZ8" s="375"/>
      <c r="GLA8" s="375"/>
      <c r="GLB8" s="375"/>
      <c r="GLC8" s="375"/>
      <c r="GLD8" s="375"/>
      <c r="GLE8" s="375"/>
      <c r="GLF8" s="375"/>
      <c r="GLG8" s="375"/>
      <c r="GLH8" s="375"/>
      <c r="GLI8" s="375"/>
      <c r="GLJ8" s="375"/>
      <c r="GLK8" s="375"/>
      <c r="GLL8" s="375"/>
      <c r="GLM8" s="375"/>
      <c r="GLN8" s="375"/>
      <c r="GLO8" s="375"/>
      <c r="GLP8" s="375"/>
      <c r="GLQ8" s="375"/>
      <c r="GLR8" s="375"/>
      <c r="GLS8" s="375"/>
      <c r="GLT8" s="375"/>
      <c r="GLU8" s="375"/>
      <c r="GLV8" s="375"/>
      <c r="GLW8" s="375"/>
      <c r="GLX8" s="375"/>
      <c r="GLY8" s="375"/>
      <c r="GLZ8" s="375"/>
      <c r="GMA8" s="375"/>
      <c r="GMB8" s="375"/>
      <c r="GMC8" s="375"/>
      <c r="GMD8" s="375"/>
      <c r="GME8" s="375"/>
      <c r="GMF8" s="375"/>
      <c r="GMG8" s="375"/>
      <c r="GMH8" s="375"/>
      <c r="GMI8" s="375"/>
      <c r="GMJ8" s="375"/>
      <c r="GMK8" s="375"/>
      <c r="GML8" s="375"/>
      <c r="GMM8" s="375"/>
      <c r="GMN8" s="375"/>
      <c r="GMO8" s="375"/>
      <c r="GMP8" s="375"/>
      <c r="GMQ8" s="375"/>
      <c r="GMR8" s="375"/>
      <c r="GMS8" s="375"/>
      <c r="GMT8" s="375"/>
      <c r="GMU8" s="375"/>
      <c r="GMV8" s="375"/>
      <c r="GMW8" s="375"/>
      <c r="GMX8" s="375"/>
      <c r="GMY8" s="375"/>
      <c r="GMZ8" s="375"/>
      <c r="GNA8" s="375"/>
      <c r="GNB8" s="375"/>
      <c r="GNC8" s="375"/>
      <c r="GND8" s="375"/>
      <c r="GNE8" s="375"/>
      <c r="GNF8" s="375"/>
      <c r="GNG8" s="375"/>
      <c r="GNH8" s="375"/>
      <c r="GNI8" s="375"/>
      <c r="GNJ8" s="375"/>
      <c r="GNK8" s="375"/>
      <c r="GNL8" s="375"/>
      <c r="GNM8" s="375"/>
      <c r="GNN8" s="375"/>
      <c r="GNO8" s="375"/>
      <c r="GNP8" s="375"/>
      <c r="GNQ8" s="375"/>
      <c r="GNR8" s="375"/>
      <c r="GNS8" s="375"/>
      <c r="GNT8" s="375"/>
      <c r="GNU8" s="375"/>
      <c r="GNV8" s="375"/>
      <c r="GNW8" s="375"/>
      <c r="GNX8" s="375"/>
      <c r="GNY8" s="375"/>
      <c r="GNZ8" s="375"/>
      <c r="GOA8" s="375"/>
      <c r="GOB8" s="375"/>
      <c r="GOC8" s="375"/>
      <c r="GOD8" s="375"/>
      <c r="GOE8" s="375"/>
      <c r="GOF8" s="375"/>
      <c r="GOG8" s="375"/>
      <c r="GOH8" s="375"/>
      <c r="GOI8" s="375"/>
      <c r="GOJ8" s="375"/>
      <c r="GOK8" s="375"/>
      <c r="GOL8" s="375"/>
      <c r="GOM8" s="375"/>
      <c r="GON8" s="375"/>
      <c r="GOO8" s="375"/>
      <c r="GOP8" s="375"/>
      <c r="GOQ8" s="375"/>
      <c r="GOR8" s="375"/>
      <c r="GOS8" s="375"/>
      <c r="GOT8" s="375"/>
      <c r="GOU8" s="375"/>
      <c r="GOV8" s="375"/>
      <c r="GOW8" s="375"/>
      <c r="GOX8" s="375"/>
      <c r="GOY8" s="375"/>
      <c r="GOZ8" s="375"/>
      <c r="GPA8" s="375"/>
      <c r="GPB8" s="375"/>
      <c r="GPC8" s="375"/>
      <c r="GPD8" s="375"/>
      <c r="GPE8" s="375"/>
      <c r="GPF8" s="375"/>
      <c r="GPG8" s="375"/>
      <c r="GPH8" s="375"/>
      <c r="GPI8" s="375"/>
      <c r="GPJ8" s="375"/>
      <c r="GPK8" s="375"/>
      <c r="GPL8" s="375"/>
      <c r="GPM8" s="375"/>
      <c r="GPN8" s="375"/>
      <c r="GPO8" s="375"/>
      <c r="GPP8" s="375"/>
      <c r="GPQ8" s="375"/>
      <c r="GPR8" s="375"/>
      <c r="GPS8" s="375"/>
      <c r="GPT8" s="375"/>
      <c r="GPU8" s="375"/>
      <c r="GPV8" s="375"/>
      <c r="GPW8" s="375"/>
      <c r="GPX8" s="375"/>
      <c r="GPY8" s="375"/>
      <c r="GPZ8" s="375"/>
      <c r="GQA8" s="375"/>
      <c r="GQB8" s="375"/>
      <c r="GQC8" s="375"/>
      <c r="GQD8" s="375"/>
      <c r="GQE8" s="375"/>
      <c r="GQF8" s="375"/>
      <c r="GQG8" s="375"/>
      <c r="GQH8" s="375"/>
      <c r="GQI8" s="375"/>
      <c r="GQJ8" s="375"/>
      <c r="GQK8" s="375"/>
      <c r="GQL8" s="375"/>
      <c r="GQM8" s="375"/>
      <c r="GQN8" s="375"/>
      <c r="GQO8" s="375"/>
      <c r="GQP8" s="375"/>
      <c r="GQQ8" s="375"/>
      <c r="GQR8" s="375"/>
      <c r="GQS8" s="375"/>
      <c r="GQT8" s="375"/>
      <c r="GQU8" s="375"/>
      <c r="GQV8" s="375"/>
      <c r="GQW8" s="375"/>
      <c r="GQX8" s="375"/>
      <c r="GQY8" s="375"/>
      <c r="GQZ8" s="375"/>
      <c r="GRA8" s="375"/>
      <c r="GRB8" s="375"/>
      <c r="GRC8" s="375"/>
      <c r="GRD8" s="375"/>
      <c r="GRE8" s="375"/>
      <c r="GRF8" s="375"/>
      <c r="GRG8" s="375"/>
      <c r="GRH8" s="375"/>
      <c r="GRI8" s="375"/>
      <c r="GRJ8" s="375"/>
      <c r="GRK8" s="375"/>
      <c r="GRL8" s="375"/>
      <c r="GRM8" s="375"/>
      <c r="GRN8" s="375"/>
      <c r="GRO8" s="375"/>
      <c r="GRP8" s="375"/>
      <c r="GRQ8" s="375"/>
      <c r="GRR8" s="375"/>
      <c r="GRS8" s="375"/>
      <c r="GRT8" s="375"/>
      <c r="GRU8" s="375"/>
      <c r="GRV8" s="375"/>
      <c r="GRW8" s="375"/>
      <c r="GRX8" s="375"/>
      <c r="GRY8" s="375"/>
      <c r="GRZ8" s="375"/>
      <c r="GSA8" s="375"/>
      <c r="GSB8" s="375"/>
      <c r="GSC8" s="375"/>
      <c r="GSD8" s="375"/>
      <c r="GSE8" s="375"/>
      <c r="GSF8" s="375"/>
      <c r="GSG8" s="375"/>
      <c r="GSH8" s="375"/>
      <c r="GSI8" s="375"/>
      <c r="GSJ8" s="375"/>
      <c r="GSK8" s="375"/>
      <c r="GSL8" s="375"/>
      <c r="GSM8" s="375"/>
      <c r="GSN8" s="375"/>
      <c r="GSO8" s="375"/>
      <c r="GSP8" s="375"/>
      <c r="GSQ8" s="375"/>
      <c r="GSR8" s="375"/>
      <c r="GSS8" s="375"/>
      <c r="GST8" s="375"/>
      <c r="GSU8" s="375"/>
      <c r="GSV8" s="375"/>
      <c r="GSW8" s="375"/>
      <c r="GSX8" s="375"/>
      <c r="GSY8" s="375"/>
      <c r="GSZ8" s="375"/>
      <c r="GTA8" s="375"/>
      <c r="GTB8" s="375"/>
      <c r="GTC8" s="375"/>
      <c r="GTD8" s="375"/>
      <c r="GTE8" s="375"/>
      <c r="GTF8" s="375"/>
      <c r="GTG8" s="375"/>
      <c r="GTH8" s="375"/>
      <c r="GTI8" s="375"/>
      <c r="GTJ8" s="375"/>
      <c r="GTK8" s="375"/>
      <c r="GTL8" s="375"/>
      <c r="GTM8" s="375"/>
      <c r="GTN8" s="375"/>
      <c r="GTO8" s="375"/>
      <c r="GTP8" s="375"/>
      <c r="GTQ8" s="375"/>
      <c r="GTR8" s="375"/>
      <c r="GTS8" s="375"/>
      <c r="GTT8" s="375"/>
      <c r="GTU8" s="375"/>
      <c r="GTV8" s="375"/>
      <c r="GTW8" s="375"/>
      <c r="GTX8" s="375"/>
      <c r="GTY8" s="375"/>
      <c r="GTZ8" s="375"/>
      <c r="GUA8" s="375"/>
      <c r="GUB8" s="375"/>
      <c r="GUC8" s="375"/>
      <c r="GUD8" s="375"/>
      <c r="GUE8" s="375"/>
      <c r="GUF8" s="375"/>
      <c r="GUG8" s="375"/>
      <c r="GUH8" s="375"/>
      <c r="GUI8" s="375"/>
      <c r="GUJ8" s="375"/>
      <c r="GUK8" s="375"/>
      <c r="GUL8" s="375"/>
      <c r="GUM8" s="375"/>
      <c r="GUN8" s="375"/>
      <c r="GUO8" s="375"/>
      <c r="GUP8" s="375"/>
      <c r="GUQ8" s="375"/>
      <c r="GUR8" s="375"/>
      <c r="GUS8" s="375"/>
      <c r="GUT8" s="375"/>
      <c r="GUU8" s="375"/>
      <c r="GUV8" s="375"/>
      <c r="GUW8" s="375"/>
      <c r="GUX8" s="375"/>
      <c r="GUY8" s="375"/>
      <c r="GUZ8" s="375"/>
      <c r="GVA8" s="375"/>
      <c r="GVB8" s="375"/>
      <c r="GVC8" s="375"/>
      <c r="GVD8" s="375"/>
      <c r="GVE8" s="375"/>
      <c r="GVF8" s="375"/>
      <c r="GVG8" s="375"/>
      <c r="GVH8" s="375"/>
      <c r="GVI8" s="375"/>
      <c r="GVJ8" s="375"/>
      <c r="GVK8" s="375"/>
      <c r="GVL8" s="375"/>
      <c r="GVM8" s="375"/>
      <c r="GVN8" s="375"/>
      <c r="GVO8" s="375"/>
      <c r="GVP8" s="375"/>
      <c r="GVQ8" s="375"/>
      <c r="GVR8" s="375"/>
      <c r="GVS8" s="375"/>
      <c r="GVT8" s="375"/>
      <c r="GVU8" s="375"/>
      <c r="GVV8" s="375"/>
      <c r="GVW8" s="375"/>
      <c r="GVX8" s="375"/>
      <c r="GVY8" s="375"/>
      <c r="GVZ8" s="375"/>
      <c r="GWA8" s="375"/>
      <c r="GWB8" s="375"/>
      <c r="GWC8" s="375"/>
      <c r="GWD8" s="375"/>
      <c r="GWE8" s="375"/>
      <c r="GWF8" s="375"/>
      <c r="GWG8" s="375"/>
      <c r="GWH8" s="375"/>
      <c r="GWI8" s="375"/>
      <c r="GWJ8" s="375"/>
      <c r="GWK8" s="375"/>
      <c r="GWL8" s="375"/>
      <c r="GWM8" s="375"/>
      <c r="GWN8" s="375"/>
      <c r="GWO8" s="375"/>
      <c r="GWP8" s="375"/>
      <c r="GWQ8" s="375"/>
      <c r="GWR8" s="375"/>
      <c r="GWS8" s="375"/>
      <c r="GWT8" s="375"/>
      <c r="GWU8" s="375"/>
      <c r="GWV8" s="375"/>
      <c r="GWW8" s="375"/>
      <c r="GWX8" s="375"/>
      <c r="GWY8" s="375"/>
      <c r="GWZ8" s="375"/>
      <c r="GXA8" s="375"/>
      <c r="GXB8" s="375"/>
      <c r="GXC8" s="375"/>
      <c r="GXD8" s="375"/>
      <c r="GXE8" s="375"/>
      <c r="GXF8" s="375"/>
      <c r="GXG8" s="375"/>
      <c r="GXH8" s="375"/>
      <c r="GXI8" s="375"/>
      <c r="GXJ8" s="375"/>
      <c r="GXK8" s="375"/>
      <c r="GXL8" s="375"/>
      <c r="GXM8" s="375"/>
      <c r="GXN8" s="375"/>
      <c r="GXO8" s="375"/>
      <c r="GXP8" s="375"/>
      <c r="GXQ8" s="375"/>
      <c r="GXR8" s="375"/>
      <c r="GXS8" s="375"/>
      <c r="GXT8" s="375"/>
      <c r="GXU8" s="375"/>
      <c r="GXV8" s="375"/>
      <c r="GXW8" s="375"/>
      <c r="GXX8" s="375"/>
      <c r="GXY8" s="375"/>
      <c r="GXZ8" s="375"/>
      <c r="GYA8" s="375"/>
      <c r="GYB8" s="375"/>
      <c r="GYC8" s="375"/>
      <c r="GYD8" s="375"/>
      <c r="GYE8" s="375"/>
      <c r="GYF8" s="375"/>
      <c r="GYG8" s="375"/>
      <c r="GYH8" s="375"/>
      <c r="GYI8" s="375"/>
      <c r="GYJ8" s="375"/>
      <c r="GYK8" s="375"/>
      <c r="GYL8" s="375"/>
      <c r="GYM8" s="375"/>
      <c r="GYN8" s="375"/>
      <c r="GYO8" s="375"/>
      <c r="GYP8" s="375"/>
      <c r="GYQ8" s="375"/>
      <c r="GYR8" s="375"/>
      <c r="GYS8" s="375"/>
      <c r="GYT8" s="375"/>
      <c r="GYU8" s="375"/>
      <c r="GYV8" s="375"/>
      <c r="GYW8" s="375"/>
      <c r="GYX8" s="375"/>
      <c r="GYY8" s="375"/>
      <c r="GYZ8" s="375"/>
      <c r="GZA8" s="375"/>
      <c r="GZB8" s="375"/>
      <c r="GZC8" s="375"/>
      <c r="GZD8" s="375"/>
      <c r="GZE8" s="375"/>
      <c r="GZF8" s="375"/>
      <c r="GZG8" s="375"/>
      <c r="GZH8" s="375"/>
      <c r="GZI8" s="375"/>
      <c r="GZJ8" s="375"/>
      <c r="GZK8" s="375"/>
      <c r="GZL8" s="375"/>
      <c r="GZM8" s="375"/>
      <c r="GZN8" s="375"/>
      <c r="GZO8" s="375"/>
      <c r="GZP8" s="375"/>
      <c r="GZQ8" s="375"/>
      <c r="GZR8" s="375"/>
      <c r="GZS8" s="375"/>
      <c r="GZT8" s="375"/>
      <c r="GZU8" s="375"/>
      <c r="GZV8" s="375"/>
      <c r="GZW8" s="375"/>
      <c r="GZX8" s="375"/>
      <c r="GZY8" s="375"/>
      <c r="GZZ8" s="375"/>
      <c r="HAA8" s="375"/>
      <c r="HAB8" s="375"/>
      <c r="HAC8" s="375"/>
      <c r="HAD8" s="375"/>
      <c r="HAE8" s="375"/>
      <c r="HAF8" s="375"/>
      <c r="HAG8" s="375"/>
      <c r="HAH8" s="375"/>
      <c r="HAI8" s="375"/>
      <c r="HAJ8" s="375"/>
      <c r="HAK8" s="375"/>
      <c r="HAL8" s="375"/>
      <c r="HAM8" s="375"/>
      <c r="HAN8" s="375"/>
      <c r="HAO8" s="375"/>
      <c r="HAP8" s="375"/>
      <c r="HAQ8" s="375"/>
      <c r="HAR8" s="375"/>
      <c r="HAS8" s="375"/>
      <c r="HAT8" s="375"/>
      <c r="HAU8" s="375"/>
      <c r="HAV8" s="375"/>
      <c r="HAW8" s="375"/>
      <c r="HAX8" s="375"/>
      <c r="HAY8" s="375"/>
      <c r="HAZ8" s="375"/>
      <c r="HBA8" s="375"/>
      <c r="HBB8" s="375"/>
      <c r="HBC8" s="375"/>
      <c r="HBD8" s="375"/>
      <c r="HBE8" s="375"/>
      <c r="HBF8" s="375"/>
      <c r="HBG8" s="375"/>
      <c r="HBH8" s="375"/>
      <c r="HBI8" s="375"/>
      <c r="HBJ8" s="375"/>
      <c r="HBK8" s="375"/>
      <c r="HBL8" s="375"/>
      <c r="HBM8" s="375"/>
      <c r="HBN8" s="375"/>
      <c r="HBO8" s="375"/>
      <c r="HBP8" s="375"/>
      <c r="HBQ8" s="375"/>
      <c r="HBR8" s="375"/>
      <c r="HBS8" s="375"/>
      <c r="HBT8" s="375"/>
      <c r="HBU8" s="375"/>
      <c r="HBV8" s="375"/>
      <c r="HBW8" s="375"/>
      <c r="HBX8" s="375"/>
      <c r="HBY8" s="375"/>
      <c r="HBZ8" s="375"/>
      <c r="HCA8" s="375"/>
      <c r="HCB8" s="375"/>
      <c r="HCC8" s="375"/>
      <c r="HCD8" s="375"/>
      <c r="HCE8" s="375"/>
      <c r="HCF8" s="375"/>
      <c r="HCG8" s="375"/>
      <c r="HCH8" s="375"/>
      <c r="HCI8" s="375"/>
      <c r="HCJ8" s="375"/>
      <c r="HCK8" s="375"/>
      <c r="HCL8" s="375"/>
      <c r="HCM8" s="375"/>
      <c r="HCN8" s="375"/>
      <c r="HCO8" s="375"/>
      <c r="HCP8" s="375"/>
      <c r="HCQ8" s="375"/>
      <c r="HCR8" s="375"/>
      <c r="HCS8" s="375"/>
      <c r="HCT8" s="375"/>
      <c r="HCU8" s="375"/>
      <c r="HCV8" s="375"/>
      <c r="HCW8" s="375"/>
      <c r="HCX8" s="375"/>
      <c r="HCY8" s="375"/>
      <c r="HCZ8" s="375"/>
      <c r="HDA8" s="375"/>
      <c r="HDB8" s="375"/>
      <c r="HDC8" s="375"/>
      <c r="HDD8" s="375"/>
      <c r="HDE8" s="375"/>
      <c r="HDF8" s="375"/>
      <c r="HDG8" s="375"/>
      <c r="HDH8" s="375"/>
      <c r="HDI8" s="375"/>
      <c r="HDJ8" s="375"/>
      <c r="HDK8" s="375"/>
      <c r="HDL8" s="375"/>
      <c r="HDM8" s="375"/>
      <c r="HDN8" s="375"/>
      <c r="HDO8" s="375"/>
      <c r="HDP8" s="375"/>
      <c r="HDQ8" s="375"/>
      <c r="HDR8" s="375"/>
      <c r="HDS8" s="375"/>
      <c r="HDT8" s="375"/>
      <c r="HDU8" s="375"/>
      <c r="HDV8" s="375"/>
      <c r="HDW8" s="375"/>
      <c r="HDX8" s="375"/>
      <c r="HDY8" s="375"/>
      <c r="HDZ8" s="375"/>
      <c r="HEA8" s="375"/>
      <c r="HEB8" s="375"/>
      <c r="HEC8" s="375"/>
      <c r="HED8" s="375"/>
      <c r="HEE8" s="375"/>
      <c r="HEF8" s="375"/>
      <c r="HEG8" s="375"/>
      <c r="HEH8" s="375"/>
      <c r="HEI8" s="375"/>
      <c r="HEJ8" s="375"/>
      <c r="HEK8" s="375"/>
      <c r="HEL8" s="375"/>
      <c r="HEM8" s="375"/>
      <c r="HEN8" s="375"/>
      <c r="HEO8" s="375"/>
      <c r="HEP8" s="375"/>
      <c r="HEQ8" s="375"/>
      <c r="HER8" s="375"/>
      <c r="HES8" s="375"/>
      <c r="HET8" s="375"/>
      <c r="HEU8" s="375"/>
      <c r="HEV8" s="375"/>
      <c r="HEW8" s="375"/>
      <c r="HEX8" s="375"/>
      <c r="HEY8" s="375"/>
      <c r="HEZ8" s="375"/>
      <c r="HFA8" s="375"/>
      <c r="HFB8" s="375"/>
      <c r="HFC8" s="375"/>
      <c r="HFD8" s="375"/>
      <c r="HFE8" s="375"/>
      <c r="HFF8" s="375"/>
      <c r="HFG8" s="375"/>
      <c r="HFH8" s="375"/>
      <c r="HFI8" s="375"/>
      <c r="HFJ8" s="375"/>
      <c r="HFK8" s="375"/>
      <c r="HFL8" s="375"/>
      <c r="HFM8" s="375"/>
      <c r="HFN8" s="375"/>
      <c r="HFO8" s="375"/>
      <c r="HFP8" s="375"/>
      <c r="HFQ8" s="375"/>
      <c r="HFR8" s="375"/>
      <c r="HFS8" s="375"/>
      <c r="HFT8" s="375"/>
      <c r="HFU8" s="375"/>
      <c r="HFV8" s="375"/>
      <c r="HFW8" s="375"/>
      <c r="HFX8" s="375"/>
      <c r="HFY8" s="375"/>
      <c r="HFZ8" s="375"/>
      <c r="HGA8" s="375"/>
      <c r="HGB8" s="375"/>
      <c r="HGC8" s="375"/>
      <c r="HGD8" s="375"/>
      <c r="HGE8" s="375"/>
      <c r="HGF8" s="375"/>
      <c r="HGG8" s="375"/>
      <c r="HGH8" s="375"/>
      <c r="HGI8" s="375"/>
      <c r="HGJ8" s="375"/>
      <c r="HGK8" s="375"/>
      <c r="HGL8" s="375"/>
      <c r="HGM8" s="375"/>
      <c r="HGN8" s="375"/>
      <c r="HGO8" s="375"/>
      <c r="HGP8" s="375"/>
      <c r="HGQ8" s="375"/>
      <c r="HGR8" s="375"/>
      <c r="HGS8" s="375"/>
      <c r="HGT8" s="375"/>
      <c r="HGU8" s="375"/>
      <c r="HGV8" s="375"/>
      <c r="HGW8" s="375"/>
      <c r="HGX8" s="375"/>
      <c r="HGY8" s="375"/>
      <c r="HGZ8" s="375"/>
      <c r="HHA8" s="375"/>
      <c r="HHB8" s="375"/>
      <c r="HHC8" s="375"/>
      <c r="HHD8" s="375"/>
      <c r="HHE8" s="375"/>
      <c r="HHF8" s="375"/>
      <c r="HHG8" s="375"/>
      <c r="HHH8" s="375"/>
      <c r="HHI8" s="375"/>
      <c r="HHJ8" s="375"/>
      <c r="HHK8" s="375"/>
      <c r="HHL8" s="375"/>
      <c r="HHM8" s="375"/>
      <c r="HHN8" s="375"/>
      <c r="HHO8" s="375"/>
      <c r="HHP8" s="375"/>
      <c r="HHQ8" s="375"/>
      <c r="HHR8" s="375"/>
      <c r="HHS8" s="375"/>
      <c r="HHT8" s="375"/>
      <c r="HHU8" s="375"/>
      <c r="HHV8" s="375"/>
      <c r="HHW8" s="375"/>
      <c r="HHX8" s="375"/>
      <c r="HHY8" s="375"/>
      <c r="HHZ8" s="375"/>
      <c r="HIA8" s="375"/>
      <c r="HIB8" s="375"/>
      <c r="HIC8" s="375"/>
      <c r="HID8" s="375"/>
      <c r="HIE8" s="375"/>
      <c r="HIF8" s="375"/>
      <c r="HIG8" s="375"/>
      <c r="HIH8" s="375"/>
      <c r="HII8" s="375"/>
      <c r="HIJ8" s="375"/>
      <c r="HIK8" s="375"/>
      <c r="HIL8" s="375"/>
      <c r="HIM8" s="375"/>
      <c r="HIN8" s="375"/>
      <c r="HIO8" s="375"/>
      <c r="HIP8" s="375"/>
      <c r="HIQ8" s="375"/>
      <c r="HIR8" s="375"/>
      <c r="HIS8" s="375"/>
      <c r="HIT8" s="375"/>
      <c r="HIU8" s="375"/>
      <c r="HIV8" s="375"/>
      <c r="HIW8" s="375"/>
      <c r="HIX8" s="375"/>
      <c r="HIY8" s="375"/>
      <c r="HIZ8" s="375"/>
      <c r="HJA8" s="375"/>
      <c r="HJB8" s="375"/>
      <c r="HJC8" s="375"/>
      <c r="HJD8" s="375"/>
      <c r="HJE8" s="375"/>
      <c r="HJF8" s="375"/>
      <c r="HJG8" s="375"/>
      <c r="HJH8" s="375"/>
      <c r="HJI8" s="375"/>
      <c r="HJJ8" s="375"/>
      <c r="HJK8" s="375"/>
      <c r="HJL8" s="375"/>
      <c r="HJM8" s="375"/>
      <c r="HJN8" s="375"/>
      <c r="HJO8" s="375"/>
      <c r="HJP8" s="375"/>
      <c r="HJQ8" s="375"/>
      <c r="HJR8" s="375"/>
      <c r="HJS8" s="375"/>
      <c r="HJT8" s="375"/>
      <c r="HJU8" s="375"/>
      <c r="HJV8" s="375"/>
      <c r="HJW8" s="375"/>
      <c r="HJX8" s="375"/>
      <c r="HJY8" s="375"/>
      <c r="HJZ8" s="375"/>
      <c r="HKA8" s="375"/>
      <c r="HKB8" s="375"/>
      <c r="HKC8" s="375"/>
      <c r="HKD8" s="375"/>
      <c r="HKE8" s="375"/>
      <c r="HKF8" s="375"/>
      <c r="HKG8" s="375"/>
      <c r="HKH8" s="375"/>
      <c r="HKI8" s="375"/>
      <c r="HKJ8" s="375"/>
      <c r="HKK8" s="375"/>
      <c r="HKL8" s="375"/>
      <c r="HKM8" s="375"/>
      <c r="HKN8" s="375"/>
      <c r="HKO8" s="375"/>
      <c r="HKP8" s="375"/>
      <c r="HKQ8" s="375"/>
      <c r="HKR8" s="375"/>
      <c r="HKS8" s="375"/>
      <c r="HKT8" s="375"/>
      <c r="HKU8" s="375"/>
      <c r="HKV8" s="375"/>
      <c r="HKW8" s="375"/>
      <c r="HKX8" s="375"/>
      <c r="HKY8" s="375"/>
      <c r="HKZ8" s="375"/>
      <c r="HLA8" s="375"/>
      <c r="HLB8" s="375"/>
      <c r="HLC8" s="375"/>
      <c r="HLD8" s="375"/>
      <c r="HLE8" s="375"/>
      <c r="HLF8" s="375"/>
      <c r="HLG8" s="375"/>
      <c r="HLH8" s="375"/>
      <c r="HLI8" s="375"/>
      <c r="HLJ8" s="375"/>
      <c r="HLK8" s="375"/>
      <c r="HLL8" s="375"/>
      <c r="HLM8" s="375"/>
      <c r="HLN8" s="375"/>
      <c r="HLO8" s="375"/>
      <c r="HLP8" s="375"/>
      <c r="HLQ8" s="375"/>
      <c r="HLR8" s="375"/>
      <c r="HLS8" s="375"/>
      <c r="HLT8" s="375"/>
      <c r="HLU8" s="375"/>
      <c r="HLV8" s="375"/>
      <c r="HLW8" s="375"/>
      <c r="HLX8" s="375"/>
      <c r="HLY8" s="375"/>
      <c r="HLZ8" s="375"/>
      <c r="HMA8" s="375"/>
      <c r="HMB8" s="375"/>
      <c r="HMC8" s="375"/>
      <c r="HMD8" s="375"/>
      <c r="HME8" s="375"/>
      <c r="HMF8" s="375"/>
      <c r="HMG8" s="375"/>
      <c r="HMH8" s="375"/>
      <c r="HMI8" s="375"/>
      <c r="HMJ8" s="375"/>
      <c r="HMK8" s="375"/>
      <c r="HML8" s="375"/>
      <c r="HMM8" s="375"/>
      <c r="HMN8" s="375"/>
      <c r="HMO8" s="375"/>
      <c r="HMP8" s="375"/>
      <c r="HMQ8" s="375"/>
      <c r="HMR8" s="375"/>
      <c r="HMS8" s="375"/>
      <c r="HMT8" s="375"/>
      <c r="HMU8" s="375"/>
      <c r="HMV8" s="375"/>
      <c r="HMW8" s="375"/>
      <c r="HMX8" s="375"/>
      <c r="HMY8" s="375"/>
      <c r="HMZ8" s="375"/>
      <c r="HNA8" s="375"/>
      <c r="HNB8" s="375"/>
      <c r="HNC8" s="375"/>
      <c r="HND8" s="375"/>
      <c r="HNE8" s="375"/>
      <c r="HNF8" s="375"/>
      <c r="HNG8" s="375"/>
      <c r="HNH8" s="375"/>
      <c r="HNI8" s="375"/>
      <c r="HNJ8" s="375"/>
      <c r="HNK8" s="375"/>
      <c r="HNL8" s="375"/>
      <c r="HNM8" s="375"/>
      <c r="HNN8" s="375"/>
      <c r="HNO8" s="375"/>
      <c r="HNP8" s="375"/>
      <c r="HNQ8" s="375"/>
      <c r="HNR8" s="375"/>
      <c r="HNS8" s="375"/>
      <c r="HNT8" s="375"/>
      <c r="HNU8" s="375"/>
      <c r="HNV8" s="375"/>
      <c r="HNW8" s="375"/>
      <c r="HNX8" s="375"/>
      <c r="HNY8" s="375"/>
      <c r="HNZ8" s="375"/>
      <c r="HOA8" s="375"/>
      <c r="HOB8" s="375"/>
      <c r="HOC8" s="375"/>
      <c r="HOD8" s="375"/>
      <c r="HOE8" s="375"/>
      <c r="HOF8" s="375"/>
      <c r="HOG8" s="375"/>
      <c r="HOH8" s="375"/>
      <c r="HOI8" s="375"/>
      <c r="HOJ8" s="375"/>
      <c r="HOK8" s="375"/>
      <c r="HOL8" s="375"/>
      <c r="HOM8" s="375"/>
      <c r="HON8" s="375"/>
      <c r="HOO8" s="375"/>
      <c r="HOP8" s="375"/>
      <c r="HOQ8" s="375"/>
      <c r="HOR8" s="375"/>
      <c r="HOS8" s="375"/>
      <c r="HOT8" s="375"/>
      <c r="HOU8" s="375"/>
      <c r="HOV8" s="375"/>
      <c r="HOW8" s="375"/>
      <c r="HOX8" s="375"/>
      <c r="HOY8" s="375"/>
      <c r="HOZ8" s="375"/>
      <c r="HPA8" s="375"/>
      <c r="HPB8" s="375"/>
      <c r="HPC8" s="375"/>
      <c r="HPD8" s="375"/>
      <c r="HPE8" s="375"/>
      <c r="HPF8" s="375"/>
      <c r="HPG8" s="375"/>
      <c r="HPH8" s="375"/>
      <c r="HPI8" s="375"/>
      <c r="HPJ8" s="375"/>
      <c r="HPK8" s="375"/>
      <c r="HPL8" s="375"/>
      <c r="HPM8" s="375"/>
      <c r="HPN8" s="375"/>
      <c r="HPO8" s="375"/>
      <c r="HPP8" s="375"/>
      <c r="HPQ8" s="375"/>
      <c r="HPR8" s="375"/>
      <c r="HPS8" s="375"/>
      <c r="HPT8" s="375"/>
      <c r="HPU8" s="375"/>
      <c r="HPV8" s="375"/>
      <c r="HPW8" s="375"/>
      <c r="HPX8" s="375"/>
      <c r="HPY8" s="375"/>
      <c r="HPZ8" s="375"/>
      <c r="HQA8" s="375"/>
      <c r="HQB8" s="375"/>
      <c r="HQC8" s="375"/>
      <c r="HQD8" s="375"/>
      <c r="HQE8" s="375"/>
      <c r="HQF8" s="375"/>
      <c r="HQG8" s="375"/>
      <c r="HQH8" s="375"/>
      <c r="HQI8" s="375"/>
      <c r="HQJ8" s="375"/>
      <c r="HQK8" s="375"/>
      <c r="HQL8" s="375"/>
      <c r="HQM8" s="375"/>
      <c r="HQN8" s="375"/>
      <c r="HQO8" s="375"/>
      <c r="HQP8" s="375"/>
      <c r="HQQ8" s="375"/>
      <c r="HQR8" s="375"/>
      <c r="HQS8" s="375"/>
      <c r="HQT8" s="375"/>
      <c r="HQU8" s="375"/>
      <c r="HQV8" s="375"/>
      <c r="HQW8" s="375"/>
      <c r="HQX8" s="375"/>
      <c r="HQY8" s="375"/>
      <c r="HQZ8" s="375"/>
      <c r="HRA8" s="375"/>
      <c r="HRB8" s="375"/>
      <c r="HRC8" s="375"/>
      <c r="HRD8" s="375"/>
      <c r="HRE8" s="375"/>
      <c r="HRF8" s="375"/>
      <c r="HRG8" s="375"/>
      <c r="HRH8" s="375"/>
      <c r="HRI8" s="375"/>
      <c r="HRJ8" s="375"/>
      <c r="HRK8" s="375"/>
      <c r="HRL8" s="375"/>
      <c r="HRM8" s="375"/>
      <c r="HRN8" s="375"/>
      <c r="HRO8" s="375"/>
      <c r="HRP8" s="375"/>
      <c r="HRQ8" s="375"/>
      <c r="HRR8" s="375"/>
      <c r="HRS8" s="375"/>
      <c r="HRT8" s="375"/>
      <c r="HRU8" s="375"/>
      <c r="HRV8" s="375"/>
      <c r="HRW8" s="375"/>
      <c r="HRX8" s="375"/>
      <c r="HRY8" s="375"/>
      <c r="HRZ8" s="375"/>
      <c r="HSA8" s="375"/>
      <c r="HSB8" s="375"/>
      <c r="HSC8" s="375"/>
      <c r="HSD8" s="375"/>
      <c r="HSE8" s="375"/>
      <c r="HSF8" s="375"/>
      <c r="HSG8" s="375"/>
      <c r="HSH8" s="375"/>
      <c r="HSI8" s="375"/>
      <c r="HSJ8" s="375"/>
      <c r="HSK8" s="375"/>
      <c r="HSL8" s="375"/>
      <c r="HSM8" s="375"/>
      <c r="HSN8" s="375"/>
      <c r="HSO8" s="375"/>
      <c r="HSP8" s="375"/>
      <c r="HSQ8" s="375"/>
      <c r="HSR8" s="375"/>
      <c r="HSS8" s="375"/>
      <c r="HST8" s="375"/>
      <c r="HSU8" s="375"/>
      <c r="HSV8" s="375"/>
      <c r="HSW8" s="375"/>
      <c r="HSX8" s="375"/>
      <c r="HSY8" s="375"/>
      <c r="HSZ8" s="375"/>
      <c r="HTA8" s="375"/>
      <c r="HTB8" s="375"/>
      <c r="HTC8" s="375"/>
      <c r="HTD8" s="375"/>
      <c r="HTE8" s="375"/>
      <c r="HTF8" s="375"/>
      <c r="HTG8" s="375"/>
      <c r="HTH8" s="375"/>
      <c r="HTI8" s="375"/>
      <c r="HTJ8" s="375"/>
      <c r="HTK8" s="375"/>
      <c r="HTL8" s="375"/>
      <c r="HTM8" s="375"/>
      <c r="HTN8" s="375"/>
      <c r="HTO8" s="375"/>
      <c r="HTP8" s="375"/>
      <c r="HTQ8" s="375"/>
      <c r="HTR8" s="375"/>
      <c r="HTS8" s="375"/>
      <c r="HTT8" s="375"/>
      <c r="HTU8" s="375"/>
      <c r="HTV8" s="375"/>
      <c r="HTW8" s="375"/>
      <c r="HTX8" s="375"/>
      <c r="HTY8" s="375"/>
      <c r="HTZ8" s="375"/>
      <c r="HUA8" s="375"/>
      <c r="HUB8" s="375"/>
      <c r="HUC8" s="375"/>
      <c r="HUD8" s="375"/>
      <c r="HUE8" s="375"/>
      <c r="HUF8" s="375"/>
      <c r="HUG8" s="375"/>
      <c r="HUH8" s="375"/>
      <c r="HUI8" s="375"/>
      <c r="HUJ8" s="375"/>
      <c r="HUK8" s="375"/>
      <c r="HUL8" s="375"/>
      <c r="HUM8" s="375"/>
      <c r="HUN8" s="375"/>
      <c r="HUO8" s="375"/>
      <c r="HUP8" s="375"/>
      <c r="HUQ8" s="375"/>
      <c r="HUR8" s="375"/>
      <c r="HUS8" s="375"/>
      <c r="HUT8" s="375"/>
      <c r="HUU8" s="375"/>
      <c r="HUV8" s="375"/>
      <c r="HUW8" s="375"/>
      <c r="HUX8" s="375"/>
      <c r="HUY8" s="375"/>
      <c r="HUZ8" s="375"/>
      <c r="HVA8" s="375"/>
      <c r="HVB8" s="375"/>
      <c r="HVC8" s="375"/>
      <c r="HVD8" s="375"/>
      <c r="HVE8" s="375"/>
      <c r="HVF8" s="375"/>
      <c r="HVG8" s="375"/>
      <c r="HVH8" s="375"/>
      <c r="HVI8" s="375"/>
      <c r="HVJ8" s="375"/>
      <c r="HVK8" s="375"/>
      <c r="HVL8" s="375"/>
      <c r="HVM8" s="375"/>
      <c r="HVN8" s="375"/>
      <c r="HVO8" s="375"/>
      <c r="HVP8" s="375"/>
      <c r="HVQ8" s="375"/>
      <c r="HVR8" s="375"/>
      <c r="HVS8" s="375"/>
      <c r="HVT8" s="375"/>
      <c r="HVU8" s="375"/>
      <c r="HVV8" s="375"/>
      <c r="HVW8" s="375"/>
      <c r="HVX8" s="375"/>
      <c r="HVY8" s="375"/>
      <c r="HVZ8" s="375"/>
      <c r="HWA8" s="375"/>
      <c r="HWB8" s="375"/>
      <c r="HWC8" s="375"/>
      <c r="HWD8" s="375"/>
      <c r="HWE8" s="375"/>
      <c r="HWF8" s="375"/>
      <c r="HWG8" s="375"/>
      <c r="HWH8" s="375"/>
      <c r="HWI8" s="375"/>
      <c r="HWJ8" s="375"/>
      <c r="HWK8" s="375"/>
      <c r="HWL8" s="375"/>
      <c r="HWM8" s="375"/>
      <c r="HWN8" s="375"/>
      <c r="HWO8" s="375"/>
      <c r="HWP8" s="375"/>
      <c r="HWQ8" s="375"/>
      <c r="HWR8" s="375"/>
      <c r="HWS8" s="375"/>
      <c r="HWT8" s="375"/>
      <c r="HWU8" s="375"/>
      <c r="HWV8" s="375"/>
      <c r="HWW8" s="375"/>
      <c r="HWX8" s="375"/>
      <c r="HWY8" s="375"/>
      <c r="HWZ8" s="375"/>
      <c r="HXA8" s="375"/>
      <c r="HXB8" s="375"/>
      <c r="HXC8" s="375"/>
      <c r="HXD8" s="375"/>
      <c r="HXE8" s="375"/>
      <c r="HXF8" s="375"/>
      <c r="HXG8" s="375"/>
      <c r="HXH8" s="375"/>
      <c r="HXI8" s="375"/>
      <c r="HXJ8" s="375"/>
      <c r="HXK8" s="375"/>
      <c r="HXL8" s="375"/>
      <c r="HXM8" s="375"/>
      <c r="HXN8" s="375"/>
      <c r="HXO8" s="375"/>
      <c r="HXP8" s="375"/>
      <c r="HXQ8" s="375"/>
      <c r="HXR8" s="375"/>
      <c r="HXS8" s="375"/>
      <c r="HXT8" s="375"/>
      <c r="HXU8" s="375"/>
      <c r="HXV8" s="375"/>
      <c r="HXW8" s="375"/>
      <c r="HXX8" s="375"/>
      <c r="HXY8" s="375"/>
      <c r="HXZ8" s="375"/>
      <c r="HYA8" s="375"/>
      <c r="HYB8" s="375"/>
      <c r="HYC8" s="375"/>
      <c r="HYD8" s="375"/>
      <c r="HYE8" s="375"/>
      <c r="HYF8" s="375"/>
      <c r="HYG8" s="375"/>
      <c r="HYH8" s="375"/>
      <c r="HYI8" s="375"/>
      <c r="HYJ8" s="375"/>
      <c r="HYK8" s="375"/>
      <c r="HYL8" s="375"/>
      <c r="HYM8" s="375"/>
      <c r="HYN8" s="375"/>
      <c r="HYO8" s="375"/>
      <c r="HYP8" s="375"/>
      <c r="HYQ8" s="375"/>
      <c r="HYR8" s="375"/>
      <c r="HYS8" s="375"/>
      <c r="HYT8" s="375"/>
      <c r="HYU8" s="375"/>
      <c r="HYV8" s="375"/>
      <c r="HYW8" s="375"/>
      <c r="HYX8" s="375"/>
      <c r="HYY8" s="375"/>
      <c r="HYZ8" s="375"/>
      <c r="HZA8" s="375"/>
      <c r="HZB8" s="375"/>
      <c r="HZC8" s="375"/>
      <c r="HZD8" s="375"/>
      <c r="HZE8" s="375"/>
      <c r="HZF8" s="375"/>
      <c r="HZG8" s="375"/>
      <c r="HZH8" s="375"/>
      <c r="HZI8" s="375"/>
      <c r="HZJ8" s="375"/>
      <c r="HZK8" s="375"/>
      <c r="HZL8" s="375"/>
      <c r="HZM8" s="375"/>
      <c r="HZN8" s="375"/>
      <c r="HZO8" s="375"/>
      <c r="HZP8" s="375"/>
      <c r="HZQ8" s="375"/>
      <c r="HZR8" s="375"/>
      <c r="HZS8" s="375"/>
      <c r="HZT8" s="375"/>
      <c r="HZU8" s="375"/>
      <c r="HZV8" s="375"/>
      <c r="HZW8" s="375"/>
      <c r="HZX8" s="375"/>
      <c r="HZY8" s="375"/>
      <c r="HZZ8" s="375"/>
      <c r="IAA8" s="375"/>
      <c r="IAB8" s="375"/>
      <c r="IAC8" s="375"/>
      <c r="IAD8" s="375"/>
      <c r="IAE8" s="375"/>
      <c r="IAF8" s="375"/>
      <c r="IAG8" s="375"/>
      <c r="IAH8" s="375"/>
      <c r="IAI8" s="375"/>
      <c r="IAJ8" s="375"/>
      <c r="IAK8" s="375"/>
      <c r="IAL8" s="375"/>
      <c r="IAM8" s="375"/>
      <c r="IAN8" s="375"/>
      <c r="IAO8" s="375"/>
      <c r="IAP8" s="375"/>
      <c r="IAQ8" s="375"/>
      <c r="IAR8" s="375"/>
      <c r="IAS8" s="375"/>
      <c r="IAT8" s="375"/>
      <c r="IAU8" s="375"/>
      <c r="IAV8" s="375"/>
      <c r="IAW8" s="375"/>
      <c r="IAX8" s="375"/>
      <c r="IAY8" s="375"/>
      <c r="IAZ8" s="375"/>
      <c r="IBA8" s="375"/>
      <c r="IBB8" s="375"/>
      <c r="IBC8" s="375"/>
      <c r="IBD8" s="375"/>
      <c r="IBE8" s="375"/>
      <c r="IBF8" s="375"/>
      <c r="IBG8" s="375"/>
      <c r="IBH8" s="375"/>
      <c r="IBI8" s="375"/>
      <c r="IBJ8" s="375"/>
      <c r="IBK8" s="375"/>
      <c r="IBL8" s="375"/>
      <c r="IBM8" s="375"/>
      <c r="IBN8" s="375"/>
      <c r="IBO8" s="375"/>
      <c r="IBP8" s="375"/>
      <c r="IBQ8" s="375"/>
      <c r="IBR8" s="375"/>
      <c r="IBS8" s="375"/>
      <c r="IBT8" s="375"/>
      <c r="IBU8" s="375"/>
      <c r="IBV8" s="375"/>
      <c r="IBW8" s="375"/>
      <c r="IBX8" s="375"/>
      <c r="IBY8" s="375"/>
      <c r="IBZ8" s="375"/>
      <c r="ICA8" s="375"/>
      <c r="ICB8" s="375"/>
      <c r="ICC8" s="375"/>
      <c r="ICD8" s="375"/>
      <c r="ICE8" s="375"/>
      <c r="ICF8" s="375"/>
      <c r="ICG8" s="375"/>
      <c r="ICH8" s="375"/>
      <c r="ICI8" s="375"/>
      <c r="ICJ8" s="375"/>
      <c r="ICK8" s="375"/>
      <c r="ICL8" s="375"/>
      <c r="ICM8" s="375"/>
      <c r="ICN8" s="375"/>
      <c r="ICO8" s="375"/>
      <c r="ICP8" s="375"/>
      <c r="ICQ8" s="375"/>
      <c r="ICR8" s="375"/>
      <c r="ICS8" s="375"/>
      <c r="ICT8" s="375"/>
      <c r="ICU8" s="375"/>
      <c r="ICV8" s="375"/>
      <c r="ICW8" s="375"/>
      <c r="ICX8" s="375"/>
      <c r="ICY8" s="375"/>
      <c r="ICZ8" s="375"/>
      <c r="IDA8" s="375"/>
      <c r="IDB8" s="375"/>
      <c r="IDC8" s="375"/>
      <c r="IDD8" s="375"/>
      <c r="IDE8" s="375"/>
      <c r="IDF8" s="375"/>
      <c r="IDG8" s="375"/>
      <c r="IDH8" s="375"/>
      <c r="IDI8" s="375"/>
      <c r="IDJ8" s="375"/>
      <c r="IDK8" s="375"/>
      <c r="IDL8" s="375"/>
      <c r="IDM8" s="375"/>
      <c r="IDN8" s="375"/>
      <c r="IDO8" s="375"/>
      <c r="IDP8" s="375"/>
      <c r="IDQ8" s="375"/>
      <c r="IDR8" s="375"/>
      <c r="IDS8" s="375"/>
      <c r="IDT8" s="375"/>
      <c r="IDU8" s="375"/>
      <c r="IDV8" s="375"/>
      <c r="IDW8" s="375"/>
      <c r="IDX8" s="375"/>
      <c r="IDY8" s="375"/>
      <c r="IDZ8" s="375"/>
      <c r="IEA8" s="375"/>
      <c r="IEB8" s="375"/>
      <c r="IEC8" s="375"/>
      <c r="IED8" s="375"/>
      <c r="IEE8" s="375"/>
      <c r="IEF8" s="375"/>
      <c r="IEG8" s="375"/>
      <c r="IEH8" s="375"/>
      <c r="IEI8" s="375"/>
      <c r="IEJ8" s="375"/>
      <c r="IEK8" s="375"/>
      <c r="IEL8" s="375"/>
      <c r="IEM8" s="375"/>
      <c r="IEN8" s="375"/>
      <c r="IEO8" s="375"/>
      <c r="IEP8" s="375"/>
      <c r="IEQ8" s="375"/>
      <c r="IER8" s="375"/>
      <c r="IES8" s="375"/>
      <c r="IET8" s="375"/>
      <c r="IEU8" s="375"/>
      <c r="IEV8" s="375"/>
      <c r="IEW8" s="375"/>
      <c r="IEX8" s="375"/>
      <c r="IEY8" s="375"/>
      <c r="IEZ8" s="375"/>
      <c r="IFA8" s="375"/>
      <c r="IFB8" s="375"/>
      <c r="IFC8" s="375"/>
      <c r="IFD8" s="375"/>
      <c r="IFE8" s="375"/>
      <c r="IFF8" s="375"/>
      <c r="IFG8" s="375"/>
      <c r="IFH8" s="375"/>
      <c r="IFI8" s="375"/>
      <c r="IFJ8" s="375"/>
      <c r="IFK8" s="375"/>
      <c r="IFL8" s="375"/>
      <c r="IFM8" s="375"/>
      <c r="IFN8" s="375"/>
      <c r="IFO8" s="375"/>
      <c r="IFP8" s="375"/>
      <c r="IFQ8" s="375"/>
      <c r="IFR8" s="375"/>
      <c r="IFS8" s="375"/>
      <c r="IFT8" s="375"/>
      <c r="IFU8" s="375"/>
      <c r="IFV8" s="375"/>
      <c r="IFW8" s="375"/>
      <c r="IFX8" s="375"/>
      <c r="IFY8" s="375"/>
      <c r="IFZ8" s="375"/>
      <c r="IGA8" s="375"/>
      <c r="IGB8" s="375"/>
      <c r="IGC8" s="375"/>
      <c r="IGD8" s="375"/>
      <c r="IGE8" s="375"/>
      <c r="IGF8" s="375"/>
      <c r="IGG8" s="375"/>
      <c r="IGH8" s="375"/>
      <c r="IGI8" s="375"/>
      <c r="IGJ8" s="375"/>
      <c r="IGK8" s="375"/>
      <c r="IGL8" s="375"/>
      <c r="IGM8" s="375"/>
      <c r="IGN8" s="375"/>
      <c r="IGO8" s="375"/>
      <c r="IGP8" s="375"/>
      <c r="IGQ8" s="375"/>
      <c r="IGR8" s="375"/>
      <c r="IGS8" s="375"/>
      <c r="IGT8" s="375"/>
      <c r="IGU8" s="375"/>
      <c r="IGV8" s="375"/>
      <c r="IGW8" s="375"/>
      <c r="IGX8" s="375"/>
      <c r="IGY8" s="375"/>
      <c r="IGZ8" s="375"/>
      <c r="IHA8" s="375"/>
      <c r="IHB8" s="375"/>
      <c r="IHC8" s="375"/>
      <c r="IHD8" s="375"/>
      <c r="IHE8" s="375"/>
      <c r="IHF8" s="375"/>
      <c r="IHG8" s="375"/>
      <c r="IHH8" s="375"/>
      <c r="IHI8" s="375"/>
      <c r="IHJ8" s="375"/>
      <c r="IHK8" s="375"/>
      <c r="IHL8" s="375"/>
      <c r="IHM8" s="375"/>
      <c r="IHN8" s="375"/>
      <c r="IHO8" s="375"/>
      <c r="IHP8" s="375"/>
      <c r="IHQ8" s="375"/>
      <c r="IHR8" s="375"/>
      <c r="IHS8" s="375"/>
      <c r="IHT8" s="375"/>
      <c r="IHU8" s="375"/>
      <c r="IHV8" s="375"/>
      <c r="IHW8" s="375"/>
      <c r="IHX8" s="375"/>
      <c r="IHY8" s="375"/>
      <c r="IHZ8" s="375"/>
      <c r="IIA8" s="375"/>
      <c r="IIB8" s="375"/>
      <c r="IIC8" s="375"/>
      <c r="IID8" s="375"/>
      <c r="IIE8" s="375"/>
      <c r="IIF8" s="375"/>
      <c r="IIG8" s="375"/>
      <c r="IIH8" s="375"/>
      <c r="III8" s="375"/>
      <c r="IIJ8" s="375"/>
      <c r="IIK8" s="375"/>
      <c r="IIL8" s="375"/>
      <c r="IIM8" s="375"/>
      <c r="IIN8" s="375"/>
      <c r="IIO8" s="375"/>
      <c r="IIP8" s="375"/>
      <c r="IIQ8" s="375"/>
      <c r="IIR8" s="375"/>
      <c r="IIS8" s="375"/>
      <c r="IIT8" s="375"/>
      <c r="IIU8" s="375"/>
      <c r="IIV8" s="375"/>
      <c r="IIW8" s="375"/>
      <c r="IIX8" s="375"/>
      <c r="IIY8" s="375"/>
      <c r="IIZ8" s="375"/>
      <c r="IJA8" s="375"/>
      <c r="IJB8" s="375"/>
      <c r="IJC8" s="375"/>
      <c r="IJD8" s="375"/>
      <c r="IJE8" s="375"/>
      <c r="IJF8" s="375"/>
      <c r="IJG8" s="375"/>
      <c r="IJH8" s="375"/>
      <c r="IJI8" s="375"/>
      <c r="IJJ8" s="375"/>
      <c r="IJK8" s="375"/>
      <c r="IJL8" s="375"/>
      <c r="IJM8" s="375"/>
      <c r="IJN8" s="375"/>
      <c r="IJO8" s="375"/>
      <c r="IJP8" s="375"/>
      <c r="IJQ8" s="375"/>
      <c r="IJR8" s="375"/>
      <c r="IJS8" s="375"/>
      <c r="IJT8" s="375"/>
      <c r="IJU8" s="375"/>
      <c r="IJV8" s="375"/>
      <c r="IJW8" s="375"/>
      <c r="IJX8" s="375"/>
      <c r="IJY8" s="375"/>
      <c r="IJZ8" s="375"/>
      <c r="IKA8" s="375"/>
      <c r="IKB8" s="375"/>
      <c r="IKC8" s="375"/>
      <c r="IKD8" s="375"/>
      <c r="IKE8" s="375"/>
      <c r="IKF8" s="375"/>
      <c r="IKG8" s="375"/>
      <c r="IKH8" s="375"/>
      <c r="IKI8" s="375"/>
      <c r="IKJ8" s="375"/>
      <c r="IKK8" s="375"/>
      <c r="IKL8" s="375"/>
      <c r="IKM8" s="375"/>
      <c r="IKN8" s="375"/>
      <c r="IKO8" s="375"/>
      <c r="IKP8" s="375"/>
      <c r="IKQ8" s="375"/>
      <c r="IKR8" s="375"/>
      <c r="IKS8" s="375"/>
      <c r="IKT8" s="375"/>
      <c r="IKU8" s="375"/>
      <c r="IKV8" s="375"/>
      <c r="IKW8" s="375"/>
      <c r="IKX8" s="375"/>
      <c r="IKY8" s="375"/>
      <c r="IKZ8" s="375"/>
      <c r="ILA8" s="375"/>
      <c r="ILB8" s="375"/>
      <c r="ILC8" s="375"/>
      <c r="ILD8" s="375"/>
      <c r="ILE8" s="375"/>
      <c r="ILF8" s="375"/>
      <c r="ILG8" s="375"/>
      <c r="ILH8" s="375"/>
      <c r="ILI8" s="375"/>
      <c r="ILJ8" s="375"/>
      <c r="ILK8" s="375"/>
      <c r="ILL8" s="375"/>
      <c r="ILM8" s="375"/>
      <c r="ILN8" s="375"/>
      <c r="ILO8" s="375"/>
      <c r="ILP8" s="375"/>
      <c r="ILQ8" s="375"/>
      <c r="ILR8" s="375"/>
      <c r="ILS8" s="375"/>
      <c r="ILT8" s="375"/>
      <c r="ILU8" s="375"/>
      <c r="ILV8" s="375"/>
      <c r="ILW8" s="375"/>
      <c r="ILX8" s="375"/>
      <c r="ILY8" s="375"/>
      <c r="ILZ8" s="375"/>
      <c r="IMA8" s="375"/>
      <c r="IMB8" s="375"/>
      <c r="IMC8" s="375"/>
      <c r="IMD8" s="375"/>
      <c r="IME8" s="375"/>
      <c r="IMF8" s="375"/>
      <c r="IMG8" s="375"/>
      <c r="IMH8" s="375"/>
      <c r="IMI8" s="375"/>
      <c r="IMJ8" s="375"/>
      <c r="IMK8" s="375"/>
      <c r="IML8" s="375"/>
      <c r="IMM8" s="375"/>
      <c r="IMN8" s="375"/>
      <c r="IMO8" s="375"/>
      <c r="IMP8" s="375"/>
      <c r="IMQ8" s="375"/>
      <c r="IMR8" s="375"/>
      <c r="IMS8" s="375"/>
      <c r="IMT8" s="375"/>
      <c r="IMU8" s="375"/>
      <c r="IMV8" s="375"/>
      <c r="IMW8" s="375"/>
      <c r="IMX8" s="375"/>
      <c r="IMY8" s="375"/>
      <c r="IMZ8" s="375"/>
      <c r="INA8" s="375"/>
      <c r="INB8" s="375"/>
      <c r="INC8" s="375"/>
      <c r="IND8" s="375"/>
      <c r="INE8" s="375"/>
      <c r="INF8" s="375"/>
      <c r="ING8" s="375"/>
      <c r="INH8" s="375"/>
      <c r="INI8" s="375"/>
      <c r="INJ8" s="375"/>
      <c r="INK8" s="375"/>
      <c r="INL8" s="375"/>
      <c r="INM8" s="375"/>
      <c r="INN8" s="375"/>
      <c r="INO8" s="375"/>
      <c r="INP8" s="375"/>
      <c r="INQ8" s="375"/>
      <c r="INR8" s="375"/>
      <c r="INS8" s="375"/>
      <c r="INT8" s="375"/>
      <c r="INU8" s="375"/>
      <c r="INV8" s="375"/>
      <c r="INW8" s="375"/>
      <c r="INX8" s="375"/>
      <c r="INY8" s="375"/>
      <c r="INZ8" s="375"/>
      <c r="IOA8" s="375"/>
      <c r="IOB8" s="375"/>
      <c r="IOC8" s="375"/>
      <c r="IOD8" s="375"/>
      <c r="IOE8" s="375"/>
      <c r="IOF8" s="375"/>
      <c r="IOG8" s="375"/>
      <c r="IOH8" s="375"/>
      <c r="IOI8" s="375"/>
      <c r="IOJ8" s="375"/>
      <c r="IOK8" s="375"/>
      <c r="IOL8" s="375"/>
      <c r="IOM8" s="375"/>
      <c r="ION8" s="375"/>
      <c r="IOO8" s="375"/>
      <c r="IOP8" s="375"/>
      <c r="IOQ8" s="375"/>
      <c r="IOR8" s="375"/>
      <c r="IOS8" s="375"/>
      <c r="IOT8" s="375"/>
      <c r="IOU8" s="375"/>
      <c r="IOV8" s="375"/>
      <c r="IOW8" s="375"/>
      <c r="IOX8" s="375"/>
      <c r="IOY8" s="375"/>
      <c r="IOZ8" s="375"/>
      <c r="IPA8" s="375"/>
      <c r="IPB8" s="375"/>
      <c r="IPC8" s="375"/>
      <c r="IPD8" s="375"/>
      <c r="IPE8" s="375"/>
      <c r="IPF8" s="375"/>
      <c r="IPG8" s="375"/>
      <c r="IPH8" s="375"/>
      <c r="IPI8" s="375"/>
      <c r="IPJ8" s="375"/>
      <c r="IPK8" s="375"/>
      <c r="IPL8" s="375"/>
      <c r="IPM8" s="375"/>
      <c r="IPN8" s="375"/>
      <c r="IPO8" s="375"/>
      <c r="IPP8" s="375"/>
      <c r="IPQ8" s="375"/>
      <c r="IPR8" s="375"/>
      <c r="IPS8" s="375"/>
      <c r="IPT8" s="375"/>
      <c r="IPU8" s="375"/>
      <c r="IPV8" s="375"/>
      <c r="IPW8" s="375"/>
      <c r="IPX8" s="375"/>
      <c r="IPY8" s="375"/>
      <c r="IPZ8" s="375"/>
      <c r="IQA8" s="375"/>
      <c r="IQB8" s="375"/>
      <c r="IQC8" s="375"/>
      <c r="IQD8" s="375"/>
      <c r="IQE8" s="375"/>
      <c r="IQF8" s="375"/>
      <c r="IQG8" s="375"/>
      <c r="IQH8" s="375"/>
      <c r="IQI8" s="375"/>
      <c r="IQJ8" s="375"/>
      <c r="IQK8" s="375"/>
      <c r="IQL8" s="375"/>
      <c r="IQM8" s="375"/>
      <c r="IQN8" s="375"/>
      <c r="IQO8" s="375"/>
      <c r="IQP8" s="375"/>
      <c r="IQQ8" s="375"/>
      <c r="IQR8" s="375"/>
      <c r="IQS8" s="375"/>
      <c r="IQT8" s="375"/>
      <c r="IQU8" s="375"/>
      <c r="IQV8" s="375"/>
      <c r="IQW8" s="375"/>
      <c r="IQX8" s="375"/>
      <c r="IQY8" s="375"/>
      <c r="IQZ8" s="375"/>
      <c r="IRA8" s="375"/>
      <c r="IRB8" s="375"/>
      <c r="IRC8" s="375"/>
      <c r="IRD8" s="375"/>
      <c r="IRE8" s="375"/>
      <c r="IRF8" s="375"/>
      <c r="IRG8" s="375"/>
      <c r="IRH8" s="375"/>
      <c r="IRI8" s="375"/>
      <c r="IRJ8" s="375"/>
      <c r="IRK8" s="375"/>
      <c r="IRL8" s="375"/>
      <c r="IRM8" s="375"/>
      <c r="IRN8" s="375"/>
      <c r="IRO8" s="375"/>
      <c r="IRP8" s="375"/>
      <c r="IRQ8" s="375"/>
      <c r="IRR8" s="375"/>
      <c r="IRS8" s="375"/>
      <c r="IRT8" s="375"/>
      <c r="IRU8" s="375"/>
      <c r="IRV8" s="375"/>
      <c r="IRW8" s="375"/>
      <c r="IRX8" s="375"/>
      <c r="IRY8" s="375"/>
      <c r="IRZ8" s="375"/>
      <c r="ISA8" s="375"/>
      <c r="ISB8" s="375"/>
      <c r="ISC8" s="375"/>
      <c r="ISD8" s="375"/>
      <c r="ISE8" s="375"/>
      <c r="ISF8" s="375"/>
      <c r="ISG8" s="375"/>
      <c r="ISH8" s="375"/>
      <c r="ISI8" s="375"/>
      <c r="ISJ8" s="375"/>
      <c r="ISK8" s="375"/>
      <c r="ISL8" s="375"/>
      <c r="ISM8" s="375"/>
      <c r="ISN8" s="375"/>
      <c r="ISO8" s="375"/>
      <c r="ISP8" s="375"/>
      <c r="ISQ8" s="375"/>
      <c r="ISR8" s="375"/>
      <c r="ISS8" s="375"/>
      <c r="IST8" s="375"/>
      <c r="ISU8" s="375"/>
      <c r="ISV8" s="375"/>
      <c r="ISW8" s="375"/>
      <c r="ISX8" s="375"/>
      <c r="ISY8" s="375"/>
      <c r="ISZ8" s="375"/>
      <c r="ITA8" s="375"/>
      <c r="ITB8" s="375"/>
      <c r="ITC8" s="375"/>
      <c r="ITD8" s="375"/>
      <c r="ITE8" s="375"/>
      <c r="ITF8" s="375"/>
      <c r="ITG8" s="375"/>
      <c r="ITH8" s="375"/>
      <c r="ITI8" s="375"/>
      <c r="ITJ8" s="375"/>
      <c r="ITK8" s="375"/>
      <c r="ITL8" s="375"/>
      <c r="ITM8" s="375"/>
      <c r="ITN8" s="375"/>
      <c r="ITO8" s="375"/>
      <c r="ITP8" s="375"/>
      <c r="ITQ8" s="375"/>
      <c r="ITR8" s="375"/>
      <c r="ITS8" s="375"/>
      <c r="ITT8" s="375"/>
      <c r="ITU8" s="375"/>
      <c r="ITV8" s="375"/>
      <c r="ITW8" s="375"/>
      <c r="ITX8" s="375"/>
      <c r="ITY8" s="375"/>
      <c r="ITZ8" s="375"/>
      <c r="IUA8" s="375"/>
      <c r="IUB8" s="375"/>
      <c r="IUC8" s="375"/>
      <c r="IUD8" s="375"/>
      <c r="IUE8" s="375"/>
      <c r="IUF8" s="375"/>
      <c r="IUG8" s="375"/>
      <c r="IUH8" s="375"/>
      <c r="IUI8" s="375"/>
      <c r="IUJ8" s="375"/>
      <c r="IUK8" s="375"/>
      <c r="IUL8" s="375"/>
      <c r="IUM8" s="375"/>
      <c r="IUN8" s="375"/>
      <c r="IUO8" s="375"/>
      <c r="IUP8" s="375"/>
      <c r="IUQ8" s="375"/>
      <c r="IUR8" s="375"/>
      <c r="IUS8" s="375"/>
      <c r="IUT8" s="375"/>
      <c r="IUU8" s="375"/>
      <c r="IUV8" s="375"/>
      <c r="IUW8" s="375"/>
      <c r="IUX8" s="375"/>
      <c r="IUY8" s="375"/>
      <c r="IUZ8" s="375"/>
      <c r="IVA8" s="375"/>
      <c r="IVB8" s="375"/>
      <c r="IVC8" s="375"/>
      <c r="IVD8" s="375"/>
      <c r="IVE8" s="375"/>
      <c r="IVF8" s="375"/>
      <c r="IVG8" s="375"/>
      <c r="IVH8" s="375"/>
      <c r="IVI8" s="375"/>
      <c r="IVJ8" s="375"/>
      <c r="IVK8" s="375"/>
      <c r="IVL8" s="375"/>
      <c r="IVM8" s="375"/>
      <c r="IVN8" s="375"/>
      <c r="IVO8" s="375"/>
      <c r="IVP8" s="375"/>
      <c r="IVQ8" s="375"/>
      <c r="IVR8" s="375"/>
      <c r="IVS8" s="375"/>
      <c r="IVT8" s="375"/>
      <c r="IVU8" s="375"/>
      <c r="IVV8" s="375"/>
      <c r="IVW8" s="375"/>
      <c r="IVX8" s="375"/>
      <c r="IVY8" s="375"/>
      <c r="IVZ8" s="375"/>
      <c r="IWA8" s="375"/>
      <c r="IWB8" s="375"/>
      <c r="IWC8" s="375"/>
      <c r="IWD8" s="375"/>
      <c r="IWE8" s="375"/>
      <c r="IWF8" s="375"/>
      <c r="IWG8" s="375"/>
      <c r="IWH8" s="375"/>
      <c r="IWI8" s="375"/>
      <c r="IWJ8" s="375"/>
      <c r="IWK8" s="375"/>
      <c r="IWL8" s="375"/>
      <c r="IWM8" s="375"/>
      <c r="IWN8" s="375"/>
      <c r="IWO8" s="375"/>
      <c r="IWP8" s="375"/>
      <c r="IWQ8" s="375"/>
      <c r="IWR8" s="375"/>
      <c r="IWS8" s="375"/>
      <c r="IWT8" s="375"/>
      <c r="IWU8" s="375"/>
      <c r="IWV8" s="375"/>
      <c r="IWW8" s="375"/>
      <c r="IWX8" s="375"/>
      <c r="IWY8" s="375"/>
      <c r="IWZ8" s="375"/>
      <c r="IXA8" s="375"/>
      <c r="IXB8" s="375"/>
      <c r="IXC8" s="375"/>
      <c r="IXD8" s="375"/>
      <c r="IXE8" s="375"/>
      <c r="IXF8" s="375"/>
      <c r="IXG8" s="375"/>
      <c r="IXH8" s="375"/>
      <c r="IXI8" s="375"/>
      <c r="IXJ8" s="375"/>
      <c r="IXK8" s="375"/>
      <c r="IXL8" s="375"/>
      <c r="IXM8" s="375"/>
      <c r="IXN8" s="375"/>
      <c r="IXO8" s="375"/>
      <c r="IXP8" s="375"/>
      <c r="IXQ8" s="375"/>
      <c r="IXR8" s="375"/>
      <c r="IXS8" s="375"/>
      <c r="IXT8" s="375"/>
      <c r="IXU8" s="375"/>
      <c r="IXV8" s="375"/>
      <c r="IXW8" s="375"/>
      <c r="IXX8" s="375"/>
      <c r="IXY8" s="375"/>
      <c r="IXZ8" s="375"/>
      <c r="IYA8" s="375"/>
      <c r="IYB8" s="375"/>
      <c r="IYC8" s="375"/>
      <c r="IYD8" s="375"/>
      <c r="IYE8" s="375"/>
      <c r="IYF8" s="375"/>
      <c r="IYG8" s="375"/>
      <c r="IYH8" s="375"/>
      <c r="IYI8" s="375"/>
      <c r="IYJ8" s="375"/>
      <c r="IYK8" s="375"/>
      <c r="IYL8" s="375"/>
      <c r="IYM8" s="375"/>
      <c r="IYN8" s="375"/>
      <c r="IYO8" s="375"/>
      <c r="IYP8" s="375"/>
      <c r="IYQ8" s="375"/>
      <c r="IYR8" s="375"/>
      <c r="IYS8" s="375"/>
      <c r="IYT8" s="375"/>
      <c r="IYU8" s="375"/>
      <c r="IYV8" s="375"/>
      <c r="IYW8" s="375"/>
      <c r="IYX8" s="375"/>
      <c r="IYY8" s="375"/>
      <c r="IYZ8" s="375"/>
      <c r="IZA8" s="375"/>
      <c r="IZB8" s="375"/>
      <c r="IZC8" s="375"/>
      <c r="IZD8" s="375"/>
      <c r="IZE8" s="375"/>
      <c r="IZF8" s="375"/>
      <c r="IZG8" s="375"/>
      <c r="IZH8" s="375"/>
      <c r="IZI8" s="375"/>
      <c r="IZJ8" s="375"/>
      <c r="IZK8" s="375"/>
      <c r="IZL8" s="375"/>
      <c r="IZM8" s="375"/>
      <c r="IZN8" s="375"/>
      <c r="IZO8" s="375"/>
      <c r="IZP8" s="375"/>
      <c r="IZQ8" s="375"/>
      <c r="IZR8" s="375"/>
      <c r="IZS8" s="375"/>
      <c r="IZT8" s="375"/>
      <c r="IZU8" s="375"/>
      <c r="IZV8" s="375"/>
      <c r="IZW8" s="375"/>
      <c r="IZX8" s="375"/>
      <c r="IZY8" s="375"/>
      <c r="IZZ8" s="375"/>
      <c r="JAA8" s="375"/>
      <c r="JAB8" s="375"/>
      <c r="JAC8" s="375"/>
      <c r="JAD8" s="375"/>
      <c r="JAE8" s="375"/>
      <c r="JAF8" s="375"/>
      <c r="JAG8" s="375"/>
      <c r="JAH8" s="375"/>
      <c r="JAI8" s="375"/>
      <c r="JAJ8" s="375"/>
      <c r="JAK8" s="375"/>
      <c r="JAL8" s="375"/>
      <c r="JAM8" s="375"/>
      <c r="JAN8" s="375"/>
      <c r="JAO8" s="375"/>
      <c r="JAP8" s="375"/>
      <c r="JAQ8" s="375"/>
      <c r="JAR8" s="375"/>
      <c r="JAS8" s="375"/>
      <c r="JAT8" s="375"/>
      <c r="JAU8" s="375"/>
      <c r="JAV8" s="375"/>
      <c r="JAW8" s="375"/>
      <c r="JAX8" s="375"/>
      <c r="JAY8" s="375"/>
      <c r="JAZ8" s="375"/>
      <c r="JBA8" s="375"/>
      <c r="JBB8" s="375"/>
      <c r="JBC8" s="375"/>
      <c r="JBD8" s="375"/>
      <c r="JBE8" s="375"/>
      <c r="JBF8" s="375"/>
      <c r="JBG8" s="375"/>
      <c r="JBH8" s="375"/>
      <c r="JBI8" s="375"/>
      <c r="JBJ8" s="375"/>
      <c r="JBK8" s="375"/>
      <c r="JBL8" s="375"/>
      <c r="JBM8" s="375"/>
      <c r="JBN8" s="375"/>
      <c r="JBO8" s="375"/>
      <c r="JBP8" s="375"/>
      <c r="JBQ8" s="375"/>
      <c r="JBR8" s="375"/>
      <c r="JBS8" s="375"/>
      <c r="JBT8" s="375"/>
      <c r="JBU8" s="375"/>
      <c r="JBV8" s="375"/>
      <c r="JBW8" s="375"/>
      <c r="JBX8" s="375"/>
      <c r="JBY8" s="375"/>
      <c r="JBZ8" s="375"/>
      <c r="JCA8" s="375"/>
      <c r="JCB8" s="375"/>
      <c r="JCC8" s="375"/>
      <c r="JCD8" s="375"/>
      <c r="JCE8" s="375"/>
      <c r="JCF8" s="375"/>
      <c r="JCG8" s="375"/>
      <c r="JCH8" s="375"/>
      <c r="JCI8" s="375"/>
      <c r="JCJ8" s="375"/>
      <c r="JCK8" s="375"/>
      <c r="JCL8" s="375"/>
      <c r="JCM8" s="375"/>
      <c r="JCN8" s="375"/>
      <c r="JCO8" s="375"/>
      <c r="JCP8" s="375"/>
      <c r="JCQ8" s="375"/>
      <c r="JCR8" s="375"/>
      <c r="JCS8" s="375"/>
      <c r="JCT8" s="375"/>
      <c r="JCU8" s="375"/>
      <c r="JCV8" s="375"/>
      <c r="JCW8" s="375"/>
      <c r="JCX8" s="375"/>
      <c r="JCY8" s="375"/>
      <c r="JCZ8" s="375"/>
      <c r="JDA8" s="375"/>
      <c r="JDB8" s="375"/>
      <c r="JDC8" s="375"/>
      <c r="JDD8" s="375"/>
      <c r="JDE8" s="375"/>
      <c r="JDF8" s="375"/>
      <c r="JDG8" s="375"/>
      <c r="JDH8" s="375"/>
      <c r="JDI8" s="375"/>
      <c r="JDJ8" s="375"/>
      <c r="JDK8" s="375"/>
      <c r="JDL8" s="375"/>
      <c r="JDM8" s="375"/>
      <c r="JDN8" s="375"/>
      <c r="JDO8" s="375"/>
      <c r="JDP8" s="375"/>
      <c r="JDQ8" s="375"/>
      <c r="JDR8" s="375"/>
      <c r="JDS8" s="375"/>
      <c r="JDT8" s="375"/>
      <c r="JDU8" s="375"/>
      <c r="JDV8" s="375"/>
      <c r="JDW8" s="375"/>
      <c r="JDX8" s="375"/>
      <c r="JDY8" s="375"/>
      <c r="JDZ8" s="375"/>
      <c r="JEA8" s="375"/>
      <c r="JEB8" s="375"/>
      <c r="JEC8" s="375"/>
      <c r="JED8" s="375"/>
      <c r="JEE8" s="375"/>
      <c r="JEF8" s="375"/>
      <c r="JEG8" s="375"/>
      <c r="JEH8" s="375"/>
      <c r="JEI8" s="375"/>
      <c r="JEJ8" s="375"/>
      <c r="JEK8" s="375"/>
      <c r="JEL8" s="375"/>
      <c r="JEM8" s="375"/>
      <c r="JEN8" s="375"/>
      <c r="JEO8" s="375"/>
      <c r="JEP8" s="375"/>
      <c r="JEQ8" s="375"/>
      <c r="JER8" s="375"/>
      <c r="JES8" s="375"/>
      <c r="JET8" s="375"/>
      <c r="JEU8" s="375"/>
      <c r="JEV8" s="375"/>
      <c r="JEW8" s="375"/>
      <c r="JEX8" s="375"/>
      <c r="JEY8" s="375"/>
      <c r="JEZ8" s="375"/>
      <c r="JFA8" s="375"/>
      <c r="JFB8" s="375"/>
      <c r="JFC8" s="375"/>
      <c r="JFD8" s="375"/>
      <c r="JFE8" s="375"/>
      <c r="JFF8" s="375"/>
      <c r="JFG8" s="375"/>
      <c r="JFH8" s="375"/>
      <c r="JFI8" s="375"/>
      <c r="JFJ8" s="375"/>
      <c r="JFK8" s="375"/>
      <c r="JFL8" s="375"/>
      <c r="JFM8" s="375"/>
      <c r="JFN8" s="375"/>
      <c r="JFO8" s="375"/>
      <c r="JFP8" s="375"/>
      <c r="JFQ8" s="375"/>
      <c r="JFR8" s="375"/>
      <c r="JFS8" s="375"/>
      <c r="JFT8" s="375"/>
      <c r="JFU8" s="375"/>
      <c r="JFV8" s="375"/>
      <c r="JFW8" s="375"/>
      <c r="JFX8" s="375"/>
      <c r="JFY8" s="375"/>
      <c r="JFZ8" s="375"/>
      <c r="JGA8" s="375"/>
      <c r="JGB8" s="375"/>
      <c r="JGC8" s="375"/>
      <c r="JGD8" s="375"/>
      <c r="JGE8" s="375"/>
      <c r="JGF8" s="375"/>
      <c r="JGG8" s="375"/>
      <c r="JGH8" s="375"/>
      <c r="JGI8" s="375"/>
      <c r="JGJ8" s="375"/>
      <c r="JGK8" s="375"/>
      <c r="JGL8" s="375"/>
      <c r="JGM8" s="375"/>
      <c r="JGN8" s="375"/>
      <c r="JGO8" s="375"/>
      <c r="JGP8" s="375"/>
      <c r="JGQ8" s="375"/>
      <c r="JGR8" s="375"/>
      <c r="JGS8" s="375"/>
      <c r="JGT8" s="375"/>
      <c r="JGU8" s="375"/>
      <c r="JGV8" s="375"/>
      <c r="JGW8" s="375"/>
      <c r="JGX8" s="375"/>
      <c r="JGY8" s="375"/>
      <c r="JGZ8" s="375"/>
      <c r="JHA8" s="375"/>
      <c r="JHB8" s="375"/>
      <c r="JHC8" s="375"/>
      <c r="JHD8" s="375"/>
      <c r="JHE8" s="375"/>
      <c r="JHF8" s="375"/>
      <c r="JHG8" s="375"/>
      <c r="JHH8" s="375"/>
      <c r="JHI8" s="375"/>
      <c r="JHJ8" s="375"/>
      <c r="JHK8" s="375"/>
      <c r="JHL8" s="375"/>
      <c r="JHM8" s="375"/>
      <c r="JHN8" s="375"/>
      <c r="JHO8" s="375"/>
      <c r="JHP8" s="375"/>
      <c r="JHQ8" s="375"/>
      <c r="JHR8" s="375"/>
      <c r="JHS8" s="375"/>
      <c r="JHT8" s="375"/>
      <c r="JHU8" s="375"/>
      <c r="JHV8" s="375"/>
      <c r="JHW8" s="375"/>
      <c r="JHX8" s="375"/>
      <c r="JHY8" s="375"/>
      <c r="JHZ8" s="375"/>
      <c r="JIA8" s="375"/>
      <c r="JIB8" s="375"/>
      <c r="JIC8" s="375"/>
      <c r="JID8" s="375"/>
      <c r="JIE8" s="375"/>
      <c r="JIF8" s="375"/>
      <c r="JIG8" s="375"/>
      <c r="JIH8" s="375"/>
      <c r="JII8" s="375"/>
      <c r="JIJ8" s="375"/>
      <c r="JIK8" s="375"/>
      <c r="JIL8" s="375"/>
      <c r="JIM8" s="375"/>
      <c r="JIN8" s="375"/>
      <c r="JIO8" s="375"/>
      <c r="JIP8" s="375"/>
      <c r="JIQ8" s="375"/>
      <c r="JIR8" s="375"/>
      <c r="JIS8" s="375"/>
      <c r="JIT8" s="375"/>
      <c r="JIU8" s="375"/>
      <c r="JIV8" s="375"/>
      <c r="JIW8" s="375"/>
      <c r="JIX8" s="375"/>
      <c r="JIY8" s="375"/>
      <c r="JIZ8" s="375"/>
      <c r="JJA8" s="375"/>
      <c r="JJB8" s="375"/>
      <c r="JJC8" s="375"/>
      <c r="JJD8" s="375"/>
      <c r="JJE8" s="375"/>
      <c r="JJF8" s="375"/>
      <c r="JJG8" s="375"/>
      <c r="JJH8" s="375"/>
      <c r="JJI8" s="375"/>
      <c r="JJJ8" s="375"/>
      <c r="JJK8" s="375"/>
      <c r="JJL8" s="375"/>
      <c r="JJM8" s="375"/>
      <c r="JJN8" s="375"/>
      <c r="JJO8" s="375"/>
      <c r="JJP8" s="375"/>
      <c r="JJQ8" s="375"/>
      <c r="JJR8" s="375"/>
      <c r="JJS8" s="375"/>
      <c r="JJT8" s="375"/>
      <c r="JJU8" s="375"/>
      <c r="JJV8" s="375"/>
      <c r="JJW8" s="375"/>
      <c r="JJX8" s="375"/>
      <c r="JJY8" s="375"/>
      <c r="JJZ8" s="375"/>
      <c r="JKA8" s="375"/>
      <c r="JKB8" s="375"/>
      <c r="JKC8" s="375"/>
      <c r="JKD8" s="375"/>
      <c r="JKE8" s="375"/>
      <c r="JKF8" s="375"/>
      <c r="JKG8" s="375"/>
      <c r="JKH8" s="375"/>
      <c r="JKI8" s="375"/>
      <c r="JKJ8" s="375"/>
      <c r="JKK8" s="375"/>
      <c r="JKL8" s="375"/>
      <c r="JKM8" s="375"/>
      <c r="JKN8" s="375"/>
      <c r="JKO8" s="375"/>
      <c r="JKP8" s="375"/>
      <c r="JKQ8" s="375"/>
      <c r="JKR8" s="375"/>
      <c r="JKS8" s="375"/>
      <c r="JKT8" s="375"/>
      <c r="JKU8" s="375"/>
      <c r="JKV8" s="375"/>
      <c r="JKW8" s="375"/>
      <c r="JKX8" s="375"/>
      <c r="JKY8" s="375"/>
      <c r="JKZ8" s="375"/>
      <c r="JLA8" s="375"/>
      <c r="JLB8" s="375"/>
      <c r="JLC8" s="375"/>
      <c r="JLD8" s="375"/>
      <c r="JLE8" s="375"/>
      <c r="JLF8" s="375"/>
      <c r="JLG8" s="375"/>
      <c r="JLH8" s="375"/>
      <c r="JLI8" s="375"/>
      <c r="JLJ8" s="375"/>
      <c r="JLK8" s="375"/>
      <c r="JLL8" s="375"/>
      <c r="JLM8" s="375"/>
      <c r="JLN8" s="375"/>
      <c r="JLO8" s="375"/>
      <c r="JLP8" s="375"/>
      <c r="JLQ8" s="375"/>
      <c r="JLR8" s="375"/>
      <c r="JLS8" s="375"/>
      <c r="JLT8" s="375"/>
      <c r="JLU8" s="375"/>
      <c r="JLV8" s="375"/>
      <c r="JLW8" s="375"/>
      <c r="JLX8" s="375"/>
      <c r="JLY8" s="375"/>
      <c r="JLZ8" s="375"/>
      <c r="JMA8" s="375"/>
      <c r="JMB8" s="375"/>
      <c r="JMC8" s="375"/>
      <c r="JMD8" s="375"/>
      <c r="JME8" s="375"/>
      <c r="JMF8" s="375"/>
      <c r="JMG8" s="375"/>
      <c r="JMH8" s="375"/>
      <c r="JMI8" s="375"/>
      <c r="JMJ8" s="375"/>
      <c r="JMK8" s="375"/>
      <c r="JML8" s="375"/>
      <c r="JMM8" s="375"/>
      <c r="JMN8" s="375"/>
      <c r="JMO8" s="375"/>
      <c r="JMP8" s="375"/>
      <c r="JMQ8" s="375"/>
      <c r="JMR8" s="375"/>
      <c r="JMS8" s="375"/>
      <c r="JMT8" s="375"/>
      <c r="JMU8" s="375"/>
      <c r="JMV8" s="375"/>
      <c r="JMW8" s="375"/>
      <c r="JMX8" s="375"/>
      <c r="JMY8" s="375"/>
      <c r="JMZ8" s="375"/>
      <c r="JNA8" s="375"/>
      <c r="JNB8" s="375"/>
      <c r="JNC8" s="375"/>
      <c r="JND8" s="375"/>
      <c r="JNE8" s="375"/>
      <c r="JNF8" s="375"/>
      <c r="JNG8" s="375"/>
      <c r="JNH8" s="375"/>
      <c r="JNI8" s="375"/>
      <c r="JNJ8" s="375"/>
      <c r="JNK8" s="375"/>
      <c r="JNL8" s="375"/>
      <c r="JNM8" s="375"/>
      <c r="JNN8" s="375"/>
      <c r="JNO8" s="375"/>
      <c r="JNP8" s="375"/>
      <c r="JNQ8" s="375"/>
      <c r="JNR8" s="375"/>
      <c r="JNS8" s="375"/>
      <c r="JNT8" s="375"/>
      <c r="JNU8" s="375"/>
      <c r="JNV8" s="375"/>
      <c r="JNW8" s="375"/>
      <c r="JNX8" s="375"/>
      <c r="JNY8" s="375"/>
      <c r="JNZ8" s="375"/>
      <c r="JOA8" s="375"/>
      <c r="JOB8" s="375"/>
      <c r="JOC8" s="375"/>
      <c r="JOD8" s="375"/>
      <c r="JOE8" s="375"/>
      <c r="JOF8" s="375"/>
      <c r="JOG8" s="375"/>
      <c r="JOH8" s="375"/>
      <c r="JOI8" s="375"/>
      <c r="JOJ8" s="375"/>
      <c r="JOK8" s="375"/>
      <c r="JOL8" s="375"/>
      <c r="JOM8" s="375"/>
      <c r="JON8" s="375"/>
      <c r="JOO8" s="375"/>
      <c r="JOP8" s="375"/>
      <c r="JOQ8" s="375"/>
      <c r="JOR8" s="375"/>
      <c r="JOS8" s="375"/>
      <c r="JOT8" s="375"/>
      <c r="JOU8" s="375"/>
      <c r="JOV8" s="375"/>
      <c r="JOW8" s="375"/>
      <c r="JOX8" s="375"/>
      <c r="JOY8" s="375"/>
      <c r="JOZ8" s="375"/>
      <c r="JPA8" s="375"/>
      <c r="JPB8" s="375"/>
      <c r="JPC8" s="375"/>
      <c r="JPD8" s="375"/>
      <c r="JPE8" s="375"/>
      <c r="JPF8" s="375"/>
      <c r="JPG8" s="375"/>
      <c r="JPH8" s="375"/>
      <c r="JPI8" s="375"/>
      <c r="JPJ8" s="375"/>
      <c r="JPK8" s="375"/>
      <c r="JPL8" s="375"/>
      <c r="JPM8" s="375"/>
      <c r="JPN8" s="375"/>
      <c r="JPO8" s="375"/>
      <c r="JPP8" s="375"/>
      <c r="JPQ8" s="375"/>
      <c r="JPR8" s="375"/>
      <c r="JPS8" s="375"/>
      <c r="JPT8" s="375"/>
      <c r="JPU8" s="375"/>
      <c r="JPV8" s="375"/>
      <c r="JPW8" s="375"/>
      <c r="JPX8" s="375"/>
      <c r="JPY8" s="375"/>
      <c r="JPZ8" s="375"/>
      <c r="JQA8" s="375"/>
      <c r="JQB8" s="375"/>
      <c r="JQC8" s="375"/>
      <c r="JQD8" s="375"/>
      <c r="JQE8" s="375"/>
      <c r="JQF8" s="375"/>
      <c r="JQG8" s="375"/>
      <c r="JQH8" s="375"/>
      <c r="JQI8" s="375"/>
      <c r="JQJ8" s="375"/>
      <c r="JQK8" s="375"/>
      <c r="JQL8" s="375"/>
      <c r="JQM8" s="375"/>
      <c r="JQN8" s="375"/>
      <c r="JQO8" s="375"/>
      <c r="JQP8" s="375"/>
      <c r="JQQ8" s="375"/>
      <c r="JQR8" s="375"/>
      <c r="JQS8" s="375"/>
      <c r="JQT8" s="375"/>
      <c r="JQU8" s="375"/>
      <c r="JQV8" s="375"/>
      <c r="JQW8" s="375"/>
      <c r="JQX8" s="375"/>
      <c r="JQY8" s="375"/>
      <c r="JQZ8" s="375"/>
      <c r="JRA8" s="375"/>
      <c r="JRB8" s="375"/>
      <c r="JRC8" s="375"/>
      <c r="JRD8" s="375"/>
      <c r="JRE8" s="375"/>
      <c r="JRF8" s="375"/>
      <c r="JRG8" s="375"/>
      <c r="JRH8" s="375"/>
      <c r="JRI8" s="375"/>
      <c r="JRJ8" s="375"/>
      <c r="JRK8" s="375"/>
      <c r="JRL8" s="375"/>
      <c r="JRM8" s="375"/>
      <c r="JRN8" s="375"/>
      <c r="JRO8" s="375"/>
      <c r="JRP8" s="375"/>
      <c r="JRQ8" s="375"/>
      <c r="JRR8" s="375"/>
      <c r="JRS8" s="375"/>
      <c r="JRT8" s="375"/>
      <c r="JRU8" s="375"/>
      <c r="JRV8" s="375"/>
      <c r="JRW8" s="375"/>
      <c r="JRX8" s="375"/>
      <c r="JRY8" s="375"/>
      <c r="JRZ8" s="375"/>
      <c r="JSA8" s="375"/>
      <c r="JSB8" s="375"/>
      <c r="JSC8" s="375"/>
      <c r="JSD8" s="375"/>
      <c r="JSE8" s="375"/>
      <c r="JSF8" s="375"/>
      <c r="JSG8" s="375"/>
      <c r="JSH8" s="375"/>
      <c r="JSI8" s="375"/>
      <c r="JSJ8" s="375"/>
      <c r="JSK8" s="375"/>
      <c r="JSL8" s="375"/>
      <c r="JSM8" s="375"/>
      <c r="JSN8" s="375"/>
      <c r="JSO8" s="375"/>
      <c r="JSP8" s="375"/>
      <c r="JSQ8" s="375"/>
      <c r="JSR8" s="375"/>
      <c r="JSS8" s="375"/>
      <c r="JST8" s="375"/>
      <c r="JSU8" s="375"/>
      <c r="JSV8" s="375"/>
      <c r="JSW8" s="375"/>
      <c r="JSX8" s="375"/>
      <c r="JSY8" s="375"/>
      <c r="JSZ8" s="375"/>
      <c r="JTA8" s="375"/>
      <c r="JTB8" s="375"/>
      <c r="JTC8" s="375"/>
      <c r="JTD8" s="375"/>
      <c r="JTE8" s="375"/>
      <c r="JTF8" s="375"/>
      <c r="JTG8" s="375"/>
      <c r="JTH8" s="375"/>
      <c r="JTI8" s="375"/>
      <c r="JTJ8" s="375"/>
      <c r="JTK8" s="375"/>
      <c r="JTL8" s="375"/>
      <c r="JTM8" s="375"/>
      <c r="JTN8" s="375"/>
      <c r="JTO8" s="375"/>
      <c r="JTP8" s="375"/>
      <c r="JTQ8" s="375"/>
      <c r="JTR8" s="375"/>
      <c r="JTS8" s="375"/>
      <c r="JTT8" s="375"/>
      <c r="JTU8" s="375"/>
      <c r="JTV8" s="375"/>
      <c r="JTW8" s="375"/>
      <c r="JTX8" s="375"/>
      <c r="JTY8" s="375"/>
      <c r="JTZ8" s="375"/>
      <c r="JUA8" s="375"/>
      <c r="JUB8" s="375"/>
      <c r="JUC8" s="375"/>
      <c r="JUD8" s="375"/>
      <c r="JUE8" s="375"/>
      <c r="JUF8" s="375"/>
      <c r="JUG8" s="375"/>
      <c r="JUH8" s="375"/>
      <c r="JUI8" s="375"/>
      <c r="JUJ8" s="375"/>
      <c r="JUK8" s="375"/>
      <c r="JUL8" s="375"/>
      <c r="JUM8" s="375"/>
      <c r="JUN8" s="375"/>
      <c r="JUO8" s="375"/>
      <c r="JUP8" s="375"/>
      <c r="JUQ8" s="375"/>
      <c r="JUR8" s="375"/>
      <c r="JUS8" s="375"/>
      <c r="JUT8" s="375"/>
      <c r="JUU8" s="375"/>
      <c r="JUV8" s="375"/>
      <c r="JUW8" s="375"/>
      <c r="JUX8" s="375"/>
      <c r="JUY8" s="375"/>
      <c r="JUZ8" s="375"/>
      <c r="JVA8" s="375"/>
      <c r="JVB8" s="375"/>
      <c r="JVC8" s="375"/>
      <c r="JVD8" s="375"/>
      <c r="JVE8" s="375"/>
      <c r="JVF8" s="375"/>
      <c r="JVG8" s="375"/>
      <c r="JVH8" s="375"/>
      <c r="JVI8" s="375"/>
      <c r="JVJ8" s="375"/>
      <c r="JVK8" s="375"/>
      <c r="JVL8" s="375"/>
      <c r="JVM8" s="375"/>
      <c r="JVN8" s="375"/>
      <c r="JVO8" s="375"/>
      <c r="JVP8" s="375"/>
      <c r="JVQ8" s="375"/>
      <c r="JVR8" s="375"/>
      <c r="JVS8" s="375"/>
      <c r="JVT8" s="375"/>
      <c r="JVU8" s="375"/>
      <c r="JVV8" s="375"/>
      <c r="JVW8" s="375"/>
      <c r="JVX8" s="375"/>
      <c r="JVY8" s="375"/>
      <c r="JVZ8" s="375"/>
      <c r="JWA8" s="375"/>
      <c r="JWB8" s="375"/>
      <c r="JWC8" s="375"/>
      <c r="JWD8" s="375"/>
      <c r="JWE8" s="375"/>
      <c r="JWF8" s="375"/>
      <c r="JWG8" s="375"/>
      <c r="JWH8" s="375"/>
      <c r="JWI8" s="375"/>
      <c r="JWJ8" s="375"/>
      <c r="JWK8" s="375"/>
      <c r="JWL8" s="375"/>
      <c r="JWM8" s="375"/>
      <c r="JWN8" s="375"/>
      <c r="JWO8" s="375"/>
      <c r="JWP8" s="375"/>
      <c r="JWQ8" s="375"/>
      <c r="JWR8" s="375"/>
      <c r="JWS8" s="375"/>
      <c r="JWT8" s="375"/>
      <c r="JWU8" s="375"/>
      <c r="JWV8" s="375"/>
      <c r="JWW8" s="375"/>
      <c r="JWX8" s="375"/>
      <c r="JWY8" s="375"/>
      <c r="JWZ8" s="375"/>
      <c r="JXA8" s="375"/>
      <c r="JXB8" s="375"/>
      <c r="JXC8" s="375"/>
      <c r="JXD8" s="375"/>
      <c r="JXE8" s="375"/>
      <c r="JXF8" s="375"/>
      <c r="JXG8" s="375"/>
      <c r="JXH8" s="375"/>
      <c r="JXI8" s="375"/>
      <c r="JXJ8" s="375"/>
      <c r="JXK8" s="375"/>
      <c r="JXL8" s="375"/>
      <c r="JXM8" s="375"/>
      <c r="JXN8" s="375"/>
      <c r="JXO8" s="375"/>
      <c r="JXP8" s="375"/>
      <c r="JXQ8" s="375"/>
      <c r="JXR8" s="375"/>
      <c r="JXS8" s="375"/>
      <c r="JXT8" s="375"/>
      <c r="JXU8" s="375"/>
      <c r="JXV8" s="375"/>
      <c r="JXW8" s="375"/>
      <c r="JXX8" s="375"/>
      <c r="JXY8" s="375"/>
      <c r="JXZ8" s="375"/>
      <c r="JYA8" s="375"/>
      <c r="JYB8" s="375"/>
      <c r="JYC8" s="375"/>
      <c r="JYD8" s="375"/>
      <c r="JYE8" s="375"/>
      <c r="JYF8" s="375"/>
      <c r="JYG8" s="375"/>
      <c r="JYH8" s="375"/>
      <c r="JYI8" s="375"/>
      <c r="JYJ8" s="375"/>
      <c r="JYK8" s="375"/>
      <c r="JYL8" s="375"/>
      <c r="JYM8" s="375"/>
      <c r="JYN8" s="375"/>
      <c r="JYO8" s="375"/>
      <c r="JYP8" s="375"/>
      <c r="JYQ8" s="375"/>
      <c r="JYR8" s="375"/>
      <c r="JYS8" s="375"/>
      <c r="JYT8" s="375"/>
      <c r="JYU8" s="375"/>
      <c r="JYV8" s="375"/>
      <c r="JYW8" s="375"/>
      <c r="JYX8" s="375"/>
      <c r="JYY8" s="375"/>
      <c r="JYZ8" s="375"/>
      <c r="JZA8" s="375"/>
      <c r="JZB8" s="375"/>
      <c r="JZC8" s="375"/>
      <c r="JZD8" s="375"/>
      <c r="JZE8" s="375"/>
      <c r="JZF8" s="375"/>
      <c r="JZG8" s="375"/>
      <c r="JZH8" s="375"/>
      <c r="JZI8" s="375"/>
      <c r="JZJ8" s="375"/>
      <c r="JZK8" s="375"/>
      <c r="JZL8" s="375"/>
      <c r="JZM8" s="375"/>
      <c r="JZN8" s="375"/>
      <c r="JZO8" s="375"/>
      <c r="JZP8" s="375"/>
      <c r="JZQ8" s="375"/>
      <c r="JZR8" s="375"/>
      <c r="JZS8" s="375"/>
      <c r="JZT8" s="375"/>
      <c r="JZU8" s="375"/>
      <c r="JZV8" s="375"/>
      <c r="JZW8" s="375"/>
      <c r="JZX8" s="375"/>
      <c r="JZY8" s="375"/>
      <c r="JZZ8" s="375"/>
      <c r="KAA8" s="375"/>
      <c r="KAB8" s="375"/>
      <c r="KAC8" s="375"/>
      <c r="KAD8" s="375"/>
      <c r="KAE8" s="375"/>
      <c r="KAF8" s="375"/>
      <c r="KAG8" s="375"/>
      <c r="KAH8" s="375"/>
      <c r="KAI8" s="375"/>
      <c r="KAJ8" s="375"/>
      <c r="KAK8" s="375"/>
      <c r="KAL8" s="375"/>
      <c r="KAM8" s="375"/>
      <c r="KAN8" s="375"/>
      <c r="KAO8" s="375"/>
      <c r="KAP8" s="375"/>
      <c r="KAQ8" s="375"/>
      <c r="KAR8" s="375"/>
      <c r="KAS8" s="375"/>
      <c r="KAT8" s="375"/>
      <c r="KAU8" s="375"/>
      <c r="KAV8" s="375"/>
      <c r="KAW8" s="375"/>
      <c r="KAX8" s="375"/>
      <c r="KAY8" s="375"/>
      <c r="KAZ8" s="375"/>
      <c r="KBA8" s="375"/>
      <c r="KBB8" s="375"/>
      <c r="KBC8" s="375"/>
      <c r="KBD8" s="375"/>
      <c r="KBE8" s="375"/>
      <c r="KBF8" s="375"/>
      <c r="KBG8" s="375"/>
      <c r="KBH8" s="375"/>
      <c r="KBI8" s="375"/>
      <c r="KBJ8" s="375"/>
      <c r="KBK8" s="375"/>
      <c r="KBL8" s="375"/>
      <c r="KBM8" s="375"/>
      <c r="KBN8" s="375"/>
      <c r="KBO8" s="375"/>
      <c r="KBP8" s="375"/>
      <c r="KBQ8" s="375"/>
      <c r="KBR8" s="375"/>
      <c r="KBS8" s="375"/>
      <c r="KBT8" s="375"/>
      <c r="KBU8" s="375"/>
      <c r="KBV8" s="375"/>
      <c r="KBW8" s="375"/>
      <c r="KBX8" s="375"/>
      <c r="KBY8" s="375"/>
      <c r="KBZ8" s="375"/>
      <c r="KCA8" s="375"/>
      <c r="KCB8" s="375"/>
      <c r="KCC8" s="375"/>
      <c r="KCD8" s="375"/>
      <c r="KCE8" s="375"/>
      <c r="KCF8" s="375"/>
      <c r="KCG8" s="375"/>
      <c r="KCH8" s="375"/>
      <c r="KCI8" s="375"/>
      <c r="KCJ8" s="375"/>
      <c r="KCK8" s="375"/>
      <c r="KCL8" s="375"/>
      <c r="KCM8" s="375"/>
      <c r="KCN8" s="375"/>
      <c r="KCO8" s="375"/>
      <c r="KCP8" s="375"/>
      <c r="KCQ8" s="375"/>
      <c r="KCR8" s="375"/>
      <c r="KCS8" s="375"/>
      <c r="KCT8" s="375"/>
      <c r="KCU8" s="375"/>
      <c r="KCV8" s="375"/>
      <c r="KCW8" s="375"/>
      <c r="KCX8" s="375"/>
      <c r="KCY8" s="375"/>
      <c r="KCZ8" s="375"/>
      <c r="KDA8" s="375"/>
      <c r="KDB8" s="375"/>
      <c r="KDC8" s="375"/>
      <c r="KDD8" s="375"/>
      <c r="KDE8" s="375"/>
      <c r="KDF8" s="375"/>
      <c r="KDG8" s="375"/>
      <c r="KDH8" s="375"/>
      <c r="KDI8" s="375"/>
      <c r="KDJ8" s="375"/>
      <c r="KDK8" s="375"/>
      <c r="KDL8" s="375"/>
      <c r="KDM8" s="375"/>
      <c r="KDN8" s="375"/>
      <c r="KDO8" s="375"/>
      <c r="KDP8" s="375"/>
      <c r="KDQ8" s="375"/>
      <c r="KDR8" s="375"/>
      <c r="KDS8" s="375"/>
      <c r="KDT8" s="375"/>
      <c r="KDU8" s="375"/>
      <c r="KDV8" s="375"/>
      <c r="KDW8" s="375"/>
      <c r="KDX8" s="375"/>
      <c r="KDY8" s="375"/>
      <c r="KDZ8" s="375"/>
      <c r="KEA8" s="375"/>
      <c r="KEB8" s="375"/>
      <c r="KEC8" s="375"/>
      <c r="KED8" s="375"/>
      <c r="KEE8" s="375"/>
      <c r="KEF8" s="375"/>
      <c r="KEG8" s="375"/>
      <c r="KEH8" s="375"/>
      <c r="KEI8" s="375"/>
      <c r="KEJ8" s="375"/>
      <c r="KEK8" s="375"/>
      <c r="KEL8" s="375"/>
      <c r="KEM8" s="375"/>
      <c r="KEN8" s="375"/>
      <c r="KEO8" s="375"/>
      <c r="KEP8" s="375"/>
      <c r="KEQ8" s="375"/>
      <c r="KER8" s="375"/>
      <c r="KES8" s="375"/>
      <c r="KET8" s="375"/>
      <c r="KEU8" s="375"/>
      <c r="KEV8" s="375"/>
      <c r="KEW8" s="375"/>
      <c r="KEX8" s="375"/>
      <c r="KEY8" s="375"/>
      <c r="KEZ8" s="375"/>
      <c r="KFA8" s="375"/>
      <c r="KFB8" s="375"/>
      <c r="KFC8" s="375"/>
      <c r="KFD8" s="375"/>
      <c r="KFE8" s="375"/>
      <c r="KFF8" s="375"/>
      <c r="KFG8" s="375"/>
      <c r="KFH8" s="375"/>
      <c r="KFI8" s="375"/>
      <c r="KFJ8" s="375"/>
      <c r="KFK8" s="375"/>
      <c r="KFL8" s="375"/>
      <c r="KFM8" s="375"/>
      <c r="KFN8" s="375"/>
      <c r="KFO8" s="375"/>
      <c r="KFP8" s="375"/>
      <c r="KFQ8" s="375"/>
      <c r="KFR8" s="375"/>
      <c r="KFS8" s="375"/>
      <c r="KFT8" s="375"/>
      <c r="KFU8" s="375"/>
      <c r="KFV8" s="375"/>
      <c r="KFW8" s="375"/>
      <c r="KFX8" s="375"/>
      <c r="KFY8" s="375"/>
      <c r="KFZ8" s="375"/>
      <c r="KGA8" s="375"/>
      <c r="KGB8" s="375"/>
      <c r="KGC8" s="375"/>
      <c r="KGD8" s="375"/>
      <c r="KGE8" s="375"/>
      <c r="KGF8" s="375"/>
      <c r="KGG8" s="375"/>
      <c r="KGH8" s="375"/>
      <c r="KGI8" s="375"/>
      <c r="KGJ8" s="375"/>
      <c r="KGK8" s="375"/>
      <c r="KGL8" s="375"/>
      <c r="KGM8" s="375"/>
      <c r="KGN8" s="375"/>
      <c r="KGO8" s="375"/>
      <c r="KGP8" s="375"/>
      <c r="KGQ8" s="375"/>
      <c r="KGR8" s="375"/>
      <c r="KGS8" s="375"/>
      <c r="KGT8" s="375"/>
      <c r="KGU8" s="375"/>
      <c r="KGV8" s="375"/>
      <c r="KGW8" s="375"/>
      <c r="KGX8" s="375"/>
      <c r="KGY8" s="375"/>
      <c r="KGZ8" s="375"/>
      <c r="KHA8" s="375"/>
      <c r="KHB8" s="375"/>
      <c r="KHC8" s="375"/>
      <c r="KHD8" s="375"/>
      <c r="KHE8" s="375"/>
      <c r="KHF8" s="375"/>
      <c r="KHG8" s="375"/>
      <c r="KHH8" s="375"/>
      <c r="KHI8" s="375"/>
      <c r="KHJ8" s="375"/>
      <c r="KHK8" s="375"/>
      <c r="KHL8" s="375"/>
      <c r="KHM8" s="375"/>
      <c r="KHN8" s="375"/>
      <c r="KHO8" s="375"/>
      <c r="KHP8" s="375"/>
      <c r="KHQ8" s="375"/>
      <c r="KHR8" s="375"/>
      <c r="KHS8" s="375"/>
      <c r="KHT8" s="375"/>
      <c r="KHU8" s="375"/>
      <c r="KHV8" s="375"/>
      <c r="KHW8" s="375"/>
      <c r="KHX8" s="375"/>
      <c r="KHY8" s="375"/>
      <c r="KHZ8" s="375"/>
      <c r="KIA8" s="375"/>
      <c r="KIB8" s="375"/>
      <c r="KIC8" s="375"/>
      <c r="KID8" s="375"/>
      <c r="KIE8" s="375"/>
      <c r="KIF8" s="375"/>
      <c r="KIG8" s="375"/>
      <c r="KIH8" s="375"/>
      <c r="KII8" s="375"/>
      <c r="KIJ8" s="375"/>
      <c r="KIK8" s="375"/>
      <c r="KIL8" s="375"/>
      <c r="KIM8" s="375"/>
      <c r="KIN8" s="375"/>
      <c r="KIO8" s="375"/>
      <c r="KIP8" s="375"/>
      <c r="KIQ8" s="375"/>
      <c r="KIR8" s="375"/>
      <c r="KIS8" s="375"/>
      <c r="KIT8" s="375"/>
      <c r="KIU8" s="375"/>
      <c r="KIV8" s="375"/>
      <c r="KIW8" s="375"/>
      <c r="KIX8" s="375"/>
      <c r="KIY8" s="375"/>
      <c r="KIZ8" s="375"/>
      <c r="KJA8" s="375"/>
      <c r="KJB8" s="375"/>
      <c r="KJC8" s="375"/>
      <c r="KJD8" s="375"/>
      <c r="KJE8" s="375"/>
      <c r="KJF8" s="375"/>
      <c r="KJG8" s="375"/>
      <c r="KJH8" s="375"/>
      <c r="KJI8" s="375"/>
      <c r="KJJ8" s="375"/>
      <c r="KJK8" s="375"/>
      <c r="KJL8" s="375"/>
      <c r="KJM8" s="375"/>
      <c r="KJN8" s="375"/>
      <c r="KJO8" s="375"/>
      <c r="KJP8" s="375"/>
      <c r="KJQ8" s="375"/>
      <c r="KJR8" s="375"/>
      <c r="KJS8" s="375"/>
      <c r="KJT8" s="375"/>
      <c r="KJU8" s="375"/>
      <c r="KJV8" s="375"/>
      <c r="KJW8" s="375"/>
      <c r="KJX8" s="375"/>
      <c r="KJY8" s="375"/>
      <c r="KJZ8" s="375"/>
      <c r="KKA8" s="375"/>
      <c r="KKB8" s="375"/>
      <c r="KKC8" s="375"/>
      <c r="KKD8" s="375"/>
      <c r="KKE8" s="375"/>
      <c r="KKF8" s="375"/>
      <c r="KKG8" s="375"/>
      <c r="KKH8" s="375"/>
      <c r="KKI8" s="375"/>
      <c r="KKJ8" s="375"/>
      <c r="KKK8" s="375"/>
      <c r="KKL8" s="375"/>
      <c r="KKM8" s="375"/>
      <c r="KKN8" s="375"/>
      <c r="KKO8" s="375"/>
      <c r="KKP8" s="375"/>
      <c r="KKQ8" s="375"/>
      <c r="KKR8" s="375"/>
      <c r="KKS8" s="375"/>
      <c r="KKT8" s="375"/>
      <c r="KKU8" s="375"/>
      <c r="KKV8" s="375"/>
      <c r="KKW8" s="375"/>
      <c r="KKX8" s="375"/>
      <c r="KKY8" s="375"/>
      <c r="KKZ8" s="375"/>
      <c r="KLA8" s="375"/>
      <c r="KLB8" s="375"/>
      <c r="KLC8" s="375"/>
      <c r="KLD8" s="375"/>
      <c r="KLE8" s="375"/>
      <c r="KLF8" s="375"/>
      <c r="KLG8" s="375"/>
      <c r="KLH8" s="375"/>
      <c r="KLI8" s="375"/>
      <c r="KLJ8" s="375"/>
      <c r="KLK8" s="375"/>
      <c r="KLL8" s="375"/>
      <c r="KLM8" s="375"/>
      <c r="KLN8" s="375"/>
      <c r="KLO8" s="375"/>
      <c r="KLP8" s="375"/>
      <c r="KLQ8" s="375"/>
      <c r="KLR8" s="375"/>
      <c r="KLS8" s="375"/>
      <c r="KLT8" s="375"/>
      <c r="KLU8" s="375"/>
      <c r="KLV8" s="375"/>
      <c r="KLW8" s="375"/>
      <c r="KLX8" s="375"/>
      <c r="KLY8" s="375"/>
      <c r="KLZ8" s="375"/>
      <c r="KMA8" s="375"/>
      <c r="KMB8" s="375"/>
      <c r="KMC8" s="375"/>
      <c r="KMD8" s="375"/>
      <c r="KME8" s="375"/>
      <c r="KMF8" s="375"/>
      <c r="KMG8" s="375"/>
      <c r="KMH8" s="375"/>
      <c r="KMI8" s="375"/>
      <c r="KMJ8" s="375"/>
      <c r="KMK8" s="375"/>
      <c r="KML8" s="375"/>
      <c r="KMM8" s="375"/>
      <c r="KMN8" s="375"/>
      <c r="KMO8" s="375"/>
      <c r="KMP8" s="375"/>
      <c r="KMQ8" s="375"/>
      <c r="KMR8" s="375"/>
      <c r="KMS8" s="375"/>
      <c r="KMT8" s="375"/>
      <c r="KMU8" s="375"/>
      <c r="KMV8" s="375"/>
      <c r="KMW8" s="375"/>
      <c r="KMX8" s="375"/>
      <c r="KMY8" s="375"/>
      <c r="KMZ8" s="375"/>
      <c r="KNA8" s="375"/>
      <c r="KNB8" s="375"/>
      <c r="KNC8" s="375"/>
      <c r="KND8" s="375"/>
      <c r="KNE8" s="375"/>
      <c r="KNF8" s="375"/>
      <c r="KNG8" s="375"/>
      <c r="KNH8" s="375"/>
      <c r="KNI8" s="375"/>
      <c r="KNJ8" s="375"/>
      <c r="KNK8" s="375"/>
      <c r="KNL8" s="375"/>
      <c r="KNM8" s="375"/>
      <c r="KNN8" s="375"/>
      <c r="KNO8" s="375"/>
      <c r="KNP8" s="375"/>
      <c r="KNQ8" s="375"/>
      <c r="KNR8" s="375"/>
      <c r="KNS8" s="375"/>
      <c r="KNT8" s="375"/>
      <c r="KNU8" s="375"/>
      <c r="KNV8" s="375"/>
      <c r="KNW8" s="375"/>
      <c r="KNX8" s="375"/>
      <c r="KNY8" s="375"/>
      <c r="KNZ8" s="375"/>
      <c r="KOA8" s="375"/>
      <c r="KOB8" s="375"/>
      <c r="KOC8" s="375"/>
      <c r="KOD8" s="375"/>
      <c r="KOE8" s="375"/>
      <c r="KOF8" s="375"/>
      <c r="KOG8" s="375"/>
      <c r="KOH8" s="375"/>
      <c r="KOI8" s="375"/>
      <c r="KOJ8" s="375"/>
      <c r="KOK8" s="375"/>
      <c r="KOL8" s="375"/>
      <c r="KOM8" s="375"/>
      <c r="KON8" s="375"/>
      <c r="KOO8" s="375"/>
      <c r="KOP8" s="375"/>
      <c r="KOQ8" s="375"/>
      <c r="KOR8" s="375"/>
      <c r="KOS8" s="375"/>
      <c r="KOT8" s="375"/>
      <c r="KOU8" s="375"/>
      <c r="KOV8" s="375"/>
      <c r="KOW8" s="375"/>
      <c r="KOX8" s="375"/>
      <c r="KOY8" s="375"/>
      <c r="KOZ8" s="375"/>
      <c r="KPA8" s="375"/>
      <c r="KPB8" s="375"/>
      <c r="KPC8" s="375"/>
      <c r="KPD8" s="375"/>
      <c r="KPE8" s="375"/>
      <c r="KPF8" s="375"/>
      <c r="KPG8" s="375"/>
      <c r="KPH8" s="375"/>
      <c r="KPI8" s="375"/>
      <c r="KPJ8" s="375"/>
      <c r="KPK8" s="375"/>
      <c r="KPL8" s="375"/>
      <c r="KPM8" s="375"/>
      <c r="KPN8" s="375"/>
      <c r="KPO8" s="375"/>
      <c r="KPP8" s="375"/>
      <c r="KPQ8" s="375"/>
      <c r="KPR8" s="375"/>
      <c r="KPS8" s="375"/>
      <c r="KPT8" s="375"/>
      <c r="KPU8" s="375"/>
      <c r="KPV8" s="375"/>
      <c r="KPW8" s="375"/>
      <c r="KPX8" s="375"/>
      <c r="KPY8" s="375"/>
      <c r="KPZ8" s="375"/>
      <c r="KQA8" s="375"/>
      <c r="KQB8" s="375"/>
      <c r="KQC8" s="375"/>
      <c r="KQD8" s="375"/>
      <c r="KQE8" s="375"/>
      <c r="KQF8" s="375"/>
      <c r="KQG8" s="375"/>
      <c r="KQH8" s="375"/>
      <c r="KQI8" s="375"/>
      <c r="KQJ8" s="375"/>
      <c r="KQK8" s="375"/>
      <c r="KQL8" s="375"/>
      <c r="KQM8" s="375"/>
      <c r="KQN8" s="375"/>
      <c r="KQO8" s="375"/>
      <c r="KQP8" s="375"/>
      <c r="KQQ8" s="375"/>
      <c r="KQR8" s="375"/>
      <c r="KQS8" s="375"/>
      <c r="KQT8" s="375"/>
      <c r="KQU8" s="375"/>
      <c r="KQV8" s="375"/>
      <c r="KQW8" s="375"/>
      <c r="KQX8" s="375"/>
      <c r="KQY8" s="375"/>
      <c r="KQZ8" s="375"/>
      <c r="KRA8" s="375"/>
      <c r="KRB8" s="375"/>
      <c r="KRC8" s="375"/>
      <c r="KRD8" s="375"/>
      <c r="KRE8" s="375"/>
      <c r="KRF8" s="375"/>
      <c r="KRG8" s="375"/>
      <c r="KRH8" s="375"/>
      <c r="KRI8" s="375"/>
      <c r="KRJ8" s="375"/>
      <c r="KRK8" s="375"/>
      <c r="KRL8" s="375"/>
      <c r="KRM8" s="375"/>
      <c r="KRN8" s="375"/>
      <c r="KRO8" s="375"/>
      <c r="KRP8" s="375"/>
      <c r="KRQ8" s="375"/>
      <c r="KRR8" s="375"/>
      <c r="KRS8" s="375"/>
      <c r="KRT8" s="375"/>
      <c r="KRU8" s="375"/>
      <c r="KRV8" s="375"/>
      <c r="KRW8" s="375"/>
      <c r="KRX8" s="375"/>
      <c r="KRY8" s="375"/>
      <c r="KRZ8" s="375"/>
      <c r="KSA8" s="375"/>
      <c r="KSB8" s="375"/>
      <c r="KSC8" s="375"/>
      <c r="KSD8" s="375"/>
      <c r="KSE8" s="375"/>
      <c r="KSF8" s="375"/>
      <c r="KSG8" s="375"/>
      <c r="KSH8" s="375"/>
      <c r="KSI8" s="375"/>
      <c r="KSJ8" s="375"/>
      <c r="KSK8" s="375"/>
      <c r="KSL8" s="375"/>
      <c r="KSM8" s="375"/>
      <c r="KSN8" s="375"/>
      <c r="KSO8" s="375"/>
      <c r="KSP8" s="375"/>
      <c r="KSQ8" s="375"/>
      <c r="KSR8" s="375"/>
      <c r="KSS8" s="375"/>
      <c r="KST8" s="375"/>
      <c r="KSU8" s="375"/>
      <c r="KSV8" s="375"/>
      <c r="KSW8" s="375"/>
      <c r="KSX8" s="375"/>
      <c r="KSY8" s="375"/>
      <c r="KSZ8" s="375"/>
      <c r="KTA8" s="375"/>
      <c r="KTB8" s="375"/>
      <c r="KTC8" s="375"/>
      <c r="KTD8" s="375"/>
      <c r="KTE8" s="375"/>
      <c r="KTF8" s="375"/>
      <c r="KTG8" s="375"/>
      <c r="KTH8" s="375"/>
      <c r="KTI8" s="375"/>
      <c r="KTJ8" s="375"/>
      <c r="KTK8" s="375"/>
      <c r="KTL8" s="375"/>
      <c r="KTM8" s="375"/>
      <c r="KTN8" s="375"/>
      <c r="KTO8" s="375"/>
      <c r="KTP8" s="375"/>
      <c r="KTQ8" s="375"/>
      <c r="KTR8" s="375"/>
      <c r="KTS8" s="375"/>
      <c r="KTT8" s="375"/>
      <c r="KTU8" s="375"/>
      <c r="KTV8" s="375"/>
      <c r="KTW8" s="375"/>
      <c r="KTX8" s="375"/>
      <c r="KTY8" s="375"/>
      <c r="KTZ8" s="375"/>
      <c r="KUA8" s="375"/>
      <c r="KUB8" s="375"/>
      <c r="KUC8" s="375"/>
      <c r="KUD8" s="375"/>
      <c r="KUE8" s="375"/>
      <c r="KUF8" s="375"/>
      <c r="KUG8" s="375"/>
      <c r="KUH8" s="375"/>
      <c r="KUI8" s="375"/>
      <c r="KUJ8" s="375"/>
      <c r="KUK8" s="375"/>
      <c r="KUL8" s="375"/>
      <c r="KUM8" s="375"/>
      <c r="KUN8" s="375"/>
      <c r="KUO8" s="375"/>
      <c r="KUP8" s="375"/>
      <c r="KUQ8" s="375"/>
      <c r="KUR8" s="375"/>
      <c r="KUS8" s="375"/>
      <c r="KUT8" s="375"/>
      <c r="KUU8" s="375"/>
      <c r="KUV8" s="375"/>
      <c r="KUW8" s="375"/>
      <c r="KUX8" s="375"/>
      <c r="KUY8" s="375"/>
      <c r="KUZ8" s="375"/>
      <c r="KVA8" s="375"/>
      <c r="KVB8" s="375"/>
      <c r="KVC8" s="375"/>
      <c r="KVD8" s="375"/>
      <c r="KVE8" s="375"/>
      <c r="KVF8" s="375"/>
      <c r="KVG8" s="375"/>
      <c r="KVH8" s="375"/>
      <c r="KVI8" s="375"/>
      <c r="KVJ8" s="375"/>
      <c r="KVK8" s="375"/>
      <c r="KVL8" s="375"/>
      <c r="KVM8" s="375"/>
      <c r="KVN8" s="375"/>
      <c r="KVO8" s="375"/>
      <c r="KVP8" s="375"/>
      <c r="KVQ8" s="375"/>
      <c r="KVR8" s="375"/>
      <c r="KVS8" s="375"/>
      <c r="KVT8" s="375"/>
      <c r="KVU8" s="375"/>
      <c r="KVV8" s="375"/>
      <c r="KVW8" s="375"/>
      <c r="KVX8" s="375"/>
      <c r="KVY8" s="375"/>
      <c r="KVZ8" s="375"/>
      <c r="KWA8" s="375"/>
      <c r="KWB8" s="375"/>
      <c r="KWC8" s="375"/>
      <c r="KWD8" s="375"/>
      <c r="KWE8" s="375"/>
      <c r="KWF8" s="375"/>
      <c r="KWG8" s="375"/>
      <c r="KWH8" s="375"/>
      <c r="KWI8" s="375"/>
      <c r="KWJ8" s="375"/>
      <c r="KWK8" s="375"/>
      <c r="KWL8" s="375"/>
      <c r="KWM8" s="375"/>
      <c r="KWN8" s="375"/>
      <c r="KWO8" s="375"/>
      <c r="KWP8" s="375"/>
      <c r="KWQ8" s="375"/>
      <c r="KWR8" s="375"/>
      <c r="KWS8" s="375"/>
      <c r="KWT8" s="375"/>
      <c r="KWU8" s="375"/>
      <c r="KWV8" s="375"/>
      <c r="KWW8" s="375"/>
      <c r="KWX8" s="375"/>
      <c r="KWY8" s="375"/>
      <c r="KWZ8" s="375"/>
      <c r="KXA8" s="375"/>
      <c r="KXB8" s="375"/>
      <c r="KXC8" s="375"/>
      <c r="KXD8" s="375"/>
      <c r="KXE8" s="375"/>
      <c r="KXF8" s="375"/>
      <c r="KXG8" s="375"/>
      <c r="KXH8" s="375"/>
      <c r="KXI8" s="375"/>
      <c r="KXJ8" s="375"/>
      <c r="KXK8" s="375"/>
      <c r="KXL8" s="375"/>
      <c r="KXM8" s="375"/>
      <c r="KXN8" s="375"/>
      <c r="KXO8" s="375"/>
      <c r="KXP8" s="375"/>
      <c r="KXQ8" s="375"/>
      <c r="KXR8" s="375"/>
      <c r="KXS8" s="375"/>
      <c r="KXT8" s="375"/>
      <c r="KXU8" s="375"/>
      <c r="KXV8" s="375"/>
      <c r="KXW8" s="375"/>
      <c r="KXX8" s="375"/>
      <c r="KXY8" s="375"/>
      <c r="KXZ8" s="375"/>
      <c r="KYA8" s="375"/>
      <c r="KYB8" s="375"/>
      <c r="KYC8" s="375"/>
      <c r="KYD8" s="375"/>
      <c r="KYE8" s="375"/>
      <c r="KYF8" s="375"/>
      <c r="KYG8" s="375"/>
      <c r="KYH8" s="375"/>
      <c r="KYI8" s="375"/>
      <c r="KYJ8" s="375"/>
      <c r="KYK8" s="375"/>
      <c r="KYL8" s="375"/>
      <c r="KYM8" s="375"/>
      <c r="KYN8" s="375"/>
      <c r="KYO8" s="375"/>
      <c r="KYP8" s="375"/>
      <c r="KYQ8" s="375"/>
      <c r="KYR8" s="375"/>
      <c r="KYS8" s="375"/>
      <c r="KYT8" s="375"/>
      <c r="KYU8" s="375"/>
      <c r="KYV8" s="375"/>
      <c r="KYW8" s="375"/>
      <c r="KYX8" s="375"/>
      <c r="KYY8" s="375"/>
      <c r="KYZ8" s="375"/>
      <c r="KZA8" s="375"/>
      <c r="KZB8" s="375"/>
      <c r="KZC8" s="375"/>
      <c r="KZD8" s="375"/>
      <c r="KZE8" s="375"/>
      <c r="KZF8" s="375"/>
      <c r="KZG8" s="375"/>
      <c r="KZH8" s="375"/>
      <c r="KZI8" s="375"/>
      <c r="KZJ8" s="375"/>
      <c r="KZK8" s="375"/>
      <c r="KZL8" s="375"/>
      <c r="KZM8" s="375"/>
      <c r="KZN8" s="375"/>
      <c r="KZO8" s="375"/>
      <c r="KZP8" s="375"/>
      <c r="KZQ8" s="375"/>
      <c r="KZR8" s="375"/>
      <c r="KZS8" s="375"/>
      <c r="KZT8" s="375"/>
      <c r="KZU8" s="375"/>
      <c r="KZV8" s="375"/>
      <c r="KZW8" s="375"/>
      <c r="KZX8" s="375"/>
      <c r="KZY8" s="375"/>
      <c r="KZZ8" s="375"/>
      <c r="LAA8" s="375"/>
      <c r="LAB8" s="375"/>
      <c r="LAC8" s="375"/>
      <c r="LAD8" s="375"/>
      <c r="LAE8" s="375"/>
      <c r="LAF8" s="375"/>
      <c r="LAG8" s="375"/>
      <c r="LAH8" s="375"/>
      <c r="LAI8" s="375"/>
      <c r="LAJ8" s="375"/>
      <c r="LAK8" s="375"/>
      <c r="LAL8" s="375"/>
      <c r="LAM8" s="375"/>
      <c r="LAN8" s="375"/>
      <c r="LAO8" s="375"/>
      <c r="LAP8" s="375"/>
      <c r="LAQ8" s="375"/>
      <c r="LAR8" s="375"/>
      <c r="LAS8" s="375"/>
      <c r="LAT8" s="375"/>
      <c r="LAU8" s="375"/>
      <c r="LAV8" s="375"/>
      <c r="LAW8" s="375"/>
      <c r="LAX8" s="375"/>
      <c r="LAY8" s="375"/>
      <c r="LAZ8" s="375"/>
      <c r="LBA8" s="375"/>
      <c r="LBB8" s="375"/>
      <c r="LBC8" s="375"/>
      <c r="LBD8" s="375"/>
      <c r="LBE8" s="375"/>
      <c r="LBF8" s="375"/>
      <c r="LBG8" s="375"/>
      <c r="LBH8" s="375"/>
      <c r="LBI8" s="375"/>
      <c r="LBJ8" s="375"/>
      <c r="LBK8" s="375"/>
      <c r="LBL8" s="375"/>
      <c r="LBM8" s="375"/>
      <c r="LBN8" s="375"/>
      <c r="LBO8" s="375"/>
      <c r="LBP8" s="375"/>
      <c r="LBQ8" s="375"/>
      <c r="LBR8" s="375"/>
      <c r="LBS8" s="375"/>
      <c r="LBT8" s="375"/>
      <c r="LBU8" s="375"/>
      <c r="LBV8" s="375"/>
      <c r="LBW8" s="375"/>
      <c r="LBX8" s="375"/>
      <c r="LBY8" s="375"/>
      <c r="LBZ8" s="375"/>
      <c r="LCA8" s="375"/>
      <c r="LCB8" s="375"/>
      <c r="LCC8" s="375"/>
      <c r="LCD8" s="375"/>
      <c r="LCE8" s="375"/>
      <c r="LCF8" s="375"/>
      <c r="LCG8" s="375"/>
      <c r="LCH8" s="375"/>
      <c r="LCI8" s="375"/>
      <c r="LCJ8" s="375"/>
      <c r="LCK8" s="375"/>
      <c r="LCL8" s="375"/>
      <c r="LCM8" s="375"/>
      <c r="LCN8" s="375"/>
      <c r="LCO8" s="375"/>
      <c r="LCP8" s="375"/>
      <c r="LCQ8" s="375"/>
      <c r="LCR8" s="375"/>
      <c r="LCS8" s="375"/>
      <c r="LCT8" s="375"/>
      <c r="LCU8" s="375"/>
      <c r="LCV8" s="375"/>
      <c r="LCW8" s="375"/>
      <c r="LCX8" s="375"/>
      <c r="LCY8" s="375"/>
      <c r="LCZ8" s="375"/>
      <c r="LDA8" s="375"/>
      <c r="LDB8" s="375"/>
      <c r="LDC8" s="375"/>
      <c r="LDD8" s="375"/>
      <c r="LDE8" s="375"/>
      <c r="LDF8" s="375"/>
      <c r="LDG8" s="375"/>
      <c r="LDH8" s="375"/>
      <c r="LDI8" s="375"/>
      <c r="LDJ8" s="375"/>
      <c r="LDK8" s="375"/>
      <c r="LDL8" s="375"/>
      <c r="LDM8" s="375"/>
      <c r="LDN8" s="375"/>
      <c r="LDO8" s="375"/>
      <c r="LDP8" s="375"/>
      <c r="LDQ8" s="375"/>
      <c r="LDR8" s="375"/>
      <c r="LDS8" s="375"/>
      <c r="LDT8" s="375"/>
      <c r="LDU8" s="375"/>
      <c r="LDV8" s="375"/>
      <c r="LDW8" s="375"/>
      <c r="LDX8" s="375"/>
      <c r="LDY8" s="375"/>
      <c r="LDZ8" s="375"/>
      <c r="LEA8" s="375"/>
      <c r="LEB8" s="375"/>
      <c r="LEC8" s="375"/>
      <c r="LED8" s="375"/>
      <c r="LEE8" s="375"/>
      <c r="LEF8" s="375"/>
      <c r="LEG8" s="375"/>
      <c r="LEH8" s="375"/>
      <c r="LEI8" s="375"/>
      <c r="LEJ8" s="375"/>
      <c r="LEK8" s="375"/>
      <c r="LEL8" s="375"/>
      <c r="LEM8" s="375"/>
      <c r="LEN8" s="375"/>
      <c r="LEO8" s="375"/>
      <c r="LEP8" s="375"/>
      <c r="LEQ8" s="375"/>
      <c r="LER8" s="375"/>
      <c r="LES8" s="375"/>
      <c r="LET8" s="375"/>
      <c r="LEU8" s="375"/>
      <c r="LEV8" s="375"/>
      <c r="LEW8" s="375"/>
      <c r="LEX8" s="375"/>
      <c r="LEY8" s="375"/>
      <c r="LEZ8" s="375"/>
      <c r="LFA8" s="375"/>
      <c r="LFB8" s="375"/>
      <c r="LFC8" s="375"/>
      <c r="LFD8" s="375"/>
      <c r="LFE8" s="375"/>
      <c r="LFF8" s="375"/>
      <c r="LFG8" s="375"/>
      <c r="LFH8" s="375"/>
      <c r="LFI8" s="375"/>
      <c r="LFJ8" s="375"/>
      <c r="LFK8" s="375"/>
      <c r="LFL8" s="375"/>
      <c r="LFM8" s="375"/>
      <c r="LFN8" s="375"/>
      <c r="LFO8" s="375"/>
      <c r="LFP8" s="375"/>
      <c r="LFQ8" s="375"/>
      <c r="LFR8" s="375"/>
      <c r="LFS8" s="375"/>
      <c r="LFT8" s="375"/>
      <c r="LFU8" s="375"/>
      <c r="LFV8" s="375"/>
      <c r="LFW8" s="375"/>
      <c r="LFX8" s="375"/>
      <c r="LFY8" s="375"/>
      <c r="LFZ8" s="375"/>
      <c r="LGA8" s="375"/>
      <c r="LGB8" s="375"/>
      <c r="LGC8" s="375"/>
      <c r="LGD8" s="375"/>
      <c r="LGE8" s="375"/>
      <c r="LGF8" s="375"/>
      <c r="LGG8" s="375"/>
      <c r="LGH8" s="375"/>
      <c r="LGI8" s="375"/>
      <c r="LGJ8" s="375"/>
      <c r="LGK8" s="375"/>
      <c r="LGL8" s="375"/>
      <c r="LGM8" s="375"/>
      <c r="LGN8" s="375"/>
      <c r="LGO8" s="375"/>
      <c r="LGP8" s="375"/>
      <c r="LGQ8" s="375"/>
      <c r="LGR8" s="375"/>
      <c r="LGS8" s="375"/>
      <c r="LGT8" s="375"/>
      <c r="LGU8" s="375"/>
      <c r="LGV8" s="375"/>
      <c r="LGW8" s="375"/>
      <c r="LGX8" s="375"/>
      <c r="LGY8" s="375"/>
      <c r="LGZ8" s="375"/>
      <c r="LHA8" s="375"/>
      <c r="LHB8" s="375"/>
      <c r="LHC8" s="375"/>
      <c r="LHD8" s="375"/>
      <c r="LHE8" s="375"/>
      <c r="LHF8" s="375"/>
      <c r="LHG8" s="375"/>
      <c r="LHH8" s="375"/>
      <c r="LHI8" s="375"/>
      <c r="LHJ8" s="375"/>
      <c r="LHK8" s="375"/>
      <c r="LHL8" s="375"/>
      <c r="LHM8" s="375"/>
      <c r="LHN8" s="375"/>
      <c r="LHO8" s="375"/>
      <c r="LHP8" s="375"/>
      <c r="LHQ8" s="375"/>
      <c r="LHR8" s="375"/>
      <c r="LHS8" s="375"/>
      <c r="LHT8" s="375"/>
      <c r="LHU8" s="375"/>
      <c r="LHV8" s="375"/>
      <c r="LHW8" s="375"/>
      <c r="LHX8" s="375"/>
      <c r="LHY8" s="375"/>
      <c r="LHZ8" s="375"/>
      <c r="LIA8" s="375"/>
      <c r="LIB8" s="375"/>
      <c r="LIC8" s="375"/>
      <c r="LID8" s="375"/>
      <c r="LIE8" s="375"/>
      <c r="LIF8" s="375"/>
      <c r="LIG8" s="375"/>
      <c r="LIH8" s="375"/>
      <c r="LII8" s="375"/>
      <c r="LIJ8" s="375"/>
      <c r="LIK8" s="375"/>
      <c r="LIL8" s="375"/>
      <c r="LIM8" s="375"/>
      <c r="LIN8" s="375"/>
      <c r="LIO8" s="375"/>
      <c r="LIP8" s="375"/>
      <c r="LIQ8" s="375"/>
      <c r="LIR8" s="375"/>
      <c r="LIS8" s="375"/>
      <c r="LIT8" s="375"/>
      <c r="LIU8" s="375"/>
      <c r="LIV8" s="375"/>
      <c r="LIW8" s="375"/>
      <c r="LIX8" s="375"/>
      <c r="LIY8" s="375"/>
      <c r="LIZ8" s="375"/>
      <c r="LJA8" s="375"/>
      <c r="LJB8" s="375"/>
      <c r="LJC8" s="375"/>
      <c r="LJD8" s="375"/>
      <c r="LJE8" s="375"/>
      <c r="LJF8" s="375"/>
      <c r="LJG8" s="375"/>
      <c r="LJH8" s="375"/>
      <c r="LJI8" s="375"/>
      <c r="LJJ8" s="375"/>
      <c r="LJK8" s="375"/>
      <c r="LJL8" s="375"/>
      <c r="LJM8" s="375"/>
      <c r="LJN8" s="375"/>
      <c r="LJO8" s="375"/>
      <c r="LJP8" s="375"/>
      <c r="LJQ8" s="375"/>
      <c r="LJR8" s="375"/>
      <c r="LJS8" s="375"/>
      <c r="LJT8" s="375"/>
      <c r="LJU8" s="375"/>
      <c r="LJV8" s="375"/>
      <c r="LJW8" s="375"/>
      <c r="LJX8" s="375"/>
      <c r="LJY8" s="375"/>
      <c r="LJZ8" s="375"/>
      <c r="LKA8" s="375"/>
      <c r="LKB8" s="375"/>
      <c r="LKC8" s="375"/>
      <c r="LKD8" s="375"/>
      <c r="LKE8" s="375"/>
      <c r="LKF8" s="375"/>
      <c r="LKG8" s="375"/>
      <c r="LKH8" s="375"/>
      <c r="LKI8" s="375"/>
      <c r="LKJ8" s="375"/>
      <c r="LKK8" s="375"/>
      <c r="LKL8" s="375"/>
      <c r="LKM8" s="375"/>
      <c r="LKN8" s="375"/>
      <c r="LKO8" s="375"/>
      <c r="LKP8" s="375"/>
      <c r="LKQ8" s="375"/>
      <c r="LKR8" s="375"/>
      <c r="LKS8" s="375"/>
      <c r="LKT8" s="375"/>
      <c r="LKU8" s="375"/>
      <c r="LKV8" s="375"/>
      <c r="LKW8" s="375"/>
      <c r="LKX8" s="375"/>
      <c r="LKY8" s="375"/>
      <c r="LKZ8" s="375"/>
      <c r="LLA8" s="375"/>
      <c r="LLB8" s="375"/>
      <c r="LLC8" s="375"/>
      <c r="LLD8" s="375"/>
      <c r="LLE8" s="375"/>
      <c r="LLF8" s="375"/>
      <c r="LLG8" s="375"/>
      <c r="LLH8" s="375"/>
      <c r="LLI8" s="375"/>
      <c r="LLJ8" s="375"/>
      <c r="LLK8" s="375"/>
      <c r="LLL8" s="375"/>
      <c r="LLM8" s="375"/>
      <c r="LLN8" s="375"/>
      <c r="LLO8" s="375"/>
      <c r="LLP8" s="375"/>
      <c r="LLQ8" s="375"/>
      <c r="LLR8" s="375"/>
      <c r="LLS8" s="375"/>
      <c r="LLT8" s="375"/>
      <c r="LLU8" s="375"/>
      <c r="LLV8" s="375"/>
      <c r="LLW8" s="375"/>
      <c r="LLX8" s="375"/>
      <c r="LLY8" s="375"/>
      <c r="LLZ8" s="375"/>
      <c r="LMA8" s="375"/>
      <c r="LMB8" s="375"/>
      <c r="LMC8" s="375"/>
      <c r="LMD8" s="375"/>
      <c r="LME8" s="375"/>
      <c r="LMF8" s="375"/>
      <c r="LMG8" s="375"/>
      <c r="LMH8" s="375"/>
      <c r="LMI8" s="375"/>
      <c r="LMJ8" s="375"/>
      <c r="LMK8" s="375"/>
      <c r="LML8" s="375"/>
      <c r="LMM8" s="375"/>
      <c r="LMN8" s="375"/>
      <c r="LMO8" s="375"/>
      <c r="LMP8" s="375"/>
      <c r="LMQ8" s="375"/>
      <c r="LMR8" s="375"/>
      <c r="LMS8" s="375"/>
      <c r="LMT8" s="375"/>
      <c r="LMU8" s="375"/>
      <c r="LMV8" s="375"/>
      <c r="LMW8" s="375"/>
      <c r="LMX8" s="375"/>
      <c r="LMY8" s="375"/>
      <c r="LMZ8" s="375"/>
      <c r="LNA8" s="375"/>
      <c r="LNB8" s="375"/>
      <c r="LNC8" s="375"/>
      <c r="LND8" s="375"/>
      <c r="LNE8" s="375"/>
      <c r="LNF8" s="375"/>
      <c r="LNG8" s="375"/>
      <c r="LNH8" s="375"/>
      <c r="LNI8" s="375"/>
      <c r="LNJ8" s="375"/>
      <c r="LNK8" s="375"/>
      <c r="LNL8" s="375"/>
      <c r="LNM8" s="375"/>
      <c r="LNN8" s="375"/>
      <c r="LNO8" s="375"/>
      <c r="LNP8" s="375"/>
      <c r="LNQ8" s="375"/>
      <c r="LNR8" s="375"/>
      <c r="LNS8" s="375"/>
      <c r="LNT8" s="375"/>
      <c r="LNU8" s="375"/>
      <c r="LNV8" s="375"/>
      <c r="LNW8" s="375"/>
      <c r="LNX8" s="375"/>
      <c r="LNY8" s="375"/>
      <c r="LNZ8" s="375"/>
      <c r="LOA8" s="375"/>
      <c r="LOB8" s="375"/>
      <c r="LOC8" s="375"/>
      <c r="LOD8" s="375"/>
      <c r="LOE8" s="375"/>
      <c r="LOF8" s="375"/>
      <c r="LOG8" s="375"/>
      <c r="LOH8" s="375"/>
      <c r="LOI8" s="375"/>
      <c r="LOJ8" s="375"/>
      <c r="LOK8" s="375"/>
      <c r="LOL8" s="375"/>
      <c r="LOM8" s="375"/>
      <c r="LON8" s="375"/>
      <c r="LOO8" s="375"/>
      <c r="LOP8" s="375"/>
      <c r="LOQ8" s="375"/>
      <c r="LOR8" s="375"/>
      <c r="LOS8" s="375"/>
      <c r="LOT8" s="375"/>
      <c r="LOU8" s="375"/>
      <c r="LOV8" s="375"/>
      <c r="LOW8" s="375"/>
      <c r="LOX8" s="375"/>
      <c r="LOY8" s="375"/>
      <c r="LOZ8" s="375"/>
      <c r="LPA8" s="375"/>
      <c r="LPB8" s="375"/>
      <c r="LPC8" s="375"/>
      <c r="LPD8" s="375"/>
      <c r="LPE8" s="375"/>
      <c r="LPF8" s="375"/>
      <c r="LPG8" s="375"/>
      <c r="LPH8" s="375"/>
      <c r="LPI8" s="375"/>
      <c r="LPJ8" s="375"/>
      <c r="LPK8" s="375"/>
      <c r="LPL8" s="375"/>
      <c r="LPM8" s="375"/>
      <c r="LPN8" s="375"/>
      <c r="LPO8" s="375"/>
      <c r="LPP8" s="375"/>
      <c r="LPQ8" s="375"/>
      <c r="LPR8" s="375"/>
      <c r="LPS8" s="375"/>
      <c r="LPT8" s="375"/>
      <c r="LPU8" s="375"/>
      <c r="LPV8" s="375"/>
      <c r="LPW8" s="375"/>
      <c r="LPX8" s="375"/>
      <c r="LPY8" s="375"/>
      <c r="LPZ8" s="375"/>
      <c r="LQA8" s="375"/>
      <c r="LQB8" s="375"/>
      <c r="LQC8" s="375"/>
      <c r="LQD8" s="375"/>
      <c r="LQE8" s="375"/>
      <c r="LQF8" s="375"/>
      <c r="LQG8" s="375"/>
      <c r="LQH8" s="375"/>
      <c r="LQI8" s="375"/>
      <c r="LQJ8" s="375"/>
      <c r="LQK8" s="375"/>
      <c r="LQL8" s="375"/>
      <c r="LQM8" s="375"/>
      <c r="LQN8" s="375"/>
      <c r="LQO8" s="375"/>
      <c r="LQP8" s="375"/>
      <c r="LQQ8" s="375"/>
      <c r="LQR8" s="375"/>
      <c r="LQS8" s="375"/>
      <c r="LQT8" s="375"/>
      <c r="LQU8" s="375"/>
      <c r="LQV8" s="375"/>
      <c r="LQW8" s="375"/>
      <c r="LQX8" s="375"/>
      <c r="LQY8" s="375"/>
      <c r="LQZ8" s="375"/>
      <c r="LRA8" s="375"/>
      <c r="LRB8" s="375"/>
      <c r="LRC8" s="375"/>
      <c r="LRD8" s="375"/>
      <c r="LRE8" s="375"/>
      <c r="LRF8" s="375"/>
      <c r="LRG8" s="375"/>
      <c r="LRH8" s="375"/>
      <c r="LRI8" s="375"/>
      <c r="LRJ8" s="375"/>
      <c r="LRK8" s="375"/>
      <c r="LRL8" s="375"/>
      <c r="LRM8" s="375"/>
      <c r="LRN8" s="375"/>
      <c r="LRO8" s="375"/>
      <c r="LRP8" s="375"/>
      <c r="LRQ8" s="375"/>
      <c r="LRR8" s="375"/>
      <c r="LRS8" s="375"/>
      <c r="LRT8" s="375"/>
      <c r="LRU8" s="375"/>
      <c r="LRV8" s="375"/>
      <c r="LRW8" s="375"/>
      <c r="LRX8" s="375"/>
      <c r="LRY8" s="375"/>
      <c r="LRZ8" s="375"/>
      <c r="LSA8" s="375"/>
      <c r="LSB8" s="375"/>
      <c r="LSC8" s="375"/>
      <c r="LSD8" s="375"/>
      <c r="LSE8" s="375"/>
      <c r="LSF8" s="375"/>
      <c r="LSG8" s="375"/>
      <c r="LSH8" s="375"/>
      <c r="LSI8" s="375"/>
      <c r="LSJ8" s="375"/>
      <c r="LSK8" s="375"/>
      <c r="LSL8" s="375"/>
      <c r="LSM8" s="375"/>
      <c r="LSN8" s="375"/>
      <c r="LSO8" s="375"/>
      <c r="LSP8" s="375"/>
      <c r="LSQ8" s="375"/>
      <c r="LSR8" s="375"/>
      <c r="LSS8" s="375"/>
      <c r="LST8" s="375"/>
      <c r="LSU8" s="375"/>
      <c r="LSV8" s="375"/>
      <c r="LSW8" s="375"/>
      <c r="LSX8" s="375"/>
      <c r="LSY8" s="375"/>
      <c r="LSZ8" s="375"/>
      <c r="LTA8" s="375"/>
      <c r="LTB8" s="375"/>
      <c r="LTC8" s="375"/>
      <c r="LTD8" s="375"/>
      <c r="LTE8" s="375"/>
      <c r="LTF8" s="375"/>
      <c r="LTG8" s="375"/>
      <c r="LTH8" s="375"/>
      <c r="LTI8" s="375"/>
      <c r="LTJ8" s="375"/>
      <c r="LTK8" s="375"/>
      <c r="LTL8" s="375"/>
      <c r="LTM8" s="375"/>
      <c r="LTN8" s="375"/>
      <c r="LTO8" s="375"/>
      <c r="LTP8" s="375"/>
      <c r="LTQ8" s="375"/>
      <c r="LTR8" s="375"/>
      <c r="LTS8" s="375"/>
      <c r="LTT8" s="375"/>
      <c r="LTU8" s="375"/>
      <c r="LTV8" s="375"/>
      <c r="LTW8" s="375"/>
      <c r="LTX8" s="375"/>
      <c r="LTY8" s="375"/>
      <c r="LTZ8" s="375"/>
      <c r="LUA8" s="375"/>
      <c r="LUB8" s="375"/>
      <c r="LUC8" s="375"/>
      <c r="LUD8" s="375"/>
      <c r="LUE8" s="375"/>
      <c r="LUF8" s="375"/>
      <c r="LUG8" s="375"/>
      <c r="LUH8" s="375"/>
      <c r="LUI8" s="375"/>
      <c r="LUJ8" s="375"/>
      <c r="LUK8" s="375"/>
      <c r="LUL8" s="375"/>
      <c r="LUM8" s="375"/>
      <c r="LUN8" s="375"/>
      <c r="LUO8" s="375"/>
      <c r="LUP8" s="375"/>
      <c r="LUQ8" s="375"/>
      <c r="LUR8" s="375"/>
      <c r="LUS8" s="375"/>
      <c r="LUT8" s="375"/>
      <c r="LUU8" s="375"/>
      <c r="LUV8" s="375"/>
      <c r="LUW8" s="375"/>
      <c r="LUX8" s="375"/>
      <c r="LUY8" s="375"/>
      <c r="LUZ8" s="375"/>
      <c r="LVA8" s="375"/>
      <c r="LVB8" s="375"/>
      <c r="LVC8" s="375"/>
      <c r="LVD8" s="375"/>
      <c r="LVE8" s="375"/>
      <c r="LVF8" s="375"/>
      <c r="LVG8" s="375"/>
      <c r="LVH8" s="375"/>
      <c r="LVI8" s="375"/>
      <c r="LVJ8" s="375"/>
      <c r="LVK8" s="375"/>
      <c r="LVL8" s="375"/>
      <c r="LVM8" s="375"/>
      <c r="LVN8" s="375"/>
      <c r="LVO8" s="375"/>
      <c r="LVP8" s="375"/>
      <c r="LVQ8" s="375"/>
      <c r="LVR8" s="375"/>
      <c r="LVS8" s="375"/>
      <c r="LVT8" s="375"/>
      <c r="LVU8" s="375"/>
      <c r="LVV8" s="375"/>
      <c r="LVW8" s="375"/>
      <c r="LVX8" s="375"/>
      <c r="LVY8" s="375"/>
      <c r="LVZ8" s="375"/>
      <c r="LWA8" s="375"/>
      <c r="LWB8" s="375"/>
      <c r="LWC8" s="375"/>
      <c r="LWD8" s="375"/>
      <c r="LWE8" s="375"/>
      <c r="LWF8" s="375"/>
      <c r="LWG8" s="375"/>
      <c r="LWH8" s="375"/>
      <c r="LWI8" s="375"/>
      <c r="LWJ8" s="375"/>
      <c r="LWK8" s="375"/>
      <c r="LWL8" s="375"/>
      <c r="LWM8" s="375"/>
      <c r="LWN8" s="375"/>
      <c r="LWO8" s="375"/>
      <c r="LWP8" s="375"/>
      <c r="LWQ8" s="375"/>
      <c r="LWR8" s="375"/>
      <c r="LWS8" s="375"/>
      <c r="LWT8" s="375"/>
      <c r="LWU8" s="375"/>
      <c r="LWV8" s="375"/>
      <c r="LWW8" s="375"/>
      <c r="LWX8" s="375"/>
      <c r="LWY8" s="375"/>
      <c r="LWZ8" s="375"/>
      <c r="LXA8" s="375"/>
      <c r="LXB8" s="375"/>
      <c r="LXC8" s="375"/>
      <c r="LXD8" s="375"/>
      <c r="LXE8" s="375"/>
      <c r="LXF8" s="375"/>
      <c r="LXG8" s="375"/>
      <c r="LXH8" s="375"/>
      <c r="LXI8" s="375"/>
      <c r="LXJ8" s="375"/>
      <c r="LXK8" s="375"/>
      <c r="LXL8" s="375"/>
      <c r="LXM8" s="375"/>
      <c r="LXN8" s="375"/>
      <c r="LXO8" s="375"/>
      <c r="LXP8" s="375"/>
      <c r="LXQ8" s="375"/>
      <c r="LXR8" s="375"/>
      <c r="LXS8" s="375"/>
      <c r="LXT8" s="375"/>
      <c r="LXU8" s="375"/>
      <c r="LXV8" s="375"/>
      <c r="LXW8" s="375"/>
      <c r="LXX8" s="375"/>
      <c r="LXY8" s="375"/>
      <c r="LXZ8" s="375"/>
      <c r="LYA8" s="375"/>
      <c r="LYB8" s="375"/>
      <c r="LYC8" s="375"/>
      <c r="LYD8" s="375"/>
      <c r="LYE8" s="375"/>
      <c r="LYF8" s="375"/>
      <c r="LYG8" s="375"/>
      <c r="LYH8" s="375"/>
      <c r="LYI8" s="375"/>
      <c r="LYJ8" s="375"/>
      <c r="LYK8" s="375"/>
      <c r="LYL8" s="375"/>
      <c r="LYM8" s="375"/>
      <c r="LYN8" s="375"/>
      <c r="LYO8" s="375"/>
      <c r="LYP8" s="375"/>
      <c r="LYQ8" s="375"/>
      <c r="LYR8" s="375"/>
      <c r="LYS8" s="375"/>
      <c r="LYT8" s="375"/>
      <c r="LYU8" s="375"/>
      <c r="LYV8" s="375"/>
      <c r="LYW8" s="375"/>
      <c r="LYX8" s="375"/>
      <c r="LYY8" s="375"/>
      <c r="LYZ8" s="375"/>
      <c r="LZA8" s="375"/>
      <c r="LZB8" s="375"/>
      <c r="LZC8" s="375"/>
      <c r="LZD8" s="375"/>
      <c r="LZE8" s="375"/>
      <c r="LZF8" s="375"/>
      <c r="LZG8" s="375"/>
      <c r="LZH8" s="375"/>
      <c r="LZI8" s="375"/>
      <c r="LZJ8" s="375"/>
      <c r="LZK8" s="375"/>
      <c r="LZL8" s="375"/>
      <c r="LZM8" s="375"/>
      <c r="LZN8" s="375"/>
      <c r="LZO8" s="375"/>
      <c r="LZP8" s="375"/>
      <c r="LZQ8" s="375"/>
      <c r="LZR8" s="375"/>
      <c r="LZS8" s="375"/>
      <c r="LZT8" s="375"/>
      <c r="LZU8" s="375"/>
      <c r="LZV8" s="375"/>
      <c r="LZW8" s="375"/>
      <c r="LZX8" s="375"/>
      <c r="LZY8" s="375"/>
      <c r="LZZ8" s="375"/>
      <c r="MAA8" s="375"/>
      <c r="MAB8" s="375"/>
      <c r="MAC8" s="375"/>
      <c r="MAD8" s="375"/>
      <c r="MAE8" s="375"/>
      <c r="MAF8" s="375"/>
      <c r="MAG8" s="375"/>
      <c r="MAH8" s="375"/>
      <c r="MAI8" s="375"/>
      <c r="MAJ8" s="375"/>
      <c r="MAK8" s="375"/>
      <c r="MAL8" s="375"/>
      <c r="MAM8" s="375"/>
      <c r="MAN8" s="375"/>
      <c r="MAO8" s="375"/>
      <c r="MAP8" s="375"/>
      <c r="MAQ8" s="375"/>
      <c r="MAR8" s="375"/>
      <c r="MAS8" s="375"/>
      <c r="MAT8" s="375"/>
      <c r="MAU8" s="375"/>
      <c r="MAV8" s="375"/>
      <c r="MAW8" s="375"/>
      <c r="MAX8" s="375"/>
      <c r="MAY8" s="375"/>
      <c r="MAZ8" s="375"/>
      <c r="MBA8" s="375"/>
      <c r="MBB8" s="375"/>
      <c r="MBC8" s="375"/>
      <c r="MBD8" s="375"/>
      <c r="MBE8" s="375"/>
      <c r="MBF8" s="375"/>
      <c r="MBG8" s="375"/>
      <c r="MBH8" s="375"/>
      <c r="MBI8" s="375"/>
      <c r="MBJ8" s="375"/>
      <c r="MBK8" s="375"/>
      <c r="MBL8" s="375"/>
      <c r="MBM8" s="375"/>
      <c r="MBN8" s="375"/>
      <c r="MBO8" s="375"/>
      <c r="MBP8" s="375"/>
      <c r="MBQ8" s="375"/>
      <c r="MBR8" s="375"/>
      <c r="MBS8" s="375"/>
      <c r="MBT8" s="375"/>
      <c r="MBU8" s="375"/>
      <c r="MBV8" s="375"/>
      <c r="MBW8" s="375"/>
      <c r="MBX8" s="375"/>
      <c r="MBY8" s="375"/>
      <c r="MBZ8" s="375"/>
      <c r="MCA8" s="375"/>
      <c r="MCB8" s="375"/>
      <c r="MCC8" s="375"/>
      <c r="MCD8" s="375"/>
      <c r="MCE8" s="375"/>
      <c r="MCF8" s="375"/>
      <c r="MCG8" s="375"/>
      <c r="MCH8" s="375"/>
      <c r="MCI8" s="375"/>
      <c r="MCJ8" s="375"/>
      <c r="MCK8" s="375"/>
      <c r="MCL8" s="375"/>
      <c r="MCM8" s="375"/>
      <c r="MCN8" s="375"/>
      <c r="MCO8" s="375"/>
      <c r="MCP8" s="375"/>
      <c r="MCQ8" s="375"/>
      <c r="MCR8" s="375"/>
      <c r="MCS8" s="375"/>
      <c r="MCT8" s="375"/>
      <c r="MCU8" s="375"/>
      <c r="MCV8" s="375"/>
      <c r="MCW8" s="375"/>
      <c r="MCX8" s="375"/>
      <c r="MCY8" s="375"/>
      <c r="MCZ8" s="375"/>
      <c r="MDA8" s="375"/>
      <c r="MDB8" s="375"/>
      <c r="MDC8" s="375"/>
      <c r="MDD8" s="375"/>
      <c r="MDE8" s="375"/>
      <c r="MDF8" s="375"/>
      <c r="MDG8" s="375"/>
      <c r="MDH8" s="375"/>
      <c r="MDI8" s="375"/>
      <c r="MDJ8" s="375"/>
      <c r="MDK8" s="375"/>
      <c r="MDL8" s="375"/>
      <c r="MDM8" s="375"/>
      <c r="MDN8" s="375"/>
      <c r="MDO8" s="375"/>
      <c r="MDP8" s="375"/>
      <c r="MDQ8" s="375"/>
      <c r="MDR8" s="375"/>
      <c r="MDS8" s="375"/>
      <c r="MDT8" s="375"/>
      <c r="MDU8" s="375"/>
      <c r="MDV8" s="375"/>
      <c r="MDW8" s="375"/>
      <c r="MDX8" s="375"/>
      <c r="MDY8" s="375"/>
      <c r="MDZ8" s="375"/>
      <c r="MEA8" s="375"/>
      <c r="MEB8" s="375"/>
      <c r="MEC8" s="375"/>
      <c r="MED8" s="375"/>
      <c r="MEE8" s="375"/>
      <c r="MEF8" s="375"/>
      <c r="MEG8" s="375"/>
      <c r="MEH8" s="375"/>
      <c r="MEI8" s="375"/>
      <c r="MEJ8" s="375"/>
      <c r="MEK8" s="375"/>
      <c r="MEL8" s="375"/>
      <c r="MEM8" s="375"/>
      <c r="MEN8" s="375"/>
      <c r="MEO8" s="375"/>
      <c r="MEP8" s="375"/>
      <c r="MEQ8" s="375"/>
      <c r="MER8" s="375"/>
      <c r="MES8" s="375"/>
      <c r="MET8" s="375"/>
      <c r="MEU8" s="375"/>
      <c r="MEV8" s="375"/>
      <c r="MEW8" s="375"/>
      <c r="MEX8" s="375"/>
      <c r="MEY8" s="375"/>
      <c r="MEZ8" s="375"/>
      <c r="MFA8" s="375"/>
      <c r="MFB8" s="375"/>
      <c r="MFC8" s="375"/>
      <c r="MFD8" s="375"/>
      <c r="MFE8" s="375"/>
      <c r="MFF8" s="375"/>
      <c r="MFG8" s="375"/>
      <c r="MFH8" s="375"/>
      <c r="MFI8" s="375"/>
      <c r="MFJ8" s="375"/>
      <c r="MFK8" s="375"/>
      <c r="MFL8" s="375"/>
      <c r="MFM8" s="375"/>
      <c r="MFN8" s="375"/>
      <c r="MFO8" s="375"/>
      <c r="MFP8" s="375"/>
      <c r="MFQ8" s="375"/>
      <c r="MFR8" s="375"/>
      <c r="MFS8" s="375"/>
      <c r="MFT8" s="375"/>
      <c r="MFU8" s="375"/>
      <c r="MFV8" s="375"/>
      <c r="MFW8" s="375"/>
      <c r="MFX8" s="375"/>
      <c r="MFY8" s="375"/>
      <c r="MFZ8" s="375"/>
      <c r="MGA8" s="375"/>
      <c r="MGB8" s="375"/>
      <c r="MGC8" s="375"/>
      <c r="MGD8" s="375"/>
      <c r="MGE8" s="375"/>
      <c r="MGF8" s="375"/>
      <c r="MGG8" s="375"/>
      <c r="MGH8" s="375"/>
      <c r="MGI8" s="375"/>
      <c r="MGJ8" s="375"/>
      <c r="MGK8" s="375"/>
      <c r="MGL8" s="375"/>
      <c r="MGM8" s="375"/>
      <c r="MGN8" s="375"/>
      <c r="MGO8" s="375"/>
      <c r="MGP8" s="375"/>
      <c r="MGQ8" s="375"/>
      <c r="MGR8" s="375"/>
      <c r="MGS8" s="375"/>
      <c r="MGT8" s="375"/>
      <c r="MGU8" s="375"/>
      <c r="MGV8" s="375"/>
      <c r="MGW8" s="375"/>
      <c r="MGX8" s="375"/>
      <c r="MGY8" s="375"/>
      <c r="MGZ8" s="375"/>
      <c r="MHA8" s="375"/>
      <c r="MHB8" s="375"/>
      <c r="MHC8" s="375"/>
      <c r="MHD8" s="375"/>
      <c r="MHE8" s="375"/>
      <c r="MHF8" s="375"/>
      <c r="MHG8" s="375"/>
      <c r="MHH8" s="375"/>
      <c r="MHI8" s="375"/>
      <c r="MHJ8" s="375"/>
      <c r="MHK8" s="375"/>
      <c r="MHL8" s="375"/>
      <c r="MHM8" s="375"/>
      <c r="MHN8" s="375"/>
      <c r="MHO8" s="375"/>
      <c r="MHP8" s="375"/>
      <c r="MHQ8" s="375"/>
      <c r="MHR8" s="375"/>
      <c r="MHS8" s="375"/>
      <c r="MHT8" s="375"/>
      <c r="MHU8" s="375"/>
      <c r="MHV8" s="375"/>
      <c r="MHW8" s="375"/>
      <c r="MHX8" s="375"/>
      <c r="MHY8" s="375"/>
      <c r="MHZ8" s="375"/>
      <c r="MIA8" s="375"/>
      <c r="MIB8" s="375"/>
      <c r="MIC8" s="375"/>
      <c r="MID8" s="375"/>
      <c r="MIE8" s="375"/>
      <c r="MIF8" s="375"/>
      <c r="MIG8" s="375"/>
      <c r="MIH8" s="375"/>
      <c r="MII8" s="375"/>
      <c r="MIJ8" s="375"/>
      <c r="MIK8" s="375"/>
      <c r="MIL8" s="375"/>
      <c r="MIM8" s="375"/>
      <c r="MIN8" s="375"/>
      <c r="MIO8" s="375"/>
      <c r="MIP8" s="375"/>
      <c r="MIQ8" s="375"/>
      <c r="MIR8" s="375"/>
      <c r="MIS8" s="375"/>
      <c r="MIT8" s="375"/>
      <c r="MIU8" s="375"/>
      <c r="MIV8" s="375"/>
      <c r="MIW8" s="375"/>
      <c r="MIX8" s="375"/>
      <c r="MIY8" s="375"/>
      <c r="MIZ8" s="375"/>
      <c r="MJA8" s="375"/>
      <c r="MJB8" s="375"/>
      <c r="MJC8" s="375"/>
      <c r="MJD8" s="375"/>
      <c r="MJE8" s="375"/>
      <c r="MJF8" s="375"/>
      <c r="MJG8" s="375"/>
      <c r="MJH8" s="375"/>
      <c r="MJI8" s="375"/>
      <c r="MJJ8" s="375"/>
      <c r="MJK8" s="375"/>
      <c r="MJL8" s="375"/>
      <c r="MJM8" s="375"/>
      <c r="MJN8" s="375"/>
      <c r="MJO8" s="375"/>
      <c r="MJP8" s="375"/>
      <c r="MJQ8" s="375"/>
      <c r="MJR8" s="375"/>
      <c r="MJS8" s="375"/>
      <c r="MJT8" s="375"/>
      <c r="MJU8" s="375"/>
      <c r="MJV8" s="375"/>
      <c r="MJW8" s="375"/>
      <c r="MJX8" s="375"/>
      <c r="MJY8" s="375"/>
      <c r="MJZ8" s="375"/>
      <c r="MKA8" s="375"/>
      <c r="MKB8" s="375"/>
      <c r="MKC8" s="375"/>
      <c r="MKD8" s="375"/>
      <c r="MKE8" s="375"/>
      <c r="MKF8" s="375"/>
      <c r="MKG8" s="375"/>
      <c r="MKH8" s="375"/>
      <c r="MKI8" s="375"/>
      <c r="MKJ8" s="375"/>
      <c r="MKK8" s="375"/>
      <c r="MKL8" s="375"/>
      <c r="MKM8" s="375"/>
      <c r="MKN8" s="375"/>
      <c r="MKO8" s="375"/>
      <c r="MKP8" s="375"/>
      <c r="MKQ8" s="375"/>
      <c r="MKR8" s="375"/>
      <c r="MKS8" s="375"/>
      <c r="MKT8" s="375"/>
      <c r="MKU8" s="375"/>
      <c r="MKV8" s="375"/>
      <c r="MKW8" s="375"/>
      <c r="MKX8" s="375"/>
      <c r="MKY8" s="375"/>
      <c r="MKZ8" s="375"/>
      <c r="MLA8" s="375"/>
      <c r="MLB8" s="375"/>
      <c r="MLC8" s="375"/>
      <c r="MLD8" s="375"/>
      <c r="MLE8" s="375"/>
      <c r="MLF8" s="375"/>
      <c r="MLG8" s="375"/>
      <c r="MLH8" s="375"/>
      <c r="MLI8" s="375"/>
      <c r="MLJ8" s="375"/>
      <c r="MLK8" s="375"/>
      <c r="MLL8" s="375"/>
      <c r="MLM8" s="375"/>
      <c r="MLN8" s="375"/>
      <c r="MLO8" s="375"/>
      <c r="MLP8" s="375"/>
      <c r="MLQ8" s="375"/>
      <c r="MLR8" s="375"/>
      <c r="MLS8" s="375"/>
      <c r="MLT8" s="375"/>
      <c r="MLU8" s="375"/>
      <c r="MLV8" s="375"/>
      <c r="MLW8" s="375"/>
      <c r="MLX8" s="375"/>
      <c r="MLY8" s="375"/>
      <c r="MLZ8" s="375"/>
      <c r="MMA8" s="375"/>
      <c r="MMB8" s="375"/>
      <c r="MMC8" s="375"/>
      <c r="MMD8" s="375"/>
      <c r="MME8" s="375"/>
      <c r="MMF8" s="375"/>
      <c r="MMG8" s="375"/>
      <c r="MMH8" s="375"/>
      <c r="MMI8" s="375"/>
      <c r="MMJ8" s="375"/>
      <c r="MMK8" s="375"/>
      <c r="MML8" s="375"/>
      <c r="MMM8" s="375"/>
      <c r="MMN8" s="375"/>
      <c r="MMO8" s="375"/>
      <c r="MMP8" s="375"/>
      <c r="MMQ8" s="375"/>
      <c r="MMR8" s="375"/>
      <c r="MMS8" s="375"/>
      <c r="MMT8" s="375"/>
      <c r="MMU8" s="375"/>
      <c r="MMV8" s="375"/>
      <c r="MMW8" s="375"/>
      <c r="MMX8" s="375"/>
      <c r="MMY8" s="375"/>
      <c r="MMZ8" s="375"/>
      <c r="MNA8" s="375"/>
      <c r="MNB8" s="375"/>
      <c r="MNC8" s="375"/>
      <c r="MND8" s="375"/>
      <c r="MNE8" s="375"/>
      <c r="MNF8" s="375"/>
      <c r="MNG8" s="375"/>
      <c r="MNH8" s="375"/>
      <c r="MNI8" s="375"/>
      <c r="MNJ8" s="375"/>
      <c r="MNK8" s="375"/>
      <c r="MNL8" s="375"/>
      <c r="MNM8" s="375"/>
      <c r="MNN8" s="375"/>
      <c r="MNO8" s="375"/>
      <c r="MNP8" s="375"/>
      <c r="MNQ8" s="375"/>
      <c r="MNR8" s="375"/>
      <c r="MNS8" s="375"/>
      <c r="MNT8" s="375"/>
      <c r="MNU8" s="375"/>
      <c r="MNV8" s="375"/>
      <c r="MNW8" s="375"/>
      <c r="MNX8" s="375"/>
      <c r="MNY8" s="375"/>
      <c r="MNZ8" s="375"/>
      <c r="MOA8" s="375"/>
      <c r="MOB8" s="375"/>
      <c r="MOC8" s="375"/>
      <c r="MOD8" s="375"/>
      <c r="MOE8" s="375"/>
      <c r="MOF8" s="375"/>
      <c r="MOG8" s="375"/>
      <c r="MOH8" s="375"/>
      <c r="MOI8" s="375"/>
      <c r="MOJ8" s="375"/>
      <c r="MOK8" s="375"/>
      <c r="MOL8" s="375"/>
      <c r="MOM8" s="375"/>
      <c r="MON8" s="375"/>
      <c r="MOO8" s="375"/>
      <c r="MOP8" s="375"/>
      <c r="MOQ8" s="375"/>
      <c r="MOR8" s="375"/>
      <c r="MOS8" s="375"/>
      <c r="MOT8" s="375"/>
      <c r="MOU8" s="375"/>
      <c r="MOV8" s="375"/>
      <c r="MOW8" s="375"/>
      <c r="MOX8" s="375"/>
      <c r="MOY8" s="375"/>
      <c r="MOZ8" s="375"/>
      <c r="MPA8" s="375"/>
      <c r="MPB8" s="375"/>
      <c r="MPC8" s="375"/>
      <c r="MPD8" s="375"/>
      <c r="MPE8" s="375"/>
      <c r="MPF8" s="375"/>
      <c r="MPG8" s="375"/>
      <c r="MPH8" s="375"/>
      <c r="MPI8" s="375"/>
      <c r="MPJ8" s="375"/>
      <c r="MPK8" s="375"/>
      <c r="MPL8" s="375"/>
      <c r="MPM8" s="375"/>
      <c r="MPN8" s="375"/>
      <c r="MPO8" s="375"/>
      <c r="MPP8" s="375"/>
      <c r="MPQ8" s="375"/>
      <c r="MPR8" s="375"/>
      <c r="MPS8" s="375"/>
      <c r="MPT8" s="375"/>
      <c r="MPU8" s="375"/>
      <c r="MPV8" s="375"/>
      <c r="MPW8" s="375"/>
      <c r="MPX8" s="375"/>
      <c r="MPY8" s="375"/>
      <c r="MPZ8" s="375"/>
      <c r="MQA8" s="375"/>
      <c r="MQB8" s="375"/>
      <c r="MQC8" s="375"/>
      <c r="MQD8" s="375"/>
      <c r="MQE8" s="375"/>
      <c r="MQF8" s="375"/>
      <c r="MQG8" s="375"/>
      <c r="MQH8" s="375"/>
      <c r="MQI8" s="375"/>
      <c r="MQJ8" s="375"/>
      <c r="MQK8" s="375"/>
      <c r="MQL8" s="375"/>
      <c r="MQM8" s="375"/>
      <c r="MQN8" s="375"/>
      <c r="MQO8" s="375"/>
      <c r="MQP8" s="375"/>
      <c r="MQQ8" s="375"/>
      <c r="MQR8" s="375"/>
      <c r="MQS8" s="375"/>
      <c r="MQT8" s="375"/>
      <c r="MQU8" s="375"/>
      <c r="MQV8" s="375"/>
      <c r="MQW8" s="375"/>
      <c r="MQX8" s="375"/>
      <c r="MQY8" s="375"/>
      <c r="MQZ8" s="375"/>
      <c r="MRA8" s="375"/>
      <c r="MRB8" s="375"/>
      <c r="MRC8" s="375"/>
      <c r="MRD8" s="375"/>
      <c r="MRE8" s="375"/>
      <c r="MRF8" s="375"/>
      <c r="MRG8" s="375"/>
      <c r="MRH8" s="375"/>
      <c r="MRI8" s="375"/>
      <c r="MRJ8" s="375"/>
      <c r="MRK8" s="375"/>
      <c r="MRL8" s="375"/>
      <c r="MRM8" s="375"/>
      <c r="MRN8" s="375"/>
      <c r="MRO8" s="375"/>
      <c r="MRP8" s="375"/>
      <c r="MRQ8" s="375"/>
      <c r="MRR8" s="375"/>
      <c r="MRS8" s="375"/>
      <c r="MRT8" s="375"/>
      <c r="MRU8" s="375"/>
      <c r="MRV8" s="375"/>
      <c r="MRW8" s="375"/>
      <c r="MRX8" s="375"/>
      <c r="MRY8" s="375"/>
      <c r="MRZ8" s="375"/>
      <c r="MSA8" s="375"/>
      <c r="MSB8" s="375"/>
      <c r="MSC8" s="375"/>
      <c r="MSD8" s="375"/>
      <c r="MSE8" s="375"/>
      <c r="MSF8" s="375"/>
      <c r="MSG8" s="375"/>
      <c r="MSH8" s="375"/>
      <c r="MSI8" s="375"/>
      <c r="MSJ8" s="375"/>
      <c r="MSK8" s="375"/>
      <c r="MSL8" s="375"/>
      <c r="MSM8" s="375"/>
      <c r="MSN8" s="375"/>
      <c r="MSO8" s="375"/>
      <c r="MSP8" s="375"/>
      <c r="MSQ8" s="375"/>
      <c r="MSR8" s="375"/>
      <c r="MSS8" s="375"/>
      <c r="MST8" s="375"/>
      <c r="MSU8" s="375"/>
      <c r="MSV8" s="375"/>
      <c r="MSW8" s="375"/>
      <c r="MSX8" s="375"/>
      <c r="MSY8" s="375"/>
      <c r="MSZ8" s="375"/>
      <c r="MTA8" s="375"/>
      <c r="MTB8" s="375"/>
      <c r="MTC8" s="375"/>
      <c r="MTD8" s="375"/>
      <c r="MTE8" s="375"/>
      <c r="MTF8" s="375"/>
      <c r="MTG8" s="375"/>
      <c r="MTH8" s="375"/>
      <c r="MTI8" s="375"/>
      <c r="MTJ8" s="375"/>
      <c r="MTK8" s="375"/>
      <c r="MTL8" s="375"/>
      <c r="MTM8" s="375"/>
      <c r="MTN8" s="375"/>
      <c r="MTO8" s="375"/>
      <c r="MTP8" s="375"/>
      <c r="MTQ8" s="375"/>
      <c r="MTR8" s="375"/>
      <c r="MTS8" s="375"/>
      <c r="MTT8" s="375"/>
      <c r="MTU8" s="375"/>
      <c r="MTV8" s="375"/>
      <c r="MTW8" s="375"/>
      <c r="MTX8" s="375"/>
      <c r="MTY8" s="375"/>
      <c r="MTZ8" s="375"/>
      <c r="MUA8" s="375"/>
      <c r="MUB8" s="375"/>
      <c r="MUC8" s="375"/>
      <c r="MUD8" s="375"/>
      <c r="MUE8" s="375"/>
      <c r="MUF8" s="375"/>
      <c r="MUG8" s="375"/>
      <c r="MUH8" s="375"/>
      <c r="MUI8" s="375"/>
      <c r="MUJ8" s="375"/>
      <c r="MUK8" s="375"/>
      <c r="MUL8" s="375"/>
      <c r="MUM8" s="375"/>
      <c r="MUN8" s="375"/>
      <c r="MUO8" s="375"/>
      <c r="MUP8" s="375"/>
      <c r="MUQ8" s="375"/>
      <c r="MUR8" s="375"/>
      <c r="MUS8" s="375"/>
      <c r="MUT8" s="375"/>
      <c r="MUU8" s="375"/>
      <c r="MUV8" s="375"/>
      <c r="MUW8" s="375"/>
      <c r="MUX8" s="375"/>
      <c r="MUY8" s="375"/>
      <c r="MUZ8" s="375"/>
      <c r="MVA8" s="375"/>
      <c r="MVB8" s="375"/>
      <c r="MVC8" s="375"/>
      <c r="MVD8" s="375"/>
      <c r="MVE8" s="375"/>
      <c r="MVF8" s="375"/>
      <c r="MVG8" s="375"/>
      <c r="MVH8" s="375"/>
      <c r="MVI8" s="375"/>
      <c r="MVJ8" s="375"/>
      <c r="MVK8" s="375"/>
      <c r="MVL8" s="375"/>
      <c r="MVM8" s="375"/>
      <c r="MVN8" s="375"/>
      <c r="MVO8" s="375"/>
      <c r="MVP8" s="375"/>
      <c r="MVQ8" s="375"/>
      <c r="MVR8" s="375"/>
      <c r="MVS8" s="375"/>
      <c r="MVT8" s="375"/>
      <c r="MVU8" s="375"/>
      <c r="MVV8" s="375"/>
      <c r="MVW8" s="375"/>
      <c r="MVX8" s="375"/>
      <c r="MVY8" s="375"/>
      <c r="MVZ8" s="375"/>
      <c r="MWA8" s="375"/>
      <c r="MWB8" s="375"/>
      <c r="MWC8" s="375"/>
      <c r="MWD8" s="375"/>
      <c r="MWE8" s="375"/>
      <c r="MWF8" s="375"/>
      <c r="MWG8" s="375"/>
      <c r="MWH8" s="375"/>
      <c r="MWI8" s="375"/>
      <c r="MWJ8" s="375"/>
      <c r="MWK8" s="375"/>
      <c r="MWL8" s="375"/>
      <c r="MWM8" s="375"/>
      <c r="MWN8" s="375"/>
      <c r="MWO8" s="375"/>
      <c r="MWP8" s="375"/>
      <c r="MWQ8" s="375"/>
      <c r="MWR8" s="375"/>
      <c r="MWS8" s="375"/>
      <c r="MWT8" s="375"/>
      <c r="MWU8" s="375"/>
      <c r="MWV8" s="375"/>
      <c r="MWW8" s="375"/>
      <c r="MWX8" s="375"/>
      <c r="MWY8" s="375"/>
      <c r="MWZ8" s="375"/>
      <c r="MXA8" s="375"/>
      <c r="MXB8" s="375"/>
      <c r="MXC8" s="375"/>
      <c r="MXD8" s="375"/>
      <c r="MXE8" s="375"/>
      <c r="MXF8" s="375"/>
      <c r="MXG8" s="375"/>
      <c r="MXH8" s="375"/>
      <c r="MXI8" s="375"/>
      <c r="MXJ8" s="375"/>
      <c r="MXK8" s="375"/>
      <c r="MXL8" s="375"/>
      <c r="MXM8" s="375"/>
      <c r="MXN8" s="375"/>
      <c r="MXO8" s="375"/>
      <c r="MXP8" s="375"/>
      <c r="MXQ8" s="375"/>
      <c r="MXR8" s="375"/>
      <c r="MXS8" s="375"/>
      <c r="MXT8" s="375"/>
      <c r="MXU8" s="375"/>
      <c r="MXV8" s="375"/>
      <c r="MXW8" s="375"/>
      <c r="MXX8" s="375"/>
      <c r="MXY8" s="375"/>
      <c r="MXZ8" s="375"/>
      <c r="MYA8" s="375"/>
      <c r="MYB8" s="375"/>
      <c r="MYC8" s="375"/>
      <c r="MYD8" s="375"/>
      <c r="MYE8" s="375"/>
      <c r="MYF8" s="375"/>
      <c r="MYG8" s="375"/>
      <c r="MYH8" s="375"/>
      <c r="MYI8" s="375"/>
      <c r="MYJ8" s="375"/>
      <c r="MYK8" s="375"/>
      <c r="MYL8" s="375"/>
      <c r="MYM8" s="375"/>
      <c r="MYN8" s="375"/>
      <c r="MYO8" s="375"/>
      <c r="MYP8" s="375"/>
      <c r="MYQ8" s="375"/>
      <c r="MYR8" s="375"/>
      <c r="MYS8" s="375"/>
      <c r="MYT8" s="375"/>
      <c r="MYU8" s="375"/>
      <c r="MYV8" s="375"/>
      <c r="MYW8" s="375"/>
      <c r="MYX8" s="375"/>
      <c r="MYY8" s="375"/>
      <c r="MYZ8" s="375"/>
      <c r="MZA8" s="375"/>
      <c r="MZB8" s="375"/>
      <c r="MZC8" s="375"/>
      <c r="MZD8" s="375"/>
      <c r="MZE8" s="375"/>
      <c r="MZF8" s="375"/>
      <c r="MZG8" s="375"/>
      <c r="MZH8" s="375"/>
      <c r="MZI8" s="375"/>
      <c r="MZJ8" s="375"/>
      <c r="MZK8" s="375"/>
      <c r="MZL8" s="375"/>
      <c r="MZM8" s="375"/>
      <c r="MZN8" s="375"/>
      <c r="MZO8" s="375"/>
      <c r="MZP8" s="375"/>
      <c r="MZQ8" s="375"/>
      <c r="MZR8" s="375"/>
      <c r="MZS8" s="375"/>
      <c r="MZT8" s="375"/>
      <c r="MZU8" s="375"/>
      <c r="MZV8" s="375"/>
      <c r="MZW8" s="375"/>
      <c r="MZX8" s="375"/>
      <c r="MZY8" s="375"/>
      <c r="MZZ8" s="375"/>
      <c r="NAA8" s="375"/>
      <c r="NAB8" s="375"/>
      <c r="NAC8" s="375"/>
      <c r="NAD8" s="375"/>
      <c r="NAE8" s="375"/>
      <c r="NAF8" s="375"/>
      <c r="NAG8" s="375"/>
      <c r="NAH8" s="375"/>
      <c r="NAI8" s="375"/>
      <c r="NAJ8" s="375"/>
      <c r="NAK8" s="375"/>
      <c r="NAL8" s="375"/>
      <c r="NAM8" s="375"/>
      <c r="NAN8" s="375"/>
      <c r="NAO8" s="375"/>
      <c r="NAP8" s="375"/>
      <c r="NAQ8" s="375"/>
      <c r="NAR8" s="375"/>
      <c r="NAS8" s="375"/>
      <c r="NAT8" s="375"/>
      <c r="NAU8" s="375"/>
      <c r="NAV8" s="375"/>
      <c r="NAW8" s="375"/>
      <c r="NAX8" s="375"/>
      <c r="NAY8" s="375"/>
      <c r="NAZ8" s="375"/>
      <c r="NBA8" s="375"/>
      <c r="NBB8" s="375"/>
      <c r="NBC8" s="375"/>
      <c r="NBD8" s="375"/>
      <c r="NBE8" s="375"/>
      <c r="NBF8" s="375"/>
      <c r="NBG8" s="375"/>
      <c r="NBH8" s="375"/>
      <c r="NBI8" s="375"/>
      <c r="NBJ8" s="375"/>
      <c r="NBK8" s="375"/>
      <c r="NBL8" s="375"/>
      <c r="NBM8" s="375"/>
      <c r="NBN8" s="375"/>
      <c r="NBO8" s="375"/>
      <c r="NBP8" s="375"/>
      <c r="NBQ8" s="375"/>
      <c r="NBR8" s="375"/>
      <c r="NBS8" s="375"/>
      <c r="NBT8" s="375"/>
      <c r="NBU8" s="375"/>
      <c r="NBV8" s="375"/>
      <c r="NBW8" s="375"/>
      <c r="NBX8" s="375"/>
      <c r="NBY8" s="375"/>
      <c r="NBZ8" s="375"/>
      <c r="NCA8" s="375"/>
      <c r="NCB8" s="375"/>
      <c r="NCC8" s="375"/>
      <c r="NCD8" s="375"/>
      <c r="NCE8" s="375"/>
      <c r="NCF8" s="375"/>
      <c r="NCG8" s="375"/>
      <c r="NCH8" s="375"/>
      <c r="NCI8" s="375"/>
      <c r="NCJ8" s="375"/>
      <c r="NCK8" s="375"/>
      <c r="NCL8" s="375"/>
      <c r="NCM8" s="375"/>
      <c r="NCN8" s="375"/>
      <c r="NCO8" s="375"/>
      <c r="NCP8" s="375"/>
      <c r="NCQ8" s="375"/>
      <c r="NCR8" s="375"/>
      <c r="NCS8" s="375"/>
      <c r="NCT8" s="375"/>
      <c r="NCU8" s="375"/>
      <c r="NCV8" s="375"/>
      <c r="NCW8" s="375"/>
      <c r="NCX8" s="375"/>
      <c r="NCY8" s="375"/>
      <c r="NCZ8" s="375"/>
      <c r="NDA8" s="375"/>
      <c r="NDB8" s="375"/>
      <c r="NDC8" s="375"/>
      <c r="NDD8" s="375"/>
      <c r="NDE8" s="375"/>
      <c r="NDF8" s="375"/>
      <c r="NDG8" s="375"/>
      <c r="NDH8" s="375"/>
      <c r="NDI8" s="375"/>
      <c r="NDJ8" s="375"/>
      <c r="NDK8" s="375"/>
      <c r="NDL8" s="375"/>
      <c r="NDM8" s="375"/>
      <c r="NDN8" s="375"/>
      <c r="NDO8" s="375"/>
      <c r="NDP8" s="375"/>
      <c r="NDQ8" s="375"/>
      <c r="NDR8" s="375"/>
      <c r="NDS8" s="375"/>
      <c r="NDT8" s="375"/>
      <c r="NDU8" s="375"/>
      <c r="NDV8" s="375"/>
      <c r="NDW8" s="375"/>
      <c r="NDX8" s="375"/>
      <c r="NDY8" s="375"/>
      <c r="NDZ8" s="375"/>
      <c r="NEA8" s="375"/>
      <c r="NEB8" s="375"/>
      <c r="NEC8" s="375"/>
      <c r="NED8" s="375"/>
      <c r="NEE8" s="375"/>
      <c r="NEF8" s="375"/>
      <c r="NEG8" s="375"/>
      <c r="NEH8" s="375"/>
      <c r="NEI8" s="375"/>
      <c r="NEJ8" s="375"/>
      <c r="NEK8" s="375"/>
      <c r="NEL8" s="375"/>
      <c r="NEM8" s="375"/>
      <c r="NEN8" s="375"/>
      <c r="NEO8" s="375"/>
      <c r="NEP8" s="375"/>
      <c r="NEQ8" s="375"/>
      <c r="NER8" s="375"/>
      <c r="NES8" s="375"/>
      <c r="NET8" s="375"/>
      <c r="NEU8" s="375"/>
      <c r="NEV8" s="375"/>
      <c r="NEW8" s="375"/>
      <c r="NEX8" s="375"/>
      <c r="NEY8" s="375"/>
      <c r="NEZ8" s="375"/>
      <c r="NFA8" s="375"/>
      <c r="NFB8" s="375"/>
      <c r="NFC8" s="375"/>
      <c r="NFD8" s="375"/>
      <c r="NFE8" s="375"/>
      <c r="NFF8" s="375"/>
      <c r="NFG8" s="375"/>
      <c r="NFH8" s="375"/>
      <c r="NFI8" s="375"/>
      <c r="NFJ8" s="375"/>
      <c r="NFK8" s="375"/>
      <c r="NFL8" s="375"/>
      <c r="NFM8" s="375"/>
      <c r="NFN8" s="375"/>
      <c r="NFO8" s="375"/>
      <c r="NFP8" s="375"/>
      <c r="NFQ8" s="375"/>
      <c r="NFR8" s="375"/>
      <c r="NFS8" s="375"/>
      <c r="NFT8" s="375"/>
      <c r="NFU8" s="375"/>
      <c r="NFV8" s="375"/>
      <c r="NFW8" s="375"/>
      <c r="NFX8" s="375"/>
      <c r="NFY8" s="375"/>
      <c r="NFZ8" s="375"/>
      <c r="NGA8" s="375"/>
      <c r="NGB8" s="375"/>
      <c r="NGC8" s="375"/>
      <c r="NGD8" s="375"/>
      <c r="NGE8" s="375"/>
      <c r="NGF8" s="375"/>
      <c r="NGG8" s="375"/>
      <c r="NGH8" s="375"/>
      <c r="NGI8" s="375"/>
      <c r="NGJ8" s="375"/>
      <c r="NGK8" s="375"/>
      <c r="NGL8" s="375"/>
      <c r="NGM8" s="375"/>
      <c r="NGN8" s="375"/>
      <c r="NGO8" s="375"/>
      <c r="NGP8" s="375"/>
      <c r="NGQ8" s="375"/>
      <c r="NGR8" s="375"/>
      <c r="NGS8" s="375"/>
      <c r="NGT8" s="375"/>
      <c r="NGU8" s="375"/>
      <c r="NGV8" s="375"/>
      <c r="NGW8" s="375"/>
      <c r="NGX8" s="375"/>
      <c r="NGY8" s="375"/>
      <c r="NGZ8" s="375"/>
      <c r="NHA8" s="375"/>
      <c r="NHB8" s="375"/>
      <c r="NHC8" s="375"/>
      <c r="NHD8" s="375"/>
      <c r="NHE8" s="375"/>
      <c r="NHF8" s="375"/>
      <c r="NHG8" s="375"/>
      <c r="NHH8" s="375"/>
      <c r="NHI8" s="375"/>
      <c r="NHJ8" s="375"/>
      <c r="NHK8" s="375"/>
      <c r="NHL8" s="375"/>
      <c r="NHM8" s="375"/>
      <c r="NHN8" s="375"/>
      <c r="NHO8" s="375"/>
      <c r="NHP8" s="375"/>
      <c r="NHQ8" s="375"/>
      <c r="NHR8" s="375"/>
      <c r="NHS8" s="375"/>
      <c r="NHT8" s="375"/>
      <c r="NHU8" s="375"/>
      <c r="NHV8" s="375"/>
      <c r="NHW8" s="375"/>
      <c r="NHX8" s="375"/>
      <c r="NHY8" s="375"/>
      <c r="NHZ8" s="375"/>
      <c r="NIA8" s="375"/>
      <c r="NIB8" s="375"/>
      <c r="NIC8" s="375"/>
      <c r="NID8" s="375"/>
      <c r="NIE8" s="375"/>
      <c r="NIF8" s="375"/>
      <c r="NIG8" s="375"/>
      <c r="NIH8" s="375"/>
      <c r="NII8" s="375"/>
      <c r="NIJ8" s="375"/>
      <c r="NIK8" s="375"/>
      <c r="NIL8" s="375"/>
      <c r="NIM8" s="375"/>
      <c r="NIN8" s="375"/>
      <c r="NIO8" s="375"/>
      <c r="NIP8" s="375"/>
      <c r="NIQ8" s="375"/>
      <c r="NIR8" s="375"/>
      <c r="NIS8" s="375"/>
      <c r="NIT8" s="375"/>
      <c r="NIU8" s="375"/>
      <c r="NIV8" s="375"/>
      <c r="NIW8" s="375"/>
      <c r="NIX8" s="375"/>
      <c r="NIY8" s="375"/>
      <c r="NIZ8" s="375"/>
      <c r="NJA8" s="375"/>
      <c r="NJB8" s="375"/>
      <c r="NJC8" s="375"/>
      <c r="NJD8" s="375"/>
      <c r="NJE8" s="375"/>
      <c r="NJF8" s="375"/>
      <c r="NJG8" s="375"/>
      <c r="NJH8" s="375"/>
      <c r="NJI8" s="375"/>
      <c r="NJJ8" s="375"/>
      <c r="NJK8" s="375"/>
      <c r="NJL8" s="375"/>
      <c r="NJM8" s="375"/>
      <c r="NJN8" s="375"/>
      <c r="NJO8" s="375"/>
      <c r="NJP8" s="375"/>
      <c r="NJQ8" s="375"/>
      <c r="NJR8" s="375"/>
      <c r="NJS8" s="375"/>
      <c r="NJT8" s="375"/>
      <c r="NJU8" s="375"/>
      <c r="NJV8" s="375"/>
      <c r="NJW8" s="375"/>
      <c r="NJX8" s="375"/>
      <c r="NJY8" s="375"/>
      <c r="NJZ8" s="375"/>
      <c r="NKA8" s="375"/>
      <c r="NKB8" s="375"/>
      <c r="NKC8" s="375"/>
      <c r="NKD8" s="375"/>
      <c r="NKE8" s="375"/>
      <c r="NKF8" s="375"/>
      <c r="NKG8" s="375"/>
      <c r="NKH8" s="375"/>
      <c r="NKI8" s="375"/>
      <c r="NKJ8" s="375"/>
      <c r="NKK8" s="375"/>
      <c r="NKL8" s="375"/>
      <c r="NKM8" s="375"/>
      <c r="NKN8" s="375"/>
      <c r="NKO8" s="375"/>
      <c r="NKP8" s="375"/>
      <c r="NKQ8" s="375"/>
      <c r="NKR8" s="375"/>
      <c r="NKS8" s="375"/>
      <c r="NKT8" s="375"/>
      <c r="NKU8" s="375"/>
      <c r="NKV8" s="375"/>
      <c r="NKW8" s="375"/>
      <c r="NKX8" s="375"/>
      <c r="NKY8" s="375"/>
      <c r="NKZ8" s="375"/>
      <c r="NLA8" s="375"/>
      <c r="NLB8" s="375"/>
      <c r="NLC8" s="375"/>
      <c r="NLD8" s="375"/>
      <c r="NLE8" s="375"/>
      <c r="NLF8" s="375"/>
      <c r="NLG8" s="375"/>
      <c r="NLH8" s="375"/>
      <c r="NLI8" s="375"/>
      <c r="NLJ8" s="375"/>
      <c r="NLK8" s="375"/>
      <c r="NLL8" s="375"/>
      <c r="NLM8" s="375"/>
      <c r="NLN8" s="375"/>
      <c r="NLO8" s="375"/>
      <c r="NLP8" s="375"/>
      <c r="NLQ8" s="375"/>
      <c r="NLR8" s="375"/>
      <c r="NLS8" s="375"/>
      <c r="NLT8" s="375"/>
      <c r="NLU8" s="375"/>
      <c r="NLV8" s="375"/>
      <c r="NLW8" s="375"/>
      <c r="NLX8" s="375"/>
      <c r="NLY8" s="375"/>
      <c r="NLZ8" s="375"/>
      <c r="NMA8" s="375"/>
      <c r="NMB8" s="375"/>
      <c r="NMC8" s="375"/>
      <c r="NMD8" s="375"/>
      <c r="NME8" s="375"/>
      <c r="NMF8" s="375"/>
      <c r="NMG8" s="375"/>
      <c r="NMH8" s="375"/>
      <c r="NMI8" s="375"/>
      <c r="NMJ8" s="375"/>
      <c r="NMK8" s="375"/>
      <c r="NML8" s="375"/>
      <c r="NMM8" s="375"/>
      <c r="NMN8" s="375"/>
      <c r="NMO8" s="375"/>
      <c r="NMP8" s="375"/>
      <c r="NMQ8" s="375"/>
      <c r="NMR8" s="375"/>
      <c r="NMS8" s="375"/>
      <c r="NMT8" s="375"/>
      <c r="NMU8" s="375"/>
      <c r="NMV8" s="375"/>
      <c r="NMW8" s="375"/>
      <c r="NMX8" s="375"/>
      <c r="NMY8" s="375"/>
      <c r="NMZ8" s="375"/>
      <c r="NNA8" s="375"/>
      <c r="NNB8" s="375"/>
      <c r="NNC8" s="375"/>
      <c r="NND8" s="375"/>
      <c r="NNE8" s="375"/>
      <c r="NNF8" s="375"/>
      <c r="NNG8" s="375"/>
      <c r="NNH8" s="375"/>
      <c r="NNI8" s="375"/>
      <c r="NNJ8" s="375"/>
      <c r="NNK8" s="375"/>
      <c r="NNL8" s="375"/>
      <c r="NNM8" s="375"/>
      <c r="NNN8" s="375"/>
      <c r="NNO8" s="375"/>
      <c r="NNP8" s="375"/>
      <c r="NNQ8" s="375"/>
      <c r="NNR8" s="375"/>
      <c r="NNS8" s="375"/>
      <c r="NNT8" s="375"/>
      <c r="NNU8" s="375"/>
      <c r="NNV8" s="375"/>
      <c r="NNW8" s="375"/>
      <c r="NNX8" s="375"/>
      <c r="NNY8" s="375"/>
      <c r="NNZ8" s="375"/>
      <c r="NOA8" s="375"/>
      <c r="NOB8" s="375"/>
      <c r="NOC8" s="375"/>
      <c r="NOD8" s="375"/>
      <c r="NOE8" s="375"/>
      <c r="NOF8" s="375"/>
      <c r="NOG8" s="375"/>
      <c r="NOH8" s="375"/>
      <c r="NOI8" s="375"/>
      <c r="NOJ8" s="375"/>
      <c r="NOK8" s="375"/>
      <c r="NOL8" s="375"/>
      <c r="NOM8" s="375"/>
      <c r="NON8" s="375"/>
      <c r="NOO8" s="375"/>
      <c r="NOP8" s="375"/>
      <c r="NOQ8" s="375"/>
      <c r="NOR8" s="375"/>
      <c r="NOS8" s="375"/>
      <c r="NOT8" s="375"/>
      <c r="NOU8" s="375"/>
      <c r="NOV8" s="375"/>
      <c r="NOW8" s="375"/>
      <c r="NOX8" s="375"/>
      <c r="NOY8" s="375"/>
      <c r="NOZ8" s="375"/>
      <c r="NPA8" s="375"/>
      <c r="NPB8" s="375"/>
      <c r="NPC8" s="375"/>
      <c r="NPD8" s="375"/>
      <c r="NPE8" s="375"/>
      <c r="NPF8" s="375"/>
      <c r="NPG8" s="375"/>
      <c r="NPH8" s="375"/>
      <c r="NPI8" s="375"/>
      <c r="NPJ8" s="375"/>
      <c r="NPK8" s="375"/>
      <c r="NPL8" s="375"/>
      <c r="NPM8" s="375"/>
      <c r="NPN8" s="375"/>
      <c r="NPO8" s="375"/>
      <c r="NPP8" s="375"/>
      <c r="NPQ8" s="375"/>
      <c r="NPR8" s="375"/>
      <c r="NPS8" s="375"/>
      <c r="NPT8" s="375"/>
      <c r="NPU8" s="375"/>
      <c r="NPV8" s="375"/>
      <c r="NPW8" s="375"/>
      <c r="NPX8" s="375"/>
      <c r="NPY8" s="375"/>
      <c r="NPZ8" s="375"/>
      <c r="NQA8" s="375"/>
      <c r="NQB8" s="375"/>
      <c r="NQC8" s="375"/>
      <c r="NQD8" s="375"/>
      <c r="NQE8" s="375"/>
      <c r="NQF8" s="375"/>
      <c r="NQG8" s="375"/>
      <c r="NQH8" s="375"/>
      <c r="NQI8" s="375"/>
      <c r="NQJ8" s="375"/>
      <c r="NQK8" s="375"/>
      <c r="NQL8" s="375"/>
      <c r="NQM8" s="375"/>
      <c r="NQN8" s="375"/>
      <c r="NQO8" s="375"/>
      <c r="NQP8" s="375"/>
      <c r="NQQ8" s="375"/>
      <c r="NQR8" s="375"/>
      <c r="NQS8" s="375"/>
      <c r="NQT8" s="375"/>
      <c r="NQU8" s="375"/>
      <c r="NQV8" s="375"/>
      <c r="NQW8" s="375"/>
      <c r="NQX8" s="375"/>
      <c r="NQY8" s="375"/>
      <c r="NQZ8" s="375"/>
      <c r="NRA8" s="375"/>
      <c r="NRB8" s="375"/>
      <c r="NRC8" s="375"/>
      <c r="NRD8" s="375"/>
      <c r="NRE8" s="375"/>
      <c r="NRF8" s="375"/>
      <c r="NRG8" s="375"/>
      <c r="NRH8" s="375"/>
      <c r="NRI8" s="375"/>
      <c r="NRJ8" s="375"/>
      <c r="NRK8" s="375"/>
      <c r="NRL8" s="375"/>
      <c r="NRM8" s="375"/>
      <c r="NRN8" s="375"/>
      <c r="NRO8" s="375"/>
      <c r="NRP8" s="375"/>
      <c r="NRQ8" s="375"/>
      <c r="NRR8" s="375"/>
      <c r="NRS8" s="375"/>
      <c r="NRT8" s="375"/>
      <c r="NRU8" s="375"/>
      <c r="NRV8" s="375"/>
      <c r="NRW8" s="375"/>
      <c r="NRX8" s="375"/>
      <c r="NRY8" s="375"/>
      <c r="NRZ8" s="375"/>
      <c r="NSA8" s="375"/>
      <c r="NSB8" s="375"/>
      <c r="NSC8" s="375"/>
      <c r="NSD8" s="375"/>
      <c r="NSE8" s="375"/>
      <c r="NSF8" s="375"/>
      <c r="NSG8" s="375"/>
      <c r="NSH8" s="375"/>
      <c r="NSI8" s="375"/>
      <c r="NSJ8" s="375"/>
      <c r="NSK8" s="375"/>
      <c r="NSL8" s="375"/>
      <c r="NSM8" s="375"/>
      <c r="NSN8" s="375"/>
      <c r="NSO8" s="375"/>
      <c r="NSP8" s="375"/>
      <c r="NSQ8" s="375"/>
      <c r="NSR8" s="375"/>
      <c r="NSS8" s="375"/>
      <c r="NST8" s="375"/>
      <c r="NSU8" s="375"/>
      <c r="NSV8" s="375"/>
      <c r="NSW8" s="375"/>
      <c r="NSX8" s="375"/>
      <c r="NSY8" s="375"/>
      <c r="NSZ8" s="375"/>
      <c r="NTA8" s="375"/>
      <c r="NTB8" s="375"/>
      <c r="NTC8" s="375"/>
      <c r="NTD8" s="375"/>
      <c r="NTE8" s="375"/>
      <c r="NTF8" s="375"/>
      <c r="NTG8" s="375"/>
      <c r="NTH8" s="375"/>
      <c r="NTI8" s="375"/>
      <c r="NTJ8" s="375"/>
      <c r="NTK8" s="375"/>
      <c r="NTL8" s="375"/>
      <c r="NTM8" s="375"/>
      <c r="NTN8" s="375"/>
      <c r="NTO8" s="375"/>
      <c r="NTP8" s="375"/>
      <c r="NTQ8" s="375"/>
      <c r="NTR8" s="375"/>
      <c r="NTS8" s="375"/>
      <c r="NTT8" s="375"/>
      <c r="NTU8" s="375"/>
      <c r="NTV8" s="375"/>
      <c r="NTW8" s="375"/>
      <c r="NTX8" s="375"/>
      <c r="NTY8" s="375"/>
      <c r="NTZ8" s="375"/>
      <c r="NUA8" s="375"/>
      <c r="NUB8" s="375"/>
      <c r="NUC8" s="375"/>
      <c r="NUD8" s="375"/>
      <c r="NUE8" s="375"/>
      <c r="NUF8" s="375"/>
      <c r="NUG8" s="375"/>
      <c r="NUH8" s="375"/>
      <c r="NUI8" s="375"/>
      <c r="NUJ8" s="375"/>
      <c r="NUK8" s="375"/>
      <c r="NUL8" s="375"/>
      <c r="NUM8" s="375"/>
      <c r="NUN8" s="375"/>
      <c r="NUO8" s="375"/>
      <c r="NUP8" s="375"/>
      <c r="NUQ8" s="375"/>
      <c r="NUR8" s="375"/>
      <c r="NUS8" s="375"/>
      <c r="NUT8" s="375"/>
      <c r="NUU8" s="375"/>
      <c r="NUV8" s="375"/>
      <c r="NUW8" s="375"/>
      <c r="NUX8" s="375"/>
      <c r="NUY8" s="375"/>
      <c r="NUZ8" s="375"/>
      <c r="NVA8" s="375"/>
      <c r="NVB8" s="375"/>
      <c r="NVC8" s="375"/>
      <c r="NVD8" s="375"/>
      <c r="NVE8" s="375"/>
      <c r="NVF8" s="375"/>
      <c r="NVG8" s="375"/>
      <c r="NVH8" s="375"/>
      <c r="NVI8" s="375"/>
      <c r="NVJ8" s="375"/>
      <c r="NVK8" s="375"/>
      <c r="NVL8" s="375"/>
      <c r="NVM8" s="375"/>
      <c r="NVN8" s="375"/>
      <c r="NVO8" s="375"/>
      <c r="NVP8" s="375"/>
      <c r="NVQ8" s="375"/>
      <c r="NVR8" s="375"/>
      <c r="NVS8" s="375"/>
      <c r="NVT8" s="375"/>
      <c r="NVU8" s="375"/>
      <c r="NVV8" s="375"/>
      <c r="NVW8" s="375"/>
      <c r="NVX8" s="375"/>
      <c r="NVY8" s="375"/>
      <c r="NVZ8" s="375"/>
      <c r="NWA8" s="375"/>
      <c r="NWB8" s="375"/>
      <c r="NWC8" s="375"/>
      <c r="NWD8" s="375"/>
      <c r="NWE8" s="375"/>
      <c r="NWF8" s="375"/>
      <c r="NWG8" s="375"/>
      <c r="NWH8" s="375"/>
      <c r="NWI8" s="375"/>
      <c r="NWJ8" s="375"/>
      <c r="NWK8" s="375"/>
      <c r="NWL8" s="375"/>
      <c r="NWM8" s="375"/>
      <c r="NWN8" s="375"/>
      <c r="NWO8" s="375"/>
      <c r="NWP8" s="375"/>
      <c r="NWQ8" s="375"/>
      <c r="NWR8" s="375"/>
      <c r="NWS8" s="375"/>
      <c r="NWT8" s="375"/>
      <c r="NWU8" s="375"/>
      <c r="NWV8" s="375"/>
      <c r="NWW8" s="375"/>
      <c r="NWX8" s="375"/>
      <c r="NWY8" s="375"/>
      <c r="NWZ8" s="375"/>
      <c r="NXA8" s="375"/>
      <c r="NXB8" s="375"/>
      <c r="NXC8" s="375"/>
      <c r="NXD8" s="375"/>
      <c r="NXE8" s="375"/>
      <c r="NXF8" s="375"/>
      <c r="NXG8" s="375"/>
      <c r="NXH8" s="375"/>
      <c r="NXI8" s="375"/>
      <c r="NXJ8" s="375"/>
      <c r="NXK8" s="375"/>
      <c r="NXL8" s="375"/>
      <c r="NXM8" s="375"/>
      <c r="NXN8" s="375"/>
      <c r="NXO8" s="375"/>
      <c r="NXP8" s="375"/>
      <c r="NXQ8" s="375"/>
      <c r="NXR8" s="375"/>
      <c r="NXS8" s="375"/>
      <c r="NXT8" s="375"/>
      <c r="NXU8" s="375"/>
      <c r="NXV8" s="375"/>
      <c r="NXW8" s="375"/>
      <c r="NXX8" s="375"/>
      <c r="NXY8" s="375"/>
      <c r="NXZ8" s="375"/>
      <c r="NYA8" s="375"/>
      <c r="NYB8" s="375"/>
      <c r="NYC8" s="375"/>
      <c r="NYD8" s="375"/>
      <c r="NYE8" s="375"/>
      <c r="NYF8" s="375"/>
      <c r="NYG8" s="375"/>
      <c r="NYH8" s="375"/>
      <c r="NYI8" s="375"/>
      <c r="NYJ8" s="375"/>
      <c r="NYK8" s="375"/>
      <c r="NYL8" s="375"/>
      <c r="NYM8" s="375"/>
      <c r="NYN8" s="375"/>
      <c r="NYO8" s="375"/>
      <c r="NYP8" s="375"/>
      <c r="NYQ8" s="375"/>
      <c r="NYR8" s="375"/>
      <c r="NYS8" s="375"/>
      <c r="NYT8" s="375"/>
      <c r="NYU8" s="375"/>
      <c r="NYV8" s="375"/>
      <c r="NYW8" s="375"/>
      <c r="NYX8" s="375"/>
      <c r="NYY8" s="375"/>
      <c r="NYZ8" s="375"/>
      <c r="NZA8" s="375"/>
      <c r="NZB8" s="375"/>
      <c r="NZC8" s="375"/>
      <c r="NZD8" s="375"/>
      <c r="NZE8" s="375"/>
      <c r="NZF8" s="375"/>
      <c r="NZG8" s="375"/>
      <c r="NZH8" s="375"/>
      <c r="NZI8" s="375"/>
      <c r="NZJ8" s="375"/>
      <c r="NZK8" s="375"/>
      <c r="NZL8" s="375"/>
      <c r="NZM8" s="375"/>
      <c r="NZN8" s="375"/>
      <c r="NZO8" s="375"/>
      <c r="NZP8" s="375"/>
      <c r="NZQ8" s="375"/>
      <c r="NZR8" s="375"/>
      <c r="NZS8" s="375"/>
      <c r="NZT8" s="375"/>
      <c r="NZU8" s="375"/>
      <c r="NZV8" s="375"/>
      <c r="NZW8" s="375"/>
      <c r="NZX8" s="375"/>
      <c r="NZY8" s="375"/>
      <c r="NZZ8" s="375"/>
      <c r="OAA8" s="375"/>
      <c r="OAB8" s="375"/>
      <c r="OAC8" s="375"/>
      <c r="OAD8" s="375"/>
      <c r="OAE8" s="375"/>
      <c r="OAF8" s="375"/>
      <c r="OAG8" s="375"/>
      <c r="OAH8" s="375"/>
      <c r="OAI8" s="375"/>
      <c r="OAJ8" s="375"/>
      <c r="OAK8" s="375"/>
      <c r="OAL8" s="375"/>
      <c r="OAM8" s="375"/>
      <c r="OAN8" s="375"/>
      <c r="OAO8" s="375"/>
      <c r="OAP8" s="375"/>
      <c r="OAQ8" s="375"/>
      <c r="OAR8" s="375"/>
      <c r="OAS8" s="375"/>
      <c r="OAT8" s="375"/>
      <c r="OAU8" s="375"/>
      <c r="OAV8" s="375"/>
      <c r="OAW8" s="375"/>
      <c r="OAX8" s="375"/>
      <c r="OAY8" s="375"/>
      <c r="OAZ8" s="375"/>
      <c r="OBA8" s="375"/>
      <c r="OBB8" s="375"/>
      <c r="OBC8" s="375"/>
      <c r="OBD8" s="375"/>
      <c r="OBE8" s="375"/>
      <c r="OBF8" s="375"/>
      <c r="OBG8" s="375"/>
      <c r="OBH8" s="375"/>
      <c r="OBI8" s="375"/>
      <c r="OBJ8" s="375"/>
      <c r="OBK8" s="375"/>
      <c r="OBL8" s="375"/>
      <c r="OBM8" s="375"/>
      <c r="OBN8" s="375"/>
      <c r="OBO8" s="375"/>
      <c r="OBP8" s="375"/>
      <c r="OBQ8" s="375"/>
      <c r="OBR8" s="375"/>
      <c r="OBS8" s="375"/>
      <c r="OBT8" s="375"/>
      <c r="OBU8" s="375"/>
      <c r="OBV8" s="375"/>
      <c r="OBW8" s="375"/>
      <c r="OBX8" s="375"/>
      <c r="OBY8" s="375"/>
      <c r="OBZ8" s="375"/>
      <c r="OCA8" s="375"/>
      <c r="OCB8" s="375"/>
      <c r="OCC8" s="375"/>
      <c r="OCD8" s="375"/>
      <c r="OCE8" s="375"/>
      <c r="OCF8" s="375"/>
      <c r="OCG8" s="375"/>
      <c r="OCH8" s="375"/>
      <c r="OCI8" s="375"/>
      <c r="OCJ8" s="375"/>
      <c r="OCK8" s="375"/>
      <c r="OCL8" s="375"/>
      <c r="OCM8" s="375"/>
      <c r="OCN8" s="375"/>
      <c r="OCO8" s="375"/>
      <c r="OCP8" s="375"/>
      <c r="OCQ8" s="375"/>
      <c r="OCR8" s="375"/>
      <c r="OCS8" s="375"/>
      <c r="OCT8" s="375"/>
      <c r="OCU8" s="375"/>
      <c r="OCV8" s="375"/>
      <c r="OCW8" s="375"/>
      <c r="OCX8" s="375"/>
      <c r="OCY8" s="375"/>
      <c r="OCZ8" s="375"/>
      <c r="ODA8" s="375"/>
      <c r="ODB8" s="375"/>
      <c r="ODC8" s="375"/>
      <c r="ODD8" s="375"/>
      <c r="ODE8" s="375"/>
      <c r="ODF8" s="375"/>
      <c r="ODG8" s="375"/>
      <c r="ODH8" s="375"/>
      <c r="ODI8" s="375"/>
      <c r="ODJ8" s="375"/>
      <c r="ODK8" s="375"/>
      <c r="ODL8" s="375"/>
      <c r="ODM8" s="375"/>
      <c r="ODN8" s="375"/>
      <c r="ODO8" s="375"/>
      <c r="ODP8" s="375"/>
      <c r="ODQ8" s="375"/>
      <c r="ODR8" s="375"/>
      <c r="ODS8" s="375"/>
      <c r="ODT8" s="375"/>
      <c r="ODU8" s="375"/>
      <c r="ODV8" s="375"/>
      <c r="ODW8" s="375"/>
      <c r="ODX8" s="375"/>
      <c r="ODY8" s="375"/>
      <c r="ODZ8" s="375"/>
      <c r="OEA8" s="375"/>
      <c r="OEB8" s="375"/>
      <c r="OEC8" s="375"/>
      <c r="OED8" s="375"/>
      <c r="OEE8" s="375"/>
      <c r="OEF8" s="375"/>
      <c r="OEG8" s="375"/>
      <c r="OEH8" s="375"/>
      <c r="OEI8" s="375"/>
      <c r="OEJ8" s="375"/>
      <c r="OEK8" s="375"/>
      <c r="OEL8" s="375"/>
      <c r="OEM8" s="375"/>
      <c r="OEN8" s="375"/>
      <c r="OEO8" s="375"/>
      <c r="OEP8" s="375"/>
      <c r="OEQ8" s="375"/>
      <c r="OER8" s="375"/>
      <c r="OES8" s="375"/>
      <c r="OET8" s="375"/>
      <c r="OEU8" s="375"/>
      <c r="OEV8" s="375"/>
      <c r="OEW8" s="375"/>
      <c r="OEX8" s="375"/>
      <c r="OEY8" s="375"/>
      <c r="OEZ8" s="375"/>
      <c r="OFA8" s="375"/>
      <c r="OFB8" s="375"/>
      <c r="OFC8" s="375"/>
      <c r="OFD8" s="375"/>
      <c r="OFE8" s="375"/>
      <c r="OFF8" s="375"/>
      <c r="OFG8" s="375"/>
      <c r="OFH8" s="375"/>
      <c r="OFI8" s="375"/>
      <c r="OFJ8" s="375"/>
      <c r="OFK8" s="375"/>
      <c r="OFL8" s="375"/>
      <c r="OFM8" s="375"/>
      <c r="OFN8" s="375"/>
      <c r="OFO8" s="375"/>
      <c r="OFP8" s="375"/>
      <c r="OFQ8" s="375"/>
      <c r="OFR8" s="375"/>
      <c r="OFS8" s="375"/>
      <c r="OFT8" s="375"/>
      <c r="OFU8" s="375"/>
      <c r="OFV8" s="375"/>
      <c r="OFW8" s="375"/>
      <c r="OFX8" s="375"/>
      <c r="OFY8" s="375"/>
      <c r="OFZ8" s="375"/>
      <c r="OGA8" s="375"/>
      <c r="OGB8" s="375"/>
      <c r="OGC8" s="375"/>
      <c r="OGD8" s="375"/>
      <c r="OGE8" s="375"/>
      <c r="OGF8" s="375"/>
      <c r="OGG8" s="375"/>
      <c r="OGH8" s="375"/>
      <c r="OGI8" s="375"/>
      <c r="OGJ8" s="375"/>
      <c r="OGK8" s="375"/>
      <c r="OGL8" s="375"/>
      <c r="OGM8" s="375"/>
      <c r="OGN8" s="375"/>
      <c r="OGO8" s="375"/>
      <c r="OGP8" s="375"/>
      <c r="OGQ8" s="375"/>
      <c r="OGR8" s="375"/>
      <c r="OGS8" s="375"/>
      <c r="OGT8" s="375"/>
      <c r="OGU8" s="375"/>
      <c r="OGV8" s="375"/>
      <c r="OGW8" s="375"/>
      <c r="OGX8" s="375"/>
      <c r="OGY8" s="375"/>
      <c r="OGZ8" s="375"/>
      <c r="OHA8" s="375"/>
      <c r="OHB8" s="375"/>
      <c r="OHC8" s="375"/>
      <c r="OHD8" s="375"/>
      <c r="OHE8" s="375"/>
      <c r="OHF8" s="375"/>
      <c r="OHG8" s="375"/>
      <c r="OHH8" s="375"/>
      <c r="OHI8" s="375"/>
      <c r="OHJ8" s="375"/>
      <c r="OHK8" s="375"/>
      <c r="OHL8" s="375"/>
      <c r="OHM8" s="375"/>
      <c r="OHN8" s="375"/>
      <c r="OHO8" s="375"/>
      <c r="OHP8" s="375"/>
      <c r="OHQ8" s="375"/>
      <c r="OHR8" s="375"/>
      <c r="OHS8" s="375"/>
      <c r="OHT8" s="375"/>
      <c r="OHU8" s="375"/>
      <c r="OHV8" s="375"/>
      <c r="OHW8" s="375"/>
      <c r="OHX8" s="375"/>
      <c r="OHY8" s="375"/>
      <c r="OHZ8" s="375"/>
      <c r="OIA8" s="375"/>
      <c r="OIB8" s="375"/>
      <c r="OIC8" s="375"/>
      <c r="OID8" s="375"/>
      <c r="OIE8" s="375"/>
      <c r="OIF8" s="375"/>
      <c r="OIG8" s="375"/>
      <c r="OIH8" s="375"/>
      <c r="OII8" s="375"/>
      <c r="OIJ8" s="375"/>
      <c r="OIK8" s="375"/>
      <c r="OIL8" s="375"/>
      <c r="OIM8" s="375"/>
      <c r="OIN8" s="375"/>
      <c r="OIO8" s="375"/>
      <c r="OIP8" s="375"/>
      <c r="OIQ8" s="375"/>
      <c r="OIR8" s="375"/>
      <c r="OIS8" s="375"/>
      <c r="OIT8" s="375"/>
      <c r="OIU8" s="375"/>
      <c r="OIV8" s="375"/>
      <c r="OIW8" s="375"/>
      <c r="OIX8" s="375"/>
      <c r="OIY8" s="375"/>
      <c r="OIZ8" s="375"/>
      <c r="OJA8" s="375"/>
      <c r="OJB8" s="375"/>
      <c r="OJC8" s="375"/>
      <c r="OJD8" s="375"/>
      <c r="OJE8" s="375"/>
      <c r="OJF8" s="375"/>
      <c r="OJG8" s="375"/>
      <c r="OJH8" s="375"/>
      <c r="OJI8" s="375"/>
      <c r="OJJ8" s="375"/>
      <c r="OJK8" s="375"/>
      <c r="OJL8" s="375"/>
      <c r="OJM8" s="375"/>
      <c r="OJN8" s="375"/>
      <c r="OJO8" s="375"/>
      <c r="OJP8" s="375"/>
      <c r="OJQ8" s="375"/>
      <c r="OJR8" s="375"/>
      <c r="OJS8" s="375"/>
      <c r="OJT8" s="375"/>
      <c r="OJU8" s="375"/>
      <c r="OJV8" s="375"/>
      <c r="OJW8" s="375"/>
      <c r="OJX8" s="375"/>
      <c r="OJY8" s="375"/>
      <c r="OJZ8" s="375"/>
      <c r="OKA8" s="375"/>
      <c r="OKB8" s="375"/>
      <c r="OKC8" s="375"/>
      <c r="OKD8" s="375"/>
      <c r="OKE8" s="375"/>
      <c r="OKF8" s="375"/>
      <c r="OKG8" s="375"/>
      <c r="OKH8" s="375"/>
      <c r="OKI8" s="375"/>
      <c r="OKJ8" s="375"/>
      <c r="OKK8" s="375"/>
      <c r="OKL8" s="375"/>
      <c r="OKM8" s="375"/>
      <c r="OKN8" s="375"/>
      <c r="OKO8" s="375"/>
      <c r="OKP8" s="375"/>
      <c r="OKQ8" s="375"/>
      <c r="OKR8" s="375"/>
      <c r="OKS8" s="375"/>
      <c r="OKT8" s="375"/>
      <c r="OKU8" s="375"/>
      <c r="OKV8" s="375"/>
      <c r="OKW8" s="375"/>
      <c r="OKX8" s="375"/>
      <c r="OKY8" s="375"/>
      <c r="OKZ8" s="375"/>
      <c r="OLA8" s="375"/>
      <c r="OLB8" s="375"/>
      <c r="OLC8" s="375"/>
      <c r="OLD8" s="375"/>
      <c r="OLE8" s="375"/>
      <c r="OLF8" s="375"/>
      <c r="OLG8" s="375"/>
      <c r="OLH8" s="375"/>
      <c r="OLI8" s="375"/>
      <c r="OLJ8" s="375"/>
      <c r="OLK8" s="375"/>
      <c r="OLL8" s="375"/>
      <c r="OLM8" s="375"/>
      <c r="OLN8" s="375"/>
      <c r="OLO8" s="375"/>
      <c r="OLP8" s="375"/>
      <c r="OLQ8" s="375"/>
      <c r="OLR8" s="375"/>
      <c r="OLS8" s="375"/>
      <c r="OLT8" s="375"/>
      <c r="OLU8" s="375"/>
      <c r="OLV8" s="375"/>
      <c r="OLW8" s="375"/>
      <c r="OLX8" s="375"/>
      <c r="OLY8" s="375"/>
      <c r="OLZ8" s="375"/>
      <c r="OMA8" s="375"/>
      <c r="OMB8" s="375"/>
      <c r="OMC8" s="375"/>
      <c r="OMD8" s="375"/>
      <c r="OME8" s="375"/>
      <c r="OMF8" s="375"/>
      <c r="OMG8" s="375"/>
      <c r="OMH8" s="375"/>
      <c r="OMI8" s="375"/>
      <c r="OMJ8" s="375"/>
      <c r="OMK8" s="375"/>
      <c r="OML8" s="375"/>
      <c r="OMM8" s="375"/>
      <c r="OMN8" s="375"/>
      <c r="OMO8" s="375"/>
      <c r="OMP8" s="375"/>
      <c r="OMQ8" s="375"/>
      <c r="OMR8" s="375"/>
      <c r="OMS8" s="375"/>
      <c r="OMT8" s="375"/>
      <c r="OMU8" s="375"/>
      <c r="OMV8" s="375"/>
      <c r="OMW8" s="375"/>
      <c r="OMX8" s="375"/>
      <c r="OMY8" s="375"/>
      <c r="OMZ8" s="375"/>
      <c r="ONA8" s="375"/>
      <c r="ONB8" s="375"/>
      <c r="ONC8" s="375"/>
      <c r="OND8" s="375"/>
      <c r="ONE8" s="375"/>
      <c r="ONF8" s="375"/>
      <c r="ONG8" s="375"/>
      <c r="ONH8" s="375"/>
      <c r="ONI8" s="375"/>
      <c r="ONJ8" s="375"/>
      <c r="ONK8" s="375"/>
      <c r="ONL8" s="375"/>
      <c r="ONM8" s="375"/>
      <c r="ONN8" s="375"/>
      <c r="ONO8" s="375"/>
      <c r="ONP8" s="375"/>
      <c r="ONQ8" s="375"/>
      <c r="ONR8" s="375"/>
      <c r="ONS8" s="375"/>
      <c r="ONT8" s="375"/>
      <c r="ONU8" s="375"/>
      <c r="ONV8" s="375"/>
      <c r="ONW8" s="375"/>
      <c r="ONX8" s="375"/>
      <c r="ONY8" s="375"/>
      <c r="ONZ8" s="375"/>
      <c r="OOA8" s="375"/>
      <c r="OOB8" s="375"/>
      <c r="OOC8" s="375"/>
      <c r="OOD8" s="375"/>
      <c r="OOE8" s="375"/>
      <c r="OOF8" s="375"/>
      <c r="OOG8" s="375"/>
      <c r="OOH8" s="375"/>
      <c r="OOI8" s="375"/>
      <c r="OOJ8" s="375"/>
      <c r="OOK8" s="375"/>
      <c r="OOL8" s="375"/>
      <c r="OOM8" s="375"/>
      <c r="OON8" s="375"/>
      <c r="OOO8" s="375"/>
      <c r="OOP8" s="375"/>
      <c r="OOQ8" s="375"/>
      <c r="OOR8" s="375"/>
      <c r="OOS8" s="375"/>
      <c r="OOT8" s="375"/>
      <c r="OOU8" s="375"/>
      <c r="OOV8" s="375"/>
      <c r="OOW8" s="375"/>
      <c r="OOX8" s="375"/>
      <c r="OOY8" s="375"/>
      <c r="OOZ8" s="375"/>
      <c r="OPA8" s="375"/>
      <c r="OPB8" s="375"/>
      <c r="OPC8" s="375"/>
      <c r="OPD8" s="375"/>
      <c r="OPE8" s="375"/>
      <c r="OPF8" s="375"/>
      <c r="OPG8" s="375"/>
      <c r="OPH8" s="375"/>
      <c r="OPI8" s="375"/>
      <c r="OPJ8" s="375"/>
      <c r="OPK8" s="375"/>
      <c r="OPL8" s="375"/>
      <c r="OPM8" s="375"/>
      <c r="OPN8" s="375"/>
      <c r="OPO8" s="375"/>
      <c r="OPP8" s="375"/>
      <c r="OPQ8" s="375"/>
      <c r="OPR8" s="375"/>
      <c r="OPS8" s="375"/>
      <c r="OPT8" s="375"/>
      <c r="OPU8" s="375"/>
      <c r="OPV8" s="375"/>
      <c r="OPW8" s="375"/>
      <c r="OPX8" s="375"/>
      <c r="OPY8" s="375"/>
      <c r="OPZ8" s="375"/>
      <c r="OQA8" s="375"/>
      <c r="OQB8" s="375"/>
      <c r="OQC8" s="375"/>
      <c r="OQD8" s="375"/>
      <c r="OQE8" s="375"/>
      <c r="OQF8" s="375"/>
      <c r="OQG8" s="375"/>
      <c r="OQH8" s="375"/>
      <c r="OQI8" s="375"/>
      <c r="OQJ8" s="375"/>
      <c r="OQK8" s="375"/>
      <c r="OQL8" s="375"/>
      <c r="OQM8" s="375"/>
      <c r="OQN8" s="375"/>
      <c r="OQO8" s="375"/>
      <c r="OQP8" s="375"/>
      <c r="OQQ8" s="375"/>
      <c r="OQR8" s="375"/>
      <c r="OQS8" s="375"/>
      <c r="OQT8" s="375"/>
      <c r="OQU8" s="375"/>
      <c r="OQV8" s="375"/>
      <c r="OQW8" s="375"/>
      <c r="OQX8" s="375"/>
      <c r="OQY8" s="375"/>
      <c r="OQZ8" s="375"/>
      <c r="ORA8" s="375"/>
      <c r="ORB8" s="375"/>
      <c r="ORC8" s="375"/>
      <c r="ORD8" s="375"/>
      <c r="ORE8" s="375"/>
      <c r="ORF8" s="375"/>
      <c r="ORG8" s="375"/>
      <c r="ORH8" s="375"/>
      <c r="ORI8" s="375"/>
      <c r="ORJ8" s="375"/>
      <c r="ORK8" s="375"/>
      <c r="ORL8" s="375"/>
      <c r="ORM8" s="375"/>
      <c r="ORN8" s="375"/>
      <c r="ORO8" s="375"/>
      <c r="ORP8" s="375"/>
      <c r="ORQ8" s="375"/>
      <c r="ORR8" s="375"/>
      <c r="ORS8" s="375"/>
      <c r="ORT8" s="375"/>
      <c r="ORU8" s="375"/>
      <c r="ORV8" s="375"/>
      <c r="ORW8" s="375"/>
      <c r="ORX8" s="375"/>
      <c r="ORY8" s="375"/>
      <c r="ORZ8" s="375"/>
      <c r="OSA8" s="375"/>
      <c r="OSB8" s="375"/>
      <c r="OSC8" s="375"/>
      <c r="OSD8" s="375"/>
      <c r="OSE8" s="375"/>
      <c r="OSF8" s="375"/>
      <c r="OSG8" s="375"/>
      <c r="OSH8" s="375"/>
      <c r="OSI8" s="375"/>
      <c r="OSJ8" s="375"/>
      <c r="OSK8" s="375"/>
      <c r="OSL8" s="375"/>
      <c r="OSM8" s="375"/>
      <c r="OSN8" s="375"/>
      <c r="OSO8" s="375"/>
      <c r="OSP8" s="375"/>
      <c r="OSQ8" s="375"/>
      <c r="OSR8" s="375"/>
      <c r="OSS8" s="375"/>
      <c r="OST8" s="375"/>
      <c r="OSU8" s="375"/>
      <c r="OSV8" s="375"/>
      <c r="OSW8" s="375"/>
      <c r="OSX8" s="375"/>
      <c r="OSY8" s="375"/>
      <c r="OSZ8" s="375"/>
      <c r="OTA8" s="375"/>
      <c r="OTB8" s="375"/>
      <c r="OTC8" s="375"/>
      <c r="OTD8" s="375"/>
      <c r="OTE8" s="375"/>
      <c r="OTF8" s="375"/>
      <c r="OTG8" s="375"/>
      <c r="OTH8" s="375"/>
      <c r="OTI8" s="375"/>
      <c r="OTJ8" s="375"/>
      <c r="OTK8" s="375"/>
      <c r="OTL8" s="375"/>
      <c r="OTM8" s="375"/>
      <c r="OTN8" s="375"/>
      <c r="OTO8" s="375"/>
      <c r="OTP8" s="375"/>
      <c r="OTQ8" s="375"/>
      <c r="OTR8" s="375"/>
      <c r="OTS8" s="375"/>
      <c r="OTT8" s="375"/>
      <c r="OTU8" s="375"/>
      <c r="OTV8" s="375"/>
      <c r="OTW8" s="375"/>
      <c r="OTX8" s="375"/>
      <c r="OTY8" s="375"/>
      <c r="OTZ8" s="375"/>
      <c r="OUA8" s="375"/>
      <c r="OUB8" s="375"/>
      <c r="OUC8" s="375"/>
      <c r="OUD8" s="375"/>
      <c r="OUE8" s="375"/>
      <c r="OUF8" s="375"/>
      <c r="OUG8" s="375"/>
      <c r="OUH8" s="375"/>
      <c r="OUI8" s="375"/>
      <c r="OUJ8" s="375"/>
      <c r="OUK8" s="375"/>
      <c r="OUL8" s="375"/>
      <c r="OUM8" s="375"/>
      <c r="OUN8" s="375"/>
      <c r="OUO8" s="375"/>
      <c r="OUP8" s="375"/>
      <c r="OUQ8" s="375"/>
      <c r="OUR8" s="375"/>
      <c r="OUS8" s="375"/>
      <c r="OUT8" s="375"/>
      <c r="OUU8" s="375"/>
      <c r="OUV8" s="375"/>
      <c r="OUW8" s="375"/>
      <c r="OUX8" s="375"/>
      <c r="OUY8" s="375"/>
      <c r="OUZ8" s="375"/>
      <c r="OVA8" s="375"/>
      <c r="OVB8" s="375"/>
      <c r="OVC8" s="375"/>
      <c r="OVD8" s="375"/>
      <c r="OVE8" s="375"/>
      <c r="OVF8" s="375"/>
      <c r="OVG8" s="375"/>
      <c r="OVH8" s="375"/>
      <c r="OVI8" s="375"/>
      <c r="OVJ8" s="375"/>
      <c r="OVK8" s="375"/>
      <c r="OVL8" s="375"/>
      <c r="OVM8" s="375"/>
      <c r="OVN8" s="375"/>
      <c r="OVO8" s="375"/>
      <c r="OVP8" s="375"/>
      <c r="OVQ8" s="375"/>
      <c r="OVR8" s="375"/>
      <c r="OVS8" s="375"/>
      <c r="OVT8" s="375"/>
      <c r="OVU8" s="375"/>
      <c r="OVV8" s="375"/>
      <c r="OVW8" s="375"/>
      <c r="OVX8" s="375"/>
      <c r="OVY8" s="375"/>
      <c r="OVZ8" s="375"/>
      <c r="OWA8" s="375"/>
      <c r="OWB8" s="375"/>
      <c r="OWC8" s="375"/>
      <c r="OWD8" s="375"/>
      <c r="OWE8" s="375"/>
      <c r="OWF8" s="375"/>
      <c r="OWG8" s="375"/>
      <c r="OWH8" s="375"/>
      <c r="OWI8" s="375"/>
      <c r="OWJ8" s="375"/>
      <c r="OWK8" s="375"/>
      <c r="OWL8" s="375"/>
      <c r="OWM8" s="375"/>
      <c r="OWN8" s="375"/>
      <c r="OWO8" s="375"/>
      <c r="OWP8" s="375"/>
      <c r="OWQ8" s="375"/>
      <c r="OWR8" s="375"/>
      <c r="OWS8" s="375"/>
      <c r="OWT8" s="375"/>
      <c r="OWU8" s="375"/>
      <c r="OWV8" s="375"/>
      <c r="OWW8" s="375"/>
      <c r="OWX8" s="375"/>
      <c r="OWY8" s="375"/>
      <c r="OWZ8" s="375"/>
      <c r="OXA8" s="375"/>
      <c r="OXB8" s="375"/>
      <c r="OXC8" s="375"/>
      <c r="OXD8" s="375"/>
      <c r="OXE8" s="375"/>
      <c r="OXF8" s="375"/>
      <c r="OXG8" s="375"/>
      <c r="OXH8" s="375"/>
      <c r="OXI8" s="375"/>
      <c r="OXJ8" s="375"/>
      <c r="OXK8" s="375"/>
      <c r="OXL8" s="375"/>
      <c r="OXM8" s="375"/>
      <c r="OXN8" s="375"/>
      <c r="OXO8" s="375"/>
      <c r="OXP8" s="375"/>
      <c r="OXQ8" s="375"/>
      <c r="OXR8" s="375"/>
      <c r="OXS8" s="375"/>
      <c r="OXT8" s="375"/>
      <c r="OXU8" s="375"/>
      <c r="OXV8" s="375"/>
      <c r="OXW8" s="375"/>
      <c r="OXX8" s="375"/>
      <c r="OXY8" s="375"/>
      <c r="OXZ8" s="375"/>
      <c r="OYA8" s="375"/>
      <c r="OYB8" s="375"/>
      <c r="OYC8" s="375"/>
      <c r="OYD8" s="375"/>
      <c r="OYE8" s="375"/>
      <c r="OYF8" s="375"/>
      <c r="OYG8" s="375"/>
      <c r="OYH8" s="375"/>
      <c r="OYI8" s="375"/>
      <c r="OYJ8" s="375"/>
      <c r="OYK8" s="375"/>
      <c r="OYL8" s="375"/>
      <c r="OYM8" s="375"/>
      <c r="OYN8" s="375"/>
      <c r="OYO8" s="375"/>
      <c r="OYP8" s="375"/>
      <c r="OYQ8" s="375"/>
      <c r="OYR8" s="375"/>
      <c r="OYS8" s="375"/>
      <c r="OYT8" s="375"/>
      <c r="OYU8" s="375"/>
      <c r="OYV8" s="375"/>
      <c r="OYW8" s="375"/>
      <c r="OYX8" s="375"/>
      <c r="OYY8" s="375"/>
      <c r="OYZ8" s="375"/>
      <c r="OZA8" s="375"/>
      <c r="OZB8" s="375"/>
      <c r="OZC8" s="375"/>
      <c r="OZD8" s="375"/>
      <c r="OZE8" s="375"/>
      <c r="OZF8" s="375"/>
      <c r="OZG8" s="375"/>
      <c r="OZH8" s="375"/>
      <c r="OZI8" s="375"/>
      <c r="OZJ8" s="375"/>
      <c r="OZK8" s="375"/>
      <c r="OZL8" s="375"/>
      <c r="OZM8" s="375"/>
      <c r="OZN8" s="375"/>
      <c r="OZO8" s="375"/>
      <c r="OZP8" s="375"/>
      <c r="OZQ8" s="375"/>
      <c r="OZR8" s="375"/>
      <c r="OZS8" s="375"/>
      <c r="OZT8" s="375"/>
      <c r="OZU8" s="375"/>
      <c r="OZV8" s="375"/>
      <c r="OZW8" s="375"/>
      <c r="OZX8" s="375"/>
      <c r="OZY8" s="375"/>
      <c r="OZZ8" s="375"/>
      <c r="PAA8" s="375"/>
      <c r="PAB8" s="375"/>
      <c r="PAC8" s="375"/>
      <c r="PAD8" s="375"/>
      <c r="PAE8" s="375"/>
      <c r="PAF8" s="375"/>
      <c r="PAG8" s="375"/>
      <c r="PAH8" s="375"/>
      <c r="PAI8" s="375"/>
      <c r="PAJ8" s="375"/>
      <c r="PAK8" s="375"/>
      <c r="PAL8" s="375"/>
      <c r="PAM8" s="375"/>
      <c r="PAN8" s="375"/>
      <c r="PAO8" s="375"/>
      <c r="PAP8" s="375"/>
      <c r="PAQ8" s="375"/>
      <c r="PAR8" s="375"/>
      <c r="PAS8" s="375"/>
      <c r="PAT8" s="375"/>
      <c r="PAU8" s="375"/>
      <c r="PAV8" s="375"/>
      <c r="PAW8" s="375"/>
      <c r="PAX8" s="375"/>
      <c r="PAY8" s="375"/>
      <c r="PAZ8" s="375"/>
      <c r="PBA8" s="375"/>
      <c r="PBB8" s="375"/>
      <c r="PBC8" s="375"/>
      <c r="PBD8" s="375"/>
      <c r="PBE8" s="375"/>
      <c r="PBF8" s="375"/>
      <c r="PBG8" s="375"/>
      <c r="PBH8" s="375"/>
      <c r="PBI8" s="375"/>
      <c r="PBJ8" s="375"/>
      <c r="PBK8" s="375"/>
      <c r="PBL8" s="375"/>
      <c r="PBM8" s="375"/>
      <c r="PBN8" s="375"/>
      <c r="PBO8" s="375"/>
      <c r="PBP8" s="375"/>
      <c r="PBQ8" s="375"/>
      <c r="PBR8" s="375"/>
      <c r="PBS8" s="375"/>
      <c r="PBT8" s="375"/>
      <c r="PBU8" s="375"/>
      <c r="PBV8" s="375"/>
      <c r="PBW8" s="375"/>
      <c r="PBX8" s="375"/>
      <c r="PBY8" s="375"/>
      <c r="PBZ8" s="375"/>
      <c r="PCA8" s="375"/>
      <c r="PCB8" s="375"/>
      <c r="PCC8" s="375"/>
      <c r="PCD8" s="375"/>
      <c r="PCE8" s="375"/>
      <c r="PCF8" s="375"/>
      <c r="PCG8" s="375"/>
      <c r="PCH8" s="375"/>
      <c r="PCI8" s="375"/>
      <c r="PCJ8" s="375"/>
      <c r="PCK8" s="375"/>
      <c r="PCL8" s="375"/>
      <c r="PCM8" s="375"/>
      <c r="PCN8" s="375"/>
      <c r="PCO8" s="375"/>
      <c r="PCP8" s="375"/>
      <c r="PCQ8" s="375"/>
      <c r="PCR8" s="375"/>
      <c r="PCS8" s="375"/>
      <c r="PCT8" s="375"/>
      <c r="PCU8" s="375"/>
      <c r="PCV8" s="375"/>
      <c r="PCW8" s="375"/>
      <c r="PCX8" s="375"/>
      <c r="PCY8" s="375"/>
      <c r="PCZ8" s="375"/>
      <c r="PDA8" s="375"/>
      <c r="PDB8" s="375"/>
      <c r="PDC8" s="375"/>
      <c r="PDD8" s="375"/>
      <c r="PDE8" s="375"/>
      <c r="PDF8" s="375"/>
      <c r="PDG8" s="375"/>
      <c r="PDH8" s="375"/>
      <c r="PDI8" s="375"/>
      <c r="PDJ8" s="375"/>
      <c r="PDK8" s="375"/>
      <c r="PDL8" s="375"/>
      <c r="PDM8" s="375"/>
      <c r="PDN8" s="375"/>
      <c r="PDO8" s="375"/>
      <c r="PDP8" s="375"/>
      <c r="PDQ8" s="375"/>
      <c r="PDR8" s="375"/>
      <c r="PDS8" s="375"/>
      <c r="PDT8" s="375"/>
      <c r="PDU8" s="375"/>
      <c r="PDV8" s="375"/>
      <c r="PDW8" s="375"/>
      <c r="PDX8" s="375"/>
      <c r="PDY8" s="375"/>
      <c r="PDZ8" s="375"/>
      <c r="PEA8" s="375"/>
      <c r="PEB8" s="375"/>
      <c r="PEC8" s="375"/>
      <c r="PED8" s="375"/>
      <c r="PEE8" s="375"/>
      <c r="PEF8" s="375"/>
      <c r="PEG8" s="375"/>
      <c r="PEH8" s="375"/>
      <c r="PEI8" s="375"/>
      <c r="PEJ8" s="375"/>
      <c r="PEK8" s="375"/>
      <c r="PEL8" s="375"/>
      <c r="PEM8" s="375"/>
      <c r="PEN8" s="375"/>
      <c r="PEO8" s="375"/>
      <c r="PEP8" s="375"/>
      <c r="PEQ8" s="375"/>
      <c r="PER8" s="375"/>
      <c r="PES8" s="375"/>
      <c r="PET8" s="375"/>
      <c r="PEU8" s="375"/>
      <c r="PEV8" s="375"/>
      <c r="PEW8" s="375"/>
      <c r="PEX8" s="375"/>
      <c r="PEY8" s="375"/>
      <c r="PEZ8" s="375"/>
      <c r="PFA8" s="375"/>
      <c r="PFB8" s="375"/>
      <c r="PFC8" s="375"/>
      <c r="PFD8" s="375"/>
      <c r="PFE8" s="375"/>
      <c r="PFF8" s="375"/>
      <c r="PFG8" s="375"/>
      <c r="PFH8" s="375"/>
      <c r="PFI8" s="375"/>
      <c r="PFJ8" s="375"/>
      <c r="PFK8" s="375"/>
      <c r="PFL8" s="375"/>
      <c r="PFM8" s="375"/>
      <c r="PFN8" s="375"/>
      <c r="PFO8" s="375"/>
      <c r="PFP8" s="375"/>
      <c r="PFQ8" s="375"/>
      <c r="PFR8" s="375"/>
      <c r="PFS8" s="375"/>
      <c r="PFT8" s="375"/>
      <c r="PFU8" s="375"/>
      <c r="PFV8" s="375"/>
      <c r="PFW8" s="375"/>
      <c r="PFX8" s="375"/>
      <c r="PFY8" s="375"/>
      <c r="PFZ8" s="375"/>
      <c r="PGA8" s="375"/>
      <c r="PGB8" s="375"/>
      <c r="PGC8" s="375"/>
      <c r="PGD8" s="375"/>
      <c r="PGE8" s="375"/>
      <c r="PGF8" s="375"/>
      <c r="PGG8" s="375"/>
      <c r="PGH8" s="375"/>
      <c r="PGI8" s="375"/>
      <c r="PGJ8" s="375"/>
      <c r="PGK8" s="375"/>
      <c r="PGL8" s="375"/>
      <c r="PGM8" s="375"/>
      <c r="PGN8" s="375"/>
      <c r="PGO8" s="375"/>
      <c r="PGP8" s="375"/>
      <c r="PGQ8" s="375"/>
      <c r="PGR8" s="375"/>
      <c r="PGS8" s="375"/>
      <c r="PGT8" s="375"/>
      <c r="PGU8" s="375"/>
      <c r="PGV8" s="375"/>
      <c r="PGW8" s="375"/>
      <c r="PGX8" s="375"/>
      <c r="PGY8" s="375"/>
      <c r="PGZ8" s="375"/>
      <c r="PHA8" s="375"/>
      <c r="PHB8" s="375"/>
      <c r="PHC8" s="375"/>
      <c r="PHD8" s="375"/>
      <c r="PHE8" s="375"/>
      <c r="PHF8" s="375"/>
      <c r="PHG8" s="375"/>
      <c r="PHH8" s="375"/>
      <c r="PHI8" s="375"/>
      <c r="PHJ8" s="375"/>
      <c r="PHK8" s="375"/>
      <c r="PHL8" s="375"/>
      <c r="PHM8" s="375"/>
      <c r="PHN8" s="375"/>
      <c r="PHO8" s="375"/>
      <c r="PHP8" s="375"/>
      <c r="PHQ8" s="375"/>
      <c r="PHR8" s="375"/>
      <c r="PHS8" s="375"/>
      <c r="PHT8" s="375"/>
      <c r="PHU8" s="375"/>
      <c r="PHV8" s="375"/>
      <c r="PHW8" s="375"/>
      <c r="PHX8" s="375"/>
      <c r="PHY8" s="375"/>
      <c r="PHZ8" s="375"/>
      <c r="PIA8" s="375"/>
      <c r="PIB8" s="375"/>
      <c r="PIC8" s="375"/>
      <c r="PID8" s="375"/>
      <c r="PIE8" s="375"/>
      <c r="PIF8" s="375"/>
      <c r="PIG8" s="375"/>
      <c r="PIH8" s="375"/>
      <c r="PII8" s="375"/>
      <c r="PIJ8" s="375"/>
      <c r="PIK8" s="375"/>
      <c r="PIL8" s="375"/>
      <c r="PIM8" s="375"/>
      <c r="PIN8" s="375"/>
      <c r="PIO8" s="375"/>
      <c r="PIP8" s="375"/>
      <c r="PIQ8" s="375"/>
      <c r="PIR8" s="375"/>
      <c r="PIS8" s="375"/>
      <c r="PIT8" s="375"/>
      <c r="PIU8" s="375"/>
      <c r="PIV8" s="375"/>
      <c r="PIW8" s="375"/>
      <c r="PIX8" s="375"/>
      <c r="PIY8" s="375"/>
      <c r="PIZ8" s="375"/>
      <c r="PJA8" s="375"/>
      <c r="PJB8" s="375"/>
      <c r="PJC8" s="375"/>
      <c r="PJD8" s="375"/>
      <c r="PJE8" s="375"/>
      <c r="PJF8" s="375"/>
      <c r="PJG8" s="375"/>
      <c r="PJH8" s="375"/>
      <c r="PJI8" s="375"/>
      <c r="PJJ8" s="375"/>
      <c r="PJK8" s="375"/>
      <c r="PJL8" s="375"/>
      <c r="PJM8" s="375"/>
      <c r="PJN8" s="375"/>
      <c r="PJO8" s="375"/>
      <c r="PJP8" s="375"/>
      <c r="PJQ8" s="375"/>
      <c r="PJR8" s="375"/>
      <c r="PJS8" s="375"/>
      <c r="PJT8" s="375"/>
      <c r="PJU8" s="375"/>
      <c r="PJV8" s="375"/>
      <c r="PJW8" s="375"/>
      <c r="PJX8" s="375"/>
      <c r="PJY8" s="375"/>
      <c r="PJZ8" s="375"/>
      <c r="PKA8" s="375"/>
      <c r="PKB8" s="375"/>
      <c r="PKC8" s="375"/>
      <c r="PKD8" s="375"/>
      <c r="PKE8" s="375"/>
      <c r="PKF8" s="375"/>
      <c r="PKG8" s="375"/>
      <c r="PKH8" s="375"/>
      <c r="PKI8" s="375"/>
      <c r="PKJ8" s="375"/>
      <c r="PKK8" s="375"/>
      <c r="PKL8" s="375"/>
      <c r="PKM8" s="375"/>
      <c r="PKN8" s="375"/>
      <c r="PKO8" s="375"/>
      <c r="PKP8" s="375"/>
      <c r="PKQ8" s="375"/>
      <c r="PKR8" s="375"/>
      <c r="PKS8" s="375"/>
      <c r="PKT8" s="375"/>
      <c r="PKU8" s="375"/>
      <c r="PKV8" s="375"/>
      <c r="PKW8" s="375"/>
      <c r="PKX8" s="375"/>
      <c r="PKY8" s="375"/>
      <c r="PKZ8" s="375"/>
      <c r="PLA8" s="375"/>
      <c r="PLB8" s="375"/>
      <c r="PLC8" s="375"/>
      <c r="PLD8" s="375"/>
      <c r="PLE8" s="375"/>
      <c r="PLF8" s="375"/>
      <c r="PLG8" s="375"/>
      <c r="PLH8" s="375"/>
      <c r="PLI8" s="375"/>
      <c r="PLJ8" s="375"/>
      <c r="PLK8" s="375"/>
      <c r="PLL8" s="375"/>
      <c r="PLM8" s="375"/>
      <c r="PLN8" s="375"/>
      <c r="PLO8" s="375"/>
      <c r="PLP8" s="375"/>
      <c r="PLQ8" s="375"/>
      <c r="PLR8" s="375"/>
      <c r="PLS8" s="375"/>
      <c r="PLT8" s="375"/>
      <c r="PLU8" s="375"/>
      <c r="PLV8" s="375"/>
      <c r="PLW8" s="375"/>
      <c r="PLX8" s="375"/>
      <c r="PLY8" s="375"/>
      <c r="PLZ8" s="375"/>
      <c r="PMA8" s="375"/>
      <c r="PMB8" s="375"/>
      <c r="PMC8" s="375"/>
      <c r="PMD8" s="375"/>
      <c r="PME8" s="375"/>
      <c r="PMF8" s="375"/>
      <c r="PMG8" s="375"/>
      <c r="PMH8" s="375"/>
      <c r="PMI8" s="375"/>
      <c r="PMJ8" s="375"/>
      <c r="PMK8" s="375"/>
      <c r="PML8" s="375"/>
      <c r="PMM8" s="375"/>
      <c r="PMN8" s="375"/>
      <c r="PMO8" s="375"/>
      <c r="PMP8" s="375"/>
      <c r="PMQ8" s="375"/>
      <c r="PMR8" s="375"/>
      <c r="PMS8" s="375"/>
      <c r="PMT8" s="375"/>
      <c r="PMU8" s="375"/>
      <c r="PMV8" s="375"/>
      <c r="PMW8" s="375"/>
      <c r="PMX8" s="375"/>
      <c r="PMY8" s="375"/>
      <c r="PMZ8" s="375"/>
      <c r="PNA8" s="375"/>
      <c r="PNB8" s="375"/>
      <c r="PNC8" s="375"/>
      <c r="PND8" s="375"/>
      <c r="PNE8" s="375"/>
      <c r="PNF8" s="375"/>
      <c r="PNG8" s="375"/>
      <c r="PNH8" s="375"/>
      <c r="PNI8" s="375"/>
      <c r="PNJ8" s="375"/>
      <c r="PNK8" s="375"/>
      <c r="PNL8" s="375"/>
      <c r="PNM8" s="375"/>
      <c r="PNN8" s="375"/>
      <c r="PNO8" s="375"/>
      <c r="PNP8" s="375"/>
      <c r="PNQ8" s="375"/>
      <c r="PNR8" s="375"/>
      <c r="PNS8" s="375"/>
      <c r="PNT8" s="375"/>
      <c r="PNU8" s="375"/>
      <c r="PNV8" s="375"/>
      <c r="PNW8" s="375"/>
      <c r="PNX8" s="375"/>
      <c r="PNY8" s="375"/>
      <c r="PNZ8" s="375"/>
      <c r="POA8" s="375"/>
      <c r="POB8" s="375"/>
      <c r="POC8" s="375"/>
      <c r="POD8" s="375"/>
      <c r="POE8" s="375"/>
      <c r="POF8" s="375"/>
      <c r="POG8" s="375"/>
      <c r="POH8" s="375"/>
      <c r="POI8" s="375"/>
      <c r="POJ8" s="375"/>
      <c r="POK8" s="375"/>
      <c r="POL8" s="375"/>
      <c r="POM8" s="375"/>
      <c r="PON8" s="375"/>
      <c r="POO8" s="375"/>
      <c r="POP8" s="375"/>
      <c r="POQ8" s="375"/>
      <c r="POR8" s="375"/>
      <c r="POS8" s="375"/>
      <c r="POT8" s="375"/>
      <c r="POU8" s="375"/>
      <c r="POV8" s="375"/>
      <c r="POW8" s="375"/>
      <c r="POX8" s="375"/>
      <c r="POY8" s="375"/>
      <c r="POZ8" s="375"/>
      <c r="PPA8" s="375"/>
      <c r="PPB8" s="375"/>
      <c r="PPC8" s="375"/>
      <c r="PPD8" s="375"/>
      <c r="PPE8" s="375"/>
      <c r="PPF8" s="375"/>
      <c r="PPG8" s="375"/>
      <c r="PPH8" s="375"/>
      <c r="PPI8" s="375"/>
      <c r="PPJ8" s="375"/>
      <c r="PPK8" s="375"/>
      <c r="PPL8" s="375"/>
      <c r="PPM8" s="375"/>
      <c r="PPN8" s="375"/>
      <c r="PPO8" s="375"/>
      <c r="PPP8" s="375"/>
      <c r="PPQ8" s="375"/>
      <c r="PPR8" s="375"/>
      <c r="PPS8" s="375"/>
      <c r="PPT8" s="375"/>
      <c r="PPU8" s="375"/>
      <c r="PPV8" s="375"/>
      <c r="PPW8" s="375"/>
      <c r="PPX8" s="375"/>
      <c r="PPY8" s="375"/>
      <c r="PPZ8" s="375"/>
      <c r="PQA8" s="375"/>
      <c r="PQB8" s="375"/>
      <c r="PQC8" s="375"/>
      <c r="PQD8" s="375"/>
      <c r="PQE8" s="375"/>
      <c r="PQF8" s="375"/>
      <c r="PQG8" s="375"/>
      <c r="PQH8" s="375"/>
      <c r="PQI8" s="375"/>
      <c r="PQJ8" s="375"/>
      <c r="PQK8" s="375"/>
      <c r="PQL8" s="375"/>
      <c r="PQM8" s="375"/>
      <c r="PQN8" s="375"/>
      <c r="PQO8" s="375"/>
      <c r="PQP8" s="375"/>
      <c r="PQQ8" s="375"/>
      <c r="PQR8" s="375"/>
      <c r="PQS8" s="375"/>
      <c r="PQT8" s="375"/>
      <c r="PQU8" s="375"/>
      <c r="PQV8" s="375"/>
      <c r="PQW8" s="375"/>
      <c r="PQX8" s="375"/>
      <c r="PQY8" s="375"/>
      <c r="PQZ8" s="375"/>
      <c r="PRA8" s="375"/>
      <c r="PRB8" s="375"/>
      <c r="PRC8" s="375"/>
      <c r="PRD8" s="375"/>
      <c r="PRE8" s="375"/>
      <c r="PRF8" s="375"/>
      <c r="PRG8" s="375"/>
      <c r="PRH8" s="375"/>
      <c r="PRI8" s="375"/>
      <c r="PRJ8" s="375"/>
      <c r="PRK8" s="375"/>
      <c r="PRL8" s="375"/>
      <c r="PRM8" s="375"/>
      <c r="PRN8" s="375"/>
      <c r="PRO8" s="375"/>
      <c r="PRP8" s="375"/>
      <c r="PRQ8" s="375"/>
      <c r="PRR8" s="375"/>
      <c r="PRS8" s="375"/>
      <c r="PRT8" s="375"/>
      <c r="PRU8" s="375"/>
      <c r="PRV8" s="375"/>
      <c r="PRW8" s="375"/>
      <c r="PRX8" s="375"/>
      <c r="PRY8" s="375"/>
      <c r="PRZ8" s="375"/>
      <c r="PSA8" s="375"/>
      <c r="PSB8" s="375"/>
      <c r="PSC8" s="375"/>
      <c r="PSD8" s="375"/>
      <c r="PSE8" s="375"/>
      <c r="PSF8" s="375"/>
      <c r="PSG8" s="375"/>
      <c r="PSH8" s="375"/>
      <c r="PSI8" s="375"/>
      <c r="PSJ8" s="375"/>
      <c r="PSK8" s="375"/>
      <c r="PSL8" s="375"/>
      <c r="PSM8" s="375"/>
      <c r="PSN8" s="375"/>
      <c r="PSO8" s="375"/>
      <c r="PSP8" s="375"/>
      <c r="PSQ8" s="375"/>
      <c r="PSR8" s="375"/>
      <c r="PSS8" s="375"/>
      <c r="PST8" s="375"/>
      <c r="PSU8" s="375"/>
      <c r="PSV8" s="375"/>
      <c r="PSW8" s="375"/>
      <c r="PSX8" s="375"/>
      <c r="PSY8" s="375"/>
      <c r="PSZ8" s="375"/>
      <c r="PTA8" s="375"/>
      <c r="PTB8" s="375"/>
      <c r="PTC8" s="375"/>
      <c r="PTD8" s="375"/>
      <c r="PTE8" s="375"/>
      <c r="PTF8" s="375"/>
      <c r="PTG8" s="375"/>
      <c r="PTH8" s="375"/>
      <c r="PTI8" s="375"/>
      <c r="PTJ8" s="375"/>
      <c r="PTK8" s="375"/>
      <c r="PTL8" s="375"/>
      <c r="PTM8" s="375"/>
      <c r="PTN8" s="375"/>
      <c r="PTO8" s="375"/>
      <c r="PTP8" s="375"/>
      <c r="PTQ8" s="375"/>
      <c r="PTR8" s="375"/>
      <c r="PTS8" s="375"/>
      <c r="PTT8" s="375"/>
      <c r="PTU8" s="375"/>
      <c r="PTV8" s="375"/>
      <c r="PTW8" s="375"/>
      <c r="PTX8" s="375"/>
      <c r="PTY8" s="375"/>
      <c r="PTZ8" s="375"/>
      <c r="PUA8" s="375"/>
      <c r="PUB8" s="375"/>
      <c r="PUC8" s="375"/>
      <c r="PUD8" s="375"/>
      <c r="PUE8" s="375"/>
      <c r="PUF8" s="375"/>
      <c r="PUG8" s="375"/>
      <c r="PUH8" s="375"/>
      <c r="PUI8" s="375"/>
      <c r="PUJ8" s="375"/>
      <c r="PUK8" s="375"/>
      <c r="PUL8" s="375"/>
      <c r="PUM8" s="375"/>
      <c r="PUN8" s="375"/>
      <c r="PUO8" s="375"/>
      <c r="PUP8" s="375"/>
      <c r="PUQ8" s="375"/>
      <c r="PUR8" s="375"/>
      <c r="PUS8" s="375"/>
      <c r="PUT8" s="375"/>
      <c r="PUU8" s="375"/>
      <c r="PUV8" s="375"/>
      <c r="PUW8" s="375"/>
      <c r="PUX8" s="375"/>
      <c r="PUY8" s="375"/>
      <c r="PUZ8" s="375"/>
      <c r="PVA8" s="375"/>
      <c r="PVB8" s="375"/>
      <c r="PVC8" s="375"/>
      <c r="PVD8" s="375"/>
      <c r="PVE8" s="375"/>
      <c r="PVF8" s="375"/>
      <c r="PVG8" s="375"/>
      <c r="PVH8" s="375"/>
      <c r="PVI8" s="375"/>
      <c r="PVJ8" s="375"/>
      <c r="PVK8" s="375"/>
      <c r="PVL8" s="375"/>
      <c r="PVM8" s="375"/>
      <c r="PVN8" s="375"/>
      <c r="PVO8" s="375"/>
      <c r="PVP8" s="375"/>
      <c r="PVQ8" s="375"/>
      <c r="PVR8" s="375"/>
      <c r="PVS8" s="375"/>
      <c r="PVT8" s="375"/>
      <c r="PVU8" s="375"/>
      <c r="PVV8" s="375"/>
      <c r="PVW8" s="375"/>
      <c r="PVX8" s="375"/>
      <c r="PVY8" s="375"/>
      <c r="PVZ8" s="375"/>
      <c r="PWA8" s="375"/>
      <c r="PWB8" s="375"/>
      <c r="PWC8" s="375"/>
      <c r="PWD8" s="375"/>
      <c r="PWE8" s="375"/>
      <c r="PWF8" s="375"/>
      <c r="PWG8" s="375"/>
      <c r="PWH8" s="375"/>
      <c r="PWI8" s="375"/>
      <c r="PWJ8" s="375"/>
      <c r="PWK8" s="375"/>
      <c r="PWL8" s="375"/>
      <c r="PWM8" s="375"/>
      <c r="PWN8" s="375"/>
      <c r="PWO8" s="375"/>
      <c r="PWP8" s="375"/>
      <c r="PWQ8" s="375"/>
      <c r="PWR8" s="375"/>
      <c r="PWS8" s="375"/>
      <c r="PWT8" s="375"/>
      <c r="PWU8" s="375"/>
      <c r="PWV8" s="375"/>
      <c r="PWW8" s="375"/>
      <c r="PWX8" s="375"/>
      <c r="PWY8" s="375"/>
      <c r="PWZ8" s="375"/>
      <c r="PXA8" s="375"/>
      <c r="PXB8" s="375"/>
      <c r="PXC8" s="375"/>
      <c r="PXD8" s="375"/>
      <c r="PXE8" s="375"/>
      <c r="PXF8" s="375"/>
      <c r="PXG8" s="375"/>
      <c r="PXH8" s="375"/>
      <c r="PXI8" s="375"/>
      <c r="PXJ8" s="375"/>
      <c r="PXK8" s="375"/>
      <c r="PXL8" s="375"/>
      <c r="PXM8" s="375"/>
      <c r="PXN8" s="375"/>
      <c r="PXO8" s="375"/>
      <c r="PXP8" s="375"/>
      <c r="PXQ8" s="375"/>
      <c r="PXR8" s="375"/>
      <c r="PXS8" s="375"/>
      <c r="PXT8" s="375"/>
      <c r="PXU8" s="375"/>
      <c r="PXV8" s="375"/>
      <c r="PXW8" s="375"/>
      <c r="PXX8" s="375"/>
      <c r="PXY8" s="375"/>
      <c r="PXZ8" s="375"/>
      <c r="PYA8" s="375"/>
      <c r="PYB8" s="375"/>
      <c r="PYC8" s="375"/>
      <c r="PYD8" s="375"/>
      <c r="PYE8" s="375"/>
      <c r="PYF8" s="375"/>
      <c r="PYG8" s="375"/>
      <c r="PYH8" s="375"/>
      <c r="PYI8" s="375"/>
      <c r="PYJ8" s="375"/>
      <c r="PYK8" s="375"/>
      <c r="PYL8" s="375"/>
      <c r="PYM8" s="375"/>
      <c r="PYN8" s="375"/>
      <c r="PYO8" s="375"/>
      <c r="PYP8" s="375"/>
      <c r="PYQ8" s="375"/>
      <c r="PYR8" s="375"/>
      <c r="PYS8" s="375"/>
      <c r="PYT8" s="375"/>
      <c r="PYU8" s="375"/>
      <c r="PYV8" s="375"/>
      <c r="PYW8" s="375"/>
      <c r="PYX8" s="375"/>
      <c r="PYY8" s="375"/>
      <c r="PYZ8" s="375"/>
      <c r="PZA8" s="375"/>
      <c r="PZB8" s="375"/>
      <c r="PZC8" s="375"/>
      <c r="PZD8" s="375"/>
      <c r="PZE8" s="375"/>
      <c r="PZF8" s="375"/>
      <c r="PZG8" s="375"/>
      <c r="PZH8" s="375"/>
      <c r="PZI8" s="375"/>
      <c r="PZJ8" s="375"/>
      <c r="PZK8" s="375"/>
      <c r="PZL8" s="375"/>
      <c r="PZM8" s="375"/>
      <c r="PZN8" s="375"/>
      <c r="PZO8" s="375"/>
      <c r="PZP8" s="375"/>
      <c r="PZQ8" s="375"/>
      <c r="PZR8" s="375"/>
      <c r="PZS8" s="375"/>
      <c r="PZT8" s="375"/>
      <c r="PZU8" s="375"/>
      <c r="PZV8" s="375"/>
      <c r="PZW8" s="375"/>
      <c r="PZX8" s="375"/>
      <c r="PZY8" s="375"/>
      <c r="PZZ8" s="375"/>
      <c r="QAA8" s="375"/>
      <c r="QAB8" s="375"/>
      <c r="QAC8" s="375"/>
      <c r="QAD8" s="375"/>
      <c r="QAE8" s="375"/>
      <c r="QAF8" s="375"/>
      <c r="QAG8" s="375"/>
      <c r="QAH8" s="375"/>
      <c r="QAI8" s="375"/>
      <c r="QAJ8" s="375"/>
      <c r="QAK8" s="375"/>
      <c r="QAL8" s="375"/>
      <c r="QAM8" s="375"/>
      <c r="QAN8" s="375"/>
      <c r="QAO8" s="375"/>
      <c r="QAP8" s="375"/>
      <c r="QAQ8" s="375"/>
      <c r="QAR8" s="375"/>
      <c r="QAS8" s="375"/>
      <c r="QAT8" s="375"/>
      <c r="QAU8" s="375"/>
      <c r="QAV8" s="375"/>
      <c r="QAW8" s="375"/>
      <c r="QAX8" s="375"/>
      <c r="QAY8" s="375"/>
      <c r="QAZ8" s="375"/>
      <c r="QBA8" s="375"/>
      <c r="QBB8" s="375"/>
      <c r="QBC8" s="375"/>
      <c r="QBD8" s="375"/>
      <c r="QBE8" s="375"/>
      <c r="QBF8" s="375"/>
      <c r="QBG8" s="375"/>
      <c r="QBH8" s="375"/>
      <c r="QBI8" s="375"/>
      <c r="QBJ8" s="375"/>
      <c r="QBK8" s="375"/>
      <c r="QBL8" s="375"/>
      <c r="QBM8" s="375"/>
      <c r="QBN8" s="375"/>
      <c r="QBO8" s="375"/>
      <c r="QBP8" s="375"/>
      <c r="QBQ8" s="375"/>
      <c r="QBR8" s="375"/>
      <c r="QBS8" s="375"/>
      <c r="QBT8" s="375"/>
      <c r="QBU8" s="375"/>
      <c r="QBV8" s="375"/>
      <c r="QBW8" s="375"/>
      <c r="QBX8" s="375"/>
      <c r="QBY8" s="375"/>
      <c r="QBZ8" s="375"/>
      <c r="QCA8" s="375"/>
      <c r="QCB8" s="375"/>
      <c r="QCC8" s="375"/>
      <c r="QCD8" s="375"/>
      <c r="QCE8" s="375"/>
      <c r="QCF8" s="375"/>
      <c r="QCG8" s="375"/>
      <c r="QCH8" s="375"/>
      <c r="QCI8" s="375"/>
      <c r="QCJ8" s="375"/>
      <c r="QCK8" s="375"/>
      <c r="QCL8" s="375"/>
      <c r="QCM8" s="375"/>
      <c r="QCN8" s="375"/>
      <c r="QCO8" s="375"/>
      <c r="QCP8" s="375"/>
      <c r="QCQ8" s="375"/>
      <c r="QCR8" s="375"/>
      <c r="QCS8" s="375"/>
      <c r="QCT8" s="375"/>
      <c r="QCU8" s="375"/>
      <c r="QCV8" s="375"/>
      <c r="QCW8" s="375"/>
      <c r="QCX8" s="375"/>
      <c r="QCY8" s="375"/>
      <c r="QCZ8" s="375"/>
      <c r="QDA8" s="375"/>
      <c r="QDB8" s="375"/>
      <c r="QDC8" s="375"/>
      <c r="QDD8" s="375"/>
      <c r="QDE8" s="375"/>
      <c r="QDF8" s="375"/>
      <c r="QDG8" s="375"/>
      <c r="QDH8" s="375"/>
      <c r="QDI8" s="375"/>
      <c r="QDJ8" s="375"/>
      <c r="QDK8" s="375"/>
      <c r="QDL8" s="375"/>
      <c r="QDM8" s="375"/>
      <c r="QDN8" s="375"/>
      <c r="QDO8" s="375"/>
      <c r="QDP8" s="375"/>
      <c r="QDQ8" s="375"/>
      <c r="QDR8" s="375"/>
      <c r="QDS8" s="375"/>
      <c r="QDT8" s="375"/>
      <c r="QDU8" s="375"/>
      <c r="QDV8" s="375"/>
      <c r="QDW8" s="375"/>
      <c r="QDX8" s="375"/>
      <c r="QDY8" s="375"/>
      <c r="QDZ8" s="375"/>
      <c r="QEA8" s="375"/>
      <c r="QEB8" s="375"/>
      <c r="QEC8" s="375"/>
      <c r="QED8" s="375"/>
      <c r="QEE8" s="375"/>
      <c r="QEF8" s="375"/>
      <c r="QEG8" s="375"/>
      <c r="QEH8" s="375"/>
      <c r="QEI8" s="375"/>
      <c r="QEJ8" s="375"/>
      <c r="QEK8" s="375"/>
      <c r="QEL8" s="375"/>
      <c r="QEM8" s="375"/>
      <c r="QEN8" s="375"/>
      <c r="QEO8" s="375"/>
      <c r="QEP8" s="375"/>
      <c r="QEQ8" s="375"/>
      <c r="QER8" s="375"/>
      <c r="QES8" s="375"/>
      <c r="QET8" s="375"/>
      <c r="QEU8" s="375"/>
      <c r="QEV8" s="375"/>
      <c r="QEW8" s="375"/>
      <c r="QEX8" s="375"/>
      <c r="QEY8" s="375"/>
      <c r="QEZ8" s="375"/>
      <c r="QFA8" s="375"/>
      <c r="QFB8" s="375"/>
      <c r="QFC8" s="375"/>
      <c r="QFD8" s="375"/>
      <c r="QFE8" s="375"/>
      <c r="QFF8" s="375"/>
      <c r="QFG8" s="375"/>
      <c r="QFH8" s="375"/>
      <c r="QFI8" s="375"/>
      <c r="QFJ8" s="375"/>
      <c r="QFK8" s="375"/>
      <c r="QFL8" s="375"/>
      <c r="QFM8" s="375"/>
      <c r="QFN8" s="375"/>
      <c r="QFO8" s="375"/>
      <c r="QFP8" s="375"/>
      <c r="QFQ8" s="375"/>
      <c r="QFR8" s="375"/>
      <c r="QFS8" s="375"/>
      <c r="QFT8" s="375"/>
      <c r="QFU8" s="375"/>
      <c r="QFV8" s="375"/>
      <c r="QFW8" s="375"/>
      <c r="QFX8" s="375"/>
      <c r="QFY8" s="375"/>
      <c r="QFZ8" s="375"/>
      <c r="QGA8" s="375"/>
      <c r="QGB8" s="375"/>
      <c r="QGC8" s="375"/>
      <c r="QGD8" s="375"/>
      <c r="QGE8" s="375"/>
      <c r="QGF8" s="375"/>
      <c r="QGG8" s="375"/>
      <c r="QGH8" s="375"/>
      <c r="QGI8" s="375"/>
      <c r="QGJ8" s="375"/>
      <c r="QGK8" s="375"/>
      <c r="QGL8" s="375"/>
      <c r="QGM8" s="375"/>
      <c r="QGN8" s="375"/>
      <c r="QGO8" s="375"/>
      <c r="QGP8" s="375"/>
      <c r="QGQ8" s="375"/>
      <c r="QGR8" s="375"/>
      <c r="QGS8" s="375"/>
      <c r="QGT8" s="375"/>
      <c r="QGU8" s="375"/>
      <c r="QGV8" s="375"/>
      <c r="QGW8" s="375"/>
      <c r="QGX8" s="375"/>
      <c r="QGY8" s="375"/>
      <c r="QGZ8" s="375"/>
      <c r="QHA8" s="375"/>
      <c r="QHB8" s="375"/>
      <c r="QHC8" s="375"/>
      <c r="QHD8" s="375"/>
      <c r="QHE8" s="375"/>
      <c r="QHF8" s="375"/>
      <c r="QHG8" s="375"/>
      <c r="QHH8" s="375"/>
      <c r="QHI8" s="375"/>
      <c r="QHJ8" s="375"/>
      <c r="QHK8" s="375"/>
      <c r="QHL8" s="375"/>
      <c r="QHM8" s="375"/>
      <c r="QHN8" s="375"/>
      <c r="QHO8" s="375"/>
      <c r="QHP8" s="375"/>
      <c r="QHQ8" s="375"/>
      <c r="QHR8" s="375"/>
      <c r="QHS8" s="375"/>
      <c r="QHT8" s="375"/>
      <c r="QHU8" s="375"/>
      <c r="QHV8" s="375"/>
      <c r="QHW8" s="375"/>
      <c r="QHX8" s="375"/>
      <c r="QHY8" s="375"/>
      <c r="QHZ8" s="375"/>
      <c r="QIA8" s="375"/>
      <c r="QIB8" s="375"/>
      <c r="QIC8" s="375"/>
      <c r="QID8" s="375"/>
      <c r="QIE8" s="375"/>
      <c r="QIF8" s="375"/>
      <c r="QIG8" s="375"/>
      <c r="QIH8" s="375"/>
      <c r="QII8" s="375"/>
      <c r="QIJ8" s="375"/>
      <c r="QIK8" s="375"/>
      <c r="QIL8" s="375"/>
      <c r="QIM8" s="375"/>
      <c r="QIN8" s="375"/>
      <c r="QIO8" s="375"/>
      <c r="QIP8" s="375"/>
      <c r="QIQ8" s="375"/>
      <c r="QIR8" s="375"/>
      <c r="QIS8" s="375"/>
      <c r="QIT8" s="375"/>
      <c r="QIU8" s="375"/>
      <c r="QIV8" s="375"/>
      <c r="QIW8" s="375"/>
      <c r="QIX8" s="375"/>
      <c r="QIY8" s="375"/>
      <c r="QIZ8" s="375"/>
      <c r="QJA8" s="375"/>
      <c r="QJB8" s="375"/>
      <c r="QJC8" s="375"/>
      <c r="QJD8" s="375"/>
      <c r="QJE8" s="375"/>
      <c r="QJF8" s="375"/>
      <c r="QJG8" s="375"/>
      <c r="QJH8" s="375"/>
      <c r="QJI8" s="375"/>
      <c r="QJJ8" s="375"/>
      <c r="QJK8" s="375"/>
      <c r="QJL8" s="375"/>
      <c r="QJM8" s="375"/>
      <c r="QJN8" s="375"/>
      <c r="QJO8" s="375"/>
      <c r="QJP8" s="375"/>
      <c r="QJQ8" s="375"/>
      <c r="QJR8" s="375"/>
      <c r="QJS8" s="375"/>
      <c r="QJT8" s="375"/>
      <c r="QJU8" s="375"/>
      <c r="QJV8" s="375"/>
      <c r="QJW8" s="375"/>
      <c r="QJX8" s="375"/>
      <c r="QJY8" s="375"/>
      <c r="QJZ8" s="375"/>
      <c r="QKA8" s="375"/>
      <c r="QKB8" s="375"/>
      <c r="QKC8" s="375"/>
      <c r="QKD8" s="375"/>
      <c r="QKE8" s="375"/>
      <c r="QKF8" s="375"/>
      <c r="QKG8" s="375"/>
      <c r="QKH8" s="375"/>
      <c r="QKI8" s="375"/>
      <c r="QKJ8" s="375"/>
      <c r="QKK8" s="375"/>
      <c r="QKL8" s="375"/>
      <c r="QKM8" s="375"/>
      <c r="QKN8" s="375"/>
      <c r="QKO8" s="375"/>
      <c r="QKP8" s="375"/>
      <c r="QKQ8" s="375"/>
      <c r="QKR8" s="375"/>
      <c r="QKS8" s="375"/>
      <c r="QKT8" s="375"/>
      <c r="QKU8" s="375"/>
      <c r="QKV8" s="375"/>
      <c r="QKW8" s="375"/>
      <c r="QKX8" s="375"/>
      <c r="QKY8" s="375"/>
      <c r="QKZ8" s="375"/>
      <c r="QLA8" s="375"/>
      <c r="QLB8" s="375"/>
      <c r="QLC8" s="375"/>
      <c r="QLD8" s="375"/>
      <c r="QLE8" s="375"/>
      <c r="QLF8" s="375"/>
      <c r="QLG8" s="375"/>
      <c r="QLH8" s="375"/>
      <c r="QLI8" s="375"/>
      <c r="QLJ8" s="375"/>
      <c r="QLK8" s="375"/>
      <c r="QLL8" s="375"/>
      <c r="QLM8" s="375"/>
      <c r="QLN8" s="375"/>
      <c r="QLO8" s="375"/>
      <c r="QLP8" s="375"/>
      <c r="QLQ8" s="375"/>
      <c r="QLR8" s="375"/>
      <c r="QLS8" s="375"/>
      <c r="QLT8" s="375"/>
      <c r="QLU8" s="375"/>
      <c r="QLV8" s="375"/>
      <c r="QLW8" s="375"/>
      <c r="QLX8" s="375"/>
      <c r="QLY8" s="375"/>
      <c r="QLZ8" s="375"/>
      <c r="QMA8" s="375"/>
      <c r="QMB8" s="375"/>
      <c r="QMC8" s="375"/>
      <c r="QMD8" s="375"/>
      <c r="QME8" s="375"/>
      <c r="QMF8" s="375"/>
      <c r="QMG8" s="375"/>
      <c r="QMH8" s="375"/>
      <c r="QMI8" s="375"/>
      <c r="QMJ8" s="375"/>
      <c r="QMK8" s="375"/>
      <c r="QML8" s="375"/>
      <c r="QMM8" s="375"/>
      <c r="QMN8" s="375"/>
      <c r="QMO8" s="375"/>
      <c r="QMP8" s="375"/>
      <c r="QMQ8" s="375"/>
      <c r="QMR8" s="375"/>
      <c r="QMS8" s="375"/>
      <c r="QMT8" s="375"/>
      <c r="QMU8" s="375"/>
      <c r="QMV8" s="375"/>
      <c r="QMW8" s="375"/>
      <c r="QMX8" s="375"/>
      <c r="QMY8" s="375"/>
      <c r="QMZ8" s="375"/>
      <c r="QNA8" s="375"/>
      <c r="QNB8" s="375"/>
      <c r="QNC8" s="375"/>
      <c r="QND8" s="375"/>
      <c r="QNE8" s="375"/>
      <c r="QNF8" s="375"/>
      <c r="QNG8" s="375"/>
      <c r="QNH8" s="375"/>
      <c r="QNI8" s="375"/>
      <c r="QNJ8" s="375"/>
      <c r="QNK8" s="375"/>
      <c r="QNL8" s="375"/>
      <c r="QNM8" s="375"/>
      <c r="QNN8" s="375"/>
      <c r="QNO8" s="375"/>
      <c r="QNP8" s="375"/>
      <c r="QNQ8" s="375"/>
      <c r="QNR8" s="375"/>
      <c r="QNS8" s="375"/>
      <c r="QNT8" s="375"/>
      <c r="QNU8" s="375"/>
      <c r="QNV8" s="375"/>
      <c r="QNW8" s="375"/>
      <c r="QNX8" s="375"/>
      <c r="QNY8" s="375"/>
      <c r="QNZ8" s="375"/>
      <c r="QOA8" s="375"/>
      <c r="QOB8" s="375"/>
      <c r="QOC8" s="375"/>
      <c r="QOD8" s="375"/>
      <c r="QOE8" s="375"/>
      <c r="QOF8" s="375"/>
      <c r="QOG8" s="375"/>
      <c r="QOH8" s="375"/>
      <c r="QOI8" s="375"/>
      <c r="QOJ8" s="375"/>
      <c r="QOK8" s="375"/>
      <c r="QOL8" s="375"/>
      <c r="QOM8" s="375"/>
      <c r="QON8" s="375"/>
      <c r="QOO8" s="375"/>
      <c r="QOP8" s="375"/>
      <c r="QOQ8" s="375"/>
      <c r="QOR8" s="375"/>
      <c r="QOS8" s="375"/>
      <c r="QOT8" s="375"/>
      <c r="QOU8" s="375"/>
      <c r="QOV8" s="375"/>
      <c r="QOW8" s="375"/>
      <c r="QOX8" s="375"/>
      <c r="QOY8" s="375"/>
      <c r="QOZ8" s="375"/>
      <c r="QPA8" s="375"/>
      <c r="QPB8" s="375"/>
      <c r="QPC8" s="375"/>
      <c r="QPD8" s="375"/>
      <c r="QPE8" s="375"/>
      <c r="QPF8" s="375"/>
      <c r="QPG8" s="375"/>
      <c r="QPH8" s="375"/>
      <c r="QPI8" s="375"/>
      <c r="QPJ8" s="375"/>
      <c r="QPK8" s="375"/>
      <c r="QPL8" s="375"/>
      <c r="QPM8" s="375"/>
      <c r="QPN8" s="375"/>
      <c r="QPO8" s="375"/>
      <c r="QPP8" s="375"/>
      <c r="QPQ8" s="375"/>
      <c r="QPR8" s="375"/>
      <c r="QPS8" s="375"/>
      <c r="QPT8" s="375"/>
      <c r="QPU8" s="375"/>
      <c r="QPV8" s="375"/>
      <c r="QPW8" s="375"/>
      <c r="QPX8" s="375"/>
      <c r="QPY8" s="375"/>
      <c r="QPZ8" s="375"/>
      <c r="QQA8" s="375"/>
      <c r="QQB8" s="375"/>
      <c r="QQC8" s="375"/>
      <c r="QQD8" s="375"/>
      <c r="QQE8" s="375"/>
      <c r="QQF8" s="375"/>
      <c r="QQG8" s="375"/>
      <c r="QQH8" s="375"/>
      <c r="QQI8" s="375"/>
      <c r="QQJ8" s="375"/>
      <c r="QQK8" s="375"/>
      <c r="QQL8" s="375"/>
      <c r="QQM8" s="375"/>
      <c r="QQN8" s="375"/>
      <c r="QQO8" s="375"/>
      <c r="QQP8" s="375"/>
      <c r="QQQ8" s="375"/>
      <c r="QQR8" s="375"/>
      <c r="QQS8" s="375"/>
      <c r="QQT8" s="375"/>
      <c r="QQU8" s="375"/>
      <c r="QQV8" s="375"/>
      <c r="QQW8" s="375"/>
      <c r="QQX8" s="375"/>
      <c r="QQY8" s="375"/>
      <c r="QQZ8" s="375"/>
      <c r="QRA8" s="375"/>
      <c r="QRB8" s="375"/>
      <c r="QRC8" s="375"/>
      <c r="QRD8" s="375"/>
      <c r="QRE8" s="375"/>
      <c r="QRF8" s="375"/>
      <c r="QRG8" s="375"/>
      <c r="QRH8" s="375"/>
      <c r="QRI8" s="375"/>
      <c r="QRJ8" s="375"/>
      <c r="QRK8" s="375"/>
      <c r="QRL8" s="375"/>
      <c r="QRM8" s="375"/>
      <c r="QRN8" s="375"/>
      <c r="QRO8" s="375"/>
      <c r="QRP8" s="375"/>
      <c r="QRQ8" s="375"/>
      <c r="QRR8" s="375"/>
      <c r="QRS8" s="375"/>
      <c r="QRT8" s="375"/>
      <c r="QRU8" s="375"/>
      <c r="QRV8" s="375"/>
      <c r="QRW8" s="375"/>
      <c r="QRX8" s="375"/>
      <c r="QRY8" s="375"/>
      <c r="QRZ8" s="375"/>
      <c r="QSA8" s="375"/>
      <c r="QSB8" s="375"/>
      <c r="QSC8" s="375"/>
      <c r="QSD8" s="375"/>
      <c r="QSE8" s="375"/>
      <c r="QSF8" s="375"/>
      <c r="QSG8" s="375"/>
      <c r="QSH8" s="375"/>
      <c r="QSI8" s="375"/>
      <c r="QSJ8" s="375"/>
      <c r="QSK8" s="375"/>
      <c r="QSL8" s="375"/>
      <c r="QSM8" s="375"/>
      <c r="QSN8" s="375"/>
      <c r="QSO8" s="375"/>
      <c r="QSP8" s="375"/>
      <c r="QSQ8" s="375"/>
      <c r="QSR8" s="375"/>
      <c r="QSS8" s="375"/>
      <c r="QST8" s="375"/>
      <c r="QSU8" s="375"/>
      <c r="QSV8" s="375"/>
      <c r="QSW8" s="375"/>
      <c r="QSX8" s="375"/>
      <c r="QSY8" s="375"/>
      <c r="QSZ8" s="375"/>
      <c r="QTA8" s="375"/>
      <c r="QTB8" s="375"/>
      <c r="QTC8" s="375"/>
      <c r="QTD8" s="375"/>
      <c r="QTE8" s="375"/>
      <c r="QTF8" s="375"/>
      <c r="QTG8" s="375"/>
      <c r="QTH8" s="375"/>
      <c r="QTI8" s="375"/>
      <c r="QTJ8" s="375"/>
      <c r="QTK8" s="375"/>
      <c r="QTL8" s="375"/>
      <c r="QTM8" s="375"/>
      <c r="QTN8" s="375"/>
      <c r="QTO8" s="375"/>
      <c r="QTP8" s="375"/>
      <c r="QTQ8" s="375"/>
      <c r="QTR8" s="375"/>
      <c r="QTS8" s="375"/>
      <c r="QTT8" s="375"/>
      <c r="QTU8" s="375"/>
      <c r="QTV8" s="375"/>
      <c r="QTW8" s="375"/>
      <c r="QTX8" s="375"/>
      <c r="QTY8" s="375"/>
      <c r="QTZ8" s="375"/>
      <c r="QUA8" s="375"/>
      <c r="QUB8" s="375"/>
      <c r="QUC8" s="375"/>
      <c r="QUD8" s="375"/>
      <c r="QUE8" s="375"/>
      <c r="QUF8" s="375"/>
      <c r="QUG8" s="375"/>
      <c r="QUH8" s="375"/>
      <c r="QUI8" s="375"/>
      <c r="QUJ8" s="375"/>
      <c r="QUK8" s="375"/>
      <c r="QUL8" s="375"/>
      <c r="QUM8" s="375"/>
      <c r="QUN8" s="375"/>
      <c r="QUO8" s="375"/>
      <c r="QUP8" s="375"/>
      <c r="QUQ8" s="375"/>
      <c r="QUR8" s="375"/>
      <c r="QUS8" s="375"/>
      <c r="QUT8" s="375"/>
      <c r="QUU8" s="375"/>
      <c r="QUV8" s="375"/>
      <c r="QUW8" s="375"/>
      <c r="QUX8" s="375"/>
      <c r="QUY8" s="375"/>
      <c r="QUZ8" s="375"/>
      <c r="QVA8" s="375"/>
      <c r="QVB8" s="375"/>
      <c r="QVC8" s="375"/>
      <c r="QVD8" s="375"/>
      <c r="QVE8" s="375"/>
      <c r="QVF8" s="375"/>
      <c r="QVG8" s="375"/>
      <c r="QVH8" s="375"/>
      <c r="QVI8" s="375"/>
      <c r="QVJ8" s="375"/>
      <c r="QVK8" s="375"/>
      <c r="QVL8" s="375"/>
      <c r="QVM8" s="375"/>
      <c r="QVN8" s="375"/>
      <c r="QVO8" s="375"/>
      <c r="QVP8" s="375"/>
      <c r="QVQ8" s="375"/>
      <c r="QVR8" s="375"/>
      <c r="QVS8" s="375"/>
      <c r="QVT8" s="375"/>
      <c r="QVU8" s="375"/>
      <c r="QVV8" s="375"/>
      <c r="QVW8" s="375"/>
      <c r="QVX8" s="375"/>
      <c r="QVY8" s="375"/>
      <c r="QVZ8" s="375"/>
      <c r="QWA8" s="375"/>
      <c r="QWB8" s="375"/>
      <c r="QWC8" s="375"/>
      <c r="QWD8" s="375"/>
      <c r="QWE8" s="375"/>
      <c r="QWF8" s="375"/>
      <c r="QWG8" s="375"/>
      <c r="QWH8" s="375"/>
      <c r="QWI8" s="375"/>
      <c r="QWJ8" s="375"/>
      <c r="QWK8" s="375"/>
      <c r="QWL8" s="375"/>
      <c r="QWM8" s="375"/>
      <c r="QWN8" s="375"/>
      <c r="QWO8" s="375"/>
      <c r="QWP8" s="375"/>
      <c r="QWQ8" s="375"/>
      <c r="QWR8" s="375"/>
      <c r="QWS8" s="375"/>
      <c r="QWT8" s="375"/>
      <c r="QWU8" s="375"/>
      <c r="QWV8" s="375"/>
      <c r="QWW8" s="375"/>
      <c r="QWX8" s="375"/>
      <c r="QWY8" s="375"/>
      <c r="QWZ8" s="375"/>
      <c r="QXA8" s="375"/>
      <c r="QXB8" s="375"/>
      <c r="QXC8" s="375"/>
      <c r="QXD8" s="375"/>
      <c r="QXE8" s="375"/>
      <c r="QXF8" s="375"/>
      <c r="QXG8" s="375"/>
      <c r="QXH8" s="375"/>
      <c r="QXI8" s="375"/>
      <c r="QXJ8" s="375"/>
      <c r="QXK8" s="375"/>
      <c r="QXL8" s="375"/>
      <c r="QXM8" s="375"/>
      <c r="QXN8" s="375"/>
      <c r="QXO8" s="375"/>
      <c r="QXP8" s="375"/>
      <c r="QXQ8" s="375"/>
      <c r="QXR8" s="375"/>
      <c r="QXS8" s="375"/>
      <c r="QXT8" s="375"/>
      <c r="QXU8" s="375"/>
      <c r="QXV8" s="375"/>
      <c r="QXW8" s="375"/>
      <c r="QXX8" s="375"/>
      <c r="QXY8" s="375"/>
      <c r="QXZ8" s="375"/>
      <c r="QYA8" s="375"/>
      <c r="QYB8" s="375"/>
      <c r="QYC8" s="375"/>
      <c r="QYD8" s="375"/>
      <c r="QYE8" s="375"/>
      <c r="QYF8" s="375"/>
      <c r="QYG8" s="375"/>
      <c r="QYH8" s="375"/>
      <c r="QYI8" s="375"/>
      <c r="QYJ8" s="375"/>
      <c r="QYK8" s="375"/>
      <c r="QYL8" s="375"/>
      <c r="QYM8" s="375"/>
      <c r="QYN8" s="375"/>
      <c r="QYO8" s="375"/>
      <c r="QYP8" s="375"/>
      <c r="QYQ8" s="375"/>
      <c r="QYR8" s="375"/>
      <c r="QYS8" s="375"/>
      <c r="QYT8" s="375"/>
      <c r="QYU8" s="375"/>
      <c r="QYV8" s="375"/>
      <c r="QYW8" s="375"/>
      <c r="QYX8" s="375"/>
      <c r="QYY8" s="375"/>
      <c r="QYZ8" s="375"/>
      <c r="QZA8" s="375"/>
      <c r="QZB8" s="375"/>
      <c r="QZC8" s="375"/>
      <c r="QZD8" s="375"/>
      <c r="QZE8" s="375"/>
      <c r="QZF8" s="375"/>
      <c r="QZG8" s="375"/>
      <c r="QZH8" s="375"/>
      <c r="QZI8" s="375"/>
      <c r="QZJ8" s="375"/>
      <c r="QZK8" s="375"/>
      <c r="QZL8" s="375"/>
      <c r="QZM8" s="375"/>
      <c r="QZN8" s="375"/>
      <c r="QZO8" s="375"/>
      <c r="QZP8" s="375"/>
      <c r="QZQ8" s="375"/>
      <c r="QZR8" s="375"/>
      <c r="QZS8" s="375"/>
      <c r="QZT8" s="375"/>
      <c r="QZU8" s="375"/>
      <c r="QZV8" s="375"/>
      <c r="QZW8" s="375"/>
      <c r="QZX8" s="375"/>
      <c r="QZY8" s="375"/>
      <c r="QZZ8" s="375"/>
      <c r="RAA8" s="375"/>
      <c r="RAB8" s="375"/>
      <c r="RAC8" s="375"/>
      <c r="RAD8" s="375"/>
      <c r="RAE8" s="375"/>
      <c r="RAF8" s="375"/>
      <c r="RAG8" s="375"/>
      <c r="RAH8" s="375"/>
      <c r="RAI8" s="375"/>
      <c r="RAJ8" s="375"/>
      <c r="RAK8" s="375"/>
      <c r="RAL8" s="375"/>
      <c r="RAM8" s="375"/>
      <c r="RAN8" s="375"/>
      <c r="RAO8" s="375"/>
      <c r="RAP8" s="375"/>
      <c r="RAQ8" s="375"/>
      <c r="RAR8" s="375"/>
      <c r="RAS8" s="375"/>
      <c r="RAT8" s="375"/>
      <c r="RAU8" s="375"/>
      <c r="RAV8" s="375"/>
      <c r="RAW8" s="375"/>
      <c r="RAX8" s="375"/>
      <c r="RAY8" s="375"/>
      <c r="RAZ8" s="375"/>
      <c r="RBA8" s="375"/>
      <c r="RBB8" s="375"/>
      <c r="RBC8" s="375"/>
      <c r="RBD8" s="375"/>
      <c r="RBE8" s="375"/>
      <c r="RBF8" s="375"/>
      <c r="RBG8" s="375"/>
      <c r="RBH8" s="375"/>
      <c r="RBI8" s="375"/>
      <c r="RBJ8" s="375"/>
      <c r="RBK8" s="375"/>
      <c r="RBL8" s="375"/>
      <c r="RBM8" s="375"/>
      <c r="RBN8" s="375"/>
      <c r="RBO8" s="375"/>
      <c r="RBP8" s="375"/>
      <c r="RBQ8" s="375"/>
      <c r="RBR8" s="375"/>
      <c r="RBS8" s="375"/>
      <c r="RBT8" s="375"/>
      <c r="RBU8" s="375"/>
      <c r="RBV8" s="375"/>
      <c r="RBW8" s="375"/>
      <c r="RBX8" s="375"/>
      <c r="RBY8" s="375"/>
      <c r="RBZ8" s="375"/>
      <c r="RCA8" s="375"/>
      <c r="RCB8" s="375"/>
      <c r="RCC8" s="375"/>
      <c r="RCD8" s="375"/>
      <c r="RCE8" s="375"/>
      <c r="RCF8" s="375"/>
      <c r="RCG8" s="375"/>
      <c r="RCH8" s="375"/>
      <c r="RCI8" s="375"/>
      <c r="RCJ8" s="375"/>
      <c r="RCK8" s="375"/>
      <c r="RCL8" s="375"/>
      <c r="RCM8" s="375"/>
      <c r="RCN8" s="375"/>
      <c r="RCO8" s="375"/>
      <c r="RCP8" s="375"/>
      <c r="RCQ8" s="375"/>
      <c r="RCR8" s="375"/>
      <c r="RCS8" s="375"/>
      <c r="RCT8" s="375"/>
      <c r="RCU8" s="375"/>
      <c r="RCV8" s="375"/>
      <c r="RCW8" s="375"/>
      <c r="RCX8" s="375"/>
      <c r="RCY8" s="375"/>
      <c r="RCZ8" s="375"/>
      <c r="RDA8" s="375"/>
      <c r="RDB8" s="375"/>
      <c r="RDC8" s="375"/>
      <c r="RDD8" s="375"/>
      <c r="RDE8" s="375"/>
      <c r="RDF8" s="375"/>
      <c r="RDG8" s="375"/>
      <c r="RDH8" s="375"/>
      <c r="RDI8" s="375"/>
      <c r="RDJ8" s="375"/>
      <c r="RDK8" s="375"/>
      <c r="RDL8" s="375"/>
      <c r="RDM8" s="375"/>
      <c r="RDN8" s="375"/>
      <c r="RDO8" s="375"/>
      <c r="RDP8" s="375"/>
      <c r="RDQ8" s="375"/>
      <c r="RDR8" s="375"/>
      <c r="RDS8" s="375"/>
      <c r="RDT8" s="375"/>
      <c r="RDU8" s="375"/>
      <c r="RDV8" s="375"/>
      <c r="RDW8" s="375"/>
      <c r="RDX8" s="375"/>
      <c r="RDY8" s="375"/>
      <c r="RDZ8" s="375"/>
      <c r="REA8" s="375"/>
      <c r="REB8" s="375"/>
      <c r="REC8" s="375"/>
      <c r="RED8" s="375"/>
      <c r="REE8" s="375"/>
      <c r="REF8" s="375"/>
      <c r="REG8" s="375"/>
      <c r="REH8" s="375"/>
      <c r="REI8" s="375"/>
      <c r="REJ8" s="375"/>
      <c r="REK8" s="375"/>
      <c r="REL8" s="375"/>
      <c r="REM8" s="375"/>
      <c r="REN8" s="375"/>
      <c r="REO8" s="375"/>
      <c r="REP8" s="375"/>
      <c r="REQ8" s="375"/>
      <c r="RER8" s="375"/>
      <c r="RES8" s="375"/>
      <c r="RET8" s="375"/>
      <c r="REU8" s="375"/>
      <c r="REV8" s="375"/>
      <c r="REW8" s="375"/>
      <c r="REX8" s="375"/>
      <c r="REY8" s="375"/>
      <c r="REZ8" s="375"/>
      <c r="RFA8" s="375"/>
      <c r="RFB8" s="375"/>
      <c r="RFC8" s="375"/>
      <c r="RFD8" s="375"/>
      <c r="RFE8" s="375"/>
      <c r="RFF8" s="375"/>
      <c r="RFG8" s="375"/>
      <c r="RFH8" s="375"/>
      <c r="RFI8" s="375"/>
      <c r="RFJ8" s="375"/>
      <c r="RFK8" s="375"/>
      <c r="RFL8" s="375"/>
      <c r="RFM8" s="375"/>
      <c r="RFN8" s="375"/>
      <c r="RFO8" s="375"/>
      <c r="RFP8" s="375"/>
      <c r="RFQ8" s="375"/>
      <c r="RFR8" s="375"/>
      <c r="RFS8" s="375"/>
      <c r="RFT8" s="375"/>
      <c r="RFU8" s="375"/>
      <c r="RFV8" s="375"/>
      <c r="RFW8" s="375"/>
      <c r="RFX8" s="375"/>
      <c r="RFY8" s="375"/>
      <c r="RFZ8" s="375"/>
      <c r="RGA8" s="375"/>
      <c r="RGB8" s="375"/>
      <c r="RGC8" s="375"/>
      <c r="RGD8" s="375"/>
      <c r="RGE8" s="375"/>
      <c r="RGF8" s="375"/>
      <c r="RGG8" s="375"/>
      <c r="RGH8" s="375"/>
      <c r="RGI8" s="375"/>
      <c r="RGJ8" s="375"/>
      <c r="RGK8" s="375"/>
      <c r="RGL8" s="375"/>
      <c r="RGM8" s="375"/>
      <c r="RGN8" s="375"/>
      <c r="RGO8" s="375"/>
      <c r="RGP8" s="375"/>
      <c r="RGQ8" s="375"/>
      <c r="RGR8" s="375"/>
      <c r="RGS8" s="375"/>
      <c r="RGT8" s="375"/>
      <c r="RGU8" s="375"/>
      <c r="RGV8" s="375"/>
      <c r="RGW8" s="375"/>
      <c r="RGX8" s="375"/>
      <c r="RGY8" s="375"/>
      <c r="RGZ8" s="375"/>
      <c r="RHA8" s="375"/>
      <c r="RHB8" s="375"/>
      <c r="RHC8" s="375"/>
      <c r="RHD8" s="375"/>
      <c r="RHE8" s="375"/>
      <c r="RHF8" s="375"/>
      <c r="RHG8" s="375"/>
      <c r="RHH8" s="375"/>
      <c r="RHI8" s="375"/>
      <c r="RHJ8" s="375"/>
      <c r="RHK8" s="375"/>
      <c r="RHL8" s="375"/>
      <c r="RHM8" s="375"/>
      <c r="RHN8" s="375"/>
      <c r="RHO8" s="375"/>
      <c r="RHP8" s="375"/>
      <c r="RHQ8" s="375"/>
      <c r="RHR8" s="375"/>
      <c r="RHS8" s="375"/>
      <c r="RHT8" s="375"/>
      <c r="RHU8" s="375"/>
      <c r="RHV8" s="375"/>
      <c r="RHW8" s="375"/>
      <c r="RHX8" s="375"/>
      <c r="RHY8" s="375"/>
      <c r="RHZ8" s="375"/>
      <c r="RIA8" s="375"/>
      <c r="RIB8" s="375"/>
      <c r="RIC8" s="375"/>
      <c r="RID8" s="375"/>
      <c r="RIE8" s="375"/>
      <c r="RIF8" s="375"/>
      <c r="RIG8" s="375"/>
      <c r="RIH8" s="375"/>
      <c r="RII8" s="375"/>
      <c r="RIJ8" s="375"/>
      <c r="RIK8" s="375"/>
      <c r="RIL8" s="375"/>
      <c r="RIM8" s="375"/>
      <c r="RIN8" s="375"/>
      <c r="RIO8" s="375"/>
      <c r="RIP8" s="375"/>
      <c r="RIQ8" s="375"/>
      <c r="RIR8" s="375"/>
      <c r="RIS8" s="375"/>
      <c r="RIT8" s="375"/>
      <c r="RIU8" s="375"/>
      <c r="RIV8" s="375"/>
      <c r="RIW8" s="375"/>
      <c r="RIX8" s="375"/>
      <c r="RIY8" s="375"/>
      <c r="RIZ8" s="375"/>
      <c r="RJA8" s="375"/>
      <c r="RJB8" s="375"/>
      <c r="RJC8" s="375"/>
      <c r="RJD8" s="375"/>
      <c r="RJE8" s="375"/>
      <c r="RJF8" s="375"/>
      <c r="RJG8" s="375"/>
      <c r="RJH8" s="375"/>
      <c r="RJI8" s="375"/>
      <c r="RJJ8" s="375"/>
      <c r="RJK8" s="375"/>
      <c r="RJL8" s="375"/>
      <c r="RJM8" s="375"/>
      <c r="RJN8" s="375"/>
      <c r="RJO8" s="375"/>
      <c r="RJP8" s="375"/>
      <c r="RJQ8" s="375"/>
      <c r="RJR8" s="375"/>
      <c r="RJS8" s="375"/>
      <c r="RJT8" s="375"/>
      <c r="RJU8" s="375"/>
      <c r="RJV8" s="375"/>
      <c r="RJW8" s="375"/>
      <c r="RJX8" s="375"/>
      <c r="RJY8" s="375"/>
      <c r="RJZ8" s="375"/>
      <c r="RKA8" s="375"/>
      <c r="RKB8" s="375"/>
      <c r="RKC8" s="375"/>
      <c r="RKD8" s="375"/>
      <c r="RKE8" s="375"/>
      <c r="RKF8" s="375"/>
      <c r="RKG8" s="375"/>
      <c r="RKH8" s="375"/>
      <c r="RKI8" s="375"/>
      <c r="RKJ8" s="375"/>
      <c r="RKK8" s="375"/>
      <c r="RKL8" s="375"/>
      <c r="RKM8" s="375"/>
      <c r="RKN8" s="375"/>
      <c r="RKO8" s="375"/>
      <c r="RKP8" s="375"/>
      <c r="RKQ8" s="375"/>
      <c r="RKR8" s="375"/>
      <c r="RKS8" s="375"/>
      <c r="RKT8" s="375"/>
      <c r="RKU8" s="375"/>
      <c r="RKV8" s="375"/>
      <c r="RKW8" s="375"/>
      <c r="RKX8" s="375"/>
      <c r="RKY8" s="375"/>
      <c r="RKZ8" s="375"/>
      <c r="RLA8" s="375"/>
      <c r="RLB8" s="375"/>
      <c r="RLC8" s="375"/>
      <c r="RLD8" s="375"/>
      <c r="RLE8" s="375"/>
      <c r="RLF8" s="375"/>
      <c r="RLG8" s="375"/>
      <c r="RLH8" s="375"/>
      <c r="RLI8" s="375"/>
      <c r="RLJ8" s="375"/>
      <c r="RLK8" s="375"/>
      <c r="RLL8" s="375"/>
      <c r="RLM8" s="375"/>
      <c r="RLN8" s="375"/>
      <c r="RLO8" s="375"/>
      <c r="RLP8" s="375"/>
      <c r="RLQ8" s="375"/>
      <c r="RLR8" s="375"/>
      <c r="RLS8" s="375"/>
      <c r="RLT8" s="375"/>
      <c r="RLU8" s="375"/>
      <c r="RLV8" s="375"/>
      <c r="RLW8" s="375"/>
      <c r="RLX8" s="375"/>
      <c r="RLY8" s="375"/>
      <c r="RLZ8" s="375"/>
      <c r="RMA8" s="375"/>
      <c r="RMB8" s="375"/>
      <c r="RMC8" s="375"/>
      <c r="RMD8" s="375"/>
      <c r="RME8" s="375"/>
      <c r="RMF8" s="375"/>
      <c r="RMG8" s="375"/>
      <c r="RMH8" s="375"/>
      <c r="RMI8" s="375"/>
      <c r="RMJ8" s="375"/>
      <c r="RMK8" s="375"/>
      <c r="RML8" s="375"/>
      <c r="RMM8" s="375"/>
      <c r="RMN8" s="375"/>
      <c r="RMO8" s="375"/>
      <c r="RMP8" s="375"/>
      <c r="RMQ8" s="375"/>
      <c r="RMR8" s="375"/>
      <c r="RMS8" s="375"/>
      <c r="RMT8" s="375"/>
      <c r="RMU8" s="375"/>
      <c r="RMV8" s="375"/>
      <c r="RMW8" s="375"/>
      <c r="RMX8" s="375"/>
      <c r="RMY8" s="375"/>
      <c r="RMZ8" s="375"/>
      <c r="RNA8" s="375"/>
      <c r="RNB8" s="375"/>
      <c r="RNC8" s="375"/>
      <c r="RND8" s="375"/>
      <c r="RNE8" s="375"/>
      <c r="RNF8" s="375"/>
      <c r="RNG8" s="375"/>
      <c r="RNH8" s="375"/>
      <c r="RNI8" s="375"/>
      <c r="RNJ8" s="375"/>
      <c r="RNK8" s="375"/>
      <c r="RNL8" s="375"/>
      <c r="RNM8" s="375"/>
      <c r="RNN8" s="375"/>
      <c r="RNO8" s="375"/>
      <c r="RNP8" s="375"/>
      <c r="RNQ8" s="375"/>
      <c r="RNR8" s="375"/>
      <c r="RNS8" s="375"/>
      <c r="RNT8" s="375"/>
      <c r="RNU8" s="375"/>
      <c r="RNV8" s="375"/>
      <c r="RNW8" s="375"/>
      <c r="RNX8" s="375"/>
      <c r="RNY8" s="375"/>
      <c r="RNZ8" s="375"/>
      <c r="ROA8" s="375"/>
      <c r="ROB8" s="375"/>
      <c r="ROC8" s="375"/>
      <c r="ROD8" s="375"/>
      <c r="ROE8" s="375"/>
      <c r="ROF8" s="375"/>
      <c r="ROG8" s="375"/>
      <c r="ROH8" s="375"/>
      <c r="ROI8" s="375"/>
      <c r="ROJ8" s="375"/>
      <c r="ROK8" s="375"/>
      <c r="ROL8" s="375"/>
      <c r="ROM8" s="375"/>
      <c r="RON8" s="375"/>
      <c r="ROO8" s="375"/>
      <c r="ROP8" s="375"/>
      <c r="ROQ8" s="375"/>
      <c r="ROR8" s="375"/>
      <c r="ROS8" s="375"/>
      <c r="ROT8" s="375"/>
      <c r="ROU8" s="375"/>
      <c r="ROV8" s="375"/>
      <c r="ROW8" s="375"/>
      <c r="ROX8" s="375"/>
      <c r="ROY8" s="375"/>
      <c r="ROZ8" s="375"/>
      <c r="RPA8" s="375"/>
      <c r="RPB8" s="375"/>
      <c r="RPC8" s="375"/>
      <c r="RPD8" s="375"/>
      <c r="RPE8" s="375"/>
      <c r="RPF8" s="375"/>
      <c r="RPG8" s="375"/>
      <c r="RPH8" s="375"/>
      <c r="RPI8" s="375"/>
      <c r="RPJ8" s="375"/>
      <c r="RPK8" s="375"/>
      <c r="RPL8" s="375"/>
      <c r="RPM8" s="375"/>
      <c r="RPN8" s="375"/>
      <c r="RPO8" s="375"/>
      <c r="RPP8" s="375"/>
      <c r="RPQ8" s="375"/>
      <c r="RPR8" s="375"/>
      <c r="RPS8" s="375"/>
      <c r="RPT8" s="375"/>
      <c r="RPU8" s="375"/>
      <c r="RPV8" s="375"/>
      <c r="RPW8" s="375"/>
      <c r="RPX8" s="375"/>
      <c r="RPY8" s="375"/>
      <c r="RPZ8" s="375"/>
      <c r="RQA8" s="375"/>
      <c r="RQB8" s="375"/>
      <c r="RQC8" s="375"/>
      <c r="RQD8" s="375"/>
      <c r="RQE8" s="375"/>
      <c r="RQF8" s="375"/>
      <c r="RQG8" s="375"/>
      <c r="RQH8" s="375"/>
      <c r="RQI8" s="375"/>
      <c r="RQJ8" s="375"/>
      <c r="RQK8" s="375"/>
      <c r="RQL8" s="375"/>
      <c r="RQM8" s="375"/>
      <c r="RQN8" s="375"/>
      <c r="RQO8" s="375"/>
      <c r="RQP8" s="375"/>
      <c r="RQQ8" s="375"/>
      <c r="RQR8" s="375"/>
      <c r="RQS8" s="375"/>
      <c r="RQT8" s="375"/>
      <c r="RQU8" s="375"/>
      <c r="RQV8" s="375"/>
      <c r="RQW8" s="375"/>
      <c r="RQX8" s="375"/>
      <c r="RQY8" s="375"/>
      <c r="RQZ8" s="375"/>
      <c r="RRA8" s="375"/>
      <c r="RRB8" s="375"/>
      <c r="RRC8" s="375"/>
      <c r="RRD8" s="375"/>
      <c r="RRE8" s="375"/>
      <c r="RRF8" s="375"/>
      <c r="RRG8" s="375"/>
      <c r="RRH8" s="375"/>
      <c r="RRI8" s="375"/>
      <c r="RRJ8" s="375"/>
      <c r="RRK8" s="375"/>
      <c r="RRL8" s="375"/>
      <c r="RRM8" s="375"/>
      <c r="RRN8" s="375"/>
      <c r="RRO8" s="375"/>
      <c r="RRP8" s="375"/>
      <c r="RRQ8" s="375"/>
      <c r="RRR8" s="375"/>
      <c r="RRS8" s="375"/>
      <c r="RRT8" s="375"/>
      <c r="RRU8" s="375"/>
      <c r="RRV8" s="375"/>
      <c r="RRW8" s="375"/>
      <c r="RRX8" s="375"/>
      <c r="RRY8" s="375"/>
      <c r="RRZ8" s="375"/>
      <c r="RSA8" s="375"/>
      <c r="RSB8" s="375"/>
      <c r="RSC8" s="375"/>
      <c r="RSD8" s="375"/>
      <c r="RSE8" s="375"/>
      <c r="RSF8" s="375"/>
      <c r="RSG8" s="375"/>
      <c r="RSH8" s="375"/>
      <c r="RSI8" s="375"/>
      <c r="RSJ8" s="375"/>
      <c r="RSK8" s="375"/>
      <c r="RSL8" s="375"/>
      <c r="RSM8" s="375"/>
      <c r="RSN8" s="375"/>
      <c r="RSO8" s="375"/>
      <c r="RSP8" s="375"/>
      <c r="RSQ8" s="375"/>
      <c r="RSR8" s="375"/>
      <c r="RSS8" s="375"/>
      <c r="RST8" s="375"/>
      <c r="RSU8" s="375"/>
      <c r="RSV8" s="375"/>
      <c r="RSW8" s="375"/>
      <c r="RSX8" s="375"/>
      <c r="RSY8" s="375"/>
      <c r="RSZ8" s="375"/>
      <c r="RTA8" s="375"/>
      <c r="RTB8" s="375"/>
      <c r="RTC8" s="375"/>
      <c r="RTD8" s="375"/>
      <c r="RTE8" s="375"/>
      <c r="RTF8" s="375"/>
      <c r="RTG8" s="375"/>
      <c r="RTH8" s="375"/>
      <c r="RTI8" s="375"/>
      <c r="RTJ8" s="375"/>
      <c r="RTK8" s="375"/>
      <c r="RTL8" s="375"/>
      <c r="RTM8" s="375"/>
      <c r="RTN8" s="375"/>
      <c r="RTO8" s="375"/>
      <c r="RTP8" s="375"/>
      <c r="RTQ8" s="375"/>
      <c r="RTR8" s="375"/>
      <c r="RTS8" s="375"/>
      <c r="RTT8" s="375"/>
      <c r="RTU8" s="375"/>
      <c r="RTV8" s="375"/>
      <c r="RTW8" s="375"/>
      <c r="RTX8" s="375"/>
      <c r="RTY8" s="375"/>
      <c r="RTZ8" s="375"/>
      <c r="RUA8" s="375"/>
      <c r="RUB8" s="375"/>
      <c r="RUC8" s="375"/>
      <c r="RUD8" s="375"/>
      <c r="RUE8" s="375"/>
      <c r="RUF8" s="375"/>
      <c r="RUG8" s="375"/>
      <c r="RUH8" s="375"/>
      <c r="RUI8" s="375"/>
      <c r="RUJ8" s="375"/>
      <c r="RUK8" s="375"/>
      <c r="RUL8" s="375"/>
      <c r="RUM8" s="375"/>
      <c r="RUN8" s="375"/>
      <c r="RUO8" s="375"/>
      <c r="RUP8" s="375"/>
      <c r="RUQ8" s="375"/>
      <c r="RUR8" s="375"/>
      <c r="RUS8" s="375"/>
      <c r="RUT8" s="375"/>
      <c r="RUU8" s="375"/>
      <c r="RUV8" s="375"/>
      <c r="RUW8" s="375"/>
      <c r="RUX8" s="375"/>
      <c r="RUY8" s="375"/>
      <c r="RUZ8" s="375"/>
      <c r="RVA8" s="375"/>
      <c r="RVB8" s="375"/>
      <c r="RVC8" s="375"/>
      <c r="RVD8" s="375"/>
      <c r="RVE8" s="375"/>
      <c r="RVF8" s="375"/>
      <c r="RVG8" s="375"/>
      <c r="RVH8" s="375"/>
      <c r="RVI8" s="375"/>
      <c r="RVJ8" s="375"/>
      <c r="RVK8" s="375"/>
      <c r="RVL8" s="375"/>
      <c r="RVM8" s="375"/>
      <c r="RVN8" s="375"/>
      <c r="RVO8" s="375"/>
      <c r="RVP8" s="375"/>
      <c r="RVQ8" s="375"/>
      <c r="RVR8" s="375"/>
      <c r="RVS8" s="375"/>
      <c r="RVT8" s="375"/>
      <c r="RVU8" s="375"/>
      <c r="RVV8" s="375"/>
      <c r="RVW8" s="375"/>
      <c r="RVX8" s="375"/>
      <c r="RVY8" s="375"/>
      <c r="RVZ8" s="375"/>
      <c r="RWA8" s="375"/>
      <c r="RWB8" s="375"/>
      <c r="RWC8" s="375"/>
      <c r="RWD8" s="375"/>
      <c r="RWE8" s="375"/>
      <c r="RWF8" s="375"/>
      <c r="RWG8" s="375"/>
      <c r="RWH8" s="375"/>
      <c r="RWI8" s="375"/>
      <c r="RWJ8" s="375"/>
      <c r="RWK8" s="375"/>
      <c r="RWL8" s="375"/>
      <c r="RWM8" s="375"/>
      <c r="RWN8" s="375"/>
      <c r="RWO8" s="375"/>
      <c r="RWP8" s="375"/>
      <c r="RWQ8" s="375"/>
      <c r="RWR8" s="375"/>
      <c r="RWS8" s="375"/>
      <c r="RWT8" s="375"/>
      <c r="RWU8" s="375"/>
      <c r="RWV8" s="375"/>
      <c r="RWW8" s="375"/>
      <c r="RWX8" s="375"/>
      <c r="RWY8" s="375"/>
      <c r="RWZ8" s="375"/>
      <c r="RXA8" s="375"/>
      <c r="RXB8" s="375"/>
      <c r="RXC8" s="375"/>
      <c r="RXD8" s="375"/>
      <c r="RXE8" s="375"/>
      <c r="RXF8" s="375"/>
      <c r="RXG8" s="375"/>
      <c r="RXH8" s="375"/>
      <c r="RXI8" s="375"/>
      <c r="RXJ8" s="375"/>
      <c r="RXK8" s="375"/>
      <c r="RXL8" s="375"/>
      <c r="RXM8" s="375"/>
      <c r="RXN8" s="375"/>
      <c r="RXO8" s="375"/>
      <c r="RXP8" s="375"/>
      <c r="RXQ8" s="375"/>
      <c r="RXR8" s="375"/>
      <c r="RXS8" s="375"/>
      <c r="RXT8" s="375"/>
      <c r="RXU8" s="375"/>
      <c r="RXV8" s="375"/>
      <c r="RXW8" s="375"/>
      <c r="RXX8" s="375"/>
      <c r="RXY8" s="375"/>
      <c r="RXZ8" s="375"/>
      <c r="RYA8" s="375"/>
      <c r="RYB8" s="375"/>
      <c r="RYC8" s="375"/>
      <c r="RYD8" s="375"/>
      <c r="RYE8" s="375"/>
      <c r="RYF8" s="375"/>
      <c r="RYG8" s="375"/>
      <c r="RYH8" s="375"/>
      <c r="RYI8" s="375"/>
      <c r="RYJ8" s="375"/>
      <c r="RYK8" s="375"/>
      <c r="RYL8" s="375"/>
      <c r="RYM8" s="375"/>
      <c r="RYN8" s="375"/>
      <c r="RYO8" s="375"/>
      <c r="RYP8" s="375"/>
      <c r="RYQ8" s="375"/>
      <c r="RYR8" s="375"/>
      <c r="RYS8" s="375"/>
      <c r="RYT8" s="375"/>
      <c r="RYU8" s="375"/>
      <c r="RYV8" s="375"/>
      <c r="RYW8" s="375"/>
      <c r="RYX8" s="375"/>
      <c r="RYY8" s="375"/>
      <c r="RYZ8" s="375"/>
      <c r="RZA8" s="375"/>
      <c r="RZB8" s="375"/>
      <c r="RZC8" s="375"/>
      <c r="RZD8" s="375"/>
      <c r="RZE8" s="375"/>
      <c r="RZF8" s="375"/>
      <c r="RZG8" s="375"/>
      <c r="RZH8" s="375"/>
      <c r="RZI8" s="375"/>
      <c r="RZJ8" s="375"/>
      <c r="RZK8" s="375"/>
      <c r="RZL8" s="375"/>
      <c r="RZM8" s="375"/>
      <c r="RZN8" s="375"/>
      <c r="RZO8" s="375"/>
      <c r="RZP8" s="375"/>
      <c r="RZQ8" s="375"/>
      <c r="RZR8" s="375"/>
      <c r="RZS8" s="375"/>
      <c r="RZT8" s="375"/>
      <c r="RZU8" s="375"/>
      <c r="RZV8" s="375"/>
      <c r="RZW8" s="375"/>
      <c r="RZX8" s="375"/>
      <c r="RZY8" s="375"/>
      <c r="RZZ8" s="375"/>
      <c r="SAA8" s="375"/>
      <c r="SAB8" s="375"/>
      <c r="SAC8" s="375"/>
      <c r="SAD8" s="375"/>
      <c r="SAE8" s="375"/>
      <c r="SAF8" s="375"/>
      <c r="SAG8" s="375"/>
      <c r="SAH8" s="375"/>
      <c r="SAI8" s="375"/>
      <c r="SAJ8" s="375"/>
      <c r="SAK8" s="375"/>
      <c r="SAL8" s="375"/>
      <c r="SAM8" s="375"/>
      <c r="SAN8" s="375"/>
      <c r="SAO8" s="375"/>
      <c r="SAP8" s="375"/>
      <c r="SAQ8" s="375"/>
      <c r="SAR8" s="375"/>
      <c r="SAS8" s="375"/>
      <c r="SAT8" s="375"/>
      <c r="SAU8" s="375"/>
      <c r="SAV8" s="375"/>
      <c r="SAW8" s="375"/>
      <c r="SAX8" s="375"/>
      <c r="SAY8" s="375"/>
      <c r="SAZ8" s="375"/>
      <c r="SBA8" s="375"/>
      <c r="SBB8" s="375"/>
      <c r="SBC8" s="375"/>
      <c r="SBD8" s="375"/>
      <c r="SBE8" s="375"/>
      <c r="SBF8" s="375"/>
      <c r="SBG8" s="375"/>
      <c r="SBH8" s="375"/>
      <c r="SBI8" s="375"/>
      <c r="SBJ8" s="375"/>
      <c r="SBK8" s="375"/>
      <c r="SBL8" s="375"/>
      <c r="SBM8" s="375"/>
      <c r="SBN8" s="375"/>
      <c r="SBO8" s="375"/>
      <c r="SBP8" s="375"/>
      <c r="SBQ8" s="375"/>
      <c r="SBR8" s="375"/>
      <c r="SBS8" s="375"/>
      <c r="SBT8" s="375"/>
      <c r="SBU8" s="375"/>
      <c r="SBV8" s="375"/>
      <c r="SBW8" s="375"/>
      <c r="SBX8" s="375"/>
      <c r="SBY8" s="375"/>
      <c r="SBZ8" s="375"/>
      <c r="SCA8" s="375"/>
      <c r="SCB8" s="375"/>
      <c r="SCC8" s="375"/>
      <c r="SCD8" s="375"/>
      <c r="SCE8" s="375"/>
      <c r="SCF8" s="375"/>
      <c r="SCG8" s="375"/>
      <c r="SCH8" s="375"/>
      <c r="SCI8" s="375"/>
      <c r="SCJ8" s="375"/>
      <c r="SCK8" s="375"/>
      <c r="SCL8" s="375"/>
      <c r="SCM8" s="375"/>
      <c r="SCN8" s="375"/>
      <c r="SCO8" s="375"/>
      <c r="SCP8" s="375"/>
      <c r="SCQ8" s="375"/>
      <c r="SCR8" s="375"/>
      <c r="SCS8" s="375"/>
      <c r="SCT8" s="375"/>
      <c r="SCU8" s="375"/>
      <c r="SCV8" s="375"/>
      <c r="SCW8" s="375"/>
      <c r="SCX8" s="375"/>
      <c r="SCY8" s="375"/>
      <c r="SCZ8" s="375"/>
      <c r="SDA8" s="375"/>
      <c r="SDB8" s="375"/>
      <c r="SDC8" s="375"/>
      <c r="SDD8" s="375"/>
      <c r="SDE8" s="375"/>
      <c r="SDF8" s="375"/>
      <c r="SDG8" s="375"/>
      <c r="SDH8" s="375"/>
      <c r="SDI8" s="375"/>
      <c r="SDJ8" s="375"/>
      <c r="SDK8" s="375"/>
      <c r="SDL8" s="375"/>
      <c r="SDM8" s="375"/>
      <c r="SDN8" s="375"/>
      <c r="SDO8" s="375"/>
      <c r="SDP8" s="375"/>
      <c r="SDQ8" s="375"/>
      <c r="SDR8" s="375"/>
      <c r="SDS8" s="375"/>
      <c r="SDT8" s="375"/>
      <c r="SDU8" s="375"/>
      <c r="SDV8" s="375"/>
      <c r="SDW8" s="375"/>
      <c r="SDX8" s="375"/>
      <c r="SDY8" s="375"/>
      <c r="SDZ8" s="375"/>
      <c r="SEA8" s="375"/>
      <c r="SEB8" s="375"/>
      <c r="SEC8" s="375"/>
      <c r="SED8" s="375"/>
      <c r="SEE8" s="375"/>
      <c r="SEF8" s="375"/>
      <c r="SEG8" s="375"/>
      <c r="SEH8" s="375"/>
      <c r="SEI8" s="375"/>
      <c r="SEJ8" s="375"/>
      <c r="SEK8" s="375"/>
      <c r="SEL8" s="375"/>
      <c r="SEM8" s="375"/>
      <c r="SEN8" s="375"/>
      <c r="SEO8" s="375"/>
      <c r="SEP8" s="375"/>
      <c r="SEQ8" s="375"/>
      <c r="SER8" s="375"/>
      <c r="SES8" s="375"/>
      <c r="SET8" s="375"/>
      <c r="SEU8" s="375"/>
      <c r="SEV8" s="375"/>
      <c r="SEW8" s="375"/>
      <c r="SEX8" s="375"/>
      <c r="SEY8" s="375"/>
      <c r="SEZ8" s="375"/>
      <c r="SFA8" s="375"/>
      <c r="SFB8" s="375"/>
      <c r="SFC8" s="375"/>
      <c r="SFD8" s="375"/>
      <c r="SFE8" s="375"/>
      <c r="SFF8" s="375"/>
      <c r="SFG8" s="375"/>
      <c r="SFH8" s="375"/>
      <c r="SFI8" s="375"/>
      <c r="SFJ8" s="375"/>
      <c r="SFK8" s="375"/>
      <c r="SFL8" s="375"/>
      <c r="SFM8" s="375"/>
      <c r="SFN8" s="375"/>
      <c r="SFO8" s="375"/>
      <c r="SFP8" s="375"/>
      <c r="SFQ8" s="375"/>
      <c r="SFR8" s="375"/>
      <c r="SFS8" s="375"/>
      <c r="SFT8" s="375"/>
      <c r="SFU8" s="375"/>
      <c r="SFV8" s="375"/>
      <c r="SFW8" s="375"/>
      <c r="SFX8" s="375"/>
      <c r="SFY8" s="375"/>
      <c r="SFZ8" s="375"/>
      <c r="SGA8" s="375"/>
      <c r="SGB8" s="375"/>
      <c r="SGC8" s="375"/>
      <c r="SGD8" s="375"/>
      <c r="SGE8" s="375"/>
      <c r="SGF8" s="375"/>
      <c r="SGG8" s="375"/>
      <c r="SGH8" s="375"/>
      <c r="SGI8" s="375"/>
      <c r="SGJ8" s="375"/>
      <c r="SGK8" s="375"/>
      <c r="SGL8" s="375"/>
      <c r="SGM8" s="375"/>
      <c r="SGN8" s="375"/>
      <c r="SGO8" s="375"/>
      <c r="SGP8" s="375"/>
      <c r="SGQ8" s="375"/>
      <c r="SGR8" s="375"/>
      <c r="SGS8" s="375"/>
      <c r="SGT8" s="375"/>
      <c r="SGU8" s="375"/>
      <c r="SGV8" s="375"/>
      <c r="SGW8" s="375"/>
      <c r="SGX8" s="375"/>
      <c r="SGY8" s="375"/>
      <c r="SGZ8" s="375"/>
      <c r="SHA8" s="375"/>
      <c r="SHB8" s="375"/>
      <c r="SHC8" s="375"/>
      <c r="SHD8" s="375"/>
      <c r="SHE8" s="375"/>
      <c r="SHF8" s="375"/>
      <c r="SHG8" s="375"/>
      <c r="SHH8" s="375"/>
      <c r="SHI8" s="375"/>
      <c r="SHJ8" s="375"/>
      <c r="SHK8" s="375"/>
      <c r="SHL8" s="375"/>
      <c r="SHM8" s="375"/>
      <c r="SHN8" s="375"/>
      <c r="SHO8" s="375"/>
      <c r="SHP8" s="375"/>
      <c r="SHQ8" s="375"/>
      <c r="SHR8" s="375"/>
      <c r="SHS8" s="375"/>
      <c r="SHT8" s="375"/>
      <c r="SHU8" s="375"/>
      <c r="SHV8" s="375"/>
      <c r="SHW8" s="375"/>
      <c r="SHX8" s="375"/>
      <c r="SHY8" s="375"/>
      <c r="SHZ8" s="375"/>
      <c r="SIA8" s="375"/>
      <c r="SIB8" s="375"/>
      <c r="SIC8" s="375"/>
      <c r="SID8" s="375"/>
      <c r="SIE8" s="375"/>
      <c r="SIF8" s="375"/>
      <c r="SIG8" s="375"/>
      <c r="SIH8" s="375"/>
      <c r="SII8" s="375"/>
      <c r="SIJ8" s="375"/>
      <c r="SIK8" s="375"/>
      <c r="SIL8" s="375"/>
      <c r="SIM8" s="375"/>
      <c r="SIN8" s="375"/>
      <c r="SIO8" s="375"/>
      <c r="SIP8" s="375"/>
      <c r="SIQ8" s="375"/>
      <c r="SIR8" s="375"/>
      <c r="SIS8" s="375"/>
      <c r="SIT8" s="375"/>
      <c r="SIU8" s="375"/>
      <c r="SIV8" s="375"/>
      <c r="SIW8" s="375"/>
      <c r="SIX8" s="375"/>
      <c r="SIY8" s="375"/>
      <c r="SIZ8" s="375"/>
      <c r="SJA8" s="375"/>
      <c r="SJB8" s="375"/>
      <c r="SJC8" s="375"/>
      <c r="SJD8" s="375"/>
      <c r="SJE8" s="375"/>
      <c r="SJF8" s="375"/>
      <c r="SJG8" s="375"/>
      <c r="SJH8" s="375"/>
      <c r="SJI8" s="375"/>
      <c r="SJJ8" s="375"/>
      <c r="SJK8" s="375"/>
      <c r="SJL8" s="375"/>
      <c r="SJM8" s="375"/>
      <c r="SJN8" s="375"/>
      <c r="SJO8" s="375"/>
      <c r="SJP8" s="375"/>
      <c r="SJQ8" s="375"/>
      <c r="SJR8" s="375"/>
      <c r="SJS8" s="375"/>
      <c r="SJT8" s="375"/>
      <c r="SJU8" s="375"/>
      <c r="SJV8" s="375"/>
      <c r="SJW8" s="375"/>
      <c r="SJX8" s="375"/>
      <c r="SJY8" s="375"/>
      <c r="SJZ8" s="375"/>
      <c r="SKA8" s="375"/>
      <c r="SKB8" s="375"/>
      <c r="SKC8" s="375"/>
      <c r="SKD8" s="375"/>
      <c r="SKE8" s="375"/>
      <c r="SKF8" s="375"/>
      <c r="SKG8" s="375"/>
      <c r="SKH8" s="375"/>
      <c r="SKI8" s="375"/>
      <c r="SKJ8" s="375"/>
      <c r="SKK8" s="375"/>
      <c r="SKL8" s="375"/>
      <c r="SKM8" s="375"/>
      <c r="SKN8" s="375"/>
      <c r="SKO8" s="375"/>
      <c r="SKP8" s="375"/>
      <c r="SKQ8" s="375"/>
      <c r="SKR8" s="375"/>
      <c r="SKS8" s="375"/>
      <c r="SKT8" s="375"/>
      <c r="SKU8" s="375"/>
      <c r="SKV8" s="375"/>
      <c r="SKW8" s="375"/>
      <c r="SKX8" s="375"/>
      <c r="SKY8" s="375"/>
      <c r="SKZ8" s="375"/>
      <c r="SLA8" s="375"/>
      <c r="SLB8" s="375"/>
      <c r="SLC8" s="375"/>
      <c r="SLD8" s="375"/>
      <c r="SLE8" s="375"/>
      <c r="SLF8" s="375"/>
      <c r="SLG8" s="375"/>
      <c r="SLH8" s="375"/>
      <c r="SLI8" s="375"/>
      <c r="SLJ8" s="375"/>
      <c r="SLK8" s="375"/>
      <c r="SLL8" s="375"/>
      <c r="SLM8" s="375"/>
      <c r="SLN8" s="375"/>
      <c r="SLO8" s="375"/>
      <c r="SLP8" s="375"/>
      <c r="SLQ8" s="375"/>
      <c r="SLR8" s="375"/>
      <c r="SLS8" s="375"/>
      <c r="SLT8" s="375"/>
      <c r="SLU8" s="375"/>
      <c r="SLV8" s="375"/>
      <c r="SLW8" s="375"/>
      <c r="SLX8" s="375"/>
      <c r="SLY8" s="375"/>
      <c r="SLZ8" s="375"/>
      <c r="SMA8" s="375"/>
      <c r="SMB8" s="375"/>
      <c r="SMC8" s="375"/>
      <c r="SMD8" s="375"/>
      <c r="SME8" s="375"/>
      <c r="SMF8" s="375"/>
      <c r="SMG8" s="375"/>
      <c r="SMH8" s="375"/>
      <c r="SMI8" s="375"/>
      <c r="SMJ8" s="375"/>
      <c r="SMK8" s="375"/>
      <c r="SML8" s="375"/>
      <c r="SMM8" s="375"/>
      <c r="SMN8" s="375"/>
      <c r="SMO8" s="375"/>
      <c r="SMP8" s="375"/>
      <c r="SMQ8" s="375"/>
      <c r="SMR8" s="375"/>
      <c r="SMS8" s="375"/>
      <c r="SMT8" s="375"/>
      <c r="SMU8" s="375"/>
      <c r="SMV8" s="375"/>
      <c r="SMW8" s="375"/>
      <c r="SMX8" s="375"/>
      <c r="SMY8" s="375"/>
      <c r="SMZ8" s="375"/>
      <c r="SNA8" s="375"/>
      <c r="SNB8" s="375"/>
      <c r="SNC8" s="375"/>
      <c r="SND8" s="375"/>
      <c r="SNE8" s="375"/>
      <c r="SNF8" s="375"/>
      <c r="SNG8" s="375"/>
      <c r="SNH8" s="375"/>
      <c r="SNI8" s="375"/>
      <c r="SNJ8" s="375"/>
      <c r="SNK8" s="375"/>
      <c r="SNL8" s="375"/>
      <c r="SNM8" s="375"/>
      <c r="SNN8" s="375"/>
      <c r="SNO8" s="375"/>
      <c r="SNP8" s="375"/>
      <c r="SNQ8" s="375"/>
      <c r="SNR8" s="375"/>
      <c r="SNS8" s="375"/>
      <c r="SNT8" s="375"/>
      <c r="SNU8" s="375"/>
      <c r="SNV8" s="375"/>
      <c r="SNW8" s="375"/>
      <c r="SNX8" s="375"/>
      <c r="SNY8" s="375"/>
      <c r="SNZ8" s="375"/>
      <c r="SOA8" s="375"/>
      <c r="SOB8" s="375"/>
      <c r="SOC8" s="375"/>
      <c r="SOD8" s="375"/>
      <c r="SOE8" s="375"/>
      <c r="SOF8" s="375"/>
      <c r="SOG8" s="375"/>
      <c r="SOH8" s="375"/>
      <c r="SOI8" s="375"/>
      <c r="SOJ8" s="375"/>
      <c r="SOK8" s="375"/>
      <c r="SOL8" s="375"/>
      <c r="SOM8" s="375"/>
      <c r="SON8" s="375"/>
      <c r="SOO8" s="375"/>
      <c r="SOP8" s="375"/>
      <c r="SOQ8" s="375"/>
      <c r="SOR8" s="375"/>
      <c r="SOS8" s="375"/>
      <c r="SOT8" s="375"/>
      <c r="SOU8" s="375"/>
      <c r="SOV8" s="375"/>
      <c r="SOW8" s="375"/>
      <c r="SOX8" s="375"/>
      <c r="SOY8" s="375"/>
      <c r="SOZ8" s="375"/>
      <c r="SPA8" s="375"/>
      <c r="SPB8" s="375"/>
      <c r="SPC8" s="375"/>
      <c r="SPD8" s="375"/>
      <c r="SPE8" s="375"/>
      <c r="SPF8" s="375"/>
      <c r="SPG8" s="375"/>
      <c r="SPH8" s="375"/>
      <c r="SPI8" s="375"/>
      <c r="SPJ8" s="375"/>
      <c r="SPK8" s="375"/>
      <c r="SPL8" s="375"/>
      <c r="SPM8" s="375"/>
      <c r="SPN8" s="375"/>
      <c r="SPO8" s="375"/>
      <c r="SPP8" s="375"/>
      <c r="SPQ8" s="375"/>
      <c r="SPR8" s="375"/>
      <c r="SPS8" s="375"/>
      <c r="SPT8" s="375"/>
      <c r="SPU8" s="375"/>
      <c r="SPV8" s="375"/>
      <c r="SPW8" s="375"/>
      <c r="SPX8" s="375"/>
      <c r="SPY8" s="375"/>
      <c r="SPZ8" s="375"/>
      <c r="SQA8" s="375"/>
      <c r="SQB8" s="375"/>
      <c r="SQC8" s="375"/>
      <c r="SQD8" s="375"/>
      <c r="SQE8" s="375"/>
      <c r="SQF8" s="375"/>
      <c r="SQG8" s="375"/>
      <c r="SQH8" s="375"/>
      <c r="SQI8" s="375"/>
      <c r="SQJ8" s="375"/>
      <c r="SQK8" s="375"/>
      <c r="SQL8" s="375"/>
      <c r="SQM8" s="375"/>
      <c r="SQN8" s="375"/>
      <c r="SQO8" s="375"/>
      <c r="SQP8" s="375"/>
      <c r="SQQ8" s="375"/>
      <c r="SQR8" s="375"/>
      <c r="SQS8" s="375"/>
      <c r="SQT8" s="375"/>
      <c r="SQU8" s="375"/>
      <c r="SQV8" s="375"/>
      <c r="SQW8" s="375"/>
      <c r="SQX8" s="375"/>
      <c r="SQY8" s="375"/>
      <c r="SQZ8" s="375"/>
      <c r="SRA8" s="375"/>
      <c r="SRB8" s="375"/>
      <c r="SRC8" s="375"/>
      <c r="SRD8" s="375"/>
      <c r="SRE8" s="375"/>
      <c r="SRF8" s="375"/>
      <c r="SRG8" s="375"/>
      <c r="SRH8" s="375"/>
      <c r="SRI8" s="375"/>
      <c r="SRJ8" s="375"/>
      <c r="SRK8" s="375"/>
      <c r="SRL8" s="375"/>
      <c r="SRM8" s="375"/>
      <c r="SRN8" s="375"/>
      <c r="SRO8" s="375"/>
      <c r="SRP8" s="375"/>
      <c r="SRQ8" s="375"/>
      <c r="SRR8" s="375"/>
      <c r="SRS8" s="375"/>
      <c r="SRT8" s="375"/>
      <c r="SRU8" s="375"/>
      <c r="SRV8" s="375"/>
      <c r="SRW8" s="375"/>
      <c r="SRX8" s="375"/>
      <c r="SRY8" s="375"/>
      <c r="SRZ8" s="375"/>
      <c r="SSA8" s="375"/>
      <c r="SSB8" s="375"/>
      <c r="SSC8" s="375"/>
      <c r="SSD8" s="375"/>
      <c r="SSE8" s="375"/>
      <c r="SSF8" s="375"/>
      <c r="SSG8" s="375"/>
      <c r="SSH8" s="375"/>
      <c r="SSI8" s="375"/>
      <c r="SSJ8" s="375"/>
      <c r="SSK8" s="375"/>
      <c r="SSL8" s="375"/>
      <c r="SSM8" s="375"/>
      <c r="SSN8" s="375"/>
      <c r="SSO8" s="375"/>
      <c r="SSP8" s="375"/>
      <c r="SSQ8" s="375"/>
      <c r="SSR8" s="375"/>
      <c r="SSS8" s="375"/>
      <c r="SST8" s="375"/>
      <c r="SSU8" s="375"/>
      <c r="SSV8" s="375"/>
      <c r="SSW8" s="375"/>
      <c r="SSX8" s="375"/>
      <c r="SSY8" s="375"/>
      <c r="SSZ8" s="375"/>
      <c r="STA8" s="375"/>
      <c r="STB8" s="375"/>
      <c r="STC8" s="375"/>
      <c r="STD8" s="375"/>
      <c r="STE8" s="375"/>
      <c r="STF8" s="375"/>
      <c r="STG8" s="375"/>
      <c r="STH8" s="375"/>
      <c r="STI8" s="375"/>
      <c r="STJ8" s="375"/>
      <c r="STK8" s="375"/>
      <c r="STL8" s="375"/>
      <c r="STM8" s="375"/>
      <c r="STN8" s="375"/>
      <c r="STO8" s="375"/>
      <c r="STP8" s="375"/>
      <c r="STQ8" s="375"/>
      <c r="STR8" s="375"/>
      <c r="STS8" s="375"/>
      <c r="STT8" s="375"/>
      <c r="STU8" s="375"/>
      <c r="STV8" s="375"/>
      <c r="STW8" s="375"/>
      <c r="STX8" s="375"/>
      <c r="STY8" s="375"/>
      <c r="STZ8" s="375"/>
      <c r="SUA8" s="375"/>
      <c r="SUB8" s="375"/>
      <c r="SUC8" s="375"/>
      <c r="SUD8" s="375"/>
      <c r="SUE8" s="375"/>
      <c r="SUF8" s="375"/>
      <c r="SUG8" s="375"/>
      <c r="SUH8" s="375"/>
      <c r="SUI8" s="375"/>
      <c r="SUJ8" s="375"/>
      <c r="SUK8" s="375"/>
      <c r="SUL8" s="375"/>
      <c r="SUM8" s="375"/>
      <c r="SUN8" s="375"/>
      <c r="SUO8" s="375"/>
      <c r="SUP8" s="375"/>
      <c r="SUQ8" s="375"/>
      <c r="SUR8" s="375"/>
      <c r="SUS8" s="375"/>
      <c r="SUT8" s="375"/>
      <c r="SUU8" s="375"/>
      <c r="SUV8" s="375"/>
      <c r="SUW8" s="375"/>
      <c r="SUX8" s="375"/>
      <c r="SUY8" s="375"/>
      <c r="SUZ8" s="375"/>
      <c r="SVA8" s="375"/>
      <c r="SVB8" s="375"/>
      <c r="SVC8" s="375"/>
      <c r="SVD8" s="375"/>
      <c r="SVE8" s="375"/>
      <c r="SVF8" s="375"/>
      <c r="SVG8" s="375"/>
      <c r="SVH8" s="375"/>
      <c r="SVI8" s="375"/>
      <c r="SVJ8" s="375"/>
      <c r="SVK8" s="375"/>
      <c r="SVL8" s="375"/>
      <c r="SVM8" s="375"/>
      <c r="SVN8" s="375"/>
      <c r="SVO8" s="375"/>
      <c r="SVP8" s="375"/>
      <c r="SVQ8" s="375"/>
      <c r="SVR8" s="375"/>
      <c r="SVS8" s="375"/>
      <c r="SVT8" s="375"/>
      <c r="SVU8" s="375"/>
      <c r="SVV8" s="375"/>
      <c r="SVW8" s="375"/>
      <c r="SVX8" s="375"/>
      <c r="SVY8" s="375"/>
      <c r="SVZ8" s="375"/>
      <c r="SWA8" s="375"/>
      <c r="SWB8" s="375"/>
      <c r="SWC8" s="375"/>
      <c r="SWD8" s="375"/>
      <c r="SWE8" s="375"/>
      <c r="SWF8" s="375"/>
      <c r="SWG8" s="375"/>
      <c r="SWH8" s="375"/>
      <c r="SWI8" s="375"/>
      <c r="SWJ8" s="375"/>
      <c r="SWK8" s="375"/>
      <c r="SWL8" s="375"/>
      <c r="SWM8" s="375"/>
      <c r="SWN8" s="375"/>
      <c r="SWO8" s="375"/>
      <c r="SWP8" s="375"/>
      <c r="SWQ8" s="375"/>
      <c r="SWR8" s="375"/>
      <c r="SWS8" s="375"/>
      <c r="SWT8" s="375"/>
      <c r="SWU8" s="375"/>
      <c r="SWV8" s="375"/>
      <c r="SWW8" s="375"/>
      <c r="SWX8" s="375"/>
      <c r="SWY8" s="375"/>
      <c r="SWZ8" s="375"/>
      <c r="SXA8" s="375"/>
      <c r="SXB8" s="375"/>
      <c r="SXC8" s="375"/>
      <c r="SXD8" s="375"/>
      <c r="SXE8" s="375"/>
      <c r="SXF8" s="375"/>
      <c r="SXG8" s="375"/>
      <c r="SXH8" s="375"/>
      <c r="SXI8" s="375"/>
      <c r="SXJ8" s="375"/>
      <c r="SXK8" s="375"/>
      <c r="SXL8" s="375"/>
      <c r="SXM8" s="375"/>
      <c r="SXN8" s="375"/>
      <c r="SXO8" s="375"/>
      <c r="SXP8" s="375"/>
      <c r="SXQ8" s="375"/>
      <c r="SXR8" s="375"/>
      <c r="SXS8" s="375"/>
      <c r="SXT8" s="375"/>
      <c r="SXU8" s="375"/>
      <c r="SXV8" s="375"/>
      <c r="SXW8" s="375"/>
      <c r="SXX8" s="375"/>
      <c r="SXY8" s="375"/>
      <c r="SXZ8" s="375"/>
      <c r="SYA8" s="375"/>
      <c r="SYB8" s="375"/>
      <c r="SYC8" s="375"/>
      <c r="SYD8" s="375"/>
      <c r="SYE8" s="375"/>
      <c r="SYF8" s="375"/>
      <c r="SYG8" s="375"/>
      <c r="SYH8" s="375"/>
      <c r="SYI8" s="375"/>
      <c r="SYJ8" s="375"/>
      <c r="SYK8" s="375"/>
      <c r="SYL8" s="375"/>
      <c r="SYM8" s="375"/>
      <c r="SYN8" s="375"/>
      <c r="SYO8" s="375"/>
      <c r="SYP8" s="375"/>
      <c r="SYQ8" s="375"/>
      <c r="SYR8" s="375"/>
      <c r="SYS8" s="375"/>
      <c r="SYT8" s="375"/>
      <c r="SYU8" s="375"/>
      <c r="SYV8" s="375"/>
      <c r="SYW8" s="375"/>
      <c r="SYX8" s="375"/>
      <c r="SYY8" s="375"/>
      <c r="SYZ8" s="375"/>
      <c r="SZA8" s="375"/>
      <c r="SZB8" s="375"/>
      <c r="SZC8" s="375"/>
      <c r="SZD8" s="375"/>
      <c r="SZE8" s="375"/>
      <c r="SZF8" s="375"/>
      <c r="SZG8" s="375"/>
      <c r="SZH8" s="375"/>
      <c r="SZI8" s="375"/>
      <c r="SZJ8" s="375"/>
      <c r="SZK8" s="375"/>
      <c r="SZL8" s="375"/>
      <c r="SZM8" s="375"/>
      <c r="SZN8" s="375"/>
      <c r="SZO8" s="375"/>
      <c r="SZP8" s="375"/>
      <c r="SZQ8" s="375"/>
      <c r="SZR8" s="375"/>
      <c r="SZS8" s="375"/>
      <c r="SZT8" s="375"/>
      <c r="SZU8" s="375"/>
      <c r="SZV8" s="375"/>
      <c r="SZW8" s="375"/>
      <c r="SZX8" s="375"/>
      <c r="SZY8" s="375"/>
      <c r="SZZ8" s="375"/>
      <c r="TAA8" s="375"/>
      <c r="TAB8" s="375"/>
      <c r="TAC8" s="375"/>
      <c r="TAD8" s="375"/>
      <c r="TAE8" s="375"/>
      <c r="TAF8" s="375"/>
      <c r="TAG8" s="375"/>
      <c r="TAH8" s="375"/>
      <c r="TAI8" s="375"/>
      <c r="TAJ8" s="375"/>
      <c r="TAK8" s="375"/>
      <c r="TAL8" s="375"/>
      <c r="TAM8" s="375"/>
      <c r="TAN8" s="375"/>
      <c r="TAO8" s="375"/>
      <c r="TAP8" s="375"/>
      <c r="TAQ8" s="375"/>
      <c r="TAR8" s="375"/>
      <c r="TAS8" s="375"/>
      <c r="TAT8" s="375"/>
      <c r="TAU8" s="375"/>
      <c r="TAV8" s="375"/>
      <c r="TAW8" s="375"/>
      <c r="TAX8" s="375"/>
      <c r="TAY8" s="375"/>
      <c r="TAZ8" s="375"/>
      <c r="TBA8" s="375"/>
      <c r="TBB8" s="375"/>
      <c r="TBC8" s="375"/>
      <c r="TBD8" s="375"/>
      <c r="TBE8" s="375"/>
      <c r="TBF8" s="375"/>
      <c r="TBG8" s="375"/>
      <c r="TBH8" s="375"/>
      <c r="TBI8" s="375"/>
      <c r="TBJ8" s="375"/>
      <c r="TBK8" s="375"/>
      <c r="TBL8" s="375"/>
      <c r="TBM8" s="375"/>
      <c r="TBN8" s="375"/>
      <c r="TBO8" s="375"/>
      <c r="TBP8" s="375"/>
      <c r="TBQ8" s="375"/>
      <c r="TBR8" s="375"/>
      <c r="TBS8" s="375"/>
      <c r="TBT8" s="375"/>
      <c r="TBU8" s="375"/>
      <c r="TBV8" s="375"/>
      <c r="TBW8" s="375"/>
      <c r="TBX8" s="375"/>
      <c r="TBY8" s="375"/>
      <c r="TBZ8" s="375"/>
      <c r="TCA8" s="375"/>
      <c r="TCB8" s="375"/>
      <c r="TCC8" s="375"/>
      <c r="TCD8" s="375"/>
      <c r="TCE8" s="375"/>
      <c r="TCF8" s="375"/>
      <c r="TCG8" s="375"/>
      <c r="TCH8" s="375"/>
      <c r="TCI8" s="375"/>
      <c r="TCJ8" s="375"/>
      <c r="TCK8" s="375"/>
      <c r="TCL8" s="375"/>
      <c r="TCM8" s="375"/>
      <c r="TCN8" s="375"/>
      <c r="TCO8" s="375"/>
      <c r="TCP8" s="375"/>
      <c r="TCQ8" s="375"/>
      <c r="TCR8" s="375"/>
      <c r="TCS8" s="375"/>
      <c r="TCT8" s="375"/>
      <c r="TCU8" s="375"/>
      <c r="TCV8" s="375"/>
      <c r="TCW8" s="375"/>
      <c r="TCX8" s="375"/>
      <c r="TCY8" s="375"/>
      <c r="TCZ8" s="375"/>
      <c r="TDA8" s="375"/>
      <c r="TDB8" s="375"/>
      <c r="TDC8" s="375"/>
      <c r="TDD8" s="375"/>
      <c r="TDE8" s="375"/>
      <c r="TDF8" s="375"/>
      <c r="TDG8" s="375"/>
      <c r="TDH8" s="375"/>
      <c r="TDI8" s="375"/>
      <c r="TDJ8" s="375"/>
      <c r="TDK8" s="375"/>
      <c r="TDL8" s="375"/>
      <c r="TDM8" s="375"/>
      <c r="TDN8" s="375"/>
      <c r="TDO8" s="375"/>
      <c r="TDP8" s="375"/>
      <c r="TDQ8" s="375"/>
      <c r="TDR8" s="375"/>
      <c r="TDS8" s="375"/>
      <c r="TDT8" s="375"/>
      <c r="TDU8" s="375"/>
      <c r="TDV8" s="375"/>
      <c r="TDW8" s="375"/>
      <c r="TDX8" s="375"/>
      <c r="TDY8" s="375"/>
      <c r="TDZ8" s="375"/>
      <c r="TEA8" s="375"/>
      <c r="TEB8" s="375"/>
      <c r="TEC8" s="375"/>
      <c r="TED8" s="375"/>
      <c r="TEE8" s="375"/>
      <c r="TEF8" s="375"/>
      <c r="TEG8" s="375"/>
      <c r="TEH8" s="375"/>
      <c r="TEI8" s="375"/>
      <c r="TEJ8" s="375"/>
      <c r="TEK8" s="375"/>
      <c r="TEL8" s="375"/>
      <c r="TEM8" s="375"/>
      <c r="TEN8" s="375"/>
      <c r="TEO8" s="375"/>
      <c r="TEP8" s="375"/>
      <c r="TEQ8" s="375"/>
      <c r="TER8" s="375"/>
      <c r="TES8" s="375"/>
      <c r="TET8" s="375"/>
      <c r="TEU8" s="375"/>
      <c r="TEV8" s="375"/>
      <c r="TEW8" s="375"/>
      <c r="TEX8" s="375"/>
      <c r="TEY8" s="375"/>
      <c r="TEZ8" s="375"/>
      <c r="TFA8" s="375"/>
      <c r="TFB8" s="375"/>
      <c r="TFC8" s="375"/>
      <c r="TFD8" s="375"/>
      <c r="TFE8" s="375"/>
      <c r="TFF8" s="375"/>
      <c r="TFG8" s="375"/>
      <c r="TFH8" s="375"/>
      <c r="TFI8" s="375"/>
      <c r="TFJ8" s="375"/>
      <c r="TFK8" s="375"/>
      <c r="TFL8" s="375"/>
      <c r="TFM8" s="375"/>
      <c r="TFN8" s="375"/>
      <c r="TFO8" s="375"/>
      <c r="TFP8" s="375"/>
      <c r="TFQ8" s="375"/>
      <c r="TFR8" s="375"/>
      <c r="TFS8" s="375"/>
      <c r="TFT8" s="375"/>
      <c r="TFU8" s="375"/>
      <c r="TFV8" s="375"/>
      <c r="TFW8" s="375"/>
      <c r="TFX8" s="375"/>
      <c r="TFY8" s="375"/>
      <c r="TFZ8" s="375"/>
      <c r="TGA8" s="375"/>
      <c r="TGB8" s="375"/>
      <c r="TGC8" s="375"/>
      <c r="TGD8" s="375"/>
      <c r="TGE8" s="375"/>
      <c r="TGF8" s="375"/>
      <c r="TGG8" s="375"/>
      <c r="TGH8" s="375"/>
      <c r="TGI8" s="375"/>
      <c r="TGJ8" s="375"/>
      <c r="TGK8" s="375"/>
      <c r="TGL8" s="375"/>
      <c r="TGM8" s="375"/>
      <c r="TGN8" s="375"/>
      <c r="TGO8" s="375"/>
      <c r="TGP8" s="375"/>
      <c r="TGQ8" s="375"/>
      <c r="TGR8" s="375"/>
      <c r="TGS8" s="375"/>
      <c r="TGT8" s="375"/>
      <c r="TGU8" s="375"/>
      <c r="TGV8" s="375"/>
      <c r="TGW8" s="375"/>
      <c r="TGX8" s="375"/>
      <c r="TGY8" s="375"/>
      <c r="TGZ8" s="375"/>
      <c r="THA8" s="375"/>
      <c r="THB8" s="375"/>
      <c r="THC8" s="375"/>
      <c r="THD8" s="375"/>
      <c r="THE8" s="375"/>
      <c r="THF8" s="375"/>
      <c r="THG8" s="375"/>
      <c r="THH8" s="375"/>
      <c r="THI8" s="375"/>
      <c r="THJ8" s="375"/>
      <c r="THK8" s="375"/>
      <c r="THL8" s="375"/>
      <c r="THM8" s="375"/>
      <c r="THN8" s="375"/>
      <c r="THO8" s="375"/>
      <c r="THP8" s="375"/>
      <c r="THQ8" s="375"/>
      <c r="THR8" s="375"/>
      <c r="THS8" s="375"/>
      <c r="THT8" s="375"/>
      <c r="THU8" s="375"/>
      <c r="THV8" s="375"/>
      <c r="THW8" s="375"/>
      <c r="THX8" s="375"/>
      <c r="THY8" s="375"/>
      <c r="THZ8" s="375"/>
      <c r="TIA8" s="375"/>
      <c r="TIB8" s="375"/>
      <c r="TIC8" s="375"/>
      <c r="TID8" s="375"/>
      <c r="TIE8" s="375"/>
      <c r="TIF8" s="375"/>
      <c r="TIG8" s="375"/>
      <c r="TIH8" s="375"/>
      <c r="TII8" s="375"/>
      <c r="TIJ8" s="375"/>
      <c r="TIK8" s="375"/>
      <c r="TIL8" s="375"/>
      <c r="TIM8" s="375"/>
      <c r="TIN8" s="375"/>
      <c r="TIO8" s="375"/>
      <c r="TIP8" s="375"/>
      <c r="TIQ8" s="375"/>
      <c r="TIR8" s="375"/>
      <c r="TIS8" s="375"/>
      <c r="TIT8" s="375"/>
      <c r="TIU8" s="375"/>
      <c r="TIV8" s="375"/>
      <c r="TIW8" s="375"/>
      <c r="TIX8" s="375"/>
      <c r="TIY8" s="375"/>
      <c r="TIZ8" s="375"/>
      <c r="TJA8" s="375"/>
      <c r="TJB8" s="375"/>
      <c r="TJC8" s="375"/>
      <c r="TJD8" s="375"/>
      <c r="TJE8" s="375"/>
      <c r="TJF8" s="375"/>
      <c r="TJG8" s="375"/>
      <c r="TJH8" s="375"/>
      <c r="TJI8" s="375"/>
      <c r="TJJ8" s="375"/>
      <c r="TJK8" s="375"/>
      <c r="TJL8" s="375"/>
      <c r="TJM8" s="375"/>
      <c r="TJN8" s="375"/>
      <c r="TJO8" s="375"/>
      <c r="TJP8" s="375"/>
      <c r="TJQ8" s="375"/>
      <c r="TJR8" s="375"/>
      <c r="TJS8" s="375"/>
      <c r="TJT8" s="375"/>
      <c r="TJU8" s="375"/>
      <c r="TJV8" s="375"/>
      <c r="TJW8" s="375"/>
      <c r="TJX8" s="375"/>
      <c r="TJY8" s="375"/>
      <c r="TJZ8" s="375"/>
      <c r="TKA8" s="375"/>
      <c r="TKB8" s="375"/>
      <c r="TKC8" s="375"/>
      <c r="TKD8" s="375"/>
      <c r="TKE8" s="375"/>
      <c r="TKF8" s="375"/>
      <c r="TKG8" s="375"/>
      <c r="TKH8" s="375"/>
      <c r="TKI8" s="375"/>
      <c r="TKJ8" s="375"/>
      <c r="TKK8" s="375"/>
      <c r="TKL8" s="375"/>
      <c r="TKM8" s="375"/>
      <c r="TKN8" s="375"/>
      <c r="TKO8" s="375"/>
      <c r="TKP8" s="375"/>
      <c r="TKQ8" s="375"/>
      <c r="TKR8" s="375"/>
      <c r="TKS8" s="375"/>
      <c r="TKT8" s="375"/>
      <c r="TKU8" s="375"/>
      <c r="TKV8" s="375"/>
      <c r="TKW8" s="375"/>
      <c r="TKX8" s="375"/>
      <c r="TKY8" s="375"/>
      <c r="TKZ8" s="375"/>
      <c r="TLA8" s="375"/>
      <c r="TLB8" s="375"/>
      <c r="TLC8" s="375"/>
      <c r="TLD8" s="375"/>
      <c r="TLE8" s="375"/>
      <c r="TLF8" s="375"/>
      <c r="TLG8" s="375"/>
      <c r="TLH8" s="375"/>
      <c r="TLI8" s="375"/>
      <c r="TLJ8" s="375"/>
      <c r="TLK8" s="375"/>
      <c r="TLL8" s="375"/>
      <c r="TLM8" s="375"/>
      <c r="TLN8" s="375"/>
      <c r="TLO8" s="375"/>
      <c r="TLP8" s="375"/>
      <c r="TLQ8" s="375"/>
      <c r="TLR8" s="375"/>
      <c r="TLS8" s="375"/>
      <c r="TLT8" s="375"/>
      <c r="TLU8" s="375"/>
      <c r="TLV8" s="375"/>
      <c r="TLW8" s="375"/>
      <c r="TLX8" s="375"/>
      <c r="TLY8" s="375"/>
      <c r="TLZ8" s="375"/>
      <c r="TMA8" s="375"/>
      <c r="TMB8" s="375"/>
      <c r="TMC8" s="375"/>
      <c r="TMD8" s="375"/>
      <c r="TME8" s="375"/>
      <c r="TMF8" s="375"/>
      <c r="TMG8" s="375"/>
      <c r="TMH8" s="375"/>
      <c r="TMI8" s="375"/>
      <c r="TMJ8" s="375"/>
      <c r="TMK8" s="375"/>
      <c r="TML8" s="375"/>
      <c r="TMM8" s="375"/>
      <c r="TMN8" s="375"/>
      <c r="TMO8" s="375"/>
      <c r="TMP8" s="375"/>
      <c r="TMQ8" s="375"/>
      <c r="TMR8" s="375"/>
      <c r="TMS8" s="375"/>
      <c r="TMT8" s="375"/>
      <c r="TMU8" s="375"/>
      <c r="TMV8" s="375"/>
      <c r="TMW8" s="375"/>
      <c r="TMX8" s="375"/>
      <c r="TMY8" s="375"/>
      <c r="TMZ8" s="375"/>
      <c r="TNA8" s="375"/>
      <c r="TNB8" s="375"/>
      <c r="TNC8" s="375"/>
      <c r="TND8" s="375"/>
      <c r="TNE8" s="375"/>
      <c r="TNF8" s="375"/>
      <c r="TNG8" s="375"/>
      <c r="TNH8" s="375"/>
      <c r="TNI8" s="375"/>
      <c r="TNJ8" s="375"/>
      <c r="TNK8" s="375"/>
      <c r="TNL8" s="375"/>
      <c r="TNM8" s="375"/>
      <c r="TNN8" s="375"/>
      <c r="TNO8" s="375"/>
      <c r="TNP8" s="375"/>
      <c r="TNQ8" s="375"/>
      <c r="TNR8" s="375"/>
      <c r="TNS8" s="375"/>
      <c r="TNT8" s="375"/>
      <c r="TNU8" s="375"/>
      <c r="TNV8" s="375"/>
      <c r="TNW8" s="375"/>
      <c r="TNX8" s="375"/>
      <c r="TNY8" s="375"/>
      <c r="TNZ8" s="375"/>
      <c r="TOA8" s="375"/>
      <c r="TOB8" s="375"/>
      <c r="TOC8" s="375"/>
      <c r="TOD8" s="375"/>
      <c r="TOE8" s="375"/>
      <c r="TOF8" s="375"/>
      <c r="TOG8" s="375"/>
      <c r="TOH8" s="375"/>
      <c r="TOI8" s="375"/>
      <c r="TOJ8" s="375"/>
      <c r="TOK8" s="375"/>
      <c r="TOL8" s="375"/>
      <c r="TOM8" s="375"/>
      <c r="TON8" s="375"/>
      <c r="TOO8" s="375"/>
      <c r="TOP8" s="375"/>
      <c r="TOQ8" s="375"/>
      <c r="TOR8" s="375"/>
      <c r="TOS8" s="375"/>
      <c r="TOT8" s="375"/>
      <c r="TOU8" s="375"/>
      <c r="TOV8" s="375"/>
      <c r="TOW8" s="375"/>
      <c r="TOX8" s="375"/>
      <c r="TOY8" s="375"/>
      <c r="TOZ8" s="375"/>
      <c r="TPA8" s="375"/>
      <c r="TPB8" s="375"/>
      <c r="TPC8" s="375"/>
      <c r="TPD8" s="375"/>
      <c r="TPE8" s="375"/>
      <c r="TPF8" s="375"/>
      <c r="TPG8" s="375"/>
      <c r="TPH8" s="375"/>
      <c r="TPI8" s="375"/>
      <c r="TPJ8" s="375"/>
      <c r="TPK8" s="375"/>
      <c r="TPL8" s="375"/>
      <c r="TPM8" s="375"/>
      <c r="TPN8" s="375"/>
      <c r="TPO8" s="375"/>
      <c r="TPP8" s="375"/>
      <c r="TPQ8" s="375"/>
      <c r="TPR8" s="375"/>
      <c r="TPS8" s="375"/>
      <c r="TPT8" s="375"/>
      <c r="TPU8" s="375"/>
      <c r="TPV8" s="375"/>
      <c r="TPW8" s="375"/>
      <c r="TPX8" s="375"/>
      <c r="TPY8" s="375"/>
      <c r="TPZ8" s="375"/>
      <c r="TQA8" s="375"/>
      <c r="TQB8" s="375"/>
      <c r="TQC8" s="375"/>
      <c r="TQD8" s="375"/>
      <c r="TQE8" s="375"/>
      <c r="TQF8" s="375"/>
      <c r="TQG8" s="375"/>
      <c r="TQH8" s="375"/>
      <c r="TQI8" s="375"/>
      <c r="TQJ8" s="375"/>
      <c r="TQK8" s="375"/>
      <c r="TQL8" s="375"/>
      <c r="TQM8" s="375"/>
      <c r="TQN8" s="375"/>
      <c r="TQO8" s="375"/>
      <c r="TQP8" s="375"/>
      <c r="TQQ8" s="375"/>
      <c r="TQR8" s="375"/>
      <c r="TQS8" s="375"/>
      <c r="TQT8" s="375"/>
      <c r="TQU8" s="375"/>
      <c r="TQV8" s="375"/>
      <c r="TQW8" s="375"/>
      <c r="TQX8" s="375"/>
      <c r="TQY8" s="375"/>
      <c r="TQZ8" s="375"/>
      <c r="TRA8" s="375"/>
      <c r="TRB8" s="375"/>
      <c r="TRC8" s="375"/>
      <c r="TRD8" s="375"/>
      <c r="TRE8" s="375"/>
      <c r="TRF8" s="375"/>
      <c r="TRG8" s="375"/>
      <c r="TRH8" s="375"/>
      <c r="TRI8" s="375"/>
      <c r="TRJ8" s="375"/>
      <c r="TRK8" s="375"/>
      <c r="TRL8" s="375"/>
      <c r="TRM8" s="375"/>
      <c r="TRN8" s="375"/>
      <c r="TRO8" s="375"/>
      <c r="TRP8" s="375"/>
      <c r="TRQ8" s="375"/>
      <c r="TRR8" s="375"/>
      <c r="TRS8" s="375"/>
      <c r="TRT8" s="375"/>
      <c r="TRU8" s="375"/>
      <c r="TRV8" s="375"/>
      <c r="TRW8" s="375"/>
      <c r="TRX8" s="375"/>
      <c r="TRY8" s="375"/>
      <c r="TRZ8" s="375"/>
      <c r="TSA8" s="375"/>
      <c r="TSB8" s="375"/>
      <c r="TSC8" s="375"/>
      <c r="TSD8" s="375"/>
      <c r="TSE8" s="375"/>
      <c r="TSF8" s="375"/>
      <c r="TSG8" s="375"/>
      <c r="TSH8" s="375"/>
      <c r="TSI8" s="375"/>
      <c r="TSJ8" s="375"/>
      <c r="TSK8" s="375"/>
      <c r="TSL8" s="375"/>
      <c r="TSM8" s="375"/>
      <c r="TSN8" s="375"/>
      <c r="TSO8" s="375"/>
      <c r="TSP8" s="375"/>
      <c r="TSQ8" s="375"/>
      <c r="TSR8" s="375"/>
      <c r="TSS8" s="375"/>
      <c r="TST8" s="375"/>
      <c r="TSU8" s="375"/>
      <c r="TSV8" s="375"/>
      <c r="TSW8" s="375"/>
      <c r="TSX8" s="375"/>
      <c r="TSY8" s="375"/>
      <c r="TSZ8" s="375"/>
      <c r="TTA8" s="375"/>
      <c r="TTB8" s="375"/>
      <c r="TTC8" s="375"/>
      <c r="TTD8" s="375"/>
      <c r="TTE8" s="375"/>
      <c r="TTF8" s="375"/>
      <c r="TTG8" s="375"/>
      <c r="TTH8" s="375"/>
      <c r="TTI8" s="375"/>
      <c r="TTJ8" s="375"/>
      <c r="TTK8" s="375"/>
      <c r="TTL8" s="375"/>
      <c r="TTM8" s="375"/>
      <c r="TTN8" s="375"/>
      <c r="TTO8" s="375"/>
      <c r="TTP8" s="375"/>
      <c r="TTQ8" s="375"/>
      <c r="TTR8" s="375"/>
      <c r="TTS8" s="375"/>
      <c r="TTT8" s="375"/>
      <c r="TTU8" s="375"/>
      <c r="TTV8" s="375"/>
      <c r="TTW8" s="375"/>
      <c r="TTX8" s="375"/>
      <c r="TTY8" s="375"/>
      <c r="TTZ8" s="375"/>
      <c r="TUA8" s="375"/>
      <c r="TUB8" s="375"/>
      <c r="TUC8" s="375"/>
      <c r="TUD8" s="375"/>
      <c r="TUE8" s="375"/>
      <c r="TUF8" s="375"/>
      <c r="TUG8" s="375"/>
      <c r="TUH8" s="375"/>
      <c r="TUI8" s="375"/>
      <c r="TUJ8" s="375"/>
      <c r="TUK8" s="375"/>
      <c r="TUL8" s="375"/>
      <c r="TUM8" s="375"/>
      <c r="TUN8" s="375"/>
      <c r="TUO8" s="375"/>
      <c r="TUP8" s="375"/>
      <c r="TUQ8" s="375"/>
      <c r="TUR8" s="375"/>
      <c r="TUS8" s="375"/>
      <c r="TUT8" s="375"/>
      <c r="TUU8" s="375"/>
      <c r="TUV8" s="375"/>
      <c r="TUW8" s="375"/>
      <c r="TUX8" s="375"/>
      <c r="TUY8" s="375"/>
      <c r="TUZ8" s="375"/>
      <c r="TVA8" s="375"/>
      <c r="TVB8" s="375"/>
      <c r="TVC8" s="375"/>
      <c r="TVD8" s="375"/>
      <c r="TVE8" s="375"/>
      <c r="TVF8" s="375"/>
      <c r="TVG8" s="375"/>
      <c r="TVH8" s="375"/>
      <c r="TVI8" s="375"/>
      <c r="TVJ8" s="375"/>
      <c r="TVK8" s="375"/>
      <c r="TVL8" s="375"/>
      <c r="TVM8" s="375"/>
      <c r="TVN8" s="375"/>
      <c r="TVO8" s="375"/>
      <c r="TVP8" s="375"/>
      <c r="TVQ8" s="375"/>
      <c r="TVR8" s="375"/>
      <c r="TVS8" s="375"/>
      <c r="TVT8" s="375"/>
      <c r="TVU8" s="375"/>
      <c r="TVV8" s="375"/>
      <c r="TVW8" s="375"/>
      <c r="TVX8" s="375"/>
      <c r="TVY8" s="375"/>
      <c r="TVZ8" s="375"/>
      <c r="TWA8" s="375"/>
      <c r="TWB8" s="375"/>
      <c r="TWC8" s="375"/>
      <c r="TWD8" s="375"/>
      <c r="TWE8" s="375"/>
      <c r="TWF8" s="375"/>
      <c r="TWG8" s="375"/>
      <c r="TWH8" s="375"/>
      <c r="TWI8" s="375"/>
      <c r="TWJ8" s="375"/>
      <c r="TWK8" s="375"/>
      <c r="TWL8" s="375"/>
      <c r="TWM8" s="375"/>
      <c r="TWN8" s="375"/>
      <c r="TWO8" s="375"/>
      <c r="TWP8" s="375"/>
      <c r="TWQ8" s="375"/>
      <c r="TWR8" s="375"/>
      <c r="TWS8" s="375"/>
      <c r="TWT8" s="375"/>
      <c r="TWU8" s="375"/>
      <c r="TWV8" s="375"/>
      <c r="TWW8" s="375"/>
      <c r="TWX8" s="375"/>
      <c r="TWY8" s="375"/>
      <c r="TWZ8" s="375"/>
      <c r="TXA8" s="375"/>
      <c r="TXB8" s="375"/>
      <c r="TXC8" s="375"/>
      <c r="TXD8" s="375"/>
      <c r="TXE8" s="375"/>
      <c r="TXF8" s="375"/>
      <c r="TXG8" s="375"/>
      <c r="TXH8" s="375"/>
      <c r="TXI8" s="375"/>
      <c r="TXJ8" s="375"/>
      <c r="TXK8" s="375"/>
      <c r="TXL8" s="375"/>
      <c r="TXM8" s="375"/>
      <c r="TXN8" s="375"/>
      <c r="TXO8" s="375"/>
      <c r="TXP8" s="375"/>
      <c r="TXQ8" s="375"/>
      <c r="TXR8" s="375"/>
      <c r="TXS8" s="375"/>
      <c r="TXT8" s="375"/>
      <c r="TXU8" s="375"/>
      <c r="TXV8" s="375"/>
      <c r="TXW8" s="375"/>
      <c r="TXX8" s="375"/>
      <c r="TXY8" s="375"/>
      <c r="TXZ8" s="375"/>
      <c r="TYA8" s="375"/>
      <c r="TYB8" s="375"/>
      <c r="TYC8" s="375"/>
      <c r="TYD8" s="375"/>
      <c r="TYE8" s="375"/>
      <c r="TYF8" s="375"/>
      <c r="TYG8" s="375"/>
      <c r="TYH8" s="375"/>
      <c r="TYI8" s="375"/>
      <c r="TYJ8" s="375"/>
      <c r="TYK8" s="375"/>
      <c r="TYL8" s="375"/>
      <c r="TYM8" s="375"/>
      <c r="TYN8" s="375"/>
      <c r="TYO8" s="375"/>
      <c r="TYP8" s="375"/>
      <c r="TYQ8" s="375"/>
      <c r="TYR8" s="375"/>
      <c r="TYS8" s="375"/>
      <c r="TYT8" s="375"/>
      <c r="TYU8" s="375"/>
      <c r="TYV8" s="375"/>
      <c r="TYW8" s="375"/>
      <c r="TYX8" s="375"/>
      <c r="TYY8" s="375"/>
      <c r="TYZ8" s="375"/>
      <c r="TZA8" s="375"/>
      <c r="TZB8" s="375"/>
      <c r="TZC8" s="375"/>
      <c r="TZD8" s="375"/>
      <c r="TZE8" s="375"/>
      <c r="TZF8" s="375"/>
      <c r="TZG8" s="375"/>
      <c r="TZH8" s="375"/>
      <c r="TZI8" s="375"/>
      <c r="TZJ8" s="375"/>
      <c r="TZK8" s="375"/>
      <c r="TZL8" s="375"/>
      <c r="TZM8" s="375"/>
      <c r="TZN8" s="375"/>
      <c r="TZO8" s="375"/>
      <c r="TZP8" s="375"/>
      <c r="TZQ8" s="375"/>
      <c r="TZR8" s="375"/>
      <c r="TZS8" s="375"/>
      <c r="TZT8" s="375"/>
      <c r="TZU8" s="375"/>
      <c r="TZV8" s="375"/>
      <c r="TZW8" s="375"/>
      <c r="TZX8" s="375"/>
      <c r="TZY8" s="375"/>
      <c r="TZZ8" s="375"/>
      <c r="UAA8" s="375"/>
      <c r="UAB8" s="375"/>
      <c r="UAC8" s="375"/>
      <c r="UAD8" s="375"/>
      <c r="UAE8" s="375"/>
      <c r="UAF8" s="375"/>
      <c r="UAG8" s="375"/>
      <c r="UAH8" s="375"/>
      <c r="UAI8" s="375"/>
      <c r="UAJ8" s="375"/>
      <c r="UAK8" s="375"/>
      <c r="UAL8" s="375"/>
      <c r="UAM8" s="375"/>
      <c r="UAN8" s="375"/>
      <c r="UAO8" s="375"/>
      <c r="UAP8" s="375"/>
      <c r="UAQ8" s="375"/>
      <c r="UAR8" s="375"/>
      <c r="UAS8" s="375"/>
      <c r="UAT8" s="375"/>
      <c r="UAU8" s="375"/>
      <c r="UAV8" s="375"/>
      <c r="UAW8" s="375"/>
      <c r="UAX8" s="375"/>
      <c r="UAY8" s="375"/>
      <c r="UAZ8" s="375"/>
      <c r="UBA8" s="375"/>
      <c r="UBB8" s="375"/>
      <c r="UBC8" s="375"/>
      <c r="UBD8" s="375"/>
      <c r="UBE8" s="375"/>
      <c r="UBF8" s="375"/>
      <c r="UBG8" s="375"/>
      <c r="UBH8" s="375"/>
      <c r="UBI8" s="375"/>
      <c r="UBJ8" s="375"/>
      <c r="UBK8" s="375"/>
      <c r="UBL8" s="375"/>
      <c r="UBM8" s="375"/>
      <c r="UBN8" s="375"/>
      <c r="UBO8" s="375"/>
      <c r="UBP8" s="375"/>
      <c r="UBQ8" s="375"/>
      <c r="UBR8" s="375"/>
      <c r="UBS8" s="375"/>
      <c r="UBT8" s="375"/>
      <c r="UBU8" s="375"/>
      <c r="UBV8" s="375"/>
      <c r="UBW8" s="375"/>
      <c r="UBX8" s="375"/>
      <c r="UBY8" s="375"/>
      <c r="UBZ8" s="375"/>
      <c r="UCA8" s="375"/>
      <c r="UCB8" s="375"/>
      <c r="UCC8" s="375"/>
      <c r="UCD8" s="375"/>
      <c r="UCE8" s="375"/>
      <c r="UCF8" s="375"/>
      <c r="UCG8" s="375"/>
      <c r="UCH8" s="375"/>
      <c r="UCI8" s="375"/>
      <c r="UCJ8" s="375"/>
      <c r="UCK8" s="375"/>
      <c r="UCL8" s="375"/>
      <c r="UCM8" s="375"/>
      <c r="UCN8" s="375"/>
      <c r="UCO8" s="375"/>
      <c r="UCP8" s="375"/>
      <c r="UCQ8" s="375"/>
      <c r="UCR8" s="375"/>
      <c r="UCS8" s="375"/>
      <c r="UCT8" s="375"/>
      <c r="UCU8" s="375"/>
      <c r="UCV8" s="375"/>
      <c r="UCW8" s="375"/>
      <c r="UCX8" s="375"/>
      <c r="UCY8" s="375"/>
      <c r="UCZ8" s="375"/>
      <c r="UDA8" s="375"/>
      <c r="UDB8" s="375"/>
      <c r="UDC8" s="375"/>
      <c r="UDD8" s="375"/>
      <c r="UDE8" s="375"/>
      <c r="UDF8" s="375"/>
      <c r="UDG8" s="375"/>
      <c r="UDH8" s="375"/>
      <c r="UDI8" s="375"/>
      <c r="UDJ8" s="375"/>
      <c r="UDK8" s="375"/>
      <c r="UDL8" s="375"/>
      <c r="UDM8" s="375"/>
      <c r="UDN8" s="375"/>
      <c r="UDO8" s="375"/>
      <c r="UDP8" s="375"/>
      <c r="UDQ8" s="375"/>
      <c r="UDR8" s="375"/>
      <c r="UDS8" s="375"/>
      <c r="UDT8" s="375"/>
      <c r="UDU8" s="375"/>
      <c r="UDV8" s="375"/>
      <c r="UDW8" s="375"/>
      <c r="UDX8" s="375"/>
      <c r="UDY8" s="375"/>
      <c r="UDZ8" s="375"/>
      <c r="UEA8" s="375"/>
      <c r="UEB8" s="375"/>
      <c r="UEC8" s="375"/>
      <c r="UED8" s="375"/>
      <c r="UEE8" s="375"/>
      <c r="UEF8" s="375"/>
      <c r="UEG8" s="375"/>
      <c r="UEH8" s="375"/>
      <c r="UEI8" s="375"/>
      <c r="UEJ8" s="375"/>
      <c r="UEK8" s="375"/>
      <c r="UEL8" s="375"/>
      <c r="UEM8" s="375"/>
      <c r="UEN8" s="375"/>
      <c r="UEO8" s="375"/>
      <c r="UEP8" s="375"/>
      <c r="UEQ8" s="375"/>
      <c r="UER8" s="375"/>
      <c r="UES8" s="375"/>
      <c r="UET8" s="375"/>
      <c r="UEU8" s="375"/>
      <c r="UEV8" s="375"/>
      <c r="UEW8" s="375"/>
      <c r="UEX8" s="375"/>
      <c r="UEY8" s="375"/>
      <c r="UEZ8" s="375"/>
      <c r="UFA8" s="375"/>
      <c r="UFB8" s="375"/>
      <c r="UFC8" s="375"/>
      <c r="UFD8" s="375"/>
      <c r="UFE8" s="375"/>
      <c r="UFF8" s="375"/>
      <c r="UFG8" s="375"/>
      <c r="UFH8" s="375"/>
      <c r="UFI8" s="375"/>
      <c r="UFJ8" s="375"/>
      <c r="UFK8" s="375"/>
      <c r="UFL8" s="375"/>
      <c r="UFM8" s="375"/>
      <c r="UFN8" s="375"/>
      <c r="UFO8" s="375"/>
      <c r="UFP8" s="375"/>
      <c r="UFQ8" s="375"/>
      <c r="UFR8" s="375"/>
      <c r="UFS8" s="375"/>
      <c r="UFT8" s="375"/>
      <c r="UFU8" s="375"/>
      <c r="UFV8" s="375"/>
      <c r="UFW8" s="375"/>
      <c r="UFX8" s="375"/>
      <c r="UFY8" s="375"/>
      <c r="UFZ8" s="375"/>
      <c r="UGA8" s="375"/>
      <c r="UGB8" s="375"/>
      <c r="UGC8" s="375"/>
      <c r="UGD8" s="375"/>
      <c r="UGE8" s="375"/>
      <c r="UGF8" s="375"/>
      <c r="UGG8" s="375"/>
      <c r="UGH8" s="375"/>
      <c r="UGI8" s="375"/>
      <c r="UGJ8" s="375"/>
      <c r="UGK8" s="375"/>
      <c r="UGL8" s="375"/>
      <c r="UGM8" s="375"/>
      <c r="UGN8" s="375"/>
      <c r="UGO8" s="375"/>
      <c r="UGP8" s="375"/>
      <c r="UGQ8" s="375"/>
      <c r="UGR8" s="375"/>
      <c r="UGS8" s="375"/>
      <c r="UGT8" s="375"/>
      <c r="UGU8" s="375"/>
      <c r="UGV8" s="375"/>
      <c r="UGW8" s="375"/>
      <c r="UGX8" s="375"/>
      <c r="UGY8" s="375"/>
      <c r="UGZ8" s="375"/>
      <c r="UHA8" s="375"/>
      <c r="UHB8" s="375"/>
      <c r="UHC8" s="375"/>
      <c r="UHD8" s="375"/>
      <c r="UHE8" s="375"/>
      <c r="UHF8" s="375"/>
      <c r="UHG8" s="375"/>
      <c r="UHH8" s="375"/>
      <c r="UHI8" s="375"/>
      <c r="UHJ8" s="375"/>
      <c r="UHK8" s="375"/>
      <c r="UHL8" s="375"/>
      <c r="UHM8" s="375"/>
      <c r="UHN8" s="375"/>
      <c r="UHO8" s="375"/>
      <c r="UHP8" s="375"/>
      <c r="UHQ8" s="375"/>
      <c r="UHR8" s="375"/>
      <c r="UHS8" s="375"/>
      <c r="UHT8" s="375"/>
      <c r="UHU8" s="375"/>
      <c r="UHV8" s="375"/>
      <c r="UHW8" s="375"/>
      <c r="UHX8" s="375"/>
      <c r="UHY8" s="375"/>
      <c r="UHZ8" s="375"/>
      <c r="UIA8" s="375"/>
      <c r="UIB8" s="375"/>
      <c r="UIC8" s="375"/>
      <c r="UID8" s="375"/>
      <c r="UIE8" s="375"/>
      <c r="UIF8" s="375"/>
      <c r="UIG8" s="375"/>
      <c r="UIH8" s="375"/>
      <c r="UII8" s="375"/>
      <c r="UIJ8" s="375"/>
      <c r="UIK8" s="375"/>
      <c r="UIL8" s="375"/>
      <c r="UIM8" s="375"/>
      <c r="UIN8" s="375"/>
      <c r="UIO8" s="375"/>
      <c r="UIP8" s="375"/>
      <c r="UIQ8" s="375"/>
      <c r="UIR8" s="375"/>
      <c r="UIS8" s="375"/>
      <c r="UIT8" s="375"/>
      <c r="UIU8" s="375"/>
      <c r="UIV8" s="375"/>
      <c r="UIW8" s="375"/>
      <c r="UIX8" s="375"/>
      <c r="UIY8" s="375"/>
      <c r="UIZ8" s="375"/>
      <c r="UJA8" s="375"/>
      <c r="UJB8" s="375"/>
      <c r="UJC8" s="375"/>
      <c r="UJD8" s="375"/>
      <c r="UJE8" s="375"/>
      <c r="UJF8" s="375"/>
      <c r="UJG8" s="375"/>
      <c r="UJH8" s="375"/>
      <c r="UJI8" s="375"/>
      <c r="UJJ8" s="375"/>
      <c r="UJK8" s="375"/>
      <c r="UJL8" s="375"/>
      <c r="UJM8" s="375"/>
      <c r="UJN8" s="375"/>
      <c r="UJO8" s="375"/>
      <c r="UJP8" s="375"/>
      <c r="UJQ8" s="375"/>
      <c r="UJR8" s="375"/>
      <c r="UJS8" s="375"/>
      <c r="UJT8" s="375"/>
      <c r="UJU8" s="375"/>
      <c r="UJV8" s="375"/>
      <c r="UJW8" s="375"/>
      <c r="UJX8" s="375"/>
      <c r="UJY8" s="375"/>
      <c r="UJZ8" s="375"/>
      <c r="UKA8" s="375"/>
      <c r="UKB8" s="375"/>
      <c r="UKC8" s="375"/>
      <c r="UKD8" s="375"/>
      <c r="UKE8" s="375"/>
      <c r="UKF8" s="375"/>
      <c r="UKG8" s="375"/>
      <c r="UKH8" s="375"/>
      <c r="UKI8" s="375"/>
      <c r="UKJ8" s="375"/>
      <c r="UKK8" s="375"/>
      <c r="UKL8" s="375"/>
      <c r="UKM8" s="375"/>
      <c r="UKN8" s="375"/>
      <c r="UKO8" s="375"/>
      <c r="UKP8" s="375"/>
      <c r="UKQ8" s="375"/>
      <c r="UKR8" s="375"/>
      <c r="UKS8" s="375"/>
      <c r="UKT8" s="375"/>
      <c r="UKU8" s="375"/>
      <c r="UKV8" s="375"/>
      <c r="UKW8" s="375"/>
      <c r="UKX8" s="375"/>
      <c r="UKY8" s="375"/>
      <c r="UKZ8" s="375"/>
      <c r="ULA8" s="375"/>
      <c r="ULB8" s="375"/>
      <c r="ULC8" s="375"/>
      <c r="ULD8" s="375"/>
      <c r="ULE8" s="375"/>
      <c r="ULF8" s="375"/>
      <c r="ULG8" s="375"/>
      <c r="ULH8" s="375"/>
      <c r="ULI8" s="375"/>
      <c r="ULJ8" s="375"/>
      <c r="ULK8" s="375"/>
      <c r="ULL8" s="375"/>
      <c r="ULM8" s="375"/>
      <c r="ULN8" s="375"/>
      <c r="ULO8" s="375"/>
      <c r="ULP8" s="375"/>
      <c r="ULQ8" s="375"/>
      <c r="ULR8" s="375"/>
      <c r="ULS8" s="375"/>
      <c r="ULT8" s="375"/>
      <c r="ULU8" s="375"/>
      <c r="ULV8" s="375"/>
      <c r="ULW8" s="375"/>
      <c r="ULX8" s="375"/>
      <c r="ULY8" s="375"/>
      <c r="ULZ8" s="375"/>
      <c r="UMA8" s="375"/>
      <c r="UMB8" s="375"/>
      <c r="UMC8" s="375"/>
      <c r="UMD8" s="375"/>
      <c r="UME8" s="375"/>
      <c r="UMF8" s="375"/>
      <c r="UMG8" s="375"/>
      <c r="UMH8" s="375"/>
      <c r="UMI8" s="375"/>
      <c r="UMJ8" s="375"/>
      <c r="UMK8" s="375"/>
      <c r="UML8" s="375"/>
      <c r="UMM8" s="375"/>
      <c r="UMN8" s="375"/>
      <c r="UMO8" s="375"/>
      <c r="UMP8" s="375"/>
      <c r="UMQ8" s="375"/>
      <c r="UMR8" s="375"/>
      <c r="UMS8" s="375"/>
      <c r="UMT8" s="375"/>
      <c r="UMU8" s="375"/>
      <c r="UMV8" s="375"/>
      <c r="UMW8" s="375"/>
      <c r="UMX8" s="375"/>
      <c r="UMY8" s="375"/>
      <c r="UMZ8" s="375"/>
      <c r="UNA8" s="375"/>
      <c r="UNB8" s="375"/>
      <c r="UNC8" s="375"/>
      <c r="UND8" s="375"/>
      <c r="UNE8" s="375"/>
      <c r="UNF8" s="375"/>
      <c r="UNG8" s="375"/>
      <c r="UNH8" s="375"/>
      <c r="UNI8" s="375"/>
      <c r="UNJ8" s="375"/>
      <c r="UNK8" s="375"/>
      <c r="UNL8" s="375"/>
      <c r="UNM8" s="375"/>
      <c r="UNN8" s="375"/>
      <c r="UNO8" s="375"/>
      <c r="UNP8" s="375"/>
      <c r="UNQ8" s="375"/>
      <c r="UNR8" s="375"/>
      <c r="UNS8" s="375"/>
      <c r="UNT8" s="375"/>
      <c r="UNU8" s="375"/>
      <c r="UNV8" s="375"/>
      <c r="UNW8" s="375"/>
      <c r="UNX8" s="375"/>
      <c r="UNY8" s="375"/>
      <c r="UNZ8" s="375"/>
      <c r="UOA8" s="375"/>
      <c r="UOB8" s="375"/>
      <c r="UOC8" s="375"/>
      <c r="UOD8" s="375"/>
      <c r="UOE8" s="375"/>
      <c r="UOF8" s="375"/>
      <c r="UOG8" s="375"/>
      <c r="UOH8" s="375"/>
      <c r="UOI8" s="375"/>
      <c r="UOJ8" s="375"/>
      <c r="UOK8" s="375"/>
      <c r="UOL8" s="375"/>
      <c r="UOM8" s="375"/>
      <c r="UON8" s="375"/>
      <c r="UOO8" s="375"/>
      <c r="UOP8" s="375"/>
      <c r="UOQ8" s="375"/>
      <c r="UOR8" s="375"/>
      <c r="UOS8" s="375"/>
      <c r="UOT8" s="375"/>
      <c r="UOU8" s="375"/>
      <c r="UOV8" s="375"/>
      <c r="UOW8" s="375"/>
      <c r="UOX8" s="375"/>
      <c r="UOY8" s="375"/>
      <c r="UOZ8" s="375"/>
      <c r="UPA8" s="375"/>
      <c r="UPB8" s="375"/>
      <c r="UPC8" s="375"/>
      <c r="UPD8" s="375"/>
      <c r="UPE8" s="375"/>
      <c r="UPF8" s="375"/>
      <c r="UPG8" s="375"/>
      <c r="UPH8" s="375"/>
      <c r="UPI8" s="375"/>
      <c r="UPJ8" s="375"/>
      <c r="UPK8" s="375"/>
      <c r="UPL8" s="375"/>
      <c r="UPM8" s="375"/>
      <c r="UPN8" s="375"/>
      <c r="UPO8" s="375"/>
      <c r="UPP8" s="375"/>
      <c r="UPQ8" s="375"/>
      <c r="UPR8" s="375"/>
      <c r="UPS8" s="375"/>
      <c r="UPT8" s="375"/>
      <c r="UPU8" s="375"/>
      <c r="UPV8" s="375"/>
      <c r="UPW8" s="375"/>
      <c r="UPX8" s="375"/>
      <c r="UPY8" s="375"/>
      <c r="UPZ8" s="375"/>
      <c r="UQA8" s="375"/>
      <c r="UQB8" s="375"/>
      <c r="UQC8" s="375"/>
      <c r="UQD8" s="375"/>
      <c r="UQE8" s="375"/>
      <c r="UQF8" s="375"/>
      <c r="UQG8" s="375"/>
      <c r="UQH8" s="375"/>
      <c r="UQI8" s="375"/>
      <c r="UQJ8" s="375"/>
      <c r="UQK8" s="375"/>
      <c r="UQL8" s="375"/>
      <c r="UQM8" s="375"/>
      <c r="UQN8" s="375"/>
      <c r="UQO8" s="375"/>
      <c r="UQP8" s="375"/>
      <c r="UQQ8" s="375"/>
      <c r="UQR8" s="375"/>
      <c r="UQS8" s="375"/>
      <c r="UQT8" s="375"/>
      <c r="UQU8" s="375"/>
      <c r="UQV8" s="375"/>
      <c r="UQW8" s="375"/>
      <c r="UQX8" s="375"/>
      <c r="UQY8" s="375"/>
      <c r="UQZ8" s="375"/>
      <c r="URA8" s="375"/>
      <c r="URB8" s="375"/>
      <c r="URC8" s="375"/>
      <c r="URD8" s="375"/>
      <c r="URE8" s="375"/>
      <c r="URF8" s="375"/>
      <c r="URG8" s="375"/>
      <c r="URH8" s="375"/>
      <c r="URI8" s="375"/>
      <c r="URJ8" s="375"/>
      <c r="URK8" s="375"/>
      <c r="URL8" s="375"/>
      <c r="URM8" s="375"/>
      <c r="URN8" s="375"/>
      <c r="URO8" s="375"/>
      <c r="URP8" s="375"/>
      <c r="URQ8" s="375"/>
      <c r="URR8" s="375"/>
      <c r="URS8" s="375"/>
      <c r="URT8" s="375"/>
      <c r="URU8" s="375"/>
      <c r="URV8" s="375"/>
      <c r="URW8" s="375"/>
      <c r="URX8" s="375"/>
      <c r="URY8" s="375"/>
      <c r="URZ8" s="375"/>
      <c r="USA8" s="375"/>
      <c r="USB8" s="375"/>
      <c r="USC8" s="375"/>
      <c r="USD8" s="375"/>
      <c r="USE8" s="375"/>
      <c r="USF8" s="375"/>
      <c r="USG8" s="375"/>
      <c r="USH8" s="375"/>
      <c r="USI8" s="375"/>
      <c r="USJ8" s="375"/>
      <c r="USK8" s="375"/>
      <c r="USL8" s="375"/>
      <c r="USM8" s="375"/>
      <c r="USN8" s="375"/>
      <c r="USO8" s="375"/>
      <c r="USP8" s="375"/>
      <c r="USQ8" s="375"/>
      <c r="USR8" s="375"/>
      <c r="USS8" s="375"/>
      <c r="UST8" s="375"/>
      <c r="USU8" s="375"/>
      <c r="USV8" s="375"/>
      <c r="USW8" s="375"/>
      <c r="USX8" s="375"/>
      <c r="USY8" s="375"/>
      <c r="USZ8" s="375"/>
      <c r="UTA8" s="375"/>
      <c r="UTB8" s="375"/>
      <c r="UTC8" s="375"/>
      <c r="UTD8" s="375"/>
      <c r="UTE8" s="375"/>
      <c r="UTF8" s="375"/>
      <c r="UTG8" s="375"/>
      <c r="UTH8" s="375"/>
      <c r="UTI8" s="375"/>
      <c r="UTJ8" s="375"/>
      <c r="UTK8" s="375"/>
      <c r="UTL8" s="375"/>
      <c r="UTM8" s="375"/>
      <c r="UTN8" s="375"/>
      <c r="UTO8" s="375"/>
      <c r="UTP8" s="375"/>
      <c r="UTQ8" s="375"/>
      <c r="UTR8" s="375"/>
      <c r="UTS8" s="375"/>
      <c r="UTT8" s="375"/>
      <c r="UTU8" s="375"/>
      <c r="UTV8" s="375"/>
      <c r="UTW8" s="375"/>
      <c r="UTX8" s="375"/>
      <c r="UTY8" s="375"/>
      <c r="UTZ8" s="375"/>
      <c r="UUA8" s="375"/>
      <c r="UUB8" s="375"/>
      <c r="UUC8" s="375"/>
      <c r="UUD8" s="375"/>
      <c r="UUE8" s="375"/>
      <c r="UUF8" s="375"/>
      <c r="UUG8" s="375"/>
      <c r="UUH8" s="375"/>
      <c r="UUI8" s="375"/>
      <c r="UUJ8" s="375"/>
      <c r="UUK8" s="375"/>
      <c r="UUL8" s="375"/>
      <c r="UUM8" s="375"/>
      <c r="UUN8" s="375"/>
      <c r="UUO8" s="375"/>
      <c r="UUP8" s="375"/>
      <c r="UUQ8" s="375"/>
      <c r="UUR8" s="375"/>
      <c r="UUS8" s="375"/>
      <c r="UUT8" s="375"/>
      <c r="UUU8" s="375"/>
      <c r="UUV8" s="375"/>
      <c r="UUW8" s="375"/>
      <c r="UUX8" s="375"/>
      <c r="UUY8" s="375"/>
      <c r="UUZ8" s="375"/>
      <c r="UVA8" s="375"/>
      <c r="UVB8" s="375"/>
      <c r="UVC8" s="375"/>
      <c r="UVD8" s="375"/>
      <c r="UVE8" s="375"/>
      <c r="UVF8" s="375"/>
      <c r="UVG8" s="375"/>
      <c r="UVH8" s="375"/>
      <c r="UVI8" s="375"/>
      <c r="UVJ8" s="375"/>
      <c r="UVK8" s="375"/>
      <c r="UVL8" s="375"/>
      <c r="UVM8" s="375"/>
      <c r="UVN8" s="375"/>
      <c r="UVO8" s="375"/>
      <c r="UVP8" s="375"/>
      <c r="UVQ8" s="375"/>
      <c r="UVR8" s="375"/>
      <c r="UVS8" s="375"/>
      <c r="UVT8" s="375"/>
      <c r="UVU8" s="375"/>
      <c r="UVV8" s="375"/>
      <c r="UVW8" s="375"/>
      <c r="UVX8" s="375"/>
      <c r="UVY8" s="375"/>
      <c r="UVZ8" s="375"/>
      <c r="UWA8" s="375"/>
      <c r="UWB8" s="375"/>
      <c r="UWC8" s="375"/>
      <c r="UWD8" s="375"/>
      <c r="UWE8" s="375"/>
      <c r="UWF8" s="375"/>
      <c r="UWG8" s="375"/>
      <c r="UWH8" s="375"/>
      <c r="UWI8" s="375"/>
      <c r="UWJ8" s="375"/>
      <c r="UWK8" s="375"/>
      <c r="UWL8" s="375"/>
      <c r="UWM8" s="375"/>
      <c r="UWN8" s="375"/>
      <c r="UWO8" s="375"/>
      <c r="UWP8" s="375"/>
      <c r="UWQ8" s="375"/>
      <c r="UWR8" s="375"/>
      <c r="UWS8" s="375"/>
      <c r="UWT8" s="375"/>
      <c r="UWU8" s="375"/>
      <c r="UWV8" s="375"/>
      <c r="UWW8" s="375"/>
      <c r="UWX8" s="375"/>
      <c r="UWY8" s="375"/>
      <c r="UWZ8" s="375"/>
      <c r="UXA8" s="375"/>
      <c r="UXB8" s="375"/>
      <c r="UXC8" s="375"/>
      <c r="UXD8" s="375"/>
      <c r="UXE8" s="375"/>
      <c r="UXF8" s="375"/>
      <c r="UXG8" s="375"/>
      <c r="UXH8" s="375"/>
      <c r="UXI8" s="375"/>
      <c r="UXJ8" s="375"/>
      <c r="UXK8" s="375"/>
      <c r="UXL8" s="375"/>
      <c r="UXM8" s="375"/>
      <c r="UXN8" s="375"/>
      <c r="UXO8" s="375"/>
      <c r="UXP8" s="375"/>
      <c r="UXQ8" s="375"/>
      <c r="UXR8" s="375"/>
      <c r="UXS8" s="375"/>
      <c r="UXT8" s="375"/>
      <c r="UXU8" s="375"/>
      <c r="UXV8" s="375"/>
      <c r="UXW8" s="375"/>
      <c r="UXX8" s="375"/>
      <c r="UXY8" s="375"/>
      <c r="UXZ8" s="375"/>
      <c r="UYA8" s="375"/>
      <c r="UYB8" s="375"/>
      <c r="UYC8" s="375"/>
      <c r="UYD8" s="375"/>
      <c r="UYE8" s="375"/>
      <c r="UYF8" s="375"/>
      <c r="UYG8" s="375"/>
      <c r="UYH8" s="375"/>
      <c r="UYI8" s="375"/>
      <c r="UYJ8" s="375"/>
      <c r="UYK8" s="375"/>
      <c r="UYL8" s="375"/>
      <c r="UYM8" s="375"/>
      <c r="UYN8" s="375"/>
      <c r="UYO8" s="375"/>
      <c r="UYP8" s="375"/>
      <c r="UYQ8" s="375"/>
      <c r="UYR8" s="375"/>
      <c r="UYS8" s="375"/>
      <c r="UYT8" s="375"/>
      <c r="UYU8" s="375"/>
      <c r="UYV8" s="375"/>
      <c r="UYW8" s="375"/>
      <c r="UYX8" s="375"/>
      <c r="UYY8" s="375"/>
      <c r="UYZ8" s="375"/>
      <c r="UZA8" s="375"/>
      <c r="UZB8" s="375"/>
      <c r="UZC8" s="375"/>
      <c r="UZD8" s="375"/>
      <c r="UZE8" s="375"/>
      <c r="UZF8" s="375"/>
      <c r="UZG8" s="375"/>
      <c r="UZH8" s="375"/>
      <c r="UZI8" s="375"/>
      <c r="UZJ8" s="375"/>
      <c r="UZK8" s="375"/>
      <c r="UZL8" s="375"/>
      <c r="UZM8" s="375"/>
      <c r="UZN8" s="375"/>
      <c r="UZO8" s="375"/>
      <c r="UZP8" s="375"/>
      <c r="UZQ8" s="375"/>
      <c r="UZR8" s="375"/>
      <c r="UZS8" s="375"/>
      <c r="UZT8" s="375"/>
      <c r="UZU8" s="375"/>
      <c r="UZV8" s="375"/>
      <c r="UZW8" s="375"/>
      <c r="UZX8" s="375"/>
      <c r="UZY8" s="375"/>
      <c r="UZZ8" s="375"/>
      <c r="VAA8" s="375"/>
      <c r="VAB8" s="375"/>
      <c r="VAC8" s="375"/>
      <c r="VAD8" s="375"/>
      <c r="VAE8" s="375"/>
      <c r="VAF8" s="375"/>
      <c r="VAG8" s="375"/>
      <c r="VAH8" s="375"/>
      <c r="VAI8" s="375"/>
      <c r="VAJ8" s="375"/>
      <c r="VAK8" s="375"/>
      <c r="VAL8" s="375"/>
      <c r="VAM8" s="375"/>
      <c r="VAN8" s="375"/>
      <c r="VAO8" s="375"/>
      <c r="VAP8" s="375"/>
      <c r="VAQ8" s="375"/>
      <c r="VAR8" s="375"/>
      <c r="VAS8" s="375"/>
      <c r="VAT8" s="375"/>
      <c r="VAU8" s="375"/>
      <c r="VAV8" s="375"/>
      <c r="VAW8" s="375"/>
      <c r="VAX8" s="375"/>
      <c r="VAY8" s="375"/>
      <c r="VAZ8" s="375"/>
      <c r="VBA8" s="375"/>
      <c r="VBB8" s="375"/>
      <c r="VBC8" s="375"/>
      <c r="VBD8" s="375"/>
      <c r="VBE8" s="375"/>
      <c r="VBF8" s="375"/>
      <c r="VBG8" s="375"/>
      <c r="VBH8" s="375"/>
      <c r="VBI8" s="375"/>
      <c r="VBJ8" s="375"/>
      <c r="VBK8" s="375"/>
      <c r="VBL8" s="375"/>
      <c r="VBM8" s="375"/>
      <c r="VBN8" s="375"/>
      <c r="VBO8" s="375"/>
      <c r="VBP8" s="375"/>
      <c r="VBQ8" s="375"/>
      <c r="VBR8" s="375"/>
      <c r="VBS8" s="375"/>
      <c r="VBT8" s="375"/>
      <c r="VBU8" s="375"/>
      <c r="VBV8" s="375"/>
      <c r="VBW8" s="375"/>
      <c r="VBX8" s="375"/>
      <c r="VBY8" s="375"/>
      <c r="VBZ8" s="375"/>
      <c r="VCA8" s="375"/>
      <c r="VCB8" s="375"/>
      <c r="VCC8" s="375"/>
      <c r="VCD8" s="375"/>
      <c r="VCE8" s="375"/>
      <c r="VCF8" s="375"/>
      <c r="VCG8" s="375"/>
      <c r="VCH8" s="375"/>
      <c r="VCI8" s="375"/>
      <c r="VCJ8" s="375"/>
      <c r="VCK8" s="375"/>
      <c r="VCL8" s="375"/>
      <c r="VCM8" s="375"/>
      <c r="VCN8" s="375"/>
      <c r="VCO8" s="375"/>
      <c r="VCP8" s="375"/>
      <c r="VCQ8" s="375"/>
      <c r="VCR8" s="375"/>
      <c r="VCS8" s="375"/>
      <c r="VCT8" s="375"/>
      <c r="VCU8" s="375"/>
      <c r="VCV8" s="375"/>
      <c r="VCW8" s="375"/>
      <c r="VCX8" s="375"/>
      <c r="VCY8" s="375"/>
      <c r="VCZ8" s="375"/>
      <c r="VDA8" s="375"/>
      <c r="VDB8" s="375"/>
      <c r="VDC8" s="375"/>
      <c r="VDD8" s="375"/>
      <c r="VDE8" s="375"/>
      <c r="VDF8" s="375"/>
      <c r="VDG8" s="375"/>
      <c r="VDH8" s="375"/>
      <c r="VDI8" s="375"/>
      <c r="VDJ8" s="375"/>
      <c r="VDK8" s="375"/>
      <c r="VDL8" s="375"/>
      <c r="VDM8" s="375"/>
      <c r="VDN8" s="375"/>
      <c r="VDO8" s="375"/>
      <c r="VDP8" s="375"/>
      <c r="VDQ8" s="375"/>
      <c r="VDR8" s="375"/>
      <c r="VDS8" s="375"/>
      <c r="VDT8" s="375"/>
      <c r="VDU8" s="375"/>
      <c r="VDV8" s="375"/>
      <c r="VDW8" s="375"/>
      <c r="VDX8" s="375"/>
      <c r="VDY8" s="375"/>
      <c r="VDZ8" s="375"/>
      <c r="VEA8" s="375"/>
      <c r="VEB8" s="375"/>
      <c r="VEC8" s="375"/>
      <c r="VED8" s="375"/>
      <c r="VEE8" s="375"/>
      <c r="VEF8" s="375"/>
      <c r="VEG8" s="375"/>
      <c r="VEH8" s="375"/>
      <c r="VEI8" s="375"/>
      <c r="VEJ8" s="375"/>
      <c r="VEK8" s="375"/>
      <c r="VEL8" s="375"/>
      <c r="VEM8" s="375"/>
      <c r="VEN8" s="375"/>
      <c r="VEO8" s="375"/>
      <c r="VEP8" s="375"/>
      <c r="VEQ8" s="375"/>
      <c r="VER8" s="375"/>
      <c r="VES8" s="375"/>
      <c r="VET8" s="375"/>
      <c r="VEU8" s="375"/>
      <c r="VEV8" s="375"/>
      <c r="VEW8" s="375"/>
      <c r="VEX8" s="375"/>
      <c r="VEY8" s="375"/>
      <c r="VEZ8" s="375"/>
      <c r="VFA8" s="375"/>
      <c r="VFB8" s="375"/>
      <c r="VFC8" s="375"/>
      <c r="VFD8" s="375"/>
      <c r="VFE8" s="375"/>
      <c r="VFF8" s="375"/>
      <c r="VFG8" s="375"/>
      <c r="VFH8" s="375"/>
      <c r="VFI8" s="375"/>
      <c r="VFJ8" s="375"/>
      <c r="VFK8" s="375"/>
      <c r="VFL8" s="375"/>
      <c r="VFM8" s="375"/>
      <c r="VFN8" s="375"/>
      <c r="VFO8" s="375"/>
      <c r="VFP8" s="375"/>
      <c r="VFQ8" s="375"/>
      <c r="VFR8" s="375"/>
      <c r="VFS8" s="375"/>
      <c r="VFT8" s="375"/>
      <c r="VFU8" s="375"/>
      <c r="VFV8" s="375"/>
      <c r="VFW8" s="375"/>
      <c r="VFX8" s="375"/>
      <c r="VFY8" s="375"/>
      <c r="VFZ8" s="375"/>
      <c r="VGA8" s="375"/>
      <c r="VGB8" s="375"/>
      <c r="VGC8" s="375"/>
      <c r="VGD8" s="375"/>
      <c r="VGE8" s="375"/>
      <c r="VGF8" s="375"/>
      <c r="VGG8" s="375"/>
      <c r="VGH8" s="375"/>
      <c r="VGI8" s="375"/>
      <c r="VGJ8" s="375"/>
      <c r="VGK8" s="375"/>
      <c r="VGL8" s="375"/>
      <c r="VGM8" s="375"/>
      <c r="VGN8" s="375"/>
      <c r="VGO8" s="375"/>
      <c r="VGP8" s="375"/>
      <c r="VGQ8" s="375"/>
      <c r="VGR8" s="375"/>
      <c r="VGS8" s="375"/>
      <c r="VGT8" s="375"/>
      <c r="VGU8" s="375"/>
      <c r="VGV8" s="375"/>
      <c r="VGW8" s="375"/>
      <c r="VGX8" s="375"/>
      <c r="VGY8" s="375"/>
      <c r="VGZ8" s="375"/>
      <c r="VHA8" s="375"/>
      <c r="VHB8" s="375"/>
      <c r="VHC8" s="375"/>
      <c r="VHD8" s="375"/>
      <c r="VHE8" s="375"/>
      <c r="VHF8" s="375"/>
      <c r="VHG8" s="375"/>
      <c r="VHH8" s="375"/>
      <c r="VHI8" s="375"/>
      <c r="VHJ8" s="375"/>
      <c r="VHK8" s="375"/>
      <c r="VHL8" s="375"/>
      <c r="VHM8" s="375"/>
      <c r="VHN8" s="375"/>
      <c r="VHO8" s="375"/>
      <c r="VHP8" s="375"/>
      <c r="VHQ8" s="375"/>
      <c r="VHR8" s="375"/>
      <c r="VHS8" s="375"/>
      <c r="VHT8" s="375"/>
      <c r="VHU8" s="375"/>
      <c r="VHV8" s="375"/>
      <c r="VHW8" s="375"/>
      <c r="VHX8" s="375"/>
      <c r="VHY8" s="375"/>
      <c r="VHZ8" s="375"/>
      <c r="VIA8" s="375"/>
      <c r="VIB8" s="375"/>
      <c r="VIC8" s="375"/>
      <c r="VID8" s="375"/>
      <c r="VIE8" s="375"/>
      <c r="VIF8" s="375"/>
      <c r="VIG8" s="375"/>
      <c r="VIH8" s="375"/>
      <c r="VII8" s="375"/>
      <c r="VIJ8" s="375"/>
      <c r="VIK8" s="375"/>
      <c r="VIL8" s="375"/>
      <c r="VIM8" s="375"/>
      <c r="VIN8" s="375"/>
      <c r="VIO8" s="375"/>
      <c r="VIP8" s="375"/>
      <c r="VIQ8" s="375"/>
      <c r="VIR8" s="375"/>
      <c r="VIS8" s="375"/>
      <c r="VIT8" s="375"/>
      <c r="VIU8" s="375"/>
      <c r="VIV8" s="375"/>
      <c r="VIW8" s="375"/>
      <c r="VIX8" s="375"/>
      <c r="VIY8" s="375"/>
      <c r="VIZ8" s="375"/>
      <c r="VJA8" s="375"/>
      <c r="VJB8" s="375"/>
      <c r="VJC8" s="375"/>
      <c r="VJD8" s="375"/>
      <c r="VJE8" s="375"/>
      <c r="VJF8" s="375"/>
      <c r="VJG8" s="375"/>
      <c r="VJH8" s="375"/>
      <c r="VJI8" s="375"/>
      <c r="VJJ8" s="375"/>
      <c r="VJK8" s="375"/>
      <c r="VJL8" s="375"/>
      <c r="VJM8" s="375"/>
      <c r="VJN8" s="375"/>
      <c r="VJO8" s="375"/>
      <c r="VJP8" s="375"/>
      <c r="VJQ8" s="375"/>
      <c r="VJR8" s="375"/>
      <c r="VJS8" s="375"/>
      <c r="VJT8" s="375"/>
      <c r="VJU8" s="375"/>
      <c r="VJV8" s="375"/>
      <c r="VJW8" s="375"/>
      <c r="VJX8" s="375"/>
      <c r="VJY8" s="375"/>
      <c r="VJZ8" s="375"/>
      <c r="VKA8" s="375"/>
      <c r="VKB8" s="375"/>
      <c r="VKC8" s="375"/>
      <c r="VKD8" s="375"/>
      <c r="VKE8" s="375"/>
      <c r="VKF8" s="375"/>
      <c r="VKG8" s="375"/>
      <c r="VKH8" s="375"/>
      <c r="VKI8" s="375"/>
      <c r="VKJ8" s="375"/>
      <c r="VKK8" s="375"/>
      <c r="VKL8" s="375"/>
      <c r="VKM8" s="375"/>
      <c r="VKN8" s="375"/>
      <c r="VKO8" s="375"/>
      <c r="VKP8" s="375"/>
      <c r="VKQ8" s="375"/>
      <c r="VKR8" s="375"/>
      <c r="VKS8" s="375"/>
      <c r="VKT8" s="375"/>
      <c r="VKU8" s="375"/>
      <c r="VKV8" s="375"/>
      <c r="VKW8" s="375"/>
      <c r="VKX8" s="375"/>
      <c r="VKY8" s="375"/>
      <c r="VKZ8" s="375"/>
      <c r="VLA8" s="375"/>
      <c r="VLB8" s="375"/>
      <c r="VLC8" s="375"/>
      <c r="VLD8" s="375"/>
      <c r="VLE8" s="375"/>
      <c r="VLF8" s="375"/>
      <c r="VLG8" s="375"/>
      <c r="VLH8" s="375"/>
      <c r="VLI8" s="375"/>
      <c r="VLJ8" s="375"/>
      <c r="VLK8" s="375"/>
      <c r="VLL8" s="375"/>
      <c r="VLM8" s="375"/>
      <c r="VLN8" s="375"/>
      <c r="VLO8" s="375"/>
      <c r="VLP8" s="375"/>
      <c r="VLQ8" s="375"/>
      <c r="VLR8" s="375"/>
      <c r="VLS8" s="375"/>
      <c r="VLT8" s="375"/>
      <c r="VLU8" s="375"/>
      <c r="VLV8" s="375"/>
      <c r="VLW8" s="375"/>
      <c r="VLX8" s="375"/>
      <c r="VLY8" s="375"/>
      <c r="VLZ8" s="375"/>
      <c r="VMA8" s="375"/>
      <c r="VMB8" s="375"/>
      <c r="VMC8" s="375"/>
      <c r="VMD8" s="375"/>
      <c r="VME8" s="375"/>
      <c r="VMF8" s="375"/>
      <c r="VMG8" s="375"/>
      <c r="VMH8" s="375"/>
      <c r="VMI8" s="375"/>
      <c r="VMJ8" s="375"/>
      <c r="VMK8" s="375"/>
      <c r="VML8" s="375"/>
      <c r="VMM8" s="375"/>
      <c r="VMN8" s="375"/>
      <c r="VMO8" s="375"/>
      <c r="VMP8" s="375"/>
      <c r="VMQ8" s="375"/>
      <c r="VMR8" s="375"/>
      <c r="VMS8" s="375"/>
      <c r="VMT8" s="375"/>
      <c r="VMU8" s="375"/>
      <c r="VMV8" s="375"/>
      <c r="VMW8" s="375"/>
      <c r="VMX8" s="375"/>
      <c r="VMY8" s="375"/>
      <c r="VMZ8" s="375"/>
      <c r="VNA8" s="375"/>
      <c r="VNB8" s="375"/>
      <c r="VNC8" s="375"/>
      <c r="VND8" s="375"/>
      <c r="VNE8" s="375"/>
      <c r="VNF8" s="375"/>
      <c r="VNG8" s="375"/>
      <c r="VNH8" s="375"/>
      <c r="VNI8" s="375"/>
      <c r="VNJ8" s="375"/>
      <c r="VNK8" s="375"/>
      <c r="VNL8" s="375"/>
      <c r="VNM8" s="375"/>
      <c r="VNN8" s="375"/>
      <c r="VNO8" s="375"/>
      <c r="VNP8" s="375"/>
      <c r="VNQ8" s="375"/>
      <c r="VNR8" s="375"/>
      <c r="VNS8" s="375"/>
      <c r="VNT8" s="375"/>
      <c r="VNU8" s="375"/>
      <c r="VNV8" s="375"/>
      <c r="VNW8" s="375"/>
      <c r="VNX8" s="375"/>
      <c r="VNY8" s="375"/>
      <c r="VNZ8" s="375"/>
      <c r="VOA8" s="375"/>
      <c r="VOB8" s="375"/>
      <c r="VOC8" s="375"/>
      <c r="VOD8" s="375"/>
      <c r="VOE8" s="375"/>
      <c r="VOF8" s="375"/>
      <c r="VOG8" s="375"/>
      <c r="VOH8" s="375"/>
      <c r="VOI8" s="375"/>
      <c r="VOJ8" s="375"/>
      <c r="VOK8" s="375"/>
      <c r="VOL8" s="375"/>
      <c r="VOM8" s="375"/>
      <c r="VON8" s="375"/>
      <c r="VOO8" s="375"/>
      <c r="VOP8" s="375"/>
      <c r="VOQ8" s="375"/>
      <c r="VOR8" s="375"/>
      <c r="VOS8" s="375"/>
      <c r="VOT8" s="375"/>
      <c r="VOU8" s="375"/>
      <c r="VOV8" s="375"/>
      <c r="VOW8" s="375"/>
      <c r="VOX8" s="375"/>
      <c r="VOY8" s="375"/>
      <c r="VOZ8" s="375"/>
      <c r="VPA8" s="375"/>
      <c r="VPB8" s="375"/>
      <c r="VPC8" s="375"/>
      <c r="VPD8" s="375"/>
      <c r="VPE8" s="375"/>
      <c r="VPF8" s="375"/>
      <c r="VPG8" s="375"/>
      <c r="VPH8" s="375"/>
      <c r="VPI8" s="375"/>
      <c r="VPJ8" s="375"/>
      <c r="VPK8" s="375"/>
      <c r="VPL8" s="375"/>
      <c r="VPM8" s="375"/>
      <c r="VPN8" s="375"/>
      <c r="VPO8" s="375"/>
      <c r="VPP8" s="375"/>
      <c r="VPQ8" s="375"/>
      <c r="VPR8" s="375"/>
      <c r="VPS8" s="375"/>
      <c r="VPT8" s="375"/>
      <c r="VPU8" s="375"/>
      <c r="VPV8" s="375"/>
      <c r="VPW8" s="375"/>
      <c r="VPX8" s="375"/>
      <c r="VPY8" s="375"/>
      <c r="VPZ8" s="375"/>
      <c r="VQA8" s="375"/>
      <c r="VQB8" s="375"/>
      <c r="VQC8" s="375"/>
      <c r="VQD8" s="375"/>
      <c r="VQE8" s="375"/>
      <c r="VQF8" s="375"/>
      <c r="VQG8" s="375"/>
      <c r="VQH8" s="375"/>
      <c r="VQI8" s="375"/>
      <c r="VQJ8" s="375"/>
      <c r="VQK8" s="375"/>
      <c r="VQL8" s="375"/>
      <c r="VQM8" s="375"/>
      <c r="VQN8" s="375"/>
      <c r="VQO8" s="375"/>
      <c r="VQP8" s="375"/>
      <c r="VQQ8" s="375"/>
      <c r="VQR8" s="375"/>
      <c r="VQS8" s="375"/>
      <c r="VQT8" s="375"/>
      <c r="VQU8" s="375"/>
      <c r="VQV8" s="375"/>
      <c r="VQW8" s="375"/>
      <c r="VQX8" s="375"/>
      <c r="VQY8" s="375"/>
      <c r="VQZ8" s="375"/>
      <c r="VRA8" s="375"/>
      <c r="VRB8" s="375"/>
      <c r="VRC8" s="375"/>
      <c r="VRD8" s="375"/>
      <c r="VRE8" s="375"/>
      <c r="VRF8" s="375"/>
      <c r="VRG8" s="375"/>
      <c r="VRH8" s="375"/>
      <c r="VRI8" s="375"/>
      <c r="VRJ8" s="375"/>
      <c r="VRK8" s="375"/>
      <c r="VRL8" s="375"/>
      <c r="VRM8" s="375"/>
      <c r="VRN8" s="375"/>
      <c r="VRO8" s="375"/>
      <c r="VRP8" s="375"/>
      <c r="VRQ8" s="375"/>
      <c r="VRR8" s="375"/>
      <c r="VRS8" s="375"/>
      <c r="VRT8" s="375"/>
      <c r="VRU8" s="375"/>
      <c r="VRV8" s="375"/>
      <c r="VRW8" s="375"/>
      <c r="VRX8" s="375"/>
      <c r="VRY8" s="375"/>
      <c r="VRZ8" s="375"/>
      <c r="VSA8" s="375"/>
      <c r="VSB8" s="375"/>
      <c r="VSC8" s="375"/>
      <c r="VSD8" s="375"/>
      <c r="VSE8" s="375"/>
      <c r="VSF8" s="375"/>
      <c r="VSG8" s="375"/>
      <c r="VSH8" s="375"/>
      <c r="VSI8" s="375"/>
      <c r="VSJ8" s="375"/>
      <c r="VSK8" s="375"/>
      <c r="VSL8" s="375"/>
      <c r="VSM8" s="375"/>
      <c r="VSN8" s="375"/>
      <c r="VSO8" s="375"/>
      <c r="VSP8" s="375"/>
      <c r="VSQ8" s="375"/>
      <c r="VSR8" s="375"/>
      <c r="VSS8" s="375"/>
      <c r="VST8" s="375"/>
      <c r="VSU8" s="375"/>
      <c r="VSV8" s="375"/>
      <c r="VSW8" s="375"/>
      <c r="VSX8" s="375"/>
      <c r="VSY8" s="375"/>
      <c r="VSZ8" s="375"/>
      <c r="VTA8" s="375"/>
      <c r="VTB8" s="375"/>
      <c r="VTC8" s="375"/>
      <c r="VTD8" s="375"/>
      <c r="VTE8" s="375"/>
      <c r="VTF8" s="375"/>
      <c r="VTG8" s="375"/>
      <c r="VTH8" s="375"/>
      <c r="VTI8" s="375"/>
      <c r="VTJ8" s="375"/>
      <c r="VTK8" s="375"/>
      <c r="VTL8" s="375"/>
      <c r="VTM8" s="375"/>
      <c r="VTN8" s="375"/>
      <c r="VTO8" s="375"/>
      <c r="VTP8" s="375"/>
      <c r="VTQ8" s="375"/>
      <c r="VTR8" s="375"/>
      <c r="VTS8" s="375"/>
      <c r="VTT8" s="375"/>
      <c r="VTU8" s="375"/>
      <c r="VTV8" s="375"/>
      <c r="VTW8" s="375"/>
      <c r="VTX8" s="375"/>
      <c r="VTY8" s="375"/>
      <c r="VTZ8" s="375"/>
      <c r="VUA8" s="375"/>
      <c r="VUB8" s="375"/>
      <c r="VUC8" s="375"/>
      <c r="VUD8" s="375"/>
      <c r="VUE8" s="375"/>
      <c r="VUF8" s="375"/>
      <c r="VUG8" s="375"/>
      <c r="VUH8" s="375"/>
      <c r="VUI8" s="375"/>
      <c r="VUJ8" s="375"/>
      <c r="VUK8" s="375"/>
      <c r="VUL8" s="375"/>
      <c r="VUM8" s="375"/>
      <c r="VUN8" s="375"/>
      <c r="VUO8" s="375"/>
      <c r="VUP8" s="375"/>
      <c r="VUQ8" s="375"/>
      <c r="VUR8" s="375"/>
      <c r="VUS8" s="375"/>
      <c r="VUT8" s="375"/>
      <c r="VUU8" s="375"/>
      <c r="VUV8" s="375"/>
      <c r="VUW8" s="375"/>
      <c r="VUX8" s="375"/>
      <c r="VUY8" s="375"/>
      <c r="VUZ8" s="375"/>
      <c r="VVA8" s="375"/>
      <c r="VVB8" s="375"/>
      <c r="VVC8" s="375"/>
      <c r="VVD8" s="375"/>
      <c r="VVE8" s="375"/>
      <c r="VVF8" s="375"/>
      <c r="VVG8" s="375"/>
      <c r="VVH8" s="375"/>
      <c r="VVI8" s="375"/>
      <c r="VVJ8" s="375"/>
      <c r="VVK8" s="375"/>
      <c r="VVL8" s="375"/>
      <c r="VVM8" s="375"/>
      <c r="VVN8" s="375"/>
      <c r="VVO8" s="375"/>
      <c r="VVP8" s="375"/>
      <c r="VVQ8" s="375"/>
      <c r="VVR8" s="375"/>
      <c r="VVS8" s="375"/>
      <c r="VVT8" s="375"/>
      <c r="VVU8" s="375"/>
      <c r="VVV8" s="375"/>
      <c r="VVW8" s="375"/>
      <c r="VVX8" s="375"/>
      <c r="VVY8" s="375"/>
      <c r="VVZ8" s="375"/>
      <c r="VWA8" s="375"/>
      <c r="VWB8" s="375"/>
      <c r="VWC8" s="375"/>
      <c r="VWD8" s="375"/>
      <c r="VWE8" s="375"/>
      <c r="VWF8" s="375"/>
      <c r="VWG8" s="375"/>
      <c r="VWH8" s="375"/>
      <c r="VWI8" s="375"/>
      <c r="VWJ8" s="375"/>
      <c r="VWK8" s="375"/>
      <c r="VWL8" s="375"/>
      <c r="VWM8" s="375"/>
      <c r="VWN8" s="375"/>
      <c r="VWO8" s="375"/>
      <c r="VWP8" s="375"/>
      <c r="VWQ8" s="375"/>
      <c r="VWR8" s="375"/>
      <c r="VWS8" s="375"/>
      <c r="VWT8" s="375"/>
      <c r="VWU8" s="375"/>
      <c r="VWV8" s="375"/>
      <c r="VWW8" s="375"/>
      <c r="VWX8" s="375"/>
      <c r="VWY8" s="375"/>
      <c r="VWZ8" s="375"/>
      <c r="VXA8" s="375"/>
      <c r="VXB8" s="375"/>
      <c r="VXC8" s="375"/>
      <c r="VXD8" s="375"/>
      <c r="VXE8" s="375"/>
      <c r="VXF8" s="375"/>
      <c r="VXG8" s="375"/>
      <c r="VXH8" s="375"/>
      <c r="VXI8" s="375"/>
      <c r="VXJ8" s="375"/>
      <c r="VXK8" s="375"/>
      <c r="VXL8" s="375"/>
      <c r="VXM8" s="375"/>
      <c r="VXN8" s="375"/>
      <c r="VXO8" s="375"/>
      <c r="VXP8" s="375"/>
      <c r="VXQ8" s="375"/>
      <c r="VXR8" s="375"/>
      <c r="VXS8" s="375"/>
      <c r="VXT8" s="375"/>
      <c r="VXU8" s="375"/>
      <c r="VXV8" s="375"/>
      <c r="VXW8" s="375"/>
      <c r="VXX8" s="375"/>
      <c r="VXY8" s="375"/>
      <c r="VXZ8" s="375"/>
      <c r="VYA8" s="375"/>
      <c r="VYB8" s="375"/>
      <c r="VYC8" s="375"/>
      <c r="VYD8" s="375"/>
      <c r="VYE8" s="375"/>
      <c r="VYF8" s="375"/>
      <c r="VYG8" s="375"/>
      <c r="VYH8" s="375"/>
      <c r="VYI8" s="375"/>
      <c r="VYJ8" s="375"/>
      <c r="VYK8" s="375"/>
      <c r="VYL8" s="375"/>
      <c r="VYM8" s="375"/>
      <c r="VYN8" s="375"/>
      <c r="VYO8" s="375"/>
      <c r="VYP8" s="375"/>
      <c r="VYQ8" s="375"/>
      <c r="VYR8" s="375"/>
      <c r="VYS8" s="375"/>
      <c r="VYT8" s="375"/>
      <c r="VYU8" s="375"/>
      <c r="VYV8" s="375"/>
      <c r="VYW8" s="375"/>
      <c r="VYX8" s="375"/>
      <c r="VYY8" s="375"/>
      <c r="VYZ8" s="375"/>
      <c r="VZA8" s="375"/>
      <c r="VZB8" s="375"/>
      <c r="VZC8" s="375"/>
      <c r="VZD8" s="375"/>
      <c r="VZE8" s="375"/>
      <c r="VZF8" s="375"/>
      <c r="VZG8" s="375"/>
      <c r="VZH8" s="375"/>
      <c r="VZI8" s="375"/>
      <c r="VZJ8" s="375"/>
      <c r="VZK8" s="375"/>
      <c r="VZL8" s="375"/>
      <c r="VZM8" s="375"/>
      <c r="VZN8" s="375"/>
      <c r="VZO8" s="375"/>
      <c r="VZP8" s="375"/>
      <c r="VZQ8" s="375"/>
      <c r="VZR8" s="375"/>
      <c r="VZS8" s="375"/>
      <c r="VZT8" s="375"/>
      <c r="VZU8" s="375"/>
      <c r="VZV8" s="375"/>
      <c r="VZW8" s="375"/>
      <c r="VZX8" s="375"/>
      <c r="VZY8" s="375"/>
      <c r="VZZ8" s="375"/>
      <c r="WAA8" s="375"/>
      <c r="WAB8" s="375"/>
      <c r="WAC8" s="375"/>
      <c r="WAD8" s="375"/>
      <c r="WAE8" s="375"/>
      <c r="WAF8" s="375"/>
      <c r="WAG8" s="375"/>
      <c r="WAH8" s="375"/>
      <c r="WAI8" s="375"/>
      <c r="WAJ8" s="375"/>
      <c r="WAK8" s="375"/>
      <c r="WAL8" s="375"/>
      <c r="WAM8" s="375"/>
      <c r="WAN8" s="375"/>
      <c r="WAO8" s="375"/>
      <c r="WAP8" s="375"/>
      <c r="WAQ8" s="375"/>
      <c r="WAR8" s="375"/>
      <c r="WAS8" s="375"/>
      <c r="WAT8" s="375"/>
      <c r="WAU8" s="375"/>
      <c r="WAV8" s="375"/>
      <c r="WAW8" s="375"/>
      <c r="WAX8" s="375"/>
      <c r="WAY8" s="375"/>
      <c r="WAZ8" s="375"/>
      <c r="WBA8" s="375"/>
      <c r="WBB8" s="375"/>
      <c r="WBC8" s="375"/>
      <c r="WBD8" s="375"/>
      <c r="WBE8" s="375"/>
      <c r="WBF8" s="375"/>
      <c r="WBG8" s="375"/>
      <c r="WBH8" s="375"/>
      <c r="WBI8" s="375"/>
      <c r="WBJ8" s="375"/>
      <c r="WBK8" s="375"/>
      <c r="WBL8" s="375"/>
      <c r="WBM8" s="375"/>
      <c r="WBN8" s="375"/>
      <c r="WBO8" s="375"/>
      <c r="WBP8" s="375"/>
      <c r="WBQ8" s="375"/>
      <c r="WBR8" s="375"/>
      <c r="WBS8" s="375"/>
      <c r="WBT8" s="375"/>
      <c r="WBU8" s="375"/>
      <c r="WBV8" s="375"/>
      <c r="WBW8" s="375"/>
      <c r="WBX8" s="375"/>
      <c r="WBY8" s="375"/>
      <c r="WBZ8" s="375"/>
      <c r="WCA8" s="375"/>
      <c r="WCB8" s="375"/>
      <c r="WCC8" s="375"/>
      <c r="WCD8" s="375"/>
      <c r="WCE8" s="375"/>
      <c r="WCF8" s="375"/>
      <c r="WCG8" s="375"/>
      <c r="WCH8" s="375"/>
      <c r="WCI8" s="375"/>
      <c r="WCJ8" s="375"/>
      <c r="WCK8" s="375"/>
      <c r="WCL8" s="375"/>
      <c r="WCM8" s="375"/>
      <c r="WCN8" s="375"/>
      <c r="WCO8" s="375"/>
      <c r="WCP8" s="375"/>
      <c r="WCQ8" s="375"/>
      <c r="WCR8" s="375"/>
      <c r="WCS8" s="375"/>
      <c r="WCT8" s="375"/>
      <c r="WCU8" s="375"/>
      <c r="WCV8" s="375"/>
      <c r="WCW8" s="375"/>
      <c r="WCX8" s="375"/>
      <c r="WCY8" s="375"/>
      <c r="WCZ8" s="375"/>
      <c r="WDA8" s="375"/>
      <c r="WDB8" s="375"/>
      <c r="WDC8" s="375"/>
      <c r="WDD8" s="375"/>
      <c r="WDE8" s="375"/>
      <c r="WDF8" s="375"/>
      <c r="WDG8" s="375"/>
      <c r="WDH8" s="375"/>
      <c r="WDI8" s="375"/>
      <c r="WDJ8" s="375"/>
      <c r="WDK8" s="375"/>
      <c r="WDL8" s="375"/>
      <c r="WDM8" s="375"/>
      <c r="WDN8" s="375"/>
      <c r="WDO8" s="375"/>
      <c r="WDP8" s="375"/>
      <c r="WDQ8" s="375"/>
      <c r="WDR8" s="375"/>
      <c r="WDS8" s="375"/>
      <c r="WDT8" s="375"/>
      <c r="WDU8" s="375"/>
      <c r="WDV8" s="375"/>
      <c r="WDW8" s="375"/>
      <c r="WDX8" s="375"/>
      <c r="WDY8" s="375"/>
      <c r="WDZ8" s="375"/>
      <c r="WEA8" s="375"/>
      <c r="WEB8" s="375"/>
      <c r="WEC8" s="375"/>
      <c r="WED8" s="375"/>
      <c r="WEE8" s="375"/>
      <c r="WEF8" s="375"/>
      <c r="WEG8" s="375"/>
      <c r="WEH8" s="375"/>
      <c r="WEI8" s="375"/>
      <c r="WEJ8" s="375"/>
      <c r="WEK8" s="375"/>
      <c r="WEL8" s="375"/>
      <c r="WEM8" s="375"/>
      <c r="WEN8" s="375"/>
      <c r="WEO8" s="375"/>
      <c r="WEP8" s="375"/>
      <c r="WEQ8" s="375"/>
      <c r="WER8" s="375"/>
      <c r="WES8" s="375"/>
      <c r="WET8" s="375"/>
      <c r="WEU8" s="375"/>
      <c r="WEV8" s="375"/>
      <c r="WEW8" s="375"/>
      <c r="WEX8" s="375"/>
      <c r="WEY8" s="375"/>
      <c r="WEZ8" s="375"/>
      <c r="WFA8" s="375"/>
      <c r="WFB8" s="375"/>
      <c r="WFC8" s="375"/>
      <c r="WFD8" s="375"/>
      <c r="WFE8" s="375"/>
      <c r="WFF8" s="375"/>
      <c r="WFG8" s="375"/>
      <c r="WFH8" s="375"/>
      <c r="WFI8" s="375"/>
      <c r="WFJ8" s="375"/>
      <c r="WFK8" s="375"/>
      <c r="WFL8" s="375"/>
      <c r="WFM8" s="375"/>
      <c r="WFN8" s="375"/>
      <c r="WFO8" s="375"/>
      <c r="WFP8" s="375"/>
      <c r="WFQ8" s="375"/>
      <c r="WFR8" s="375"/>
      <c r="WFS8" s="375"/>
      <c r="WFT8" s="375"/>
      <c r="WFU8" s="375"/>
      <c r="WFV8" s="375"/>
      <c r="WFW8" s="375"/>
      <c r="WFX8" s="375"/>
      <c r="WFY8" s="375"/>
      <c r="WFZ8" s="375"/>
      <c r="WGA8" s="375"/>
      <c r="WGB8" s="375"/>
      <c r="WGC8" s="375"/>
      <c r="WGD8" s="375"/>
      <c r="WGE8" s="375"/>
      <c r="WGF8" s="375"/>
      <c r="WGG8" s="375"/>
      <c r="WGH8" s="375"/>
      <c r="WGI8" s="375"/>
      <c r="WGJ8" s="375"/>
      <c r="WGK8" s="375"/>
      <c r="WGL8" s="375"/>
      <c r="WGM8" s="375"/>
      <c r="WGN8" s="375"/>
      <c r="WGO8" s="375"/>
      <c r="WGP8" s="375"/>
      <c r="WGQ8" s="375"/>
      <c r="WGR8" s="375"/>
      <c r="WGS8" s="375"/>
      <c r="WGT8" s="375"/>
      <c r="WGU8" s="375"/>
      <c r="WGV8" s="375"/>
      <c r="WGW8" s="375"/>
      <c r="WGX8" s="375"/>
      <c r="WGY8" s="375"/>
      <c r="WGZ8" s="375"/>
      <c r="WHA8" s="375"/>
      <c r="WHB8" s="375"/>
      <c r="WHC8" s="375"/>
      <c r="WHD8" s="375"/>
      <c r="WHE8" s="375"/>
      <c r="WHF8" s="375"/>
      <c r="WHG8" s="375"/>
      <c r="WHH8" s="375"/>
      <c r="WHI8" s="375"/>
      <c r="WHJ8" s="375"/>
      <c r="WHK8" s="375"/>
      <c r="WHL8" s="375"/>
      <c r="WHM8" s="375"/>
      <c r="WHN8" s="375"/>
      <c r="WHO8" s="375"/>
      <c r="WHP8" s="375"/>
      <c r="WHQ8" s="375"/>
      <c r="WHR8" s="375"/>
      <c r="WHS8" s="375"/>
      <c r="WHT8" s="375"/>
      <c r="WHU8" s="375"/>
      <c r="WHV8" s="375"/>
      <c r="WHW8" s="375"/>
      <c r="WHX8" s="375"/>
      <c r="WHY8" s="375"/>
      <c r="WHZ8" s="375"/>
      <c r="WIA8" s="375"/>
      <c r="WIB8" s="375"/>
      <c r="WIC8" s="375"/>
      <c r="WID8" s="375"/>
      <c r="WIE8" s="375"/>
      <c r="WIF8" s="375"/>
      <c r="WIG8" s="375"/>
      <c r="WIH8" s="375"/>
      <c r="WII8" s="375"/>
      <c r="WIJ8" s="375"/>
      <c r="WIK8" s="375"/>
      <c r="WIL8" s="375"/>
      <c r="WIM8" s="375"/>
      <c r="WIN8" s="375"/>
      <c r="WIO8" s="375"/>
      <c r="WIP8" s="375"/>
      <c r="WIQ8" s="375"/>
      <c r="WIR8" s="375"/>
      <c r="WIS8" s="375"/>
      <c r="WIT8" s="375"/>
      <c r="WIU8" s="375"/>
      <c r="WIV8" s="375"/>
      <c r="WIW8" s="375"/>
      <c r="WIX8" s="375"/>
      <c r="WIY8" s="375"/>
      <c r="WIZ8" s="375"/>
      <c r="WJA8" s="375"/>
      <c r="WJB8" s="375"/>
      <c r="WJC8" s="375"/>
      <c r="WJD8" s="375"/>
      <c r="WJE8" s="375"/>
      <c r="WJF8" s="375"/>
      <c r="WJG8" s="375"/>
      <c r="WJH8" s="375"/>
      <c r="WJI8" s="375"/>
      <c r="WJJ8" s="375"/>
      <c r="WJK8" s="375"/>
      <c r="WJL8" s="375"/>
      <c r="WJM8" s="375"/>
      <c r="WJN8" s="375"/>
      <c r="WJO8" s="375"/>
      <c r="WJP8" s="375"/>
      <c r="WJQ8" s="375"/>
      <c r="WJR8" s="375"/>
      <c r="WJS8" s="375"/>
      <c r="WJT8" s="375"/>
      <c r="WJU8" s="375"/>
      <c r="WJV8" s="375"/>
      <c r="WJW8" s="375"/>
      <c r="WJX8" s="375"/>
      <c r="WJY8" s="375"/>
      <c r="WJZ8" s="375"/>
      <c r="WKA8" s="375"/>
      <c r="WKB8" s="375"/>
      <c r="WKC8" s="375"/>
      <c r="WKD8" s="375"/>
      <c r="WKE8" s="375"/>
      <c r="WKF8" s="375"/>
      <c r="WKG8" s="375"/>
      <c r="WKH8" s="375"/>
      <c r="WKI8" s="375"/>
      <c r="WKJ8" s="375"/>
      <c r="WKK8" s="375"/>
      <c r="WKL8" s="375"/>
      <c r="WKM8" s="375"/>
      <c r="WKN8" s="375"/>
      <c r="WKO8" s="375"/>
      <c r="WKP8" s="375"/>
      <c r="WKQ8" s="375"/>
      <c r="WKR8" s="375"/>
      <c r="WKS8" s="375"/>
      <c r="WKT8" s="375"/>
      <c r="WKU8" s="375"/>
      <c r="WKV8" s="375"/>
      <c r="WKW8" s="375"/>
      <c r="WKX8" s="375"/>
      <c r="WKY8" s="375"/>
      <c r="WKZ8" s="375"/>
      <c r="WLA8" s="375"/>
      <c r="WLB8" s="375"/>
      <c r="WLC8" s="375"/>
      <c r="WLD8" s="375"/>
      <c r="WLE8" s="375"/>
      <c r="WLF8" s="375"/>
      <c r="WLG8" s="375"/>
      <c r="WLH8" s="375"/>
      <c r="WLI8" s="375"/>
      <c r="WLJ8" s="375"/>
      <c r="WLK8" s="375"/>
      <c r="WLL8" s="375"/>
      <c r="WLM8" s="375"/>
      <c r="WLN8" s="375"/>
      <c r="WLO8" s="375"/>
      <c r="WLP8" s="375"/>
      <c r="WLQ8" s="375"/>
      <c r="WLR8" s="375"/>
      <c r="WLS8" s="375"/>
      <c r="WLT8" s="375"/>
      <c r="WLU8" s="375"/>
      <c r="WLV8" s="375"/>
      <c r="WLW8" s="375"/>
      <c r="WLX8" s="375"/>
      <c r="WLY8" s="375"/>
      <c r="WLZ8" s="375"/>
      <c r="WMA8" s="375"/>
      <c r="WMB8" s="375"/>
      <c r="WMC8" s="375"/>
      <c r="WMD8" s="375"/>
      <c r="WME8" s="375"/>
      <c r="WMF8" s="375"/>
      <c r="WMG8" s="375"/>
      <c r="WMH8" s="375"/>
      <c r="WMI8" s="375"/>
      <c r="WMJ8" s="375"/>
      <c r="WMK8" s="375"/>
      <c r="WML8" s="375"/>
      <c r="WMM8" s="375"/>
      <c r="WMN8" s="375"/>
      <c r="WMO8" s="375"/>
      <c r="WMP8" s="375"/>
      <c r="WMQ8" s="375"/>
      <c r="WMR8" s="375"/>
      <c r="WMS8" s="375"/>
      <c r="WMT8" s="375"/>
      <c r="WMU8" s="375"/>
      <c r="WMV8" s="375"/>
      <c r="WMW8" s="375"/>
      <c r="WMX8" s="375"/>
      <c r="WMY8" s="375"/>
      <c r="WMZ8" s="375"/>
      <c r="WNA8" s="375"/>
      <c r="WNB8" s="375"/>
      <c r="WNC8" s="375"/>
      <c r="WND8" s="375"/>
      <c r="WNE8" s="375"/>
      <c r="WNF8" s="375"/>
      <c r="WNG8" s="375"/>
      <c r="WNH8" s="375"/>
      <c r="WNI8" s="375"/>
      <c r="WNJ8" s="375"/>
      <c r="WNK8" s="375"/>
      <c r="WNL8" s="375"/>
      <c r="WNM8" s="375"/>
      <c r="WNN8" s="375"/>
      <c r="WNO8" s="375"/>
      <c r="WNP8" s="375"/>
      <c r="WNQ8" s="375"/>
      <c r="WNR8" s="375"/>
      <c r="WNS8" s="375"/>
      <c r="WNT8" s="375"/>
      <c r="WNU8" s="375"/>
      <c r="WNV8" s="375"/>
      <c r="WNW8" s="375"/>
      <c r="WNX8" s="375"/>
      <c r="WNY8" s="375"/>
      <c r="WNZ8" s="375"/>
      <c r="WOA8" s="375"/>
      <c r="WOB8" s="375"/>
      <c r="WOC8" s="375"/>
      <c r="WOD8" s="375"/>
      <c r="WOE8" s="375"/>
      <c r="WOF8" s="375"/>
      <c r="WOG8" s="375"/>
      <c r="WOH8" s="375"/>
      <c r="WOI8" s="375"/>
      <c r="WOJ8" s="375"/>
      <c r="WOK8" s="375"/>
      <c r="WOL8" s="375"/>
      <c r="WOM8" s="375"/>
      <c r="WON8" s="375"/>
      <c r="WOO8" s="375"/>
      <c r="WOP8" s="375"/>
      <c r="WOQ8" s="375"/>
      <c r="WOR8" s="375"/>
      <c r="WOS8" s="375"/>
      <c r="WOT8" s="375"/>
      <c r="WOU8" s="375"/>
      <c r="WOV8" s="375"/>
      <c r="WOW8" s="375"/>
      <c r="WOX8" s="375"/>
      <c r="WOY8" s="375"/>
      <c r="WOZ8" s="375"/>
      <c r="WPA8" s="375"/>
      <c r="WPB8" s="375"/>
      <c r="WPC8" s="375"/>
      <c r="WPD8" s="375"/>
      <c r="WPE8" s="375"/>
      <c r="WPF8" s="375"/>
      <c r="WPG8" s="375"/>
      <c r="WPH8" s="375"/>
      <c r="WPI8" s="375"/>
      <c r="WPJ8" s="375"/>
      <c r="WPK8" s="375"/>
      <c r="WPL8" s="375"/>
      <c r="WPM8" s="375"/>
      <c r="WPN8" s="375"/>
      <c r="WPO8" s="375"/>
      <c r="WPP8" s="375"/>
      <c r="WPQ8" s="375"/>
      <c r="WPR8" s="375"/>
      <c r="WPS8" s="375"/>
      <c r="WPT8" s="375"/>
      <c r="WPU8" s="375"/>
      <c r="WPV8" s="375"/>
      <c r="WPW8" s="375"/>
      <c r="WPX8" s="375"/>
      <c r="WPY8" s="375"/>
      <c r="WPZ8" s="375"/>
      <c r="WQA8" s="375"/>
      <c r="WQB8" s="375"/>
      <c r="WQC8" s="375"/>
      <c r="WQD8" s="375"/>
      <c r="WQE8" s="375"/>
      <c r="WQF8" s="375"/>
      <c r="WQG8" s="375"/>
      <c r="WQH8" s="375"/>
      <c r="WQI8" s="375"/>
      <c r="WQJ8" s="375"/>
      <c r="WQK8" s="375"/>
      <c r="WQL8" s="375"/>
      <c r="WQM8" s="375"/>
      <c r="WQN8" s="375"/>
      <c r="WQO8" s="375"/>
      <c r="WQP8" s="375"/>
      <c r="WQQ8" s="375"/>
      <c r="WQR8" s="375"/>
      <c r="WQS8" s="375"/>
      <c r="WQT8" s="375"/>
      <c r="WQU8" s="375"/>
      <c r="WQV8" s="375"/>
      <c r="WQW8" s="375"/>
      <c r="WQX8" s="375"/>
      <c r="WQY8" s="375"/>
      <c r="WQZ8" s="375"/>
      <c r="WRA8" s="375"/>
      <c r="WRB8" s="375"/>
      <c r="WRC8" s="375"/>
      <c r="WRD8" s="375"/>
      <c r="WRE8" s="375"/>
      <c r="WRF8" s="375"/>
      <c r="WRG8" s="375"/>
      <c r="WRH8" s="375"/>
      <c r="WRI8" s="375"/>
      <c r="WRJ8" s="375"/>
      <c r="WRK8" s="375"/>
      <c r="WRL8" s="375"/>
      <c r="WRM8" s="375"/>
      <c r="WRN8" s="375"/>
      <c r="WRO8" s="375"/>
      <c r="WRP8" s="375"/>
      <c r="WRQ8" s="375"/>
      <c r="WRR8" s="375"/>
      <c r="WRS8" s="375"/>
      <c r="WRT8" s="375"/>
      <c r="WRU8" s="375"/>
      <c r="WRV8" s="375"/>
      <c r="WRW8" s="375"/>
      <c r="WRX8" s="375"/>
      <c r="WRY8" s="375"/>
      <c r="WRZ8" s="375"/>
      <c r="WSA8" s="375"/>
      <c r="WSB8" s="375"/>
      <c r="WSC8" s="375"/>
      <c r="WSD8" s="375"/>
      <c r="WSE8" s="375"/>
      <c r="WSF8" s="375"/>
      <c r="WSG8" s="375"/>
      <c r="WSH8" s="375"/>
      <c r="WSI8" s="375"/>
      <c r="WSJ8" s="375"/>
      <c r="WSK8" s="375"/>
      <c r="WSL8" s="375"/>
      <c r="WSM8" s="375"/>
      <c r="WSN8" s="375"/>
      <c r="WSO8" s="375"/>
      <c r="WSP8" s="375"/>
      <c r="WSQ8" s="375"/>
      <c r="WSR8" s="375"/>
      <c r="WSS8" s="375"/>
      <c r="WST8" s="375"/>
      <c r="WSU8" s="375"/>
      <c r="WSV8" s="375"/>
      <c r="WSW8" s="375"/>
      <c r="WSX8" s="375"/>
      <c r="WSY8" s="375"/>
      <c r="WSZ8" s="375"/>
      <c r="WTA8" s="375"/>
      <c r="WTB8" s="375"/>
      <c r="WTC8" s="375"/>
      <c r="WTD8" s="375"/>
      <c r="WTE8" s="375"/>
      <c r="WTF8" s="375"/>
      <c r="WTG8" s="375"/>
      <c r="WTH8" s="375"/>
      <c r="WTI8" s="375"/>
      <c r="WTJ8" s="375"/>
      <c r="WTK8" s="375"/>
      <c r="WTL8" s="375"/>
      <c r="WTM8" s="375"/>
      <c r="WTN8" s="375"/>
      <c r="WTO8" s="375"/>
      <c r="WTP8" s="375"/>
      <c r="WTQ8" s="375"/>
      <c r="WTR8" s="375"/>
      <c r="WTS8" s="375"/>
      <c r="WTT8" s="375"/>
      <c r="WTU8" s="375"/>
      <c r="WTV8" s="375"/>
      <c r="WTW8" s="375"/>
      <c r="WTX8" s="375"/>
      <c r="WTY8" s="375"/>
      <c r="WTZ8" s="375"/>
      <c r="WUA8" s="375"/>
      <c r="WUB8" s="375"/>
      <c r="WUC8" s="375"/>
      <c r="WUD8" s="375"/>
      <c r="WUE8" s="375"/>
      <c r="WUF8" s="375"/>
      <c r="WUG8" s="375"/>
      <c r="WUH8" s="375"/>
      <c r="WUI8" s="375"/>
      <c r="WUJ8" s="375"/>
      <c r="WUK8" s="375"/>
      <c r="WUL8" s="375"/>
      <c r="WUM8" s="375"/>
      <c r="WUN8" s="375"/>
      <c r="WUO8" s="375"/>
      <c r="WUP8" s="375"/>
      <c r="WUQ8" s="375"/>
      <c r="WUR8" s="375"/>
      <c r="WUS8" s="375"/>
      <c r="WUT8" s="375"/>
      <c r="WUU8" s="375"/>
      <c r="WUV8" s="375"/>
      <c r="WUW8" s="375"/>
      <c r="WUX8" s="375"/>
      <c r="WUY8" s="375"/>
      <c r="WUZ8" s="375"/>
      <c r="WVA8" s="375"/>
      <c r="WVB8" s="375"/>
      <c r="WVC8" s="375"/>
      <c r="WVD8" s="375"/>
      <c r="WVE8" s="375"/>
      <c r="WVF8" s="375"/>
      <c r="WVG8" s="375"/>
      <c r="WVH8" s="375"/>
      <c r="WVI8" s="375"/>
      <c r="WVJ8" s="375"/>
      <c r="WVK8" s="375"/>
      <c r="WVL8" s="375"/>
      <c r="WVM8" s="375"/>
      <c r="WVN8" s="375"/>
      <c r="WVO8" s="375"/>
      <c r="WVP8" s="375"/>
      <c r="WVQ8" s="375"/>
      <c r="WVR8" s="375"/>
      <c r="WVS8" s="375"/>
      <c r="WVT8" s="375"/>
      <c r="WVU8" s="375"/>
      <c r="WVV8" s="375"/>
      <c r="WVW8" s="375"/>
      <c r="WVX8" s="375"/>
      <c r="WVY8" s="375"/>
      <c r="WVZ8" s="375"/>
      <c r="WWA8" s="375"/>
      <c r="WWB8" s="375"/>
      <c r="WWC8" s="375"/>
      <c r="WWD8" s="375"/>
      <c r="WWE8" s="375"/>
      <c r="WWF8" s="375"/>
      <c r="WWG8" s="375"/>
      <c r="WWH8" s="375"/>
      <c r="WWI8" s="375"/>
      <c r="WWJ8" s="375"/>
      <c r="WWK8" s="375"/>
      <c r="WWL8" s="375"/>
      <c r="WWM8" s="375"/>
      <c r="WWN8" s="375"/>
      <c r="WWO8" s="375"/>
      <c r="WWP8" s="375"/>
      <c r="WWQ8" s="375"/>
      <c r="WWR8" s="375"/>
      <c r="WWS8" s="375"/>
      <c r="WWT8" s="375"/>
      <c r="WWU8" s="375"/>
      <c r="WWV8" s="375"/>
      <c r="WWW8" s="375"/>
      <c r="WWX8" s="375"/>
      <c r="WWY8" s="375"/>
      <c r="WWZ8" s="375"/>
      <c r="WXA8" s="375"/>
      <c r="WXB8" s="375"/>
      <c r="WXC8" s="375"/>
      <c r="WXD8" s="375"/>
      <c r="WXE8" s="375"/>
      <c r="WXF8" s="375"/>
      <c r="WXG8" s="375"/>
      <c r="WXH8" s="375"/>
      <c r="WXI8" s="375"/>
      <c r="WXJ8" s="375"/>
      <c r="WXK8" s="375"/>
      <c r="WXL8" s="375"/>
      <c r="WXM8" s="375"/>
      <c r="WXN8" s="375"/>
      <c r="WXO8" s="375"/>
      <c r="WXP8" s="375"/>
      <c r="WXQ8" s="375"/>
      <c r="WXR8" s="375"/>
      <c r="WXS8" s="375"/>
      <c r="WXT8" s="375"/>
      <c r="WXU8" s="375"/>
      <c r="WXV8" s="375"/>
      <c r="WXW8" s="375"/>
      <c r="WXX8" s="375"/>
      <c r="WXY8" s="375"/>
      <c r="WXZ8" s="375"/>
      <c r="WYA8" s="375"/>
      <c r="WYB8" s="375"/>
      <c r="WYC8" s="375"/>
      <c r="WYD8" s="375"/>
      <c r="WYE8" s="375"/>
      <c r="WYF8" s="375"/>
      <c r="WYG8" s="375"/>
      <c r="WYH8" s="375"/>
      <c r="WYI8" s="375"/>
      <c r="WYJ8" s="375"/>
      <c r="WYK8" s="375"/>
      <c r="WYL8" s="375"/>
      <c r="WYM8" s="375"/>
      <c r="WYN8" s="375"/>
      <c r="WYO8" s="375"/>
      <c r="WYP8" s="375"/>
      <c r="WYQ8" s="375"/>
      <c r="WYR8" s="375"/>
      <c r="WYS8" s="375"/>
      <c r="WYT8" s="375"/>
      <c r="WYU8" s="375"/>
      <c r="WYV8" s="375"/>
      <c r="WYW8" s="375"/>
      <c r="WYX8" s="375"/>
      <c r="WYY8" s="375"/>
      <c r="WYZ8" s="375"/>
      <c r="WZA8" s="375"/>
      <c r="WZB8" s="375"/>
      <c r="WZC8" s="375"/>
      <c r="WZD8" s="375"/>
      <c r="WZE8" s="375"/>
      <c r="WZF8" s="375"/>
      <c r="WZG8" s="375"/>
      <c r="WZH8" s="375"/>
      <c r="WZI8" s="375"/>
      <c r="WZJ8" s="375"/>
      <c r="WZK8" s="375"/>
      <c r="WZL8" s="375"/>
      <c r="WZM8" s="375"/>
      <c r="WZN8" s="375"/>
      <c r="WZO8" s="375"/>
      <c r="WZP8" s="375"/>
      <c r="WZQ8" s="375"/>
      <c r="WZR8" s="375"/>
      <c r="WZS8" s="375"/>
      <c r="WZT8" s="375"/>
      <c r="WZU8" s="375"/>
      <c r="WZV8" s="375"/>
      <c r="WZW8" s="375"/>
      <c r="WZX8" s="375"/>
      <c r="WZY8" s="375"/>
      <c r="WZZ8" s="375"/>
      <c r="XAA8" s="375"/>
      <c r="XAB8" s="375"/>
      <c r="XAC8" s="375"/>
      <c r="XAD8" s="375"/>
      <c r="XAE8" s="375"/>
      <c r="XAF8" s="375"/>
      <c r="XAG8" s="375"/>
      <c r="XAH8" s="375"/>
      <c r="XAI8" s="375"/>
      <c r="XAJ8" s="375"/>
      <c r="XAK8" s="375"/>
      <c r="XAL8" s="375"/>
      <c r="XAM8" s="375"/>
      <c r="XAN8" s="375"/>
      <c r="XAO8" s="375"/>
      <c r="XAP8" s="375"/>
      <c r="XAQ8" s="375"/>
      <c r="XAR8" s="375"/>
      <c r="XAS8" s="375"/>
      <c r="XAT8" s="375"/>
      <c r="XAU8" s="375"/>
      <c r="XAV8" s="375"/>
      <c r="XAW8" s="375"/>
      <c r="XAX8" s="375"/>
      <c r="XAY8" s="375"/>
      <c r="XAZ8" s="375"/>
      <c r="XBA8" s="375"/>
      <c r="XBB8" s="375"/>
      <c r="XBC8" s="375"/>
      <c r="XBD8" s="375"/>
      <c r="XBE8" s="375"/>
      <c r="XBF8" s="375"/>
      <c r="XBG8" s="375"/>
      <c r="XBH8" s="375"/>
      <c r="XBI8" s="375"/>
      <c r="XBJ8" s="375"/>
      <c r="XBK8" s="375"/>
      <c r="XBL8" s="375"/>
      <c r="XBM8" s="375"/>
      <c r="XBN8" s="375"/>
      <c r="XBO8" s="375"/>
      <c r="XBP8" s="375"/>
      <c r="XBQ8" s="375"/>
      <c r="XBR8" s="375"/>
      <c r="XBS8" s="375"/>
      <c r="XBT8" s="375"/>
      <c r="XBU8" s="375"/>
      <c r="XBV8" s="375"/>
      <c r="XBW8" s="375"/>
      <c r="XBX8" s="375"/>
      <c r="XBY8" s="375"/>
      <c r="XBZ8" s="375"/>
      <c r="XCA8" s="375"/>
      <c r="XCB8" s="375"/>
      <c r="XCC8" s="375"/>
    </row>
    <row r="9" spans="1:16305" x14ac:dyDescent="0.2">
      <c r="A9" s="334" t="s">
        <v>671</v>
      </c>
      <c r="B9" s="296">
        <v>9525</v>
      </c>
      <c r="C9" s="296">
        <v>4496</v>
      </c>
      <c r="D9" s="296">
        <f t="shared" si="1"/>
        <v>14021</v>
      </c>
      <c r="E9" s="296"/>
      <c r="F9" s="296">
        <f t="shared" si="2"/>
        <v>14021</v>
      </c>
      <c r="G9" s="296"/>
      <c r="H9" s="296">
        <f t="shared" si="3"/>
        <v>14021</v>
      </c>
      <c r="I9" s="296"/>
      <c r="J9" s="296">
        <f t="shared" si="0"/>
        <v>14021</v>
      </c>
      <c r="K9" s="296">
        <v>-14021</v>
      </c>
      <c r="L9" s="296">
        <f t="shared" si="4"/>
        <v>0</v>
      </c>
      <c r="M9" s="296"/>
      <c r="N9" s="296"/>
      <c r="O9" s="296"/>
      <c r="P9" s="296"/>
      <c r="Q9" s="296"/>
      <c r="R9" s="296"/>
      <c r="S9" s="296"/>
      <c r="T9" s="296"/>
      <c r="U9" s="296"/>
      <c r="V9" s="334"/>
      <c r="W9" s="334"/>
      <c r="X9" s="472"/>
      <c r="Y9" s="472"/>
      <c r="Z9" s="472"/>
      <c r="AA9" s="472"/>
      <c r="AB9" s="472"/>
      <c r="AC9" s="472"/>
      <c r="AD9" s="472"/>
      <c r="AE9" s="472"/>
      <c r="AF9" s="472"/>
      <c r="AG9" s="472"/>
      <c r="AH9" s="472"/>
      <c r="AI9" s="472"/>
      <c r="AJ9" s="472"/>
      <c r="AK9" s="472"/>
      <c r="AL9" s="472"/>
      <c r="AM9" s="472"/>
      <c r="AN9" s="472"/>
      <c r="AO9" s="472"/>
      <c r="AP9" s="472"/>
      <c r="AQ9" s="472"/>
      <c r="AR9" s="472"/>
      <c r="AS9" s="472"/>
      <c r="AT9" s="472"/>
      <c r="AU9" s="472"/>
      <c r="AV9" s="472"/>
      <c r="AW9" s="472"/>
      <c r="AX9" s="472"/>
      <c r="AY9" s="472"/>
      <c r="AZ9" s="472"/>
      <c r="BA9" s="472"/>
      <c r="BB9" s="472"/>
      <c r="BC9" s="472"/>
      <c r="BD9" s="472"/>
      <c r="BE9" s="472"/>
      <c r="BF9" s="472"/>
      <c r="BG9" s="472"/>
      <c r="BH9" s="472"/>
      <c r="BI9" s="472"/>
      <c r="BJ9" s="472"/>
      <c r="BK9" s="472"/>
      <c r="BL9" s="472"/>
      <c r="BM9" s="472"/>
      <c r="BN9" s="472"/>
      <c r="BO9" s="472"/>
      <c r="BP9" s="472"/>
      <c r="BQ9" s="472"/>
      <c r="BR9" s="472"/>
      <c r="BS9" s="472"/>
      <c r="BT9" s="472"/>
      <c r="BU9" s="472"/>
      <c r="BV9" s="472"/>
      <c r="BW9" s="472"/>
      <c r="BX9" s="472"/>
      <c r="BY9" s="472"/>
      <c r="BZ9" s="472"/>
      <c r="CA9" s="472"/>
      <c r="CB9" s="472"/>
      <c r="CC9" s="472"/>
      <c r="CD9" s="472"/>
      <c r="CE9" s="472"/>
      <c r="CF9" s="472"/>
      <c r="CG9" s="472"/>
      <c r="CH9" s="472"/>
      <c r="CI9" s="472"/>
      <c r="CJ9" s="472"/>
      <c r="CK9" s="472"/>
      <c r="CL9" s="472"/>
      <c r="CM9" s="472"/>
      <c r="CN9" s="472"/>
      <c r="CO9" s="472"/>
      <c r="CP9" s="472"/>
      <c r="CQ9" s="472"/>
      <c r="CR9" s="472"/>
      <c r="CS9" s="472"/>
      <c r="CT9" s="472"/>
      <c r="CU9" s="472"/>
      <c r="CV9" s="472"/>
      <c r="CW9" s="472"/>
      <c r="CX9" s="472"/>
      <c r="CY9" s="472"/>
      <c r="CZ9" s="472"/>
      <c r="DA9" s="472"/>
      <c r="DB9" s="472"/>
      <c r="DC9" s="472"/>
      <c r="DD9" s="472"/>
      <c r="DE9" s="472"/>
      <c r="DF9" s="472"/>
      <c r="DG9" s="472"/>
      <c r="DH9" s="472"/>
      <c r="DI9" s="472"/>
    </row>
    <row r="10" spans="1:16305" x14ac:dyDescent="0.2">
      <c r="A10" s="334" t="s">
        <v>672</v>
      </c>
      <c r="B10" s="296">
        <v>500</v>
      </c>
      <c r="C10" s="296">
        <v>-500</v>
      </c>
      <c r="D10" s="296">
        <f t="shared" si="1"/>
        <v>0</v>
      </c>
      <c r="E10" s="296"/>
      <c r="F10" s="296">
        <f t="shared" si="2"/>
        <v>0</v>
      </c>
      <c r="G10" s="296"/>
      <c r="H10" s="296">
        <f t="shared" si="3"/>
        <v>0</v>
      </c>
      <c r="I10" s="296"/>
      <c r="J10" s="296">
        <f t="shared" si="0"/>
        <v>0</v>
      </c>
      <c r="K10" s="296"/>
      <c r="L10" s="296">
        <f t="shared" si="4"/>
        <v>0</v>
      </c>
      <c r="M10" s="296"/>
      <c r="N10" s="296"/>
      <c r="O10" s="296"/>
      <c r="P10" s="296"/>
      <c r="Q10" s="296"/>
      <c r="R10" s="296"/>
      <c r="S10" s="296"/>
      <c r="T10" s="296"/>
      <c r="U10" s="296"/>
      <c r="V10" s="334"/>
      <c r="W10" s="334"/>
      <c r="X10" s="472"/>
      <c r="Y10" s="472"/>
      <c r="Z10" s="472"/>
      <c r="AA10" s="472"/>
      <c r="AB10" s="472"/>
      <c r="AC10" s="472"/>
      <c r="AD10" s="472"/>
      <c r="AE10" s="472"/>
      <c r="AF10" s="472"/>
      <c r="AG10" s="472"/>
      <c r="AH10" s="472"/>
      <c r="AI10" s="472"/>
      <c r="AJ10" s="472"/>
      <c r="AK10" s="472"/>
      <c r="AL10" s="472"/>
      <c r="AM10" s="472"/>
      <c r="AN10" s="472"/>
      <c r="AO10" s="472"/>
      <c r="AP10" s="472"/>
      <c r="AQ10" s="472"/>
      <c r="AR10" s="472"/>
      <c r="AS10" s="472"/>
      <c r="AT10" s="472"/>
      <c r="AU10" s="472"/>
      <c r="AV10" s="472"/>
      <c r="AW10" s="472"/>
      <c r="AX10" s="472"/>
      <c r="AY10" s="472"/>
      <c r="AZ10" s="472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  <c r="BQ10" s="472"/>
      <c r="BR10" s="472"/>
      <c r="BS10" s="472"/>
      <c r="BT10" s="472"/>
      <c r="BU10" s="472"/>
      <c r="BV10" s="472"/>
      <c r="BW10" s="472"/>
      <c r="BX10" s="472"/>
      <c r="BY10" s="472"/>
      <c r="BZ10" s="472"/>
      <c r="CA10" s="472"/>
      <c r="CB10" s="472"/>
      <c r="CC10" s="472"/>
      <c r="CD10" s="472"/>
      <c r="CE10" s="472"/>
      <c r="CF10" s="472"/>
      <c r="CG10" s="472"/>
      <c r="CH10" s="472"/>
      <c r="CI10" s="472"/>
      <c r="CJ10" s="472"/>
      <c r="CK10" s="472"/>
      <c r="CL10" s="472"/>
      <c r="CM10" s="472"/>
      <c r="CN10" s="472"/>
      <c r="CO10" s="472"/>
      <c r="CP10" s="472"/>
      <c r="CQ10" s="472"/>
      <c r="CR10" s="472"/>
      <c r="CS10" s="472"/>
      <c r="CT10" s="472"/>
      <c r="CU10" s="472"/>
      <c r="CV10" s="472"/>
      <c r="CW10" s="472"/>
      <c r="CX10" s="472"/>
      <c r="CY10" s="472"/>
      <c r="CZ10" s="472"/>
      <c r="DA10" s="472"/>
      <c r="DB10" s="472"/>
      <c r="DC10" s="472"/>
      <c r="DD10" s="472"/>
      <c r="DE10" s="472"/>
      <c r="DF10" s="472"/>
      <c r="DG10" s="472"/>
      <c r="DH10" s="472"/>
      <c r="DI10" s="472"/>
    </row>
    <row r="11" spans="1:16305" x14ac:dyDescent="0.2">
      <c r="A11" s="334" t="s">
        <v>673</v>
      </c>
      <c r="B11" s="296">
        <v>500</v>
      </c>
      <c r="C11" s="296">
        <v>-500</v>
      </c>
      <c r="D11" s="296">
        <f t="shared" si="1"/>
        <v>0</v>
      </c>
      <c r="E11" s="296"/>
      <c r="F11" s="296">
        <f t="shared" si="2"/>
        <v>0</v>
      </c>
      <c r="G11" s="296"/>
      <c r="H11" s="296">
        <f t="shared" si="3"/>
        <v>0</v>
      </c>
      <c r="I11" s="296"/>
      <c r="J11" s="296">
        <f t="shared" si="0"/>
        <v>0</v>
      </c>
      <c r="K11" s="296"/>
      <c r="L11" s="296">
        <f t="shared" si="4"/>
        <v>0</v>
      </c>
      <c r="M11" s="296"/>
      <c r="N11" s="296"/>
      <c r="O11" s="296"/>
      <c r="P11" s="296"/>
      <c r="Q11" s="296"/>
      <c r="R11" s="296"/>
      <c r="S11" s="296"/>
      <c r="T11" s="296"/>
      <c r="U11" s="296"/>
      <c r="V11" s="334"/>
      <c r="W11" s="334"/>
      <c r="X11" s="472"/>
      <c r="Y11" s="472"/>
      <c r="Z11" s="472"/>
      <c r="AA11" s="472"/>
      <c r="AB11" s="472"/>
      <c r="AC11" s="472"/>
      <c r="AD11" s="472"/>
      <c r="AE11" s="472"/>
      <c r="AF11" s="472"/>
      <c r="AG11" s="472"/>
      <c r="AH11" s="472"/>
      <c r="AI11" s="472"/>
      <c r="AJ11" s="472"/>
      <c r="AK11" s="472"/>
      <c r="AL11" s="472"/>
      <c r="AM11" s="472"/>
      <c r="AN11" s="472"/>
      <c r="AO11" s="472"/>
      <c r="AP11" s="472"/>
      <c r="AQ11" s="472"/>
      <c r="AR11" s="472"/>
      <c r="AS11" s="472"/>
      <c r="AT11" s="472"/>
      <c r="AU11" s="472"/>
      <c r="AV11" s="472"/>
      <c r="AW11" s="472"/>
      <c r="AX11" s="472"/>
      <c r="AY11" s="472"/>
      <c r="AZ11" s="472"/>
      <c r="BA11" s="472"/>
      <c r="BB11" s="472"/>
      <c r="BC11" s="472"/>
      <c r="BD11" s="472"/>
      <c r="BE11" s="472"/>
      <c r="BF11" s="472"/>
      <c r="BG11" s="472"/>
      <c r="BH11" s="472"/>
      <c r="BI11" s="472"/>
      <c r="BJ11" s="472"/>
      <c r="BK11" s="472"/>
      <c r="BL11" s="472"/>
      <c r="BM11" s="472"/>
      <c r="BN11" s="472"/>
      <c r="BO11" s="472"/>
      <c r="BP11" s="472"/>
      <c r="BQ11" s="472"/>
      <c r="BR11" s="472"/>
      <c r="BS11" s="472"/>
      <c r="BT11" s="472"/>
      <c r="BU11" s="472"/>
      <c r="BV11" s="472"/>
      <c r="BW11" s="472"/>
      <c r="BX11" s="472"/>
      <c r="BY11" s="472"/>
      <c r="BZ11" s="472"/>
      <c r="CA11" s="472"/>
      <c r="CB11" s="472"/>
      <c r="CC11" s="472"/>
      <c r="CD11" s="472"/>
      <c r="CE11" s="472"/>
      <c r="CF11" s="472"/>
      <c r="CG11" s="472"/>
      <c r="CH11" s="472"/>
      <c r="CI11" s="472"/>
      <c r="CJ11" s="472"/>
      <c r="CK11" s="472"/>
      <c r="CL11" s="472"/>
      <c r="CM11" s="472"/>
      <c r="CN11" s="472"/>
      <c r="CO11" s="472"/>
      <c r="CP11" s="472"/>
      <c r="CQ11" s="472"/>
      <c r="CR11" s="472"/>
      <c r="CS11" s="472"/>
      <c r="CT11" s="472"/>
      <c r="CU11" s="472"/>
      <c r="CV11" s="472"/>
      <c r="CW11" s="472"/>
      <c r="CX11" s="472"/>
      <c r="CY11" s="472"/>
      <c r="CZ11" s="472"/>
      <c r="DA11" s="472"/>
      <c r="DB11" s="472"/>
      <c r="DC11" s="472"/>
      <c r="DD11" s="472"/>
      <c r="DE11" s="472"/>
      <c r="DF11" s="472"/>
      <c r="DG11" s="472"/>
      <c r="DH11" s="472"/>
      <c r="DI11" s="472"/>
    </row>
    <row r="12" spans="1:16305" x14ac:dyDescent="0.2">
      <c r="A12" s="334" t="s">
        <v>674</v>
      </c>
      <c r="B12" s="296">
        <v>2000</v>
      </c>
      <c r="C12" s="296">
        <v>-1976</v>
      </c>
      <c r="D12" s="296">
        <f t="shared" si="1"/>
        <v>24</v>
      </c>
      <c r="E12" s="296"/>
      <c r="F12" s="296">
        <f t="shared" si="2"/>
        <v>24</v>
      </c>
      <c r="G12" s="296"/>
      <c r="H12" s="296">
        <f t="shared" si="3"/>
        <v>24</v>
      </c>
      <c r="I12" s="296"/>
      <c r="J12" s="296">
        <f t="shared" si="0"/>
        <v>24</v>
      </c>
      <c r="K12" s="296"/>
      <c r="L12" s="296">
        <f t="shared" si="4"/>
        <v>24</v>
      </c>
      <c r="M12" s="296"/>
      <c r="N12" s="296"/>
      <c r="O12" s="296"/>
      <c r="P12" s="296"/>
      <c r="Q12" s="296"/>
      <c r="R12" s="296"/>
      <c r="S12" s="296"/>
      <c r="T12" s="296"/>
      <c r="U12" s="296"/>
      <c r="V12" s="334"/>
      <c r="W12" s="334"/>
    </row>
    <row r="13" spans="1:16305" x14ac:dyDescent="0.2">
      <c r="A13" s="334" t="s">
        <v>675</v>
      </c>
      <c r="B13" s="296">
        <v>500</v>
      </c>
      <c r="C13" s="296">
        <v>-500</v>
      </c>
      <c r="D13" s="296">
        <f t="shared" si="1"/>
        <v>0</v>
      </c>
      <c r="E13" s="296"/>
      <c r="F13" s="296">
        <f t="shared" si="2"/>
        <v>0</v>
      </c>
      <c r="G13" s="296"/>
      <c r="H13" s="296">
        <f t="shared" si="3"/>
        <v>0</v>
      </c>
      <c r="I13" s="296"/>
      <c r="J13" s="296">
        <f t="shared" si="0"/>
        <v>0</v>
      </c>
      <c r="K13" s="296"/>
      <c r="L13" s="296">
        <f t="shared" si="4"/>
        <v>0</v>
      </c>
      <c r="M13" s="296"/>
      <c r="N13" s="296"/>
      <c r="O13" s="296"/>
      <c r="P13" s="296"/>
      <c r="Q13" s="296"/>
      <c r="R13" s="296"/>
      <c r="S13" s="296"/>
      <c r="T13" s="296"/>
      <c r="U13" s="296"/>
      <c r="V13" s="334"/>
      <c r="W13" s="334"/>
    </row>
    <row r="14" spans="1:16305" x14ac:dyDescent="0.2">
      <c r="A14" s="334" t="s">
        <v>757</v>
      </c>
      <c r="B14" s="296">
        <v>500</v>
      </c>
      <c r="C14" s="296">
        <v>-500</v>
      </c>
      <c r="D14" s="296">
        <f t="shared" si="1"/>
        <v>0</v>
      </c>
      <c r="E14" s="296"/>
      <c r="F14" s="296">
        <f t="shared" si="2"/>
        <v>0</v>
      </c>
      <c r="G14" s="296"/>
      <c r="H14" s="296">
        <f t="shared" si="3"/>
        <v>0</v>
      </c>
      <c r="I14" s="296"/>
      <c r="J14" s="296">
        <f t="shared" si="0"/>
        <v>0</v>
      </c>
      <c r="K14" s="296"/>
      <c r="L14" s="296">
        <f t="shared" si="4"/>
        <v>0</v>
      </c>
      <c r="M14" s="296"/>
      <c r="N14" s="296"/>
      <c r="O14" s="296"/>
      <c r="P14" s="296"/>
      <c r="Q14" s="296"/>
      <c r="R14" s="296"/>
      <c r="S14" s="296"/>
      <c r="T14" s="296"/>
      <c r="U14" s="296"/>
      <c r="V14" s="334"/>
      <c r="W14" s="334"/>
    </row>
    <row r="15" spans="1:16305" x14ac:dyDescent="0.2">
      <c r="A15" s="334" t="s">
        <v>676</v>
      </c>
      <c r="B15" s="296">
        <v>500</v>
      </c>
      <c r="C15" s="296">
        <v>-500</v>
      </c>
      <c r="D15" s="296">
        <f t="shared" si="1"/>
        <v>0</v>
      </c>
      <c r="E15" s="296"/>
      <c r="F15" s="296">
        <f t="shared" si="2"/>
        <v>0</v>
      </c>
      <c r="G15" s="296"/>
      <c r="H15" s="296">
        <f t="shared" si="3"/>
        <v>0</v>
      </c>
      <c r="I15" s="296"/>
      <c r="J15" s="296">
        <f t="shared" si="0"/>
        <v>0</v>
      </c>
      <c r="K15" s="296"/>
      <c r="L15" s="296">
        <f t="shared" si="4"/>
        <v>0</v>
      </c>
      <c r="M15" s="296"/>
      <c r="N15" s="296"/>
      <c r="O15" s="296"/>
      <c r="P15" s="296"/>
      <c r="Q15" s="296"/>
      <c r="R15" s="296"/>
      <c r="S15" s="296"/>
      <c r="T15" s="296"/>
      <c r="U15" s="296"/>
      <c r="V15" s="334"/>
      <c r="W15" s="334"/>
    </row>
    <row r="16" spans="1:16305" x14ac:dyDescent="0.2">
      <c r="A16" s="334" t="s">
        <v>1142</v>
      </c>
      <c r="B16" s="296">
        <v>20000</v>
      </c>
      <c r="C16" s="296">
        <v>5400</v>
      </c>
      <c r="D16" s="296">
        <f t="shared" si="1"/>
        <v>25400</v>
      </c>
      <c r="E16" s="296"/>
      <c r="F16" s="296">
        <f t="shared" si="2"/>
        <v>25400</v>
      </c>
      <c r="G16" s="296"/>
      <c r="H16" s="296">
        <v>21634</v>
      </c>
      <c r="I16" s="296"/>
      <c r="J16" s="296">
        <f t="shared" si="0"/>
        <v>21634</v>
      </c>
      <c r="K16" s="296"/>
      <c r="L16" s="296">
        <f t="shared" si="4"/>
        <v>21634</v>
      </c>
      <c r="M16" s="296"/>
      <c r="N16" s="296"/>
      <c r="O16" s="296"/>
      <c r="P16" s="296"/>
      <c r="Q16" s="296"/>
      <c r="R16" s="296"/>
      <c r="S16" s="296"/>
      <c r="T16" s="296"/>
      <c r="U16" s="296"/>
      <c r="V16" s="334"/>
      <c r="W16" s="334"/>
    </row>
    <row r="17" spans="1:23" x14ac:dyDescent="0.2">
      <c r="A17" s="334" t="s">
        <v>677</v>
      </c>
      <c r="B17" s="296">
        <v>127</v>
      </c>
      <c r="C17" s="296"/>
      <c r="D17" s="296">
        <f t="shared" si="1"/>
        <v>127</v>
      </c>
      <c r="E17" s="296"/>
      <c r="F17" s="296">
        <f t="shared" si="2"/>
        <v>127</v>
      </c>
      <c r="G17" s="296"/>
      <c r="H17" s="296">
        <f t="shared" si="3"/>
        <v>127</v>
      </c>
      <c r="I17" s="296"/>
      <c r="J17" s="296">
        <f t="shared" si="0"/>
        <v>127</v>
      </c>
      <c r="K17" s="296"/>
      <c r="L17" s="296">
        <f t="shared" si="4"/>
        <v>127</v>
      </c>
      <c r="M17" s="296"/>
      <c r="N17" s="296"/>
      <c r="O17" s="296"/>
      <c r="P17" s="296"/>
      <c r="Q17" s="296"/>
      <c r="R17" s="296"/>
      <c r="S17" s="296"/>
      <c r="T17" s="296"/>
      <c r="U17" s="296"/>
      <c r="V17" s="334"/>
      <c r="W17" s="334"/>
    </row>
    <row r="18" spans="1:23" s="300" customFormat="1" x14ac:dyDescent="0.2">
      <c r="A18" s="335" t="s">
        <v>901</v>
      </c>
      <c r="B18" s="299"/>
      <c r="C18" s="299"/>
      <c r="D18" s="299"/>
      <c r="E18" s="299"/>
      <c r="F18" s="296"/>
      <c r="G18" s="296"/>
      <c r="H18" s="296"/>
      <c r="I18" s="296"/>
      <c r="J18" s="296"/>
      <c r="K18" s="296"/>
      <c r="L18" s="296">
        <f t="shared" si="4"/>
        <v>0</v>
      </c>
      <c r="M18" s="299"/>
      <c r="N18" s="299">
        <v>5945</v>
      </c>
      <c r="O18" s="299">
        <f>SUM(N18)</f>
        <v>5945</v>
      </c>
      <c r="P18" s="299"/>
      <c r="Q18" s="299">
        <f>SUM(O18:P18)</f>
        <v>5945</v>
      </c>
      <c r="R18" s="299"/>
      <c r="S18" s="299">
        <f>SUM(Q18:R18)</f>
        <v>5945</v>
      </c>
      <c r="T18" s="299"/>
      <c r="U18" s="299">
        <f>SUM(S18:T18)</f>
        <v>5945</v>
      </c>
      <c r="V18" s="335"/>
      <c r="W18" s="299">
        <f>SUM(U18:V18)</f>
        <v>5945</v>
      </c>
    </row>
    <row r="19" spans="1:23" s="300" customFormat="1" x14ac:dyDescent="0.2">
      <c r="A19" s="335" t="s">
        <v>902</v>
      </c>
      <c r="B19" s="299"/>
      <c r="C19" s="299"/>
      <c r="D19" s="299"/>
      <c r="E19" s="299"/>
      <c r="F19" s="296"/>
      <c r="G19" s="296"/>
      <c r="H19" s="296"/>
      <c r="I19" s="296"/>
      <c r="J19" s="296"/>
      <c r="K19" s="296"/>
      <c r="L19" s="296">
        <f t="shared" si="4"/>
        <v>0</v>
      </c>
      <c r="M19" s="299"/>
      <c r="N19" s="299">
        <v>8944</v>
      </c>
      <c r="O19" s="299">
        <f>SUM(N19)</f>
        <v>8944</v>
      </c>
      <c r="P19" s="299"/>
      <c r="Q19" s="299">
        <f>SUM(O19:P19)</f>
        <v>8944</v>
      </c>
      <c r="R19" s="299"/>
      <c r="S19" s="299">
        <f>SUM(Q19:R19)</f>
        <v>8944</v>
      </c>
      <c r="T19" s="299"/>
      <c r="U19" s="299">
        <f>SUM(S19:T19)</f>
        <v>8944</v>
      </c>
      <c r="V19" s="335"/>
      <c r="W19" s="299">
        <f t="shared" ref="W19:W35" si="5">SUM(U19:V19)</f>
        <v>8944</v>
      </c>
    </row>
    <row r="20" spans="1:23" s="300" customFormat="1" x14ac:dyDescent="0.2">
      <c r="A20" s="335" t="s">
        <v>903</v>
      </c>
      <c r="B20" s="299"/>
      <c r="C20" s="299"/>
      <c r="D20" s="299"/>
      <c r="E20" s="299"/>
      <c r="F20" s="296"/>
      <c r="G20" s="296"/>
      <c r="H20" s="296"/>
      <c r="I20" s="296"/>
      <c r="J20" s="296"/>
      <c r="K20" s="296"/>
      <c r="L20" s="296">
        <f t="shared" si="4"/>
        <v>0</v>
      </c>
      <c r="M20" s="299"/>
      <c r="N20" s="299">
        <v>727</v>
      </c>
      <c r="O20" s="299">
        <f>SUM(N20)</f>
        <v>727</v>
      </c>
      <c r="P20" s="299"/>
      <c r="Q20" s="299">
        <f>SUM(O20:P20)</f>
        <v>727</v>
      </c>
      <c r="R20" s="299"/>
      <c r="S20" s="299">
        <f>SUM(Q20:R20)</f>
        <v>727</v>
      </c>
      <c r="T20" s="299"/>
      <c r="U20" s="299">
        <f>SUM(S20:T20)</f>
        <v>727</v>
      </c>
      <c r="V20" s="335"/>
      <c r="W20" s="299">
        <f t="shared" si="5"/>
        <v>727</v>
      </c>
    </row>
    <row r="21" spans="1:23" s="300" customFormat="1" x14ac:dyDescent="0.2">
      <c r="A21" s="335" t="s">
        <v>1045</v>
      </c>
      <c r="B21" s="299"/>
      <c r="C21" s="299"/>
      <c r="D21" s="299"/>
      <c r="E21" s="299"/>
      <c r="F21" s="296"/>
      <c r="G21" s="296"/>
      <c r="H21" s="296"/>
      <c r="I21" s="296"/>
      <c r="J21" s="296"/>
      <c r="K21" s="296"/>
      <c r="L21" s="296">
        <f t="shared" si="4"/>
        <v>0</v>
      </c>
      <c r="M21" s="299"/>
      <c r="N21" s="299">
        <v>2500</v>
      </c>
      <c r="O21" s="299">
        <f>SUM(N21)</f>
        <v>2500</v>
      </c>
      <c r="P21" s="299"/>
      <c r="Q21" s="299">
        <f>SUM(O21:P21)</f>
        <v>2500</v>
      </c>
      <c r="R21" s="299"/>
      <c r="S21" s="299">
        <f>SUM(Q21:R21)</f>
        <v>2500</v>
      </c>
      <c r="T21" s="299"/>
      <c r="U21" s="299">
        <f>SUM(S21:T21)</f>
        <v>2500</v>
      </c>
      <c r="V21" s="335"/>
      <c r="W21" s="299">
        <f t="shared" si="5"/>
        <v>2500</v>
      </c>
    </row>
    <row r="22" spans="1:23" s="300" customFormat="1" x14ac:dyDescent="0.2">
      <c r="A22" s="335" t="s">
        <v>904</v>
      </c>
      <c r="B22" s="299"/>
      <c r="C22" s="299"/>
      <c r="D22" s="299"/>
      <c r="E22" s="299"/>
      <c r="F22" s="296"/>
      <c r="G22" s="296"/>
      <c r="H22" s="296"/>
      <c r="I22" s="296"/>
      <c r="J22" s="296"/>
      <c r="K22" s="296"/>
      <c r="L22" s="296">
        <f t="shared" si="4"/>
        <v>0</v>
      </c>
      <c r="M22" s="299"/>
      <c r="N22" s="299">
        <v>700</v>
      </c>
      <c r="O22" s="299">
        <f>SUM(N22)</f>
        <v>700</v>
      </c>
      <c r="P22" s="299"/>
      <c r="Q22" s="299">
        <f>SUM(O22:P22)</f>
        <v>700</v>
      </c>
      <c r="R22" s="299"/>
      <c r="S22" s="299">
        <v>434</v>
      </c>
      <c r="T22" s="299"/>
      <c r="U22" s="299">
        <f>SUM(S22:T22)</f>
        <v>434</v>
      </c>
      <c r="V22" s="335"/>
      <c r="W22" s="299">
        <f t="shared" si="5"/>
        <v>434</v>
      </c>
    </row>
    <row r="23" spans="1:23" s="300" customFormat="1" x14ac:dyDescent="0.2">
      <c r="A23" s="335" t="s">
        <v>1170</v>
      </c>
      <c r="B23" s="299"/>
      <c r="C23" s="299"/>
      <c r="D23" s="299"/>
      <c r="E23" s="299"/>
      <c r="F23" s="296"/>
      <c r="G23" s="296"/>
      <c r="H23" s="296"/>
      <c r="I23" s="296"/>
      <c r="J23" s="296"/>
      <c r="K23" s="296"/>
      <c r="L23" s="296">
        <f t="shared" si="4"/>
        <v>0</v>
      </c>
      <c r="M23" s="299"/>
      <c r="N23" s="299"/>
      <c r="O23" s="299"/>
      <c r="P23" s="299"/>
      <c r="Q23" s="299"/>
      <c r="R23" s="299"/>
      <c r="S23" s="299">
        <v>42</v>
      </c>
      <c r="T23" s="299"/>
      <c r="U23" s="299">
        <f t="shared" ref="U23" si="6">SUM(S23:T23)</f>
        <v>42</v>
      </c>
      <c r="V23" s="335"/>
      <c r="W23" s="299">
        <f t="shared" si="5"/>
        <v>42</v>
      </c>
    </row>
    <row r="24" spans="1:23" s="300" customFormat="1" x14ac:dyDescent="0.2">
      <c r="A24" s="335" t="s">
        <v>905</v>
      </c>
      <c r="B24" s="299"/>
      <c r="C24" s="299">
        <v>5000</v>
      </c>
      <c r="D24" s="299">
        <f>SUM(C24)</f>
        <v>5000</v>
      </c>
      <c r="E24" s="299"/>
      <c r="F24" s="296">
        <f t="shared" si="2"/>
        <v>5000</v>
      </c>
      <c r="G24" s="296"/>
      <c r="H24" s="296">
        <v>3350</v>
      </c>
      <c r="I24" s="299"/>
      <c r="J24" s="296">
        <f t="shared" ref="J24:J47" si="7">SUM(H24:I24)</f>
        <v>3350</v>
      </c>
      <c r="K24" s="296"/>
      <c r="L24" s="296">
        <f t="shared" si="4"/>
        <v>3350</v>
      </c>
      <c r="M24" s="299"/>
      <c r="N24" s="299"/>
      <c r="O24" s="299"/>
      <c r="P24" s="299"/>
      <c r="Q24" s="299"/>
      <c r="R24" s="299"/>
      <c r="S24" s="299"/>
      <c r="T24" s="299"/>
      <c r="U24" s="299"/>
      <c r="V24" s="335"/>
      <c r="W24" s="299">
        <f t="shared" si="5"/>
        <v>0</v>
      </c>
    </row>
    <row r="25" spans="1:23" s="300" customFormat="1" x14ac:dyDescent="0.2">
      <c r="A25" s="335" t="s">
        <v>906</v>
      </c>
      <c r="B25" s="299"/>
      <c r="C25" s="299">
        <v>2000</v>
      </c>
      <c r="D25" s="299">
        <f t="shared" ref="D25:D43" si="8">SUM(C25)</f>
        <v>2000</v>
      </c>
      <c r="E25" s="299"/>
      <c r="F25" s="296">
        <f t="shared" si="2"/>
        <v>2000</v>
      </c>
      <c r="G25" s="296"/>
      <c r="H25" s="296">
        <v>641</v>
      </c>
      <c r="I25" s="299"/>
      <c r="J25" s="296">
        <f t="shared" si="7"/>
        <v>641</v>
      </c>
      <c r="K25" s="296"/>
      <c r="L25" s="296">
        <f t="shared" si="4"/>
        <v>641</v>
      </c>
      <c r="M25" s="299"/>
      <c r="N25" s="299"/>
      <c r="O25" s="299"/>
      <c r="P25" s="299"/>
      <c r="Q25" s="299"/>
      <c r="R25" s="299"/>
      <c r="S25" s="299"/>
      <c r="T25" s="299"/>
      <c r="U25" s="299"/>
      <c r="V25" s="335"/>
      <c r="W25" s="299">
        <f t="shared" si="5"/>
        <v>0</v>
      </c>
    </row>
    <row r="26" spans="1:23" s="300" customFormat="1" x14ac:dyDescent="0.2">
      <c r="A26" s="335" t="s">
        <v>1171</v>
      </c>
      <c r="B26" s="299"/>
      <c r="C26" s="299"/>
      <c r="D26" s="299"/>
      <c r="E26" s="299"/>
      <c r="F26" s="296"/>
      <c r="G26" s="296"/>
      <c r="H26" s="296">
        <v>4153</v>
      </c>
      <c r="I26" s="299"/>
      <c r="J26" s="296">
        <f t="shared" si="7"/>
        <v>4153</v>
      </c>
      <c r="K26" s="296"/>
      <c r="L26" s="296">
        <f t="shared" si="4"/>
        <v>4153</v>
      </c>
      <c r="M26" s="299"/>
      <c r="N26" s="299"/>
      <c r="O26" s="299"/>
      <c r="P26" s="299"/>
      <c r="Q26" s="299"/>
      <c r="R26" s="299"/>
      <c r="S26" s="299"/>
      <c r="T26" s="299"/>
      <c r="U26" s="299"/>
      <c r="V26" s="335"/>
      <c r="W26" s="299">
        <f t="shared" si="5"/>
        <v>0</v>
      </c>
    </row>
    <row r="27" spans="1:23" s="300" customFormat="1" x14ac:dyDescent="0.2">
      <c r="A27" s="335" t="s">
        <v>907</v>
      </c>
      <c r="B27" s="299"/>
      <c r="C27" s="299">
        <f>500+280</f>
        <v>780</v>
      </c>
      <c r="D27" s="299">
        <f t="shared" si="8"/>
        <v>780</v>
      </c>
      <c r="E27" s="299"/>
      <c r="F27" s="296">
        <f t="shared" si="2"/>
        <v>780</v>
      </c>
      <c r="G27" s="296"/>
      <c r="H27" s="296">
        <v>1420</v>
      </c>
      <c r="I27" s="299"/>
      <c r="J27" s="296">
        <f t="shared" si="7"/>
        <v>1420</v>
      </c>
      <c r="K27" s="296"/>
      <c r="L27" s="296">
        <f t="shared" si="4"/>
        <v>1420</v>
      </c>
      <c r="M27" s="299"/>
      <c r="N27" s="299"/>
      <c r="O27" s="299"/>
      <c r="P27" s="299"/>
      <c r="Q27" s="299"/>
      <c r="R27" s="299"/>
      <c r="S27" s="299"/>
      <c r="T27" s="299"/>
      <c r="U27" s="299"/>
      <c r="V27" s="335"/>
      <c r="W27" s="299">
        <f t="shared" si="5"/>
        <v>0</v>
      </c>
    </row>
    <row r="28" spans="1:23" s="300" customFormat="1" x14ac:dyDescent="0.2">
      <c r="A28" s="335" t="s">
        <v>908</v>
      </c>
      <c r="B28" s="299"/>
      <c r="C28" s="299">
        <v>1593</v>
      </c>
      <c r="D28" s="299">
        <f t="shared" si="8"/>
        <v>1593</v>
      </c>
      <c r="E28" s="299"/>
      <c r="F28" s="296">
        <f t="shared" si="2"/>
        <v>1593</v>
      </c>
      <c r="G28" s="296"/>
      <c r="H28" s="296">
        <v>953</v>
      </c>
      <c r="I28" s="299"/>
      <c r="J28" s="296">
        <f t="shared" si="7"/>
        <v>953</v>
      </c>
      <c r="K28" s="296"/>
      <c r="L28" s="296">
        <f t="shared" si="4"/>
        <v>953</v>
      </c>
      <c r="M28" s="299"/>
      <c r="N28" s="299"/>
      <c r="O28" s="299"/>
      <c r="P28" s="299"/>
      <c r="Q28" s="299"/>
      <c r="R28" s="299"/>
      <c r="S28" s="299"/>
      <c r="T28" s="299"/>
      <c r="U28" s="299"/>
      <c r="V28" s="335"/>
      <c r="W28" s="299">
        <f t="shared" si="5"/>
        <v>0</v>
      </c>
    </row>
    <row r="29" spans="1:23" s="300" customFormat="1" x14ac:dyDescent="0.2">
      <c r="A29" s="335" t="s">
        <v>909</v>
      </c>
      <c r="B29" s="299"/>
      <c r="C29" s="299">
        <v>254</v>
      </c>
      <c r="D29" s="299">
        <f t="shared" si="8"/>
        <v>254</v>
      </c>
      <c r="E29" s="299"/>
      <c r="F29" s="296">
        <f t="shared" si="2"/>
        <v>254</v>
      </c>
      <c r="G29" s="296"/>
      <c r="H29" s="296">
        <f t="shared" ref="H29:H43" si="9">SUM(F29:G29)</f>
        <v>254</v>
      </c>
      <c r="I29" s="296"/>
      <c r="J29" s="296">
        <f t="shared" si="7"/>
        <v>254</v>
      </c>
      <c r="K29" s="296"/>
      <c r="L29" s="296">
        <f t="shared" si="4"/>
        <v>254</v>
      </c>
      <c r="M29" s="299"/>
      <c r="N29" s="299"/>
      <c r="O29" s="299"/>
      <c r="P29" s="299"/>
      <c r="Q29" s="299"/>
      <c r="R29" s="299"/>
      <c r="S29" s="299"/>
      <c r="T29" s="299"/>
      <c r="U29" s="299"/>
      <c r="V29" s="335"/>
      <c r="W29" s="299">
        <f t="shared" si="5"/>
        <v>0</v>
      </c>
    </row>
    <row r="30" spans="1:23" s="300" customFormat="1" x14ac:dyDescent="0.2">
      <c r="A30" s="335" t="s">
        <v>910</v>
      </c>
      <c r="B30" s="299"/>
      <c r="C30" s="299">
        <v>742</v>
      </c>
      <c r="D30" s="299">
        <f t="shared" si="8"/>
        <v>742</v>
      </c>
      <c r="E30" s="299"/>
      <c r="F30" s="296">
        <f t="shared" si="2"/>
        <v>742</v>
      </c>
      <c r="G30" s="296"/>
      <c r="H30" s="296">
        <f t="shared" si="9"/>
        <v>742</v>
      </c>
      <c r="I30" s="296"/>
      <c r="J30" s="296">
        <f t="shared" si="7"/>
        <v>742</v>
      </c>
      <c r="K30" s="296"/>
      <c r="L30" s="296">
        <f t="shared" si="4"/>
        <v>742</v>
      </c>
      <c r="M30" s="299"/>
      <c r="N30" s="299"/>
      <c r="O30" s="299"/>
      <c r="P30" s="299"/>
      <c r="Q30" s="299"/>
      <c r="R30" s="299"/>
      <c r="S30" s="299"/>
      <c r="T30" s="299"/>
      <c r="U30" s="299"/>
      <c r="V30" s="335"/>
      <c r="W30" s="299">
        <f t="shared" si="5"/>
        <v>0</v>
      </c>
    </row>
    <row r="31" spans="1:23" s="300" customFormat="1" x14ac:dyDescent="0.2">
      <c r="A31" s="335" t="s">
        <v>911</v>
      </c>
      <c r="B31" s="299"/>
      <c r="C31" s="299">
        <v>2892</v>
      </c>
      <c r="D31" s="299">
        <f t="shared" si="8"/>
        <v>2892</v>
      </c>
      <c r="E31" s="299"/>
      <c r="F31" s="296">
        <f t="shared" si="2"/>
        <v>2892</v>
      </c>
      <c r="G31" s="296"/>
      <c r="H31" s="296">
        <f t="shared" si="9"/>
        <v>2892</v>
      </c>
      <c r="I31" s="296"/>
      <c r="J31" s="296">
        <f t="shared" si="7"/>
        <v>2892</v>
      </c>
      <c r="K31" s="296"/>
      <c r="L31" s="296">
        <f t="shared" si="4"/>
        <v>2892</v>
      </c>
      <c r="M31" s="299"/>
      <c r="N31" s="299"/>
      <c r="O31" s="299"/>
      <c r="P31" s="299"/>
      <c r="Q31" s="299"/>
      <c r="R31" s="299"/>
      <c r="S31" s="299"/>
      <c r="T31" s="299"/>
      <c r="U31" s="299"/>
      <c r="V31" s="335"/>
      <c r="W31" s="299">
        <f t="shared" si="5"/>
        <v>0</v>
      </c>
    </row>
    <row r="32" spans="1:23" s="300" customFormat="1" x14ac:dyDescent="0.2">
      <c r="A32" s="335" t="s">
        <v>1199</v>
      </c>
      <c r="B32" s="299"/>
      <c r="C32" s="299">
        <v>940</v>
      </c>
      <c r="D32" s="299">
        <f t="shared" si="8"/>
        <v>940</v>
      </c>
      <c r="E32" s="299"/>
      <c r="F32" s="296">
        <f t="shared" si="2"/>
        <v>940</v>
      </c>
      <c r="G32" s="296"/>
      <c r="H32" s="296">
        <v>0</v>
      </c>
      <c r="I32" s="296"/>
      <c r="J32" s="296">
        <f t="shared" si="7"/>
        <v>0</v>
      </c>
      <c r="K32" s="296"/>
      <c r="L32" s="296">
        <f t="shared" si="4"/>
        <v>0</v>
      </c>
      <c r="M32" s="299"/>
      <c r="N32" s="299"/>
      <c r="O32" s="299"/>
      <c r="P32" s="299"/>
      <c r="Q32" s="299"/>
      <c r="R32" s="299"/>
      <c r="S32" s="299">
        <v>1048</v>
      </c>
      <c r="T32" s="299"/>
      <c r="U32" s="299">
        <f t="shared" ref="U32" si="10">SUM(S32:T32)</f>
        <v>1048</v>
      </c>
      <c r="V32" s="335"/>
      <c r="W32" s="299">
        <f t="shared" si="5"/>
        <v>1048</v>
      </c>
    </row>
    <row r="33" spans="1:23" s="300" customFormat="1" x14ac:dyDescent="0.2">
      <c r="A33" s="335" t="s">
        <v>912</v>
      </c>
      <c r="B33" s="299"/>
      <c r="C33" s="299">
        <v>169</v>
      </c>
      <c r="D33" s="299">
        <f t="shared" si="8"/>
        <v>169</v>
      </c>
      <c r="E33" s="299"/>
      <c r="F33" s="296">
        <f t="shared" si="2"/>
        <v>169</v>
      </c>
      <c r="G33" s="296"/>
      <c r="H33" s="296">
        <f t="shared" si="9"/>
        <v>169</v>
      </c>
      <c r="I33" s="296"/>
      <c r="J33" s="296">
        <f t="shared" si="7"/>
        <v>169</v>
      </c>
      <c r="K33" s="296"/>
      <c r="L33" s="296">
        <f t="shared" si="4"/>
        <v>169</v>
      </c>
      <c r="M33" s="299"/>
      <c r="N33" s="299"/>
      <c r="O33" s="299"/>
      <c r="P33" s="299"/>
      <c r="Q33" s="299"/>
      <c r="R33" s="299"/>
      <c r="S33" s="299"/>
      <c r="T33" s="299"/>
      <c r="U33" s="299"/>
      <c r="V33" s="335"/>
      <c r="W33" s="299">
        <f t="shared" si="5"/>
        <v>0</v>
      </c>
    </row>
    <row r="34" spans="1:23" s="300" customFormat="1" x14ac:dyDescent="0.2">
      <c r="A34" s="335" t="s">
        <v>913</v>
      </c>
      <c r="B34" s="299"/>
      <c r="C34" s="299">
        <v>983</v>
      </c>
      <c r="D34" s="299">
        <f t="shared" si="8"/>
        <v>983</v>
      </c>
      <c r="E34" s="299"/>
      <c r="F34" s="296">
        <f t="shared" si="2"/>
        <v>983</v>
      </c>
      <c r="G34" s="296"/>
      <c r="H34" s="296">
        <f t="shared" si="9"/>
        <v>983</v>
      </c>
      <c r="I34" s="296"/>
      <c r="J34" s="296">
        <f t="shared" si="7"/>
        <v>983</v>
      </c>
      <c r="K34" s="296"/>
      <c r="L34" s="296">
        <f t="shared" si="4"/>
        <v>983</v>
      </c>
      <c r="M34" s="299"/>
      <c r="N34" s="299"/>
      <c r="O34" s="299"/>
      <c r="P34" s="299"/>
      <c r="Q34" s="299"/>
      <c r="R34" s="299"/>
      <c r="S34" s="299"/>
      <c r="T34" s="299"/>
      <c r="U34" s="299"/>
      <c r="V34" s="335"/>
      <c r="W34" s="299">
        <f t="shared" si="5"/>
        <v>0</v>
      </c>
    </row>
    <row r="35" spans="1:23" s="300" customFormat="1" x14ac:dyDescent="0.2">
      <c r="A35" s="335" t="s">
        <v>914</v>
      </c>
      <c r="B35" s="299"/>
      <c r="C35" s="299">
        <v>170</v>
      </c>
      <c r="D35" s="299">
        <f t="shared" si="8"/>
        <v>170</v>
      </c>
      <c r="E35" s="299"/>
      <c r="F35" s="296">
        <f t="shared" si="2"/>
        <v>170</v>
      </c>
      <c r="G35" s="296"/>
      <c r="H35" s="296">
        <f t="shared" si="9"/>
        <v>170</v>
      </c>
      <c r="I35" s="296"/>
      <c r="J35" s="296">
        <f t="shared" si="7"/>
        <v>170</v>
      </c>
      <c r="K35" s="296"/>
      <c r="L35" s="296">
        <f t="shared" si="4"/>
        <v>170</v>
      </c>
      <c r="M35" s="299"/>
      <c r="N35" s="299"/>
      <c r="O35" s="299"/>
      <c r="P35" s="299"/>
      <c r="Q35" s="299"/>
      <c r="R35" s="299"/>
      <c r="S35" s="299"/>
      <c r="T35" s="299"/>
      <c r="U35" s="299"/>
      <c r="V35" s="335"/>
      <c r="W35" s="299">
        <f t="shared" si="5"/>
        <v>0</v>
      </c>
    </row>
    <row r="36" spans="1:23" s="300" customFormat="1" x14ac:dyDescent="0.2">
      <c r="A36" s="335" t="s">
        <v>915</v>
      </c>
      <c r="B36" s="299"/>
      <c r="C36" s="299">
        <v>153</v>
      </c>
      <c r="D36" s="299">
        <f t="shared" si="8"/>
        <v>153</v>
      </c>
      <c r="E36" s="299"/>
      <c r="F36" s="296">
        <f t="shared" si="2"/>
        <v>153</v>
      </c>
      <c r="G36" s="296"/>
      <c r="H36" s="296">
        <f t="shared" si="9"/>
        <v>153</v>
      </c>
      <c r="I36" s="296"/>
      <c r="J36" s="296">
        <f t="shared" si="7"/>
        <v>153</v>
      </c>
      <c r="K36" s="296"/>
      <c r="L36" s="296">
        <f t="shared" si="4"/>
        <v>153</v>
      </c>
      <c r="M36" s="299"/>
      <c r="N36" s="299"/>
      <c r="O36" s="299"/>
      <c r="P36" s="299"/>
      <c r="Q36" s="299"/>
      <c r="R36" s="299"/>
      <c r="S36" s="299"/>
      <c r="T36" s="299"/>
      <c r="U36" s="299"/>
      <c r="V36" s="335"/>
      <c r="W36" s="335"/>
    </row>
    <row r="37" spans="1:23" s="300" customFormat="1" x14ac:dyDescent="0.2">
      <c r="A37" s="335" t="s">
        <v>916</v>
      </c>
      <c r="B37" s="299"/>
      <c r="C37" s="299">
        <v>1374</v>
      </c>
      <c r="D37" s="299">
        <f t="shared" si="8"/>
        <v>1374</v>
      </c>
      <c r="E37" s="299"/>
      <c r="F37" s="296">
        <f t="shared" si="2"/>
        <v>1374</v>
      </c>
      <c r="G37" s="296"/>
      <c r="H37" s="296">
        <f t="shared" si="9"/>
        <v>1374</v>
      </c>
      <c r="I37" s="296"/>
      <c r="J37" s="296">
        <f t="shared" si="7"/>
        <v>1374</v>
      </c>
      <c r="K37" s="296"/>
      <c r="L37" s="296">
        <f t="shared" si="4"/>
        <v>1374</v>
      </c>
      <c r="M37" s="299"/>
      <c r="N37" s="299"/>
      <c r="O37" s="299"/>
      <c r="P37" s="299"/>
      <c r="Q37" s="299"/>
      <c r="R37" s="299"/>
      <c r="S37" s="299"/>
      <c r="T37" s="299"/>
      <c r="U37" s="299"/>
      <c r="V37" s="335"/>
      <c r="W37" s="335"/>
    </row>
    <row r="38" spans="1:23" s="300" customFormat="1" x14ac:dyDescent="0.2">
      <c r="A38" s="335" t="s">
        <v>917</v>
      </c>
      <c r="B38" s="299"/>
      <c r="C38" s="299">
        <v>250</v>
      </c>
      <c r="D38" s="299">
        <f t="shared" si="8"/>
        <v>250</v>
      </c>
      <c r="E38" s="299"/>
      <c r="F38" s="296">
        <f t="shared" si="2"/>
        <v>250</v>
      </c>
      <c r="G38" s="296"/>
      <c r="H38" s="296">
        <f t="shared" si="9"/>
        <v>250</v>
      </c>
      <c r="I38" s="296"/>
      <c r="J38" s="296">
        <f t="shared" si="7"/>
        <v>250</v>
      </c>
      <c r="K38" s="296"/>
      <c r="L38" s="296">
        <f t="shared" si="4"/>
        <v>250</v>
      </c>
      <c r="M38" s="299"/>
      <c r="N38" s="299"/>
      <c r="O38" s="299"/>
      <c r="P38" s="299"/>
      <c r="Q38" s="299"/>
      <c r="R38" s="299"/>
      <c r="S38" s="299"/>
      <c r="T38" s="299"/>
      <c r="U38" s="299"/>
      <c r="V38" s="335"/>
      <c r="W38" s="335"/>
    </row>
    <row r="39" spans="1:23" s="300" customFormat="1" x14ac:dyDescent="0.2">
      <c r="A39" s="335" t="s">
        <v>918</v>
      </c>
      <c r="B39" s="299"/>
      <c r="C39" s="299">
        <v>115</v>
      </c>
      <c r="D39" s="299">
        <f t="shared" si="8"/>
        <v>115</v>
      </c>
      <c r="E39" s="299"/>
      <c r="F39" s="296">
        <f t="shared" si="2"/>
        <v>115</v>
      </c>
      <c r="G39" s="296"/>
      <c r="H39" s="296">
        <f t="shared" si="9"/>
        <v>115</v>
      </c>
      <c r="I39" s="296"/>
      <c r="J39" s="296">
        <f t="shared" si="7"/>
        <v>115</v>
      </c>
      <c r="K39" s="296"/>
      <c r="L39" s="296">
        <f t="shared" si="4"/>
        <v>115</v>
      </c>
      <c r="M39" s="299"/>
      <c r="N39" s="299"/>
      <c r="O39" s="299"/>
      <c r="P39" s="299"/>
      <c r="Q39" s="299"/>
      <c r="R39" s="299"/>
      <c r="S39" s="299"/>
      <c r="T39" s="299"/>
      <c r="U39" s="299"/>
      <c r="V39" s="335"/>
      <c r="W39" s="335"/>
    </row>
    <row r="40" spans="1:23" s="300" customFormat="1" x14ac:dyDescent="0.2">
      <c r="A40" s="335" t="s">
        <v>919</v>
      </c>
      <c r="B40" s="299"/>
      <c r="C40" s="299">
        <v>270</v>
      </c>
      <c r="D40" s="299">
        <f t="shared" si="8"/>
        <v>270</v>
      </c>
      <c r="E40" s="299"/>
      <c r="F40" s="296">
        <f t="shared" si="2"/>
        <v>270</v>
      </c>
      <c r="G40" s="296"/>
      <c r="H40" s="296">
        <f t="shared" si="9"/>
        <v>270</v>
      </c>
      <c r="I40" s="296"/>
      <c r="J40" s="296">
        <f t="shared" si="7"/>
        <v>270</v>
      </c>
      <c r="K40" s="296"/>
      <c r="L40" s="296">
        <f t="shared" si="4"/>
        <v>270</v>
      </c>
      <c r="M40" s="299"/>
      <c r="N40" s="299"/>
      <c r="O40" s="299"/>
      <c r="P40" s="299"/>
      <c r="Q40" s="299"/>
      <c r="R40" s="299"/>
      <c r="S40" s="299"/>
      <c r="T40" s="299"/>
      <c r="U40" s="299"/>
      <c r="V40" s="335"/>
      <c r="W40" s="335"/>
    </row>
    <row r="41" spans="1:23" s="300" customFormat="1" x14ac:dyDescent="0.2">
      <c r="A41" s="335" t="s">
        <v>920</v>
      </c>
      <c r="B41" s="299"/>
      <c r="C41" s="299">
        <v>126</v>
      </c>
      <c r="D41" s="299">
        <f t="shared" si="8"/>
        <v>126</v>
      </c>
      <c r="E41" s="299"/>
      <c r="F41" s="296">
        <f t="shared" si="2"/>
        <v>126</v>
      </c>
      <c r="G41" s="296"/>
      <c r="H41" s="296">
        <f t="shared" si="9"/>
        <v>126</v>
      </c>
      <c r="I41" s="296"/>
      <c r="J41" s="296">
        <f t="shared" si="7"/>
        <v>126</v>
      </c>
      <c r="K41" s="296"/>
      <c r="L41" s="296">
        <f t="shared" si="4"/>
        <v>126</v>
      </c>
      <c r="M41" s="299"/>
      <c r="N41" s="299"/>
      <c r="O41" s="299"/>
      <c r="P41" s="299"/>
      <c r="Q41" s="299"/>
      <c r="R41" s="299"/>
      <c r="S41" s="299"/>
      <c r="T41" s="299"/>
      <c r="U41" s="299"/>
      <c r="V41" s="335"/>
      <c r="W41" s="335"/>
    </row>
    <row r="42" spans="1:23" s="300" customFormat="1" x14ac:dyDescent="0.2">
      <c r="A42" s="335" t="s">
        <v>921</v>
      </c>
      <c r="B42" s="299"/>
      <c r="C42" s="299">
        <v>698</v>
      </c>
      <c r="D42" s="299">
        <f t="shared" si="8"/>
        <v>698</v>
      </c>
      <c r="E42" s="299"/>
      <c r="F42" s="296">
        <f t="shared" si="2"/>
        <v>698</v>
      </c>
      <c r="G42" s="296"/>
      <c r="H42" s="296">
        <f t="shared" si="9"/>
        <v>698</v>
      </c>
      <c r="I42" s="296"/>
      <c r="J42" s="296">
        <f t="shared" si="7"/>
        <v>698</v>
      </c>
      <c r="K42" s="296"/>
      <c r="L42" s="296">
        <f t="shared" si="4"/>
        <v>698</v>
      </c>
      <c r="M42" s="299"/>
      <c r="N42" s="299"/>
      <c r="O42" s="299"/>
      <c r="P42" s="299"/>
      <c r="Q42" s="299"/>
      <c r="R42" s="299"/>
      <c r="S42" s="299"/>
      <c r="T42" s="299"/>
      <c r="U42" s="299"/>
      <c r="V42" s="335"/>
      <c r="W42" s="335"/>
    </row>
    <row r="43" spans="1:23" s="300" customFormat="1" x14ac:dyDescent="0.2">
      <c r="A43" s="335" t="s">
        <v>922</v>
      </c>
      <c r="B43" s="299"/>
      <c r="C43" s="299">
        <v>254</v>
      </c>
      <c r="D43" s="299">
        <f t="shared" si="8"/>
        <v>254</v>
      </c>
      <c r="E43" s="299"/>
      <c r="F43" s="296">
        <f t="shared" si="2"/>
        <v>254</v>
      </c>
      <c r="G43" s="296"/>
      <c r="H43" s="296">
        <f t="shared" si="9"/>
        <v>254</v>
      </c>
      <c r="I43" s="296"/>
      <c r="J43" s="296">
        <f t="shared" si="7"/>
        <v>254</v>
      </c>
      <c r="K43" s="296"/>
      <c r="L43" s="296">
        <f t="shared" si="4"/>
        <v>254</v>
      </c>
      <c r="M43" s="299"/>
      <c r="N43" s="299"/>
      <c r="O43" s="299"/>
      <c r="P43" s="299"/>
      <c r="Q43" s="299"/>
      <c r="R43" s="299"/>
      <c r="S43" s="299"/>
      <c r="T43" s="299"/>
      <c r="U43" s="299"/>
      <c r="V43" s="335"/>
      <c r="W43" s="335"/>
    </row>
    <row r="44" spans="1:23" s="300" customFormat="1" x14ac:dyDescent="0.2">
      <c r="A44" s="335" t="s">
        <v>1121</v>
      </c>
      <c r="B44" s="299"/>
      <c r="C44" s="299"/>
      <c r="D44" s="299"/>
      <c r="E44" s="299"/>
      <c r="F44" s="299"/>
      <c r="G44" s="299"/>
      <c r="H44" s="299">
        <v>564</v>
      </c>
      <c r="I44" s="299"/>
      <c r="J44" s="296">
        <f t="shared" si="7"/>
        <v>564</v>
      </c>
      <c r="K44" s="296"/>
      <c r="L44" s="296">
        <f t="shared" si="4"/>
        <v>564</v>
      </c>
      <c r="M44" s="299"/>
      <c r="N44" s="299"/>
      <c r="O44" s="299"/>
      <c r="P44" s="299"/>
      <c r="Q44" s="299"/>
      <c r="R44" s="299"/>
      <c r="S44" s="299"/>
      <c r="T44" s="299"/>
      <c r="U44" s="299"/>
      <c r="V44" s="335"/>
      <c r="W44" s="335"/>
    </row>
    <row r="45" spans="1:23" s="300" customFormat="1" x14ac:dyDescent="0.2">
      <c r="A45" s="335" t="s">
        <v>1122</v>
      </c>
      <c r="B45" s="299"/>
      <c r="C45" s="299"/>
      <c r="D45" s="299"/>
      <c r="E45" s="299"/>
      <c r="F45" s="299"/>
      <c r="G45" s="299"/>
      <c r="H45" s="299">
        <v>1250</v>
      </c>
      <c r="I45" s="299"/>
      <c r="J45" s="296">
        <f t="shared" si="7"/>
        <v>1250</v>
      </c>
      <c r="K45" s="296"/>
      <c r="L45" s="296">
        <f t="shared" si="4"/>
        <v>1250</v>
      </c>
      <c r="M45" s="299"/>
      <c r="N45" s="299"/>
      <c r="O45" s="299"/>
      <c r="P45" s="299"/>
      <c r="Q45" s="299"/>
      <c r="R45" s="299"/>
      <c r="S45" s="299"/>
      <c r="T45" s="299"/>
      <c r="U45" s="299"/>
      <c r="V45" s="335"/>
      <c r="W45" s="335"/>
    </row>
    <row r="46" spans="1:23" s="300" customFormat="1" x14ac:dyDescent="0.2">
      <c r="A46" s="335" t="s">
        <v>1123</v>
      </c>
      <c r="B46" s="299"/>
      <c r="C46" s="299"/>
      <c r="D46" s="299"/>
      <c r="E46" s="299"/>
      <c r="F46" s="299"/>
      <c r="G46" s="299"/>
      <c r="H46" s="299">
        <v>700</v>
      </c>
      <c r="I46" s="299"/>
      <c r="J46" s="296">
        <f t="shared" si="7"/>
        <v>700</v>
      </c>
      <c r="K46" s="296"/>
      <c r="L46" s="296">
        <f t="shared" si="4"/>
        <v>700</v>
      </c>
      <c r="M46" s="299"/>
      <c r="N46" s="299"/>
      <c r="O46" s="299"/>
      <c r="P46" s="299"/>
      <c r="Q46" s="299"/>
      <c r="R46" s="299"/>
      <c r="S46" s="299"/>
      <c r="T46" s="299"/>
      <c r="U46" s="299"/>
      <c r="V46" s="335"/>
      <c r="W46" s="335"/>
    </row>
    <row r="47" spans="1:23" s="300" customFormat="1" x14ac:dyDescent="0.2">
      <c r="A47" s="335" t="s">
        <v>1124</v>
      </c>
      <c r="B47" s="299"/>
      <c r="C47" s="299"/>
      <c r="D47" s="299"/>
      <c r="E47" s="299"/>
      <c r="F47" s="299"/>
      <c r="G47" s="299"/>
      <c r="H47" s="299">
        <v>224</v>
      </c>
      <c r="I47" s="299"/>
      <c r="J47" s="296">
        <f t="shared" si="7"/>
        <v>224</v>
      </c>
      <c r="K47" s="296"/>
      <c r="L47" s="296">
        <f t="shared" si="4"/>
        <v>224</v>
      </c>
      <c r="M47" s="299"/>
      <c r="N47" s="299"/>
      <c r="O47" s="299"/>
      <c r="P47" s="299"/>
      <c r="Q47" s="299"/>
      <c r="R47" s="299"/>
      <c r="S47" s="299"/>
      <c r="T47" s="299"/>
      <c r="U47" s="299"/>
      <c r="V47" s="335"/>
      <c r="W47" s="335"/>
    </row>
    <row r="48" spans="1:23" s="338" customFormat="1" ht="15" customHeight="1" x14ac:dyDescent="0.2">
      <c r="A48" s="336" t="s">
        <v>158</v>
      </c>
      <c r="B48" s="337">
        <f t="shared" ref="B48:W48" si="11">SUM(B7:B47)</f>
        <v>130507</v>
      </c>
      <c r="C48" s="337">
        <f t="shared" si="11"/>
        <v>24183</v>
      </c>
      <c r="D48" s="337">
        <f t="shared" si="11"/>
        <v>154690</v>
      </c>
      <c r="E48" s="337">
        <f t="shared" si="11"/>
        <v>0</v>
      </c>
      <c r="F48" s="337">
        <f t="shared" si="11"/>
        <v>154690</v>
      </c>
      <c r="G48" s="337">
        <f t="shared" si="11"/>
        <v>0</v>
      </c>
      <c r="H48" s="337">
        <f t="shared" si="11"/>
        <v>153866</v>
      </c>
      <c r="I48" s="337">
        <f t="shared" si="11"/>
        <v>0</v>
      </c>
      <c r="J48" s="337">
        <f t="shared" si="11"/>
        <v>153866</v>
      </c>
      <c r="K48" s="337">
        <f t="shared" si="11"/>
        <v>-90477</v>
      </c>
      <c r="L48" s="337">
        <f t="shared" si="11"/>
        <v>63389</v>
      </c>
      <c r="M48" s="337">
        <f t="shared" si="11"/>
        <v>0</v>
      </c>
      <c r="N48" s="337">
        <f t="shared" si="11"/>
        <v>18816</v>
      </c>
      <c r="O48" s="337">
        <f t="shared" si="11"/>
        <v>18816</v>
      </c>
      <c r="P48" s="337">
        <f t="shared" si="11"/>
        <v>0</v>
      </c>
      <c r="Q48" s="337">
        <f t="shared" si="11"/>
        <v>18816</v>
      </c>
      <c r="R48" s="337">
        <f t="shared" si="11"/>
        <v>0</v>
      </c>
      <c r="S48" s="337">
        <f t="shared" si="11"/>
        <v>19640</v>
      </c>
      <c r="T48" s="337">
        <f t="shared" si="11"/>
        <v>0</v>
      </c>
      <c r="U48" s="337">
        <f t="shared" si="11"/>
        <v>19640</v>
      </c>
      <c r="V48" s="337">
        <f t="shared" si="11"/>
        <v>0</v>
      </c>
      <c r="W48" s="337">
        <f t="shared" si="11"/>
        <v>19640</v>
      </c>
    </row>
    <row r="49" spans="1:23" s="300" customFormat="1" ht="15" customHeight="1" x14ac:dyDescent="0.2">
      <c r="A49" s="297" t="s">
        <v>926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335"/>
      <c r="W49" s="335"/>
    </row>
    <row r="50" spans="1:23" x14ac:dyDescent="0.2">
      <c r="A50" s="302" t="s">
        <v>925</v>
      </c>
      <c r="B50" s="296"/>
      <c r="C50" s="296">
        <v>1573</v>
      </c>
      <c r="D50" s="296">
        <f>SUM(B50:C50)</f>
        <v>1573</v>
      </c>
      <c r="E50" s="296"/>
      <c r="F50" s="296">
        <f>SUM(D50:E50)</f>
        <v>1573</v>
      </c>
      <c r="G50" s="296"/>
      <c r="H50" s="296">
        <v>1881</v>
      </c>
      <c r="I50" s="296"/>
      <c r="J50" s="296">
        <f>SUM(H50:I50)</f>
        <v>1881</v>
      </c>
      <c r="K50" s="296"/>
      <c r="L50" s="296">
        <f>SUM(J50:K50)</f>
        <v>1881</v>
      </c>
      <c r="M50" s="296"/>
      <c r="N50" s="296"/>
      <c r="O50" s="296"/>
      <c r="P50" s="296"/>
      <c r="Q50" s="296"/>
      <c r="R50" s="296"/>
      <c r="S50" s="296"/>
      <c r="T50" s="296"/>
      <c r="U50" s="296"/>
      <c r="V50" s="334"/>
      <c r="W50" s="334"/>
    </row>
    <row r="51" spans="1:23" s="300" customFormat="1" ht="15" customHeight="1" x14ac:dyDescent="0.2">
      <c r="A51" s="302" t="s">
        <v>678</v>
      </c>
      <c r="B51" s="563"/>
      <c r="C51" s="563">
        <v>3414</v>
      </c>
      <c r="D51" s="296">
        <f>SUM(B51:C51)</f>
        <v>3414</v>
      </c>
      <c r="E51" s="296"/>
      <c r="F51" s="296">
        <f>SUM(D51:E51)</f>
        <v>3414</v>
      </c>
      <c r="G51" s="296"/>
      <c r="H51" s="296">
        <f>SUM(F51:G51)</f>
        <v>3414</v>
      </c>
      <c r="I51" s="296"/>
      <c r="J51" s="296">
        <f>SUM(H51:I51)</f>
        <v>3414</v>
      </c>
      <c r="K51" s="296"/>
      <c r="L51" s="296">
        <f t="shared" ref="L51:L52" si="12">SUM(J51:K51)</f>
        <v>3414</v>
      </c>
      <c r="M51" s="563"/>
      <c r="N51" s="563"/>
      <c r="O51" s="563"/>
      <c r="P51" s="563"/>
      <c r="Q51" s="563"/>
      <c r="R51" s="563"/>
      <c r="S51" s="563"/>
      <c r="T51" s="563"/>
      <c r="U51" s="563"/>
      <c r="V51" s="335"/>
      <c r="W51" s="335"/>
    </row>
    <row r="52" spans="1:23" s="300" customFormat="1" ht="30" x14ac:dyDescent="0.2">
      <c r="A52" s="302" t="s">
        <v>1074</v>
      </c>
      <c r="B52" s="563"/>
      <c r="C52" s="563"/>
      <c r="D52" s="296"/>
      <c r="E52" s="296"/>
      <c r="F52" s="296"/>
      <c r="G52" s="296"/>
      <c r="H52" s="296">
        <v>4057</v>
      </c>
      <c r="I52" s="296"/>
      <c r="J52" s="296">
        <f>SUM(H52:I52)</f>
        <v>4057</v>
      </c>
      <c r="K52" s="296"/>
      <c r="L52" s="296">
        <f t="shared" si="12"/>
        <v>4057</v>
      </c>
      <c r="M52" s="563"/>
      <c r="N52" s="563"/>
      <c r="O52" s="563"/>
      <c r="P52" s="563"/>
      <c r="Q52" s="563"/>
      <c r="R52" s="563"/>
      <c r="S52" s="563"/>
      <c r="T52" s="563"/>
      <c r="U52" s="563"/>
      <c r="V52" s="335"/>
      <c r="W52" s="335"/>
    </row>
    <row r="53" spans="1:23" s="300" customFormat="1" x14ac:dyDescent="0.2">
      <c r="A53" s="302" t="s">
        <v>1198</v>
      </c>
      <c r="B53" s="563"/>
      <c r="C53" s="563"/>
      <c r="D53" s="296"/>
      <c r="E53" s="296"/>
      <c r="F53" s="296"/>
      <c r="G53" s="296"/>
      <c r="H53" s="296"/>
      <c r="I53" s="296"/>
      <c r="J53" s="296"/>
      <c r="K53" s="296"/>
      <c r="L53" s="296"/>
      <c r="M53" s="563"/>
      <c r="N53" s="563"/>
      <c r="O53" s="563"/>
      <c r="P53" s="563"/>
      <c r="Q53" s="563"/>
      <c r="R53" s="563"/>
      <c r="S53" s="563"/>
      <c r="T53" s="563"/>
      <c r="U53" s="563"/>
      <c r="V53" s="299">
        <v>3804</v>
      </c>
      <c r="W53" s="299">
        <f>SUM(U53:V53)</f>
        <v>3804</v>
      </c>
    </row>
    <row r="54" spans="1:23" s="338" customFormat="1" ht="15" customHeight="1" x14ac:dyDescent="0.2">
      <c r="A54" s="336" t="s">
        <v>158</v>
      </c>
      <c r="B54" s="337"/>
      <c r="C54" s="337">
        <f>SUM(C50:C51)</f>
        <v>4987</v>
      </c>
      <c r="D54" s="337">
        <f>SUM(D50:D51)</f>
        <v>4987</v>
      </c>
      <c r="E54" s="337">
        <f t="shared" ref="E54:G54" si="13">SUM(E50:E51)</f>
        <v>0</v>
      </c>
      <c r="F54" s="337">
        <f t="shared" si="13"/>
        <v>4987</v>
      </c>
      <c r="G54" s="337">
        <f t="shared" si="13"/>
        <v>0</v>
      </c>
      <c r="H54" s="337">
        <f>SUM(H50:H52)</f>
        <v>9352</v>
      </c>
      <c r="I54" s="337">
        <f t="shared" ref="I54:U54" si="14">SUM(I50:I52)</f>
        <v>0</v>
      </c>
      <c r="J54" s="337">
        <f t="shared" si="14"/>
        <v>9352</v>
      </c>
      <c r="K54" s="337">
        <f t="shared" si="14"/>
        <v>0</v>
      </c>
      <c r="L54" s="337">
        <f t="shared" si="14"/>
        <v>9352</v>
      </c>
      <c r="M54" s="337">
        <f t="shared" si="14"/>
        <v>0</v>
      </c>
      <c r="N54" s="337">
        <f t="shared" si="14"/>
        <v>0</v>
      </c>
      <c r="O54" s="337">
        <f t="shared" si="14"/>
        <v>0</v>
      </c>
      <c r="P54" s="337">
        <f t="shared" si="14"/>
        <v>0</v>
      </c>
      <c r="Q54" s="337">
        <f t="shared" si="14"/>
        <v>0</v>
      </c>
      <c r="R54" s="337">
        <f t="shared" si="14"/>
        <v>0</v>
      </c>
      <c r="S54" s="337">
        <f t="shared" si="14"/>
        <v>0</v>
      </c>
      <c r="T54" s="337">
        <f t="shared" si="14"/>
        <v>0</v>
      </c>
      <c r="U54" s="337">
        <f t="shared" si="14"/>
        <v>0</v>
      </c>
      <c r="V54" s="346">
        <f>V53</f>
        <v>3804</v>
      </c>
      <c r="W54" s="346">
        <f>W53</f>
        <v>3804</v>
      </c>
    </row>
    <row r="55" spans="1:23" ht="18.75" customHeight="1" x14ac:dyDescent="0.2">
      <c r="A55" s="294" t="s">
        <v>483</v>
      </c>
      <c r="B55" s="296"/>
      <c r="C55" s="296"/>
      <c r="D55" s="296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334"/>
      <c r="W55" s="334"/>
    </row>
    <row r="56" spans="1:23" ht="15" customHeight="1" x14ac:dyDescent="0.2">
      <c r="A56" s="302" t="s">
        <v>678</v>
      </c>
      <c r="B56" s="296">
        <v>414</v>
      </c>
      <c r="C56" s="296">
        <v>1849</v>
      </c>
      <c r="D56" s="296">
        <f>SUM(B56:C56)</f>
        <v>2263</v>
      </c>
      <c r="E56" s="296"/>
      <c r="F56" s="296">
        <f>SUM(D56:E56)</f>
        <v>2263</v>
      </c>
      <c r="G56" s="296"/>
      <c r="H56" s="296">
        <v>1742</v>
      </c>
      <c r="I56" s="296"/>
      <c r="J56" s="296">
        <f>SUM(H56:I56)</f>
        <v>1742</v>
      </c>
      <c r="K56" s="296"/>
      <c r="L56" s="296">
        <f>SUM(J56:K56)</f>
        <v>1742</v>
      </c>
      <c r="M56" s="296"/>
      <c r="N56" s="296"/>
      <c r="O56" s="296"/>
      <c r="P56" s="296"/>
      <c r="Q56" s="296"/>
      <c r="R56" s="296"/>
      <c r="S56" s="296"/>
      <c r="T56" s="296"/>
      <c r="U56" s="296"/>
      <c r="V56" s="334"/>
      <c r="W56" s="334"/>
    </row>
    <row r="57" spans="1:23" ht="15" customHeight="1" x14ac:dyDescent="0.2">
      <c r="A57" s="302" t="s">
        <v>1146</v>
      </c>
      <c r="B57" s="296"/>
      <c r="C57" s="296"/>
      <c r="D57" s="296"/>
      <c r="E57" s="296"/>
      <c r="F57" s="296"/>
      <c r="G57" s="296"/>
      <c r="H57" s="296">
        <v>2878</v>
      </c>
      <c r="I57" s="296"/>
      <c r="J57" s="296">
        <f>SUM(H57:I57)</f>
        <v>2878</v>
      </c>
      <c r="K57" s="296"/>
      <c r="L57" s="296">
        <f t="shared" ref="L57:L58" si="15">SUM(J57:K57)</f>
        <v>2878</v>
      </c>
      <c r="M57" s="296"/>
      <c r="N57" s="296"/>
      <c r="O57" s="296"/>
      <c r="P57" s="296"/>
      <c r="Q57" s="296"/>
      <c r="R57" s="296"/>
      <c r="S57" s="296"/>
      <c r="T57" s="296"/>
      <c r="U57" s="296"/>
      <c r="V57" s="334"/>
      <c r="W57" s="334"/>
    </row>
    <row r="58" spans="1:23" ht="15" customHeight="1" x14ac:dyDescent="0.2">
      <c r="A58" s="302" t="s">
        <v>1139</v>
      </c>
      <c r="B58" s="296"/>
      <c r="C58" s="296"/>
      <c r="D58" s="296"/>
      <c r="E58" s="296"/>
      <c r="F58" s="296"/>
      <c r="G58" s="296"/>
      <c r="H58" s="296">
        <v>521</v>
      </c>
      <c r="I58" s="296"/>
      <c r="J58" s="296">
        <f>SUM(H58:I58)</f>
        <v>521</v>
      </c>
      <c r="K58" s="296"/>
      <c r="L58" s="296">
        <f t="shared" si="15"/>
        <v>521</v>
      </c>
      <c r="M58" s="296"/>
      <c r="N58" s="296"/>
      <c r="O58" s="296"/>
      <c r="P58" s="296"/>
      <c r="Q58" s="296"/>
      <c r="R58" s="296"/>
      <c r="S58" s="296"/>
      <c r="T58" s="296"/>
      <c r="U58" s="296"/>
      <c r="V58" s="334"/>
      <c r="W58" s="334"/>
    </row>
    <row r="59" spans="1:23" s="341" customFormat="1" ht="15" customHeight="1" x14ac:dyDescent="0.2">
      <c r="A59" s="339" t="s">
        <v>158</v>
      </c>
      <c r="B59" s="340">
        <f>SUM(B56:B56)</f>
        <v>414</v>
      </c>
      <c r="C59" s="340">
        <f t="shared" ref="C59:G59" si="16">SUM(C56:C56)</f>
        <v>1849</v>
      </c>
      <c r="D59" s="340">
        <f t="shared" si="16"/>
        <v>2263</v>
      </c>
      <c r="E59" s="340">
        <f t="shared" si="16"/>
        <v>0</v>
      </c>
      <c r="F59" s="340">
        <f t="shared" si="16"/>
        <v>2263</v>
      </c>
      <c r="G59" s="340">
        <f t="shared" si="16"/>
        <v>0</v>
      </c>
      <c r="H59" s="340">
        <f>SUM(H56:H58)</f>
        <v>5141</v>
      </c>
      <c r="I59" s="340">
        <f t="shared" ref="I59:U59" si="17">SUM(I56:I58)</f>
        <v>0</v>
      </c>
      <c r="J59" s="340">
        <f t="shared" si="17"/>
        <v>5141</v>
      </c>
      <c r="K59" s="340">
        <f t="shared" si="17"/>
        <v>0</v>
      </c>
      <c r="L59" s="340">
        <f t="shared" si="17"/>
        <v>5141</v>
      </c>
      <c r="M59" s="340">
        <f t="shared" si="17"/>
        <v>0</v>
      </c>
      <c r="N59" s="340">
        <f t="shared" si="17"/>
        <v>0</v>
      </c>
      <c r="O59" s="340">
        <f t="shared" si="17"/>
        <v>0</v>
      </c>
      <c r="P59" s="340">
        <f t="shared" si="17"/>
        <v>0</v>
      </c>
      <c r="Q59" s="340">
        <f t="shared" si="17"/>
        <v>0</v>
      </c>
      <c r="R59" s="340">
        <f t="shared" si="17"/>
        <v>0</v>
      </c>
      <c r="S59" s="340">
        <f t="shared" si="17"/>
        <v>0</v>
      </c>
      <c r="T59" s="340">
        <f t="shared" si="17"/>
        <v>0</v>
      </c>
      <c r="U59" s="340">
        <f t="shared" si="17"/>
        <v>0</v>
      </c>
      <c r="V59" s="769"/>
      <c r="W59" s="769"/>
    </row>
    <row r="60" spans="1:23" s="344" customFormat="1" ht="18.75" customHeight="1" x14ac:dyDescent="0.2">
      <c r="A60" s="342" t="s">
        <v>679</v>
      </c>
      <c r="B60" s="296"/>
      <c r="C60" s="296"/>
      <c r="D60" s="296"/>
      <c r="E60" s="296"/>
      <c r="F60" s="296"/>
      <c r="G60" s="296"/>
      <c r="H60" s="296"/>
      <c r="I60" s="296"/>
      <c r="J60" s="296"/>
      <c r="K60" s="296"/>
      <c r="L60" s="296"/>
      <c r="M60" s="343"/>
      <c r="N60" s="343"/>
      <c r="O60" s="343"/>
      <c r="P60" s="343"/>
      <c r="Q60" s="343"/>
      <c r="R60" s="343"/>
      <c r="S60" s="343"/>
      <c r="T60" s="343"/>
      <c r="U60" s="343"/>
      <c r="V60" s="770"/>
      <c r="W60" s="770"/>
    </row>
    <row r="61" spans="1:23" s="344" customFormat="1" ht="18.75" customHeight="1" x14ac:dyDescent="0.25">
      <c r="A61" s="496" t="s">
        <v>837</v>
      </c>
      <c r="B61" s="296">
        <v>29151</v>
      </c>
      <c r="C61" s="296"/>
      <c r="D61" s="296">
        <f>SUM(B61:C61)</f>
        <v>29151</v>
      </c>
      <c r="E61" s="350"/>
      <c r="F61" s="296">
        <f>SUM(D61:E61)</f>
        <v>29151</v>
      </c>
      <c r="G61" s="296"/>
      <c r="H61" s="296">
        <f>SUM(F61:G61)</f>
        <v>29151</v>
      </c>
      <c r="I61" s="296"/>
      <c r="J61" s="296">
        <f>SUM(H61:I61)</f>
        <v>29151</v>
      </c>
      <c r="K61" s="296"/>
      <c r="L61" s="296">
        <f>SUM(J61:K61)</f>
        <v>29151</v>
      </c>
      <c r="M61" s="343"/>
      <c r="N61" s="343"/>
      <c r="O61" s="343"/>
      <c r="P61" s="343"/>
      <c r="Q61" s="343"/>
      <c r="R61" s="343"/>
      <c r="S61" s="343"/>
      <c r="T61" s="343"/>
      <c r="U61" s="343"/>
      <c r="V61" s="770"/>
      <c r="W61" s="770"/>
    </row>
    <row r="62" spans="1:23" s="344" customFormat="1" ht="18.75" customHeight="1" x14ac:dyDescent="0.25">
      <c r="A62" s="496" t="s">
        <v>838</v>
      </c>
      <c r="B62" s="296"/>
      <c r="C62" s="296"/>
      <c r="D62" s="296">
        <f>SUM(B62:C62)</f>
        <v>0</v>
      </c>
      <c r="E62" s="350"/>
      <c r="F62" s="296">
        <f>SUM(D62:E62)</f>
        <v>0</v>
      </c>
      <c r="G62" s="296"/>
      <c r="H62" s="296">
        <f>SUM(F62:G62)</f>
        <v>0</v>
      </c>
      <c r="I62" s="296"/>
      <c r="J62" s="296"/>
      <c r="K62" s="296"/>
      <c r="L62" s="296">
        <f t="shared" ref="L62:L65" si="18">SUM(J62:K62)</f>
        <v>0</v>
      </c>
      <c r="M62" s="343">
        <v>22864</v>
      </c>
      <c r="N62" s="343"/>
      <c r="O62" s="343">
        <f>SUM(M62:N62)</f>
        <v>22864</v>
      </c>
      <c r="P62" s="343"/>
      <c r="Q62" s="343">
        <f>SUM(O62:P62)</f>
        <v>22864</v>
      </c>
      <c r="R62" s="343"/>
      <c r="S62" s="343">
        <f>SUM(Q62:R62)</f>
        <v>22864</v>
      </c>
      <c r="T62" s="343"/>
      <c r="U62" s="343">
        <f>SUM(S62:T62)</f>
        <v>22864</v>
      </c>
      <c r="V62" s="770"/>
      <c r="W62" s="343">
        <f>SUM(U62:V62)</f>
        <v>22864</v>
      </c>
    </row>
    <row r="63" spans="1:23" s="344" customFormat="1" ht="18.75" customHeight="1" x14ac:dyDescent="0.2">
      <c r="A63" s="683" t="s">
        <v>1125</v>
      </c>
      <c r="B63" s="296"/>
      <c r="C63" s="296"/>
      <c r="D63" s="296"/>
      <c r="E63" s="350"/>
      <c r="F63" s="296"/>
      <c r="G63" s="296"/>
      <c r="H63" s="296">
        <v>3300</v>
      </c>
      <c r="I63" s="296"/>
      <c r="J63" s="296">
        <f>SUM(H63:I63)</f>
        <v>3300</v>
      </c>
      <c r="K63" s="296"/>
      <c r="L63" s="296">
        <f t="shared" si="18"/>
        <v>3300</v>
      </c>
      <c r="M63" s="343"/>
      <c r="N63" s="343"/>
      <c r="O63" s="343"/>
      <c r="P63" s="343"/>
      <c r="Q63" s="343"/>
      <c r="R63" s="343"/>
      <c r="S63" s="343"/>
      <c r="T63" s="343"/>
      <c r="U63" s="343"/>
      <c r="V63" s="770"/>
      <c r="W63" s="343">
        <f t="shared" ref="W63:W65" si="19">SUM(U63:V63)</f>
        <v>0</v>
      </c>
    </row>
    <row r="64" spans="1:23" s="344" customFormat="1" ht="18.75" customHeight="1" x14ac:dyDescent="0.2">
      <c r="A64" s="795" t="s">
        <v>1044</v>
      </c>
      <c r="B64" s="296"/>
      <c r="C64" s="296"/>
      <c r="D64" s="296"/>
      <c r="E64" s="350"/>
      <c r="F64" s="296"/>
      <c r="G64" s="296"/>
      <c r="H64" s="296">
        <v>3512</v>
      </c>
      <c r="I64" s="296"/>
      <c r="J64" s="296">
        <f>SUM(H64:I64)</f>
        <v>3512</v>
      </c>
      <c r="K64" s="296"/>
      <c r="L64" s="296">
        <f t="shared" si="18"/>
        <v>3512</v>
      </c>
      <c r="M64" s="343"/>
      <c r="N64" s="343"/>
      <c r="O64" s="343"/>
      <c r="P64" s="343"/>
      <c r="Q64" s="343"/>
      <c r="R64" s="343">
        <f>20000+2250</f>
        <v>22250</v>
      </c>
      <c r="S64" s="343">
        <v>38070</v>
      </c>
      <c r="T64" s="343"/>
      <c r="U64" s="343">
        <f>SUM(S64:T64)</f>
        <v>38070</v>
      </c>
      <c r="V64" s="770"/>
      <c r="W64" s="343">
        <f t="shared" si="19"/>
        <v>38070</v>
      </c>
    </row>
    <row r="65" spans="1:23" s="344" customFormat="1" ht="15" customHeight="1" x14ac:dyDescent="0.2">
      <c r="A65" s="335" t="s">
        <v>678</v>
      </c>
      <c r="B65" s="296">
        <v>250</v>
      </c>
      <c r="C65" s="296">
        <v>137</v>
      </c>
      <c r="D65" s="296">
        <f>SUM(B65:C65)</f>
        <v>387</v>
      </c>
      <c r="E65" s="350"/>
      <c r="F65" s="296">
        <f>SUM(D65:E65)</f>
        <v>387</v>
      </c>
      <c r="G65" s="296">
        <f>1001+489</f>
        <v>1490</v>
      </c>
      <c r="H65" s="296">
        <v>1741</v>
      </c>
      <c r="I65" s="296">
        <v>576</v>
      </c>
      <c r="J65" s="296">
        <f>SUM(H65:I65)</f>
        <v>2317</v>
      </c>
      <c r="K65" s="296">
        <v>299</v>
      </c>
      <c r="L65" s="296">
        <f t="shared" si="18"/>
        <v>2616</v>
      </c>
      <c r="M65" s="299"/>
      <c r="N65" s="299"/>
      <c r="O65" s="299"/>
      <c r="P65" s="299"/>
      <c r="Q65" s="299"/>
      <c r="R65" s="299"/>
      <c r="S65" s="343">
        <f>SUM(Q65:R65)</f>
        <v>0</v>
      </c>
      <c r="T65" s="343"/>
      <c r="U65" s="343"/>
      <c r="V65" s="770"/>
      <c r="W65" s="343">
        <f t="shared" si="19"/>
        <v>0</v>
      </c>
    </row>
    <row r="66" spans="1:23" s="341" customFormat="1" ht="15" customHeight="1" x14ac:dyDescent="0.2">
      <c r="A66" s="339" t="s">
        <v>158</v>
      </c>
      <c r="B66" s="340">
        <f t="shared" ref="B66:W66" si="20">SUM(B61:B65)</f>
        <v>29401</v>
      </c>
      <c r="C66" s="340">
        <f t="shared" si="20"/>
        <v>137</v>
      </c>
      <c r="D66" s="340">
        <f t="shared" si="20"/>
        <v>29538</v>
      </c>
      <c r="E66" s="340">
        <f t="shared" si="20"/>
        <v>0</v>
      </c>
      <c r="F66" s="340">
        <f t="shared" si="20"/>
        <v>29538</v>
      </c>
      <c r="G66" s="340">
        <f t="shared" si="20"/>
        <v>1490</v>
      </c>
      <c r="H66" s="340">
        <f t="shared" si="20"/>
        <v>37704</v>
      </c>
      <c r="I66" s="340">
        <f t="shared" si="20"/>
        <v>576</v>
      </c>
      <c r="J66" s="340">
        <f t="shared" si="20"/>
        <v>38280</v>
      </c>
      <c r="K66" s="340">
        <f t="shared" si="20"/>
        <v>299</v>
      </c>
      <c r="L66" s="340">
        <f t="shared" si="20"/>
        <v>38579</v>
      </c>
      <c r="M66" s="340">
        <f t="shared" si="20"/>
        <v>22864</v>
      </c>
      <c r="N66" s="340">
        <f t="shared" si="20"/>
        <v>0</v>
      </c>
      <c r="O66" s="340">
        <f t="shared" si="20"/>
        <v>22864</v>
      </c>
      <c r="P66" s="340">
        <f t="shared" si="20"/>
        <v>0</v>
      </c>
      <c r="Q66" s="340">
        <f t="shared" si="20"/>
        <v>22864</v>
      </c>
      <c r="R66" s="340">
        <f t="shared" si="20"/>
        <v>22250</v>
      </c>
      <c r="S66" s="340">
        <f t="shared" si="20"/>
        <v>60934</v>
      </c>
      <c r="T66" s="340">
        <f t="shared" si="20"/>
        <v>0</v>
      </c>
      <c r="U66" s="340">
        <f t="shared" si="20"/>
        <v>60934</v>
      </c>
      <c r="V66" s="340">
        <f t="shared" si="20"/>
        <v>0</v>
      </c>
      <c r="W66" s="340">
        <f t="shared" si="20"/>
        <v>60934</v>
      </c>
    </row>
    <row r="67" spans="1:23" ht="18.75" customHeight="1" x14ac:dyDescent="0.2">
      <c r="A67" s="297" t="s">
        <v>680</v>
      </c>
      <c r="B67" s="296"/>
      <c r="C67" s="296"/>
      <c r="D67" s="296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334"/>
      <c r="W67" s="334"/>
    </row>
    <row r="68" spans="1:23" ht="15" customHeight="1" x14ac:dyDescent="0.2">
      <c r="A68" s="298" t="s">
        <v>681</v>
      </c>
      <c r="B68" s="296">
        <v>242</v>
      </c>
      <c r="C68" s="296"/>
      <c r="D68" s="296">
        <f>SUM(B68:C68)</f>
        <v>242</v>
      </c>
      <c r="E68" s="296"/>
      <c r="F68" s="296">
        <f>SUM(D68:E68)</f>
        <v>242</v>
      </c>
      <c r="G68" s="296"/>
      <c r="H68" s="296">
        <f>SUM(F68:G68)</f>
        <v>242</v>
      </c>
      <c r="I68" s="296"/>
      <c r="J68" s="296">
        <f>SUM(H68:I68)</f>
        <v>242</v>
      </c>
      <c r="K68" s="296"/>
      <c r="L68" s="296">
        <f>SUM(J68:K68)</f>
        <v>242</v>
      </c>
      <c r="M68" s="296"/>
      <c r="N68" s="296"/>
      <c r="O68" s="296"/>
      <c r="P68" s="296"/>
      <c r="Q68" s="296"/>
      <c r="R68" s="296"/>
      <c r="S68" s="296"/>
      <c r="T68" s="296"/>
      <c r="U68" s="296"/>
      <c r="V68" s="334"/>
      <c r="W68" s="334"/>
    </row>
    <row r="69" spans="1:23" ht="15" customHeight="1" x14ac:dyDescent="0.2">
      <c r="A69" s="298" t="s">
        <v>1043</v>
      </c>
      <c r="B69" s="296"/>
      <c r="C69" s="296"/>
      <c r="D69" s="296"/>
      <c r="E69" s="296"/>
      <c r="F69" s="296"/>
      <c r="G69" s="296">
        <v>160</v>
      </c>
      <c r="H69" s="296">
        <v>260</v>
      </c>
      <c r="I69" s="296"/>
      <c r="J69" s="296">
        <f>SUM(H69:I69)</f>
        <v>260</v>
      </c>
      <c r="K69" s="296">
        <v>1014</v>
      </c>
      <c r="L69" s="296">
        <f t="shared" ref="L69:L71" si="21">SUM(J69:K69)</f>
        <v>1274</v>
      </c>
      <c r="M69" s="296"/>
      <c r="N69" s="296"/>
      <c r="O69" s="296"/>
      <c r="P69" s="296"/>
      <c r="Q69" s="296"/>
      <c r="R69" s="296"/>
      <c r="S69" s="296"/>
      <c r="T69" s="296"/>
      <c r="U69" s="296"/>
      <c r="V69" s="334"/>
      <c r="W69" s="334"/>
    </row>
    <row r="70" spans="1:23" ht="15" customHeight="1" x14ac:dyDescent="0.2">
      <c r="A70" s="298" t="s">
        <v>924</v>
      </c>
      <c r="B70" s="296"/>
      <c r="C70" s="296">
        <v>55</v>
      </c>
      <c r="D70" s="296">
        <f>SUM(B70:C70)</f>
        <v>55</v>
      </c>
      <c r="E70" s="296"/>
      <c r="F70" s="296">
        <f>SUM(D70:E70)</f>
        <v>55</v>
      </c>
      <c r="G70" s="296"/>
      <c r="H70" s="296">
        <f>SUM(F70:G70)</f>
        <v>55</v>
      </c>
      <c r="I70" s="296"/>
      <c r="J70" s="296">
        <f>SUM(H70:I70)</f>
        <v>55</v>
      </c>
      <c r="K70" s="296"/>
      <c r="L70" s="296">
        <f t="shared" si="21"/>
        <v>55</v>
      </c>
      <c r="M70" s="296"/>
      <c r="N70" s="296"/>
      <c r="O70" s="296"/>
      <c r="P70" s="296"/>
      <c r="Q70" s="296"/>
      <c r="R70" s="296"/>
      <c r="S70" s="296"/>
      <c r="T70" s="296"/>
      <c r="U70" s="296"/>
      <c r="V70" s="334"/>
      <c r="W70" s="334"/>
    </row>
    <row r="71" spans="1:23" x14ac:dyDescent="0.2">
      <c r="A71" s="298" t="s">
        <v>682</v>
      </c>
      <c r="B71" s="296">
        <v>701</v>
      </c>
      <c r="C71" s="296" t="s">
        <v>923</v>
      </c>
      <c r="D71" s="296">
        <f>SUM(B71:C71)</f>
        <v>701</v>
      </c>
      <c r="E71" s="296"/>
      <c r="F71" s="296">
        <f>SUM(D71:E71)</f>
        <v>701</v>
      </c>
      <c r="G71" s="296"/>
      <c r="H71" s="296">
        <v>1019</v>
      </c>
      <c r="I71" s="296"/>
      <c r="J71" s="296">
        <f>SUM(H71:I71)</f>
        <v>1019</v>
      </c>
      <c r="K71" s="296"/>
      <c r="L71" s="296">
        <f t="shared" si="21"/>
        <v>1019</v>
      </c>
      <c r="M71" s="296"/>
      <c r="N71" s="296"/>
      <c r="O71" s="296"/>
      <c r="P71" s="296"/>
      <c r="Q71" s="296"/>
      <c r="R71" s="296"/>
      <c r="S71" s="296"/>
      <c r="T71" s="296"/>
      <c r="U71" s="296"/>
      <c r="V71" s="334"/>
      <c r="W71" s="334"/>
    </row>
    <row r="72" spans="1:23" s="341" customFormat="1" ht="15.75" customHeight="1" x14ac:dyDescent="0.2">
      <c r="A72" s="339" t="s">
        <v>158</v>
      </c>
      <c r="B72" s="340">
        <f>SUM(B68:B71)</f>
        <v>943</v>
      </c>
      <c r="C72" s="340">
        <f t="shared" ref="C72:U72" si="22">SUM(C68:C71)</f>
        <v>55</v>
      </c>
      <c r="D72" s="340">
        <f t="shared" si="22"/>
        <v>998</v>
      </c>
      <c r="E72" s="340">
        <f t="shared" si="22"/>
        <v>0</v>
      </c>
      <c r="F72" s="340">
        <f t="shared" si="22"/>
        <v>998</v>
      </c>
      <c r="G72" s="340">
        <f t="shared" si="22"/>
        <v>160</v>
      </c>
      <c r="H72" s="340">
        <f t="shared" si="22"/>
        <v>1576</v>
      </c>
      <c r="I72" s="340">
        <f t="shared" si="22"/>
        <v>0</v>
      </c>
      <c r="J72" s="340">
        <f t="shared" si="22"/>
        <v>1576</v>
      </c>
      <c r="K72" s="340">
        <f t="shared" si="22"/>
        <v>1014</v>
      </c>
      <c r="L72" s="340">
        <f t="shared" si="22"/>
        <v>2590</v>
      </c>
      <c r="M72" s="340">
        <f t="shared" si="22"/>
        <v>0</v>
      </c>
      <c r="N72" s="340">
        <f t="shared" si="22"/>
        <v>0</v>
      </c>
      <c r="O72" s="340">
        <f t="shared" si="22"/>
        <v>0</v>
      </c>
      <c r="P72" s="340">
        <f t="shared" si="22"/>
        <v>0</v>
      </c>
      <c r="Q72" s="340">
        <f t="shared" si="22"/>
        <v>0</v>
      </c>
      <c r="R72" s="340">
        <f t="shared" si="22"/>
        <v>0</v>
      </c>
      <c r="S72" s="340">
        <f t="shared" si="22"/>
        <v>0</v>
      </c>
      <c r="T72" s="340">
        <f t="shared" si="22"/>
        <v>0</v>
      </c>
      <c r="U72" s="340">
        <f t="shared" si="22"/>
        <v>0</v>
      </c>
      <c r="V72" s="769"/>
      <c r="W72" s="769"/>
    </row>
    <row r="73" spans="1:23" s="300" customFormat="1" ht="18.75" customHeight="1" x14ac:dyDescent="0.2">
      <c r="A73" s="297" t="s">
        <v>478</v>
      </c>
      <c r="B73" s="296"/>
      <c r="C73" s="296"/>
      <c r="D73" s="296"/>
      <c r="E73" s="296"/>
      <c r="F73" s="296"/>
      <c r="G73" s="296"/>
      <c r="H73" s="296"/>
      <c r="I73" s="296"/>
      <c r="J73" s="296"/>
      <c r="K73" s="296"/>
      <c r="L73" s="296"/>
      <c r="M73" s="299"/>
      <c r="N73" s="299"/>
      <c r="O73" s="299"/>
      <c r="P73" s="299"/>
      <c r="Q73" s="299"/>
      <c r="R73" s="299"/>
      <c r="S73" s="299"/>
      <c r="T73" s="299"/>
      <c r="U73" s="299"/>
      <c r="V73" s="335"/>
      <c r="W73" s="335"/>
    </row>
    <row r="74" spans="1:23" s="300" customFormat="1" ht="15.75" customHeight="1" x14ac:dyDescent="0.2">
      <c r="A74" s="578" t="s">
        <v>753</v>
      </c>
      <c r="B74" s="296">
        <v>10000</v>
      </c>
      <c r="C74" s="296"/>
      <c r="D74" s="296">
        <f>SUM(B74:C74)</f>
        <v>10000</v>
      </c>
      <c r="E74" s="296"/>
      <c r="F74" s="296">
        <f>SUM(D74:E74)</f>
        <v>10000</v>
      </c>
      <c r="G74" s="296"/>
      <c r="H74" s="296">
        <f>SUM(F74:G74)</f>
        <v>10000</v>
      </c>
      <c r="I74" s="296"/>
      <c r="J74" s="296">
        <f>SUM(H74:I74)</f>
        <v>10000</v>
      </c>
      <c r="K74" s="296"/>
      <c r="L74" s="296">
        <f>SUM(J74:K74)</f>
        <v>10000</v>
      </c>
      <c r="M74" s="299"/>
      <c r="N74" s="299"/>
      <c r="O74" s="299"/>
      <c r="P74" s="299"/>
      <c r="Q74" s="299"/>
      <c r="R74" s="299"/>
      <c r="S74" s="299"/>
      <c r="T74" s="299"/>
      <c r="U74" s="299"/>
      <c r="V74" s="335"/>
      <c r="W74" s="335"/>
    </row>
    <row r="75" spans="1:23" s="300" customFormat="1" ht="15.75" customHeight="1" x14ac:dyDescent="0.2">
      <c r="A75" s="608" t="s">
        <v>1049</v>
      </c>
      <c r="B75" s="299"/>
      <c r="C75" s="299"/>
      <c r="D75" s="299"/>
      <c r="E75" s="299"/>
      <c r="F75" s="299"/>
      <c r="G75" s="299"/>
      <c r="H75" s="299">
        <v>1229</v>
      </c>
      <c r="I75" s="299"/>
      <c r="J75" s="296">
        <f>SUM(H75:I75)</f>
        <v>1229</v>
      </c>
      <c r="K75" s="296"/>
      <c r="L75" s="296">
        <f t="shared" ref="L75:L76" si="23">SUM(J75:K75)</f>
        <v>1229</v>
      </c>
      <c r="M75" s="299"/>
      <c r="N75" s="299"/>
      <c r="O75" s="299"/>
      <c r="P75" s="299"/>
      <c r="Q75" s="299"/>
      <c r="R75" s="299"/>
      <c r="S75" s="299"/>
      <c r="T75" s="299"/>
      <c r="U75" s="299"/>
      <c r="V75" s="335"/>
      <c r="W75" s="335"/>
    </row>
    <row r="76" spans="1:23" s="300" customFormat="1" ht="15.75" customHeight="1" x14ac:dyDescent="0.2">
      <c r="A76" s="318" t="s">
        <v>683</v>
      </c>
      <c r="B76" s="301">
        <v>519</v>
      </c>
      <c r="C76" s="301">
        <v>2046</v>
      </c>
      <c r="D76" s="345">
        <f>SUM(B76:C76)</f>
        <v>2565</v>
      </c>
      <c r="E76" s="345">
        <v>-600</v>
      </c>
      <c r="F76" s="345">
        <f>SUM(D76:E76)</f>
        <v>1965</v>
      </c>
      <c r="G76" s="345"/>
      <c r="H76" s="296">
        <f>SUM(F76:G76)</f>
        <v>1965</v>
      </c>
      <c r="I76" s="296"/>
      <c r="J76" s="296">
        <f>SUM(H76:I76)</f>
        <v>1965</v>
      </c>
      <c r="K76" s="296"/>
      <c r="L76" s="296">
        <f t="shared" si="23"/>
        <v>1965</v>
      </c>
      <c r="M76" s="301"/>
      <c r="N76" s="301"/>
      <c r="O76" s="301"/>
      <c r="P76" s="301"/>
      <c r="Q76" s="301"/>
      <c r="R76" s="301"/>
      <c r="S76" s="301"/>
      <c r="T76" s="301"/>
      <c r="U76" s="301"/>
      <c r="V76" s="335"/>
      <c r="W76" s="335"/>
    </row>
    <row r="77" spans="1:23" s="347" customFormat="1" ht="15.75" customHeight="1" x14ac:dyDescent="0.2">
      <c r="A77" s="339" t="s">
        <v>158</v>
      </c>
      <c r="B77" s="346">
        <f>SUM(B74:B76)</f>
        <v>10519</v>
      </c>
      <c r="C77" s="346">
        <f t="shared" ref="C77:W77" si="24">SUM(C74:C76)</f>
        <v>2046</v>
      </c>
      <c r="D77" s="346">
        <f t="shared" si="24"/>
        <v>12565</v>
      </c>
      <c r="E77" s="346">
        <f t="shared" si="24"/>
        <v>-600</v>
      </c>
      <c r="F77" s="346">
        <f t="shared" si="24"/>
        <v>11965</v>
      </c>
      <c r="G77" s="346">
        <f t="shared" si="24"/>
        <v>0</v>
      </c>
      <c r="H77" s="346">
        <f t="shared" si="24"/>
        <v>13194</v>
      </c>
      <c r="I77" s="346">
        <f t="shared" si="24"/>
        <v>0</v>
      </c>
      <c r="J77" s="346">
        <f t="shared" si="24"/>
        <v>13194</v>
      </c>
      <c r="K77" s="346">
        <f t="shared" si="24"/>
        <v>0</v>
      </c>
      <c r="L77" s="346">
        <f t="shared" si="24"/>
        <v>13194</v>
      </c>
      <c r="M77" s="346">
        <f t="shared" si="24"/>
        <v>0</v>
      </c>
      <c r="N77" s="346">
        <f t="shared" si="24"/>
        <v>0</v>
      </c>
      <c r="O77" s="346">
        <f t="shared" si="24"/>
        <v>0</v>
      </c>
      <c r="P77" s="346">
        <f t="shared" si="24"/>
        <v>0</v>
      </c>
      <c r="Q77" s="346">
        <f t="shared" si="24"/>
        <v>0</v>
      </c>
      <c r="R77" s="346">
        <f t="shared" si="24"/>
        <v>0</v>
      </c>
      <c r="S77" s="346">
        <f t="shared" si="24"/>
        <v>0</v>
      </c>
      <c r="T77" s="346">
        <f t="shared" si="24"/>
        <v>0</v>
      </c>
      <c r="U77" s="346">
        <f t="shared" si="24"/>
        <v>0</v>
      </c>
      <c r="V77" s="346">
        <f t="shared" si="24"/>
        <v>0</v>
      </c>
      <c r="W77" s="346">
        <f t="shared" si="24"/>
        <v>0</v>
      </c>
    </row>
    <row r="78" spans="1:23" s="303" customFormat="1" ht="18.75" customHeight="1" x14ac:dyDescent="0.2">
      <c r="A78" s="297" t="s">
        <v>684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9"/>
      <c r="N78" s="299"/>
      <c r="O78" s="299"/>
      <c r="P78" s="299"/>
      <c r="Q78" s="299"/>
      <c r="R78" s="299"/>
      <c r="S78" s="299"/>
      <c r="T78" s="299"/>
      <c r="U78" s="299"/>
      <c r="V78" s="335"/>
      <c r="W78" s="335"/>
    </row>
    <row r="79" spans="1:23" s="303" customFormat="1" ht="15.75" customHeight="1" x14ac:dyDescent="0.2">
      <c r="A79" s="302" t="s">
        <v>685</v>
      </c>
      <c r="B79" s="296">
        <v>500</v>
      </c>
      <c r="C79" s="296">
        <v>10000</v>
      </c>
      <c r="D79" s="296">
        <f>SUM(B79:C79)</f>
        <v>10500</v>
      </c>
      <c r="E79" s="296"/>
      <c r="F79" s="296">
        <f>SUM(D79:E79)</f>
        <v>10500</v>
      </c>
      <c r="G79" s="296"/>
      <c r="H79" s="296">
        <f>SUM(F79:G79)</f>
        <v>10500</v>
      </c>
      <c r="I79" s="296"/>
      <c r="J79" s="296">
        <f>SUM(H79:I79)</f>
        <v>10500</v>
      </c>
      <c r="K79" s="296"/>
      <c r="L79" s="296">
        <f>SUM(J79:K79)</f>
        <v>10500</v>
      </c>
      <c r="M79" s="299"/>
      <c r="N79" s="299"/>
      <c r="O79" s="299"/>
      <c r="P79" s="299"/>
      <c r="Q79" s="299"/>
      <c r="R79" s="299"/>
      <c r="S79" s="299"/>
      <c r="T79" s="299"/>
      <c r="U79" s="299"/>
      <c r="V79" s="335"/>
      <c r="W79" s="335"/>
    </row>
    <row r="80" spans="1:23" s="303" customFormat="1" ht="15.75" customHeight="1" x14ac:dyDescent="0.2">
      <c r="A80" s="302" t="s">
        <v>686</v>
      </c>
      <c r="B80" s="296">
        <v>832</v>
      </c>
      <c r="C80" s="296"/>
      <c r="D80" s="296">
        <f>SUM(B80:C80)</f>
        <v>832</v>
      </c>
      <c r="E80" s="296"/>
      <c r="F80" s="296">
        <f>SUM(D80:E80)</f>
        <v>832</v>
      </c>
      <c r="G80" s="296">
        <v>635</v>
      </c>
      <c r="H80" s="296">
        <v>1567</v>
      </c>
      <c r="I80" s="296"/>
      <c r="J80" s="296">
        <f>SUM(H80:I80)</f>
        <v>1567</v>
      </c>
      <c r="K80" s="296"/>
      <c r="L80" s="296">
        <f t="shared" ref="L80:L82" si="25">SUM(J80:K80)</f>
        <v>1567</v>
      </c>
      <c r="M80" s="299"/>
      <c r="N80" s="299"/>
      <c r="O80" s="299"/>
      <c r="P80" s="299"/>
      <c r="Q80" s="299"/>
      <c r="R80" s="299"/>
      <c r="S80" s="299"/>
      <c r="T80" s="299"/>
      <c r="U80" s="299"/>
      <c r="V80" s="335"/>
      <c r="W80" s="335"/>
    </row>
    <row r="81" spans="1:23" s="303" customFormat="1" ht="15.75" customHeight="1" x14ac:dyDescent="0.2">
      <c r="A81" s="266" t="s">
        <v>812</v>
      </c>
      <c r="B81" s="296">
        <v>14500</v>
      </c>
      <c r="C81" s="296">
        <v>15000</v>
      </c>
      <c r="D81" s="296">
        <f>SUM(B81:C81)</f>
        <v>29500</v>
      </c>
      <c r="E81" s="296"/>
      <c r="F81" s="296">
        <f>SUM(D81:E81)</f>
        <v>29500</v>
      </c>
      <c r="G81" s="296"/>
      <c r="H81" s="296">
        <f>SUM(F81:G81)</f>
        <v>29500</v>
      </c>
      <c r="I81" s="296"/>
      <c r="J81" s="296">
        <f>SUM(H81:I81)</f>
        <v>29500</v>
      </c>
      <c r="K81" s="296"/>
      <c r="L81" s="296">
        <f t="shared" si="25"/>
        <v>29500</v>
      </c>
      <c r="M81" s="299"/>
      <c r="N81" s="299"/>
      <c r="O81" s="299"/>
      <c r="P81" s="299"/>
      <c r="Q81" s="299"/>
      <c r="R81" s="299"/>
      <c r="S81" s="299"/>
      <c r="T81" s="299"/>
      <c r="U81" s="299"/>
      <c r="V81" s="335"/>
      <c r="W81" s="335"/>
    </row>
    <row r="82" spans="1:23" s="303" customFormat="1" ht="15.75" customHeight="1" x14ac:dyDescent="0.2">
      <c r="A82" s="266" t="s">
        <v>1200</v>
      </c>
      <c r="B82" s="296"/>
      <c r="C82" s="296"/>
      <c r="D82" s="296"/>
      <c r="E82" s="296"/>
      <c r="F82" s="296"/>
      <c r="G82" s="296"/>
      <c r="H82" s="296"/>
      <c r="I82" s="296"/>
      <c r="J82" s="296"/>
      <c r="K82" s="296">
        <v>91235</v>
      </c>
      <c r="L82" s="296">
        <f t="shared" si="25"/>
        <v>91235</v>
      </c>
      <c r="M82" s="299"/>
      <c r="N82" s="299"/>
      <c r="O82" s="299"/>
      <c r="P82" s="299"/>
      <c r="Q82" s="299"/>
      <c r="R82" s="299"/>
      <c r="S82" s="299"/>
      <c r="T82" s="299"/>
      <c r="U82" s="299"/>
      <c r="V82" s="335"/>
      <c r="W82" s="335"/>
    </row>
    <row r="83" spans="1:23" s="341" customFormat="1" ht="15.75" customHeight="1" x14ac:dyDescent="0.2">
      <c r="A83" s="339" t="s">
        <v>158</v>
      </c>
      <c r="B83" s="348">
        <f>SUM(B79:B81)</f>
        <v>15832</v>
      </c>
      <c r="C83" s="348">
        <f t="shared" ref="C83:W83" si="26">SUM(C79:C81)</f>
        <v>25000</v>
      </c>
      <c r="D83" s="348">
        <f t="shared" si="26"/>
        <v>40832</v>
      </c>
      <c r="E83" s="348">
        <f t="shared" si="26"/>
        <v>0</v>
      </c>
      <c r="F83" s="348">
        <f t="shared" si="26"/>
        <v>40832</v>
      </c>
      <c r="G83" s="348">
        <f t="shared" si="26"/>
        <v>635</v>
      </c>
      <c r="H83" s="348">
        <f t="shared" si="26"/>
        <v>41567</v>
      </c>
      <c r="I83" s="348">
        <f t="shared" si="26"/>
        <v>0</v>
      </c>
      <c r="J83" s="348">
        <f>SUM(J79:J82)</f>
        <v>41567</v>
      </c>
      <c r="K83" s="348">
        <f t="shared" ref="K83:L83" si="27">SUM(K79:K82)</f>
        <v>91235</v>
      </c>
      <c r="L83" s="348">
        <f t="shared" si="27"/>
        <v>132802</v>
      </c>
      <c r="M83" s="348">
        <f t="shared" si="26"/>
        <v>0</v>
      </c>
      <c r="N83" s="348">
        <f t="shared" si="26"/>
        <v>0</v>
      </c>
      <c r="O83" s="348">
        <f t="shared" si="26"/>
        <v>0</v>
      </c>
      <c r="P83" s="348">
        <f t="shared" si="26"/>
        <v>0</v>
      </c>
      <c r="Q83" s="348">
        <f t="shared" si="26"/>
        <v>0</v>
      </c>
      <c r="R83" s="348">
        <f t="shared" si="26"/>
        <v>0</v>
      </c>
      <c r="S83" s="348">
        <f t="shared" si="26"/>
        <v>0</v>
      </c>
      <c r="T83" s="348">
        <f t="shared" si="26"/>
        <v>0</v>
      </c>
      <c r="U83" s="348">
        <f t="shared" si="26"/>
        <v>0</v>
      </c>
      <c r="V83" s="348">
        <f t="shared" si="26"/>
        <v>0</v>
      </c>
      <c r="W83" s="348">
        <f t="shared" si="26"/>
        <v>0</v>
      </c>
    </row>
    <row r="84" spans="1:23" s="300" customFormat="1" ht="18.75" customHeight="1" x14ac:dyDescent="0.2">
      <c r="A84" s="297" t="s">
        <v>687</v>
      </c>
      <c r="B84" s="296"/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9"/>
      <c r="N84" s="299"/>
      <c r="O84" s="299"/>
      <c r="P84" s="299"/>
      <c r="Q84" s="299"/>
      <c r="R84" s="299"/>
      <c r="S84" s="299"/>
      <c r="T84" s="299"/>
      <c r="U84" s="299"/>
      <c r="V84" s="335"/>
      <c r="W84" s="335"/>
    </row>
    <row r="85" spans="1:23" s="305" customFormat="1" x14ac:dyDescent="0.2">
      <c r="A85" s="304" t="s">
        <v>688</v>
      </c>
      <c r="B85" s="296">
        <v>1500</v>
      </c>
      <c r="C85" s="296">
        <v>2200</v>
      </c>
      <c r="D85" s="296">
        <f>SUM(B85:C85)</f>
        <v>3700</v>
      </c>
      <c r="E85" s="296"/>
      <c r="F85" s="296">
        <f>SUM(D85:E85)</f>
        <v>3700</v>
      </c>
      <c r="G85" s="296"/>
      <c r="H85" s="296">
        <f>SUM(F85:G85)</f>
        <v>3700</v>
      </c>
      <c r="I85" s="296"/>
      <c r="J85" s="296">
        <f>SUM(H85:I85)</f>
        <v>3700</v>
      </c>
      <c r="K85" s="296"/>
      <c r="L85" s="296">
        <f>SUM(J85:K85)</f>
        <v>3700</v>
      </c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</row>
    <row r="86" spans="1:23" s="341" customFormat="1" ht="15" customHeight="1" x14ac:dyDescent="0.2">
      <c r="A86" s="339" t="s">
        <v>158</v>
      </c>
      <c r="B86" s="346">
        <f>SUM(B85:B85)</f>
        <v>1500</v>
      </c>
      <c r="C86" s="346">
        <f t="shared" ref="C86:W86" si="28">SUM(C85:C85)</f>
        <v>2200</v>
      </c>
      <c r="D86" s="346">
        <f t="shared" si="28"/>
        <v>3700</v>
      </c>
      <c r="E86" s="346">
        <f t="shared" si="28"/>
        <v>0</v>
      </c>
      <c r="F86" s="346">
        <f t="shared" si="28"/>
        <v>3700</v>
      </c>
      <c r="G86" s="346">
        <f t="shared" si="28"/>
        <v>0</v>
      </c>
      <c r="H86" s="346">
        <f t="shared" si="28"/>
        <v>3700</v>
      </c>
      <c r="I86" s="346">
        <f t="shared" si="28"/>
        <v>0</v>
      </c>
      <c r="J86" s="346">
        <f t="shared" si="28"/>
        <v>3700</v>
      </c>
      <c r="K86" s="346">
        <f t="shared" si="28"/>
        <v>0</v>
      </c>
      <c r="L86" s="346">
        <f t="shared" si="28"/>
        <v>3700</v>
      </c>
      <c r="M86" s="346">
        <f t="shared" si="28"/>
        <v>0</v>
      </c>
      <c r="N86" s="346">
        <f t="shared" si="28"/>
        <v>0</v>
      </c>
      <c r="O86" s="346">
        <f t="shared" si="28"/>
        <v>0</v>
      </c>
      <c r="P86" s="346">
        <f t="shared" si="28"/>
        <v>0</v>
      </c>
      <c r="Q86" s="346">
        <f t="shared" si="28"/>
        <v>0</v>
      </c>
      <c r="R86" s="346">
        <f t="shared" si="28"/>
        <v>0</v>
      </c>
      <c r="S86" s="346">
        <f t="shared" si="28"/>
        <v>0</v>
      </c>
      <c r="T86" s="346">
        <f t="shared" si="28"/>
        <v>0</v>
      </c>
      <c r="U86" s="346">
        <f t="shared" si="28"/>
        <v>0</v>
      </c>
      <c r="V86" s="346">
        <f t="shared" si="28"/>
        <v>0</v>
      </c>
      <c r="W86" s="346">
        <f t="shared" si="28"/>
        <v>0</v>
      </c>
    </row>
    <row r="87" spans="1:23" s="347" customFormat="1" ht="18.75" customHeight="1" x14ac:dyDescent="0.2">
      <c r="A87" s="297" t="s">
        <v>689</v>
      </c>
      <c r="B87" s="349"/>
      <c r="C87" s="349"/>
      <c r="D87" s="349"/>
      <c r="E87" s="349"/>
      <c r="F87" s="349"/>
      <c r="G87" s="349"/>
      <c r="H87" s="349"/>
      <c r="I87" s="349"/>
      <c r="J87" s="349"/>
      <c r="K87" s="349"/>
      <c r="L87" s="349"/>
      <c r="M87" s="349"/>
      <c r="N87" s="349"/>
      <c r="O87" s="349"/>
      <c r="P87" s="349"/>
      <c r="Q87" s="349"/>
      <c r="R87" s="349"/>
      <c r="S87" s="349"/>
      <c r="T87" s="349"/>
      <c r="U87" s="349"/>
      <c r="V87" s="771"/>
      <c r="W87" s="771"/>
    </row>
    <row r="88" spans="1:23" s="347" customFormat="1" ht="15" customHeight="1" x14ac:dyDescent="0.2">
      <c r="A88" s="298" t="s">
        <v>670</v>
      </c>
      <c r="B88" s="299">
        <v>254</v>
      </c>
      <c r="C88" s="299"/>
      <c r="D88" s="299">
        <f>SUM(B88:C88)</f>
        <v>254</v>
      </c>
      <c r="E88" s="299">
        <v>1000</v>
      </c>
      <c r="F88" s="299">
        <f>SUM(D88:E88)</f>
        <v>1254</v>
      </c>
      <c r="G88" s="299"/>
      <c r="H88" s="299">
        <f>SUM(F88:G88)</f>
        <v>1254</v>
      </c>
      <c r="I88" s="299"/>
      <c r="J88" s="299">
        <f>SUM(H88:I88)</f>
        <v>1254</v>
      </c>
      <c r="K88" s="299"/>
      <c r="L88" s="299">
        <f>SUM(J88:K88)</f>
        <v>1254</v>
      </c>
      <c r="M88" s="349"/>
      <c r="N88" s="349"/>
      <c r="O88" s="349"/>
      <c r="P88" s="349"/>
      <c r="Q88" s="349"/>
      <c r="R88" s="349"/>
      <c r="S88" s="349"/>
      <c r="T88" s="349"/>
      <c r="U88" s="349"/>
      <c r="V88" s="771"/>
      <c r="W88" s="771"/>
    </row>
    <row r="89" spans="1:23" s="341" customFormat="1" ht="15" customHeight="1" x14ac:dyDescent="0.2">
      <c r="A89" s="339" t="s">
        <v>158</v>
      </c>
      <c r="B89" s="346">
        <f>SUM(B87:B88)</f>
        <v>254</v>
      </c>
      <c r="C89" s="346">
        <f t="shared" ref="C89:W89" si="29">SUM(C87:C88)</f>
        <v>0</v>
      </c>
      <c r="D89" s="346">
        <f t="shared" si="29"/>
        <v>254</v>
      </c>
      <c r="E89" s="346">
        <f t="shared" si="29"/>
        <v>1000</v>
      </c>
      <c r="F89" s="346">
        <f t="shared" si="29"/>
        <v>1254</v>
      </c>
      <c r="G89" s="346">
        <f t="shared" si="29"/>
        <v>0</v>
      </c>
      <c r="H89" s="346">
        <f t="shared" si="29"/>
        <v>1254</v>
      </c>
      <c r="I89" s="346">
        <f t="shared" si="29"/>
        <v>0</v>
      </c>
      <c r="J89" s="346">
        <f t="shared" si="29"/>
        <v>1254</v>
      </c>
      <c r="K89" s="346">
        <f t="shared" si="29"/>
        <v>0</v>
      </c>
      <c r="L89" s="346">
        <f t="shared" si="29"/>
        <v>1254</v>
      </c>
      <c r="M89" s="346">
        <f t="shared" si="29"/>
        <v>0</v>
      </c>
      <c r="N89" s="346">
        <f t="shared" si="29"/>
        <v>0</v>
      </c>
      <c r="O89" s="346">
        <f t="shared" si="29"/>
        <v>0</v>
      </c>
      <c r="P89" s="346">
        <f t="shared" si="29"/>
        <v>0</v>
      </c>
      <c r="Q89" s="346">
        <f t="shared" si="29"/>
        <v>0</v>
      </c>
      <c r="R89" s="346">
        <f t="shared" si="29"/>
        <v>0</v>
      </c>
      <c r="S89" s="346">
        <f t="shared" si="29"/>
        <v>0</v>
      </c>
      <c r="T89" s="346">
        <f t="shared" si="29"/>
        <v>0</v>
      </c>
      <c r="U89" s="346">
        <f t="shared" si="29"/>
        <v>0</v>
      </c>
      <c r="V89" s="346">
        <f t="shared" si="29"/>
        <v>0</v>
      </c>
      <c r="W89" s="346">
        <f t="shared" si="29"/>
        <v>0</v>
      </c>
    </row>
    <row r="90" spans="1:23" ht="15" customHeight="1" x14ac:dyDescent="0.2">
      <c r="A90" s="294" t="s">
        <v>690</v>
      </c>
      <c r="B90" s="350">
        <f>B48+B59+B72+B83+B86+B66+B77+B89</f>
        <v>189370</v>
      </c>
      <c r="C90" s="350">
        <f t="shared" ref="C90:I90" si="30">C48+C59+C72+C83+C86+C66+C77+C89+C54</f>
        <v>60457</v>
      </c>
      <c r="D90" s="350">
        <f t="shared" si="30"/>
        <v>249827</v>
      </c>
      <c r="E90" s="350">
        <f t="shared" si="30"/>
        <v>400</v>
      </c>
      <c r="F90" s="350">
        <f t="shared" si="30"/>
        <v>250227</v>
      </c>
      <c r="G90" s="350">
        <f t="shared" si="30"/>
        <v>2285</v>
      </c>
      <c r="H90" s="350">
        <f t="shared" si="30"/>
        <v>267354</v>
      </c>
      <c r="I90" s="350">
        <f t="shared" si="30"/>
        <v>576</v>
      </c>
      <c r="J90" s="350">
        <f>J48+J59+J72+J83+J86+J66+J77+J89+J54</f>
        <v>267930</v>
      </c>
      <c r="K90" s="350">
        <f t="shared" ref="K90:U90" si="31">K48+K59+K72+K83+K86+K66+K77+K89+K54</f>
        <v>2071</v>
      </c>
      <c r="L90" s="350">
        <f t="shared" si="31"/>
        <v>270001</v>
      </c>
      <c r="M90" s="350">
        <f t="shared" si="31"/>
        <v>22864</v>
      </c>
      <c r="N90" s="350">
        <f t="shared" si="31"/>
        <v>18816</v>
      </c>
      <c r="O90" s="350">
        <f t="shared" si="31"/>
        <v>41680</v>
      </c>
      <c r="P90" s="350">
        <f t="shared" si="31"/>
        <v>0</v>
      </c>
      <c r="Q90" s="350">
        <f t="shared" si="31"/>
        <v>41680</v>
      </c>
      <c r="R90" s="350">
        <f t="shared" si="31"/>
        <v>22250</v>
      </c>
      <c r="S90" s="350">
        <f t="shared" si="31"/>
        <v>80574</v>
      </c>
      <c r="T90" s="350">
        <f t="shared" si="31"/>
        <v>0</v>
      </c>
      <c r="U90" s="350">
        <f t="shared" si="31"/>
        <v>80574</v>
      </c>
      <c r="V90" s="350">
        <f t="shared" ref="V90" si="32">V48+V59+V72+V83+V86+V66+V77+V89+V54</f>
        <v>3804</v>
      </c>
      <c r="W90" s="350">
        <f t="shared" ref="W90" si="33">W48+W59+W72+W83+W86+W66+W77+W89+W54</f>
        <v>84378</v>
      </c>
    </row>
    <row r="91" spans="1:23" ht="15" customHeight="1" x14ac:dyDescent="0.2"/>
  </sheetData>
  <mergeCells count="5">
    <mergeCell ref="A4:A5"/>
    <mergeCell ref="M4:W4"/>
    <mergeCell ref="B4:L4"/>
    <mergeCell ref="T1:W1"/>
    <mergeCell ref="A2:W2"/>
  </mergeCells>
  <printOptions horizontalCentered="1" verticalCentered="1"/>
  <pageMargins left="0.11811023622047245" right="0.11811023622047245" top="0.15748031496062992" bottom="0.15748031496062992" header="0.19685039370078741" footer="0.19685039370078741"/>
  <pageSetup paperSize="9" scale="84" orientation="landscape" r:id="rId1"/>
  <headerFooter scaleWithDoc="0" alignWithMargins="0"/>
  <rowBreaks count="1" manualBreakCount="1">
    <brk id="48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27</vt:i4>
      </vt:variant>
      <vt:variant>
        <vt:lpstr>Névvel ellátott tartományok</vt:lpstr>
      </vt:variant>
      <vt:variant>
        <vt:i4>26</vt:i4>
      </vt:variant>
    </vt:vector>
  </HeadingPairs>
  <TitlesOfParts>
    <vt:vector size="53" baseType="lpstr">
      <vt:lpstr>bérkomp.</vt:lpstr>
      <vt:lpstr>kv.mérleg</vt:lpstr>
      <vt:lpstr>intézményi.részl.  </vt:lpstr>
      <vt:lpstr>kötelező-nem köt</vt:lpstr>
      <vt:lpstr>Szem.dologi</vt:lpstr>
      <vt:lpstr>Szoc.rász.</vt:lpstr>
      <vt:lpstr>Beruh.</vt:lpstr>
      <vt:lpstr>Felúj.</vt:lpstr>
      <vt:lpstr>Int.felh.</vt:lpstr>
      <vt:lpstr>Pe.átad., Kölcsönök</vt:lpstr>
      <vt:lpstr>Célf.</vt:lpstr>
      <vt:lpstr>létszám</vt:lpstr>
      <vt:lpstr>kölcsönök</vt:lpstr>
      <vt:lpstr>közv.tám.</vt:lpstr>
      <vt:lpstr>többéves</vt:lpstr>
      <vt:lpstr>Ei.felh.ütem</vt:lpstr>
      <vt:lpstr>tartalomjegyzék</vt:lpstr>
      <vt:lpstr>energetika I.</vt:lpstr>
      <vt:lpstr>energetika II.</vt:lpstr>
      <vt:lpstr>energetika III.</vt:lpstr>
      <vt:lpstr>múzeum-efop</vt:lpstr>
      <vt:lpstr>Múzeum</vt:lpstr>
      <vt:lpstr>bölcsödék</vt:lpstr>
      <vt:lpstr>zöld város</vt:lpstr>
      <vt:lpstr>komplex</vt:lpstr>
      <vt:lpstr>Móra óvoda</vt:lpstr>
      <vt:lpstr>ASP</vt:lpstr>
      <vt:lpstr>bérkomp.!Nyomtatási_cím</vt:lpstr>
      <vt:lpstr>Beruh.!Nyomtatási_cím</vt:lpstr>
      <vt:lpstr>Felúj.!Nyomtatási_cím</vt:lpstr>
      <vt:lpstr>Int.felh.!Nyomtatási_cím</vt:lpstr>
      <vt:lpstr>'intézményi.részl.  '!Nyomtatási_cím</vt:lpstr>
      <vt:lpstr>'Pe.átad., Kölcsönök'!Nyomtatási_cím</vt:lpstr>
      <vt:lpstr>Szem.dologi!Nyomtatási_cím</vt:lpstr>
      <vt:lpstr>Szoc.rász.!Nyomtatási_cím</vt:lpstr>
      <vt:lpstr>tartalomjegyzék!Nyomtatási_cím</vt:lpstr>
      <vt:lpstr>bérkomp.!Nyomtatási_terület</vt:lpstr>
      <vt:lpstr>Beruh.!Nyomtatási_terület</vt:lpstr>
      <vt:lpstr>bölcsödék!Nyomtatási_terület</vt:lpstr>
      <vt:lpstr>Célf.!Nyomtatási_terület</vt:lpstr>
      <vt:lpstr>Ei.felh.ütem!Nyomtatási_terület</vt:lpstr>
      <vt:lpstr>Felúj.!Nyomtatási_terület</vt:lpstr>
      <vt:lpstr>Int.felh.!Nyomtatási_terület</vt:lpstr>
      <vt:lpstr>'intézményi.részl.  '!Nyomtatási_terület</vt:lpstr>
      <vt:lpstr>'kötelező-nem köt'!Nyomtatási_terület</vt:lpstr>
      <vt:lpstr>kv.mérleg!Nyomtatási_terület</vt:lpstr>
      <vt:lpstr>'Móra óvoda'!Nyomtatási_terület</vt:lpstr>
      <vt:lpstr>Múzeum!Nyomtatási_terület</vt:lpstr>
      <vt:lpstr>'Pe.átad., Kölcsönök'!Nyomtatási_terület</vt:lpstr>
      <vt:lpstr>Szem.dologi!Nyomtatási_terület</vt:lpstr>
      <vt:lpstr>Szoc.rász.!Nyomtatási_terület</vt:lpstr>
      <vt:lpstr>tartalomjegyzék!Nyomtatási_terület</vt:lpstr>
      <vt:lpstr>többéves!Nyomtatási_terület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Szlávikné Kasza Margit</dc:creator>
  <cp:lastModifiedBy>Szlávikné Kasza Margit</cp:lastModifiedBy>
  <cp:lastPrinted>2019-02-06T10:34:54Z</cp:lastPrinted>
  <dcterms:created xsi:type="dcterms:W3CDTF">2017-12-22T07:52:17Z</dcterms:created>
  <dcterms:modified xsi:type="dcterms:W3CDTF">2019-02-06T10:34:56Z</dcterms:modified>
</cp:coreProperties>
</file>