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Ági\Documents\Titkársági dokumentumok\2 Rendeletek\2019. évi rendeletek\"/>
    </mc:Choice>
  </mc:AlternateContent>
  <xr:revisionPtr revIDLastSave="0" documentId="13_ncr:1_{272B6B3E-28C2-4B54-A2DB-D3AD7C057FAF}" xr6:coauthVersionLast="40" xr6:coauthVersionMax="40" xr10:uidLastSave="{00000000-0000-0000-0000-000000000000}"/>
  <bookViews>
    <workbookView xWindow="-108" yWindow="-108" windowWidth="23256" windowHeight="12600" xr2:uid="{00000000-000D-0000-FFFF-FFFF00000000}"/>
  </bookViews>
  <sheets>
    <sheet name="1a" sheetId="132" r:id="rId1"/>
    <sheet name="1b" sheetId="107" r:id="rId2"/>
    <sheet name="2a" sheetId="137" r:id="rId3"/>
    <sheet name="2b" sheetId="140" r:id="rId4"/>
    <sheet name="2d" sheetId="108" r:id="rId5"/>
    <sheet name="4" sheetId="111" r:id="rId6"/>
    <sheet name="6.mell." sheetId="139" r:id="rId7"/>
    <sheet name="9a" sheetId="113" r:id="rId8"/>
    <sheet name="9b" sheetId="114" r:id="rId9"/>
    <sheet name="9c" sheetId="115" r:id="rId10"/>
    <sheet name="13" sheetId="116" r:id="rId11"/>
  </sheets>
  <externalReferences>
    <externalReference r:id="rId12"/>
  </externalReferences>
  <definedNames>
    <definedName name="_xlnm.Print_Area" localSheetId="10">'13'!$B$1:$O$33</definedName>
    <definedName name="_xlnm.Print_Area" localSheetId="1">#REF!</definedName>
    <definedName name="_xlnm.Print_Area" localSheetId="2">#REF!</definedName>
    <definedName name="_xlnm.Print_Area" localSheetId="5">#REF!</definedName>
    <definedName name="_xlnm.Print_Area" localSheetId="6">#REF!</definedName>
    <definedName name="_xlnm.Print_Area" localSheetId="7">#REF!</definedName>
    <definedName name="_xlnm.Print_Area" localSheetId="8">#REF!</definedName>
    <definedName name="_xlnm.Print_Area" localSheetId="9">#REF!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4" i="116" l="1"/>
  <c r="N14" i="116"/>
  <c r="M14" i="116"/>
  <c r="L14" i="116"/>
  <c r="K14" i="116"/>
  <c r="J14" i="116"/>
  <c r="I14" i="116"/>
  <c r="H14" i="116"/>
  <c r="G14" i="116"/>
  <c r="F14" i="116"/>
  <c r="E14" i="116"/>
  <c r="D14" i="116"/>
  <c r="P17" i="116"/>
  <c r="G27" i="139"/>
  <c r="G21" i="139"/>
  <c r="C50" i="140"/>
  <c r="F42" i="140"/>
  <c r="F43" i="140"/>
  <c r="F44" i="140"/>
  <c r="D50" i="140" l="1"/>
  <c r="C51" i="140"/>
  <c r="C52" i="140"/>
  <c r="M58" i="132"/>
  <c r="J58" i="132"/>
  <c r="K58" i="132"/>
  <c r="I58" i="132"/>
  <c r="F6" i="140" l="1"/>
  <c r="F7" i="140"/>
  <c r="F8" i="140"/>
  <c r="F9" i="140"/>
  <c r="F10" i="140"/>
  <c r="F11" i="140"/>
  <c r="F12" i="140"/>
  <c r="F13" i="140"/>
  <c r="F14" i="140"/>
  <c r="F15" i="140"/>
  <c r="F16" i="140"/>
  <c r="F17" i="140"/>
  <c r="F18" i="140"/>
  <c r="F19" i="140"/>
  <c r="F20" i="140"/>
  <c r="F21" i="140"/>
  <c r="F22" i="140"/>
  <c r="F23" i="140"/>
  <c r="F24" i="140"/>
  <c r="F25" i="140"/>
  <c r="F26" i="140"/>
  <c r="F27" i="140"/>
  <c r="F28" i="140"/>
  <c r="F29" i="140"/>
  <c r="F30" i="140"/>
  <c r="F31" i="140"/>
  <c r="F32" i="140"/>
  <c r="F33" i="140"/>
  <c r="F34" i="140"/>
  <c r="F35" i="140"/>
  <c r="F36" i="140"/>
  <c r="F37" i="140"/>
  <c r="F38" i="140"/>
  <c r="F39" i="140"/>
  <c r="F40" i="140"/>
  <c r="F41" i="140"/>
  <c r="F46" i="140"/>
  <c r="C47" i="140"/>
  <c r="D47" i="140"/>
  <c r="E47" i="140"/>
  <c r="D49" i="140"/>
  <c r="G49" i="140" s="1"/>
  <c r="F49" i="140"/>
  <c r="H49" i="140" s="1"/>
  <c r="E50" i="140"/>
  <c r="D51" i="140"/>
  <c r="F51" i="140" s="1"/>
  <c r="H51" i="140" s="1"/>
  <c r="G51" i="140"/>
  <c r="D52" i="140" l="1"/>
  <c r="F52" i="140" s="1"/>
  <c r="C53" i="140"/>
  <c r="F47" i="140"/>
  <c r="G52" i="140" l="1"/>
  <c r="H52" i="140" s="1"/>
  <c r="G50" i="140"/>
  <c r="G53" i="140" s="1"/>
  <c r="K60" i="132"/>
  <c r="K56" i="132"/>
  <c r="D53" i="140" l="1"/>
  <c r="F53" i="140" s="1"/>
  <c r="F50" i="140"/>
  <c r="H50" i="140" s="1"/>
  <c r="H53" i="140" s="1"/>
  <c r="F23" i="137" l="1"/>
  <c r="F24" i="137"/>
  <c r="F25" i="137"/>
  <c r="F26" i="137"/>
  <c r="F27" i="137"/>
  <c r="G19" i="139" l="1"/>
  <c r="G18" i="139"/>
  <c r="G17" i="139"/>
  <c r="G16" i="139"/>
  <c r="G15" i="139"/>
  <c r="G14" i="139"/>
  <c r="G13" i="139"/>
  <c r="G11" i="139"/>
  <c r="F8" i="139"/>
  <c r="E8" i="139"/>
  <c r="D8" i="139"/>
  <c r="C8" i="139"/>
  <c r="G8" i="139" l="1"/>
  <c r="F59" i="132"/>
  <c r="F58" i="132" s="1"/>
  <c r="E58" i="132"/>
  <c r="D58" i="132"/>
  <c r="F57" i="132"/>
  <c r="D55" i="132"/>
  <c r="F55" i="132" s="1"/>
  <c r="E54" i="132"/>
  <c r="F53" i="132"/>
  <c r="F52" i="132"/>
  <c r="D51" i="132"/>
  <c r="F51" i="132" s="1"/>
  <c r="D50" i="132"/>
  <c r="F50" i="132" s="1"/>
  <c r="D49" i="132"/>
  <c r="F49" i="132" s="1"/>
  <c r="D48" i="132"/>
  <c r="F48" i="132" s="1"/>
  <c r="F47" i="132"/>
  <c r="F46" i="132"/>
  <c r="F45" i="132"/>
  <c r="F44" i="132"/>
  <c r="F43" i="132"/>
  <c r="D42" i="132"/>
  <c r="F42" i="132" s="1"/>
  <c r="F41" i="132"/>
  <c r="D40" i="132"/>
  <c r="F40" i="132" s="1"/>
  <c r="D39" i="132"/>
  <c r="D38" i="132"/>
  <c r="F38" i="132" s="1"/>
  <c r="F37" i="132"/>
  <c r="D36" i="132"/>
  <c r="F36" i="132" s="1"/>
  <c r="E34" i="132"/>
  <c r="F33" i="132"/>
  <c r="F32" i="132"/>
  <c r="D31" i="132"/>
  <c r="F31" i="132" s="1"/>
  <c r="D30" i="132"/>
  <c r="F30" i="132" s="1"/>
  <c r="D29" i="132"/>
  <c r="F29" i="132" s="1"/>
  <c r="D28" i="132"/>
  <c r="F28" i="132" s="1"/>
  <c r="D27" i="132"/>
  <c r="F27" i="132" s="1"/>
  <c r="D26" i="132"/>
  <c r="F26" i="132" s="1"/>
  <c r="D25" i="132"/>
  <c r="F25" i="132" s="1"/>
  <c r="D24" i="132"/>
  <c r="F24" i="132" s="1"/>
  <c r="D23" i="132"/>
  <c r="F23" i="132" s="1"/>
  <c r="D22" i="132"/>
  <c r="F22" i="132" s="1"/>
  <c r="E21" i="132"/>
  <c r="F20" i="132"/>
  <c r="F19" i="132"/>
  <c r="D18" i="132"/>
  <c r="D17" i="132"/>
  <c r="D16" i="132"/>
  <c r="F16" i="132" s="1"/>
  <c r="D15" i="132"/>
  <c r="E14" i="132"/>
  <c r="F14" i="132" s="1"/>
  <c r="E13" i="132"/>
  <c r="F13" i="132" s="1"/>
  <c r="D12" i="132"/>
  <c r="F12" i="132" s="1"/>
  <c r="D11" i="132" l="1"/>
  <c r="F54" i="132"/>
  <c r="D54" i="132"/>
  <c r="F34" i="132"/>
  <c r="F21" i="132"/>
  <c r="E15" i="132"/>
  <c r="F15" i="132" s="1"/>
  <c r="E18" i="132"/>
  <c r="F18" i="132" s="1"/>
  <c r="D21" i="132"/>
  <c r="E17" i="132"/>
  <c r="F17" i="132" s="1"/>
  <c r="D34" i="132"/>
  <c r="D10" i="132" l="1"/>
  <c r="F11" i="132"/>
  <c r="F10" i="132" s="1"/>
  <c r="E11" i="132"/>
  <c r="E10" i="132" s="1"/>
  <c r="L12" i="132" l="1"/>
  <c r="L13" i="132"/>
  <c r="L14" i="132"/>
  <c r="L15" i="132"/>
  <c r="L16" i="132"/>
  <c r="L17" i="132"/>
  <c r="L18" i="132"/>
  <c r="L19" i="132"/>
  <c r="L20" i="132"/>
  <c r="L30" i="132"/>
  <c r="L31" i="132"/>
  <c r="L32" i="132"/>
  <c r="L33" i="132"/>
  <c r="L35" i="132"/>
  <c r="L36" i="132"/>
  <c r="L37" i="132"/>
  <c r="L38" i="132"/>
  <c r="L39" i="132"/>
  <c r="L40" i="132"/>
  <c r="L41" i="132"/>
  <c r="L42" i="132"/>
  <c r="L43" i="132"/>
  <c r="L44" i="132"/>
  <c r="L45" i="132"/>
  <c r="L46" i="132"/>
  <c r="L47" i="132"/>
  <c r="L50" i="132"/>
  <c r="L52" i="132"/>
  <c r="L53" i="132"/>
  <c r="L55" i="132"/>
  <c r="L57" i="132"/>
  <c r="L59" i="132"/>
  <c r="L62" i="132"/>
  <c r="L63" i="132"/>
  <c r="K62" i="132"/>
  <c r="K59" i="132"/>
  <c r="K57" i="132"/>
  <c r="I55" i="132"/>
  <c r="K55" i="132" s="1"/>
  <c r="J54" i="132"/>
  <c r="K53" i="132"/>
  <c r="K52" i="132"/>
  <c r="I51" i="132"/>
  <c r="K51" i="132" s="1"/>
  <c r="I50" i="132"/>
  <c r="K50" i="132" s="1"/>
  <c r="I49" i="132"/>
  <c r="K49" i="132" s="1"/>
  <c r="I48" i="132"/>
  <c r="K48" i="132" s="1"/>
  <c r="K47" i="132"/>
  <c r="K46" i="132"/>
  <c r="K45" i="132"/>
  <c r="K44" i="132"/>
  <c r="K43" i="132"/>
  <c r="I42" i="132"/>
  <c r="K42" i="132" s="1"/>
  <c r="K41" i="132"/>
  <c r="I40" i="132"/>
  <c r="K40" i="132" s="1"/>
  <c r="I39" i="132"/>
  <c r="I38" i="132"/>
  <c r="K38" i="132" s="1"/>
  <c r="K37" i="132"/>
  <c r="I36" i="132"/>
  <c r="K36" i="132" s="1"/>
  <c r="J34" i="132"/>
  <c r="K33" i="132"/>
  <c r="K32" i="132"/>
  <c r="I31" i="132"/>
  <c r="K31" i="132" s="1"/>
  <c r="I30" i="132"/>
  <c r="K30" i="132" s="1"/>
  <c r="I29" i="132"/>
  <c r="K29" i="132" s="1"/>
  <c r="I28" i="132"/>
  <c r="K28" i="132" s="1"/>
  <c r="I27" i="132"/>
  <c r="K27" i="132" s="1"/>
  <c r="I26" i="132"/>
  <c r="K26" i="132" s="1"/>
  <c r="I25" i="132"/>
  <c r="K25" i="132" s="1"/>
  <c r="I24" i="132"/>
  <c r="K24" i="132" s="1"/>
  <c r="I23" i="132"/>
  <c r="K23" i="132" s="1"/>
  <c r="I22" i="132"/>
  <c r="J21" i="132"/>
  <c r="K20" i="132"/>
  <c r="K19" i="132"/>
  <c r="I18" i="132"/>
  <c r="I17" i="132"/>
  <c r="I16" i="132"/>
  <c r="K16" i="132" s="1"/>
  <c r="I15" i="132"/>
  <c r="J15" i="132" s="1"/>
  <c r="J14" i="132"/>
  <c r="K14" i="132" s="1"/>
  <c r="J13" i="132"/>
  <c r="K13" i="132" s="1"/>
  <c r="I12" i="132"/>
  <c r="K12" i="132" s="1"/>
  <c r="K54" i="132" l="1"/>
  <c r="K15" i="132"/>
  <c r="J18" i="132"/>
  <c r="K18" i="132" s="1"/>
  <c r="K34" i="132"/>
  <c r="I21" i="132"/>
  <c r="K22" i="132"/>
  <c r="K21" i="132" s="1"/>
  <c r="J17" i="132"/>
  <c r="K17" i="132" s="1"/>
  <c r="I34" i="132"/>
  <c r="I11" i="132"/>
  <c r="I54" i="132"/>
  <c r="K11" i="132" l="1"/>
  <c r="K10" i="132" s="1"/>
  <c r="J11" i="132"/>
  <c r="J10" i="132" s="1"/>
  <c r="I10" i="132"/>
  <c r="E28" i="137" l="1"/>
  <c r="D28" i="137"/>
  <c r="C28" i="137"/>
  <c r="F22" i="137"/>
  <c r="F21" i="137"/>
  <c r="F20" i="137"/>
  <c r="F19" i="137"/>
  <c r="F18" i="137"/>
  <c r="F17" i="137"/>
  <c r="F16" i="137"/>
  <c r="F15" i="137"/>
  <c r="F14" i="137"/>
  <c r="F13" i="137"/>
  <c r="F12" i="137"/>
  <c r="F11" i="137"/>
  <c r="F10" i="137"/>
  <c r="F9" i="137"/>
  <c r="F8" i="137"/>
  <c r="F7" i="137"/>
  <c r="F6" i="137"/>
  <c r="F28" i="137" l="1"/>
  <c r="C115" i="113" l="1"/>
  <c r="P29" i="116"/>
  <c r="C42" i="108"/>
  <c r="D38" i="108" l="1"/>
  <c r="D43" i="108" s="1"/>
  <c r="D32" i="108" l="1"/>
  <c r="U58" i="132" l="1"/>
  <c r="T58" i="132"/>
  <c r="S58" i="132"/>
  <c r="R58" i="132"/>
  <c r="Q58" i="132"/>
  <c r="P58" i="132"/>
  <c r="O58" i="132"/>
  <c r="N58" i="132"/>
  <c r="U54" i="132"/>
  <c r="T54" i="132"/>
  <c r="S54" i="132"/>
  <c r="R54" i="132"/>
  <c r="Q54" i="132"/>
  <c r="P54" i="132"/>
  <c r="O54" i="132"/>
  <c r="N54" i="132"/>
  <c r="M54" i="132"/>
  <c r="L49" i="132"/>
  <c r="R48" i="132"/>
  <c r="U34" i="132"/>
  <c r="T34" i="132"/>
  <c r="S34" i="132"/>
  <c r="P34" i="132"/>
  <c r="O34" i="132"/>
  <c r="N34" i="132"/>
  <c r="M34" i="132"/>
  <c r="U29" i="132"/>
  <c r="T29" i="132"/>
  <c r="U28" i="132"/>
  <c r="U27" i="132"/>
  <c r="U25" i="132"/>
  <c r="U24" i="132"/>
  <c r="L24" i="132" s="1"/>
  <c r="U23" i="132"/>
  <c r="U22" i="132"/>
  <c r="R21" i="132"/>
  <c r="Q21" i="132"/>
  <c r="P21" i="132"/>
  <c r="O21" i="132"/>
  <c r="N21" i="132"/>
  <c r="M21" i="132"/>
  <c r="U11" i="132"/>
  <c r="T11" i="132"/>
  <c r="S11" i="132"/>
  <c r="R11" i="132"/>
  <c r="Q11" i="132"/>
  <c r="P11" i="132"/>
  <c r="O11" i="132"/>
  <c r="N11" i="132"/>
  <c r="M11" i="132"/>
  <c r="E7" i="132"/>
  <c r="E5" i="132"/>
  <c r="C6" i="132" s="1"/>
  <c r="L29" i="132" l="1"/>
  <c r="L11" i="132"/>
  <c r="L54" i="132"/>
  <c r="L58" i="132"/>
  <c r="R34" i="132"/>
  <c r="R10" i="132" s="1"/>
  <c r="L48" i="132"/>
  <c r="O10" i="132"/>
  <c r="L25" i="132"/>
  <c r="T28" i="132"/>
  <c r="L28" i="132" s="1"/>
  <c r="Q51" i="132"/>
  <c r="L51" i="132" s="1"/>
  <c r="L22" i="132"/>
  <c r="T27" i="132"/>
  <c r="L27" i="132" s="1"/>
  <c r="M10" i="132"/>
  <c r="P10" i="132"/>
  <c r="N10" i="132"/>
  <c r="S26" i="132"/>
  <c r="U26" i="132"/>
  <c r="U21" i="132" s="1"/>
  <c r="U10" i="132" s="1"/>
  <c r="T26" i="132"/>
  <c r="S23" i="132"/>
  <c r="L23" i="132" s="1"/>
  <c r="L26" i="132" l="1"/>
  <c r="Q34" i="132"/>
  <c r="S21" i="132"/>
  <c r="T21" i="132"/>
  <c r="T10" i="132" s="1"/>
  <c r="L21" i="132" l="1"/>
  <c r="Q10" i="132"/>
  <c r="L34" i="132"/>
  <c r="S10" i="132"/>
  <c r="V10" i="132" l="1"/>
  <c r="L10" i="132"/>
  <c r="H80" i="113"/>
  <c r="H81" i="113"/>
  <c r="H83" i="113"/>
  <c r="H85" i="113"/>
  <c r="H87" i="113"/>
  <c r="H88" i="113"/>
  <c r="H90" i="113"/>
  <c r="H92" i="113"/>
  <c r="H93" i="113"/>
  <c r="H94" i="113"/>
  <c r="H95" i="113"/>
  <c r="H96" i="113"/>
  <c r="H97" i="113"/>
  <c r="H98" i="113"/>
  <c r="H100" i="113"/>
  <c r="H101" i="113"/>
  <c r="H102" i="113"/>
  <c r="H103" i="113"/>
  <c r="H104" i="113"/>
  <c r="H106" i="113"/>
  <c r="H107" i="113"/>
  <c r="H108" i="113"/>
  <c r="H109" i="113"/>
  <c r="H112" i="113"/>
  <c r="H113" i="113"/>
  <c r="H114" i="113"/>
  <c r="H118" i="113"/>
  <c r="H119" i="113"/>
  <c r="G80" i="113"/>
  <c r="G81" i="113"/>
  <c r="G83" i="113"/>
  <c r="G85" i="113"/>
  <c r="G87" i="113"/>
  <c r="G88" i="113"/>
  <c r="G90" i="113"/>
  <c r="G92" i="113"/>
  <c r="G93" i="113"/>
  <c r="G94" i="113"/>
  <c r="G95" i="113"/>
  <c r="G96" i="113"/>
  <c r="G97" i="113"/>
  <c r="G98" i="113"/>
  <c r="G100" i="113"/>
  <c r="G101" i="113"/>
  <c r="G102" i="113"/>
  <c r="G103" i="113"/>
  <c r="G104" i="113"/>
  <c r="G106" i="113"/>
  <c r="G107" i="113"/>
  <c r="G108" i="113"/>
  <c r="G109" i="113"/>
  <c r="G112" i="113"/>
  <c r="G113" i="113"/>
  <c r="G114" i="113"/>
  <c r="G118" i="113"/>
  <c r="G119" i="113"/>
  <c r="F80" i="113"/>
  <c r="F81" i="113"/>
  <c r="F83" i="113"/>
  <c r="F85" i="113"/>
  <c r="F87" i="113"/>
  <c r="F88" i="113"/>
  <c r="F90" i="113"/>
  <c r="F92" i="113"/>
  <c r="F93" i="113"/>
  <c r="F94" i="113"/>
  <c r="F95" i="113"/>
  <c r="F96" i="113"/>
  <c r="F97" i="113"/>
  <c r="F98" i="113"/>
  <c r="F100" i="113"/>
  <c r="F101" i="113"/>
  <c r="F102" i="113"/>
  <c r="F103" i="113"/>
  <c r="F104" i="113"/>
  <c r="F106" i="113"/>
  <c r="F107" i="113"/>
  <c r="F108" i="113"/>
  <c r="F109" i="113"/>
  <c r="F112" i="113"/>
  <c r="F113" i="113"/>
  <c r="F114" i="113"/>
  <c r="F118" i="113"/>
  <c r="F119" i="113"/>
  <c r="E80" i="113"/>
  <c r="E81" i="113"/>
  <c r="E83" i="113"/>
  <c r="E85" i="113"/>
  <c r="E87" i="113"/>
  <c r="E88" i="113"/>
  <c r="E90" i="113"/>
  <c r="E92" i="113"/>
  <c r="E93" i="113"/>
  <c r="E94" i="113"/>
  <c r="E95" i="113"/>
  <c r="E96" i="113"/>
  <c r="E97" i="113"/>
  <c r="E98" i="113"/>
  <c r="E100" i="113"/>
  <c r="E101" i="113"/>
  <c r="E102" i="113"/>
  <c r="E103" i="113"/>
  <c r="E104" i="113"/>
  <c r="E106" i="113"/>
  <c r="E107" i="113"/>
  <c r="E108" i="113"/>
  <c r="E109" i="113"/>
  <c r="E112" i="113"/>
  <c r="E113" i="113"/>
  <c r="E114" i="113"/>
  <c r="E118" i="113"/>
  <c r="E119" i="113"/>
  <c r="D80" i="113"/>
  <c r="D81" i="113"/>
  <c r="D83" i="113"/>
  <c r="D85" i="113"/>
  <c r="D87" i="113"/>
  <c r="D88" i="113"/>
  <c r="D90" i="113"/>
  <c r="D92" i="113"/>
  <c r="D93" i="113"/>
  <c r="D94" i="113"/>
  <c r="D95" i="113"/>
  <c r="D96" i="113"/>
  <c r="D97" i="113"/>
  <c r="D98" i="113"/>
  <c r="D100" i="113"/>
  <c r="D101" i="113"/>
  <c r="D102" i="113"/>
  <c r="D103" i="113"/>
  <c r="D104" i="113"/>
  <c r="D106" i="113"/>
  <c r="D107" i="113"/>
  <c r="D108" i="113"/>
  <c r="D109" i="113"/>
  <c r="D112" i="113"/>
  <c r="D113" i="113"/>
  <c r="D114" i="113"/>
  <c r="D118" i="113"/>
  <c r="D119" i="113"/>
  <c r="D79" i="113"/>
  <c r="E79" i="113"/>
  <c r="F79" i="113"/>
  <c r="G79" i="113"/>
  <c r="H79" i="113"/>
  <c r="H7" i="113"/>
  <c r="H8" i="113"/>
  <c r="H9" i="113"/>
  <c r="H10" i="113"/>
  <c r="H11" i="113"/>
  <c r="H13" i="113"/>
  <c r="H15" i="113"/>
  <c r="H16" i="113"/>
  <c r="H17" i="113"/>
  <c r="H18" i="113"/>
  <c r="H19" i="113"/>
  <c r="H22" i="113"/>
  <c r="H24" i="113"/>
  <c r="H25" i="113"/>
  <c r="H26" i="113"/>
  <c r="H27" i="113"/>
  <c r="H30" i="113"/>
  <c r="H31" i="113"/>
  <c r="H32" i="113"/>
  <c r="H33" i="113"/>
  <c r="H34" i="113"/>
  <c r="H37" i="113"/>
  <c r="H38" i="113"/>
  <c r="H40" i="113"/>
  <c r="H42" i="113"/>
  <c r="H43" i="113"/>
  <c r="H44" i="113"/>
  <c r="H45" i="113"/>
  <c r="H47" i="113"/>
  <c r="H48" i="113"/>
  <c r="H50" i="113"/>
  <c r="H51" i="113"/>
  <c r="H52" i="113"/>
  <c r="H53" i="113"/>
  <c r="H54" i="113"/>
  <c r="H55" i="113"/>
  <c r="H56" i="113"/>
  <c r="H57" i="113"/>
  <c r="H58" i="113"/>
  <c r="H59" i="113"/>
  <c r="H60" i="113"/>
  <c r="H62" i="113"/>
  <c r="H63" i="113"/>
  <c r="H65" i="113"/>
  <c r="H67" i="113"/>
  <c r="H68" i="113"/>
  <c r="H69" i="113"/>
  <c r="H72" i="113"/>
  <c r="H73" i="113"/>
  <c r="H74" i="113"/>
  <c r="H75" i="113"/>
  <c r="G7" i="113"/>
  <c r="G8" i="113"/>
  <c r="G9" i="113"/>
  <c r="G10" i="113"/>
  <c r="G11" i="113"/>
  <c r="G13" i="113"/>
  <c r="G15" i="113"/>
  <c r="G16" i="113"/>
  <c r="G17" i="113"/>
  <c r="G18" i="113"/>
  <c r="G19" i="113"/>
  <c r="G22" i="113"/>
  <c r="G24" i="113"/>
  <c r="G25" i="113"/>
  <c r="G26" i="113"/>
  <c r="G27" i="113"/>
  <c r="G30" i="113"/>
  <c r="G31" i="113"/>
  <c r="G32" i="113"/>
  <c r="G33" i="113"/>
  <c r="G34" i="113"/>
  <c r="G37" i="113"/>
  <c r="G38" i="113"/>
  <c r="G40" i="113"/>
  <c r="G42" i="113"/>
  <c r="G43" i="113"/>
  <c r="G44" i="113"/>
  <c r="G45" i="113"/>
  <c r="G47" i="113"/>
  <c r="G48" i="113"/>
  <c r="G50" i="113"/>
  <c r="G51" i="113"/>
  <c r="G52" i="113"/>
  <c r="G53" i="113"/>
  <c r="G54" i="113"/>
  <c r="G55" i="113"/>
  <c r="G56" i="113"/>
  <c r="G57" i="113"/>
  <c r="G58" i="113"/>
  <c r="G59" i="113"/>
  <c r="G60" i="113"/>
  <c r="G62" i="113"/>
  <c r="G63" i="113"/>
  <c r="G65" i="113"/>
  <c r="G67" i="113"/>
  <c r="G68" i="113"/>
  <c r="G69" i="113"/>
  <c r="G72" i="113"/>
  <c r="G73" i="113"/>
  <c r="G74" i="113"/>
  <c r="G75" i="113"/>
  <c r="F7" i="113"/>
  <c r="F8" i="113"/>
  <c r="F9" i="113"/>
  <c r="F10" i="113"/>
  <c r="F11" i="113"/>
  <c r="F13" i="113"/>
  <c r="F15" i="113"/>
  <c r="F16" i="113"/>
  <c r="F17" i="113"/>
  <c r="F18" i="113"/>
  <c r="F19" i="113"/>
  <c r="F22" i="113"/>
  <c r="F24" i="113"/>
  <c r="F25" i="113"/>
  <c r="F26" i="113"/>
  <c r="F27" i="113"/>
  <c r="F30" i="113"/>
  <c r="F31" i="113"/>
  <c r="F32" i="113"/>
  <c r="F33" i="113"/>
  <c r="F34" i="113"/>
  <c r="F37" i="113"/>
  <c r="F38" i="113"/>
  <c r="F40" i="113"/>
  <c r="F42" i="113"/>
  <c r="F43" i="113"/>
  <c r="F44" i="113"/>
  <c r="F45" i="113"/>
  <c r="F47" i="113"/>
  <c r="F48" i="113"/>
  <c r="F50" i="113"/>
  <c r="F51" i="113"/>
  <c r="F52" i="113"/>
  <c r="F53" i="113"/>
  <c r="F54" i="113"/>
  <c r="F55" i="113"/>
  <c r="F56" i="113"/>
  <c r="F57" i="113"/>
  <c r="F58" i="113"/>
  <c r="F59" i="113"/>
  <c r="F60" i="113"/>
  <c r="F62" i="113"/>
  <c r="F63" i="113"/>
  <c r="F65" i="113"/>
  <c r="F67" i="113"/>
  <c r="F68" i="113"/>
  <c r="F69" i="113"/>
  <c r="F72" i="113"/>
  <c r="F73" i="113"/>
  <c r="F74" i="113"/>
  <c r="F75" i="113"/>
  <c r="E7" i="113"/>
  <c r="E8" i="113"/>
  <c r="E9" i="113"/>
  <c r="E10" i="113"/>
  <c r="E11" i="113"/>
  <c r="E13" i="113"/>
  <c r="E15" i="113"/>
  <c r="E16" i="113"/>
  <c r="E17" i="113"/>
  <c r="E18" i="113"/>
  <c r="E19" i="113"/>
  <c r="E22" i="113"/>
  <c r="E24" i="113"/>
  <c r="E25" i="113"/>
  <c r="E26" i="113"/>
  <c r="E27" i="113"/>
  <c r="E30" i="113"/>
  <c r="E31" i="113"/>
  <c r="E32" i="113"/>
  <c r="E33" i="113"/>
  <c r="E34" i="113"/>
  <c r="E37" i="113"/>
  <c r="E38" i="113"/>
  <c r="E40" i="113"/>
  <c r="E42" i="113"/>
  <c r="E43" i="113"/>
  <c r="E44" i="113"/>
  <c r="E45" i="113"/>
  <c r="E47" i="113"/>
  <c r="E48" i="113"/>
  <c r="E50" i="113"/>
  <c r="E51" i="113"/>
  <c r="E52" i="113"/>
  <c r="E53" i="113"/>
  <c r="E54" i="113"/>
  <c r="E55" i="113"/>
  <c r="E56" i="113"/>
  <c r="E57" i="113"/>
  <c r="E58" i="113"/>
  <c r="E59" i="113"/>
  <c r="E60" i="113"/>
  <c r="E62" i="113"/>
  <c r="E63" i="113"/>
  <c r="E65" i="113"/>
  <c r="E67" i="113"/>
  <c r="E68" i="113"/>
  <c r="E69" i="113"/>
  <c r="E72" i="113"/>
  <c r="E73" i="113"/>
  <c r="E74" i="113"/>
  <c r="E75" i="113"/>
  <c r="D7" i="113"/>
  <c r="D8" i="113"/>
  <c r="D9" i="113"/>
  <c r="D10" i="113"/>
  <c r="D11" i="113"/>
  <c r="D13" i="113"/>
  <c r="D15" i="113"/>
  <c r="D16" i="113"/>
  <c r="D17" i="113"/>
  <c r="D18" i="113"/>
  <c r="D19" i="113"/>
  <c r="D22" i="113"/>
  <c r="D24" i="113"/>
  <c r="D25" i="113"/>
  <c r="D26" i="113"/>
  <c r="D27" i="113"/>
  <c r="D30" i="113"/>
  <c r="D31" i="113"/>
  <c r="D32" i="113"/>
  <c r="D33" i="113"/>
  <c r="D34" i="113"/>
  <c r="D37" i="113"/>
  <c r="D38" i="113"/>
  <c r="D40" i="113"/>
  <c r="D42" i="113"/>
  <c r="D43" i="113"/>
  <c r="D44" i="113"/>
  <c r="D45" i="113"/>
  <c r="D47" i="113"/>
  <c r="D48" i="113"/>
  <c r="D50" i="113"/>
  <c r="D51" i="113"/>
  <c r="D52" i="113"/>
  <c r="D53" i="113"/>
  <c r="D54" i="113"/>
  <c r="D55" i="113"/>
  <c r="D56" i="113"/>
  <c r="D57" i="113"/>
  <c r="D58" i="113"/>
  <c r="D59" i="113"/>
  <c r="D60" i="113"/>
  <c r="D62" i="113"/>
  <c r="D63" i="113"/>
  <c r="D65" i="113"/>
  <c r="D67" i="113"/>
  <c r="D68" i="113"/>
  <c r="D69" i="113"/>
  <c r="D72" i="113"/>
  <c r="D73" i="113"/>
  <c r="D74" i="113"/>
  <c r="D75" i="113"/>
  <c r="D6" i="113"/>
  <c r="E6" i="113"/>
  <c r="F6" i="113"/>
  <c r="G6" i="113"/>
  <c r="H6" i="113"/>
  <c r="P30" i="116" l="1"/>
  <c r="D17" i="116"/>
  <c r="P14" i="116"/>
  <c r="H119" i="115"/>
  <c r="H120" i="115" s="1"/>
  <c r="G119" i="115"/>
  <c r="G120" i="115" s="1"/>
  <c r="F119" i="115"/>
  <c r="F120" i="115" s="1"/>
  <c r="E119" i="115"/>
  <c r="E120" i="115" s="1"/>
  <c r="D119" i="115"/>
  <c r="C118" i="115"/>
  <c r="C117" i="115"/>
  <c r="D115" i="115"/>
  <c r="C114" i="115"/>
  <c r="C113" i="115"/>
  <c r="C112" i="115"/>
  <c r="H111" i="115"/>
  <c r="H115" i="115" s="1"/>
  <c r="G111" i="115"/>
  <c r="G115" i="115" s="1"/>
  <c r="F111" i="115"/>
  <c r="F115" i="115" s="1"/>
  <c r="E111" i="115"/>
  <c r="E115" i="115" s="1"/>
  <c r="H110" i="115"/>
  <c r="G110" i="115"/>
  <c r="F110" i="115"/>
  <c r="E110" i="115"/>
  <c r="D110" i="115"/>
  <c r="C109" i="115"/>
  <c r="C108" i="115"/>
  <c r="C107" i="115"/>
  <c r="C106" i="115"/>
  <c r="H105" i="115"/>
  <c r="G105" i="115"/>
  <c r="F105" i="115"/>
  <c r="E105" i="115"/>
  <c r="D105" i="115"/>
  <c r="C104" i="115"/>
  <c r="C103" i="115"/>
  <c r="C102" i="115"/>
  <c r="C101" i="115"/>
  <c r="C100" i="115"/>
  <c r="C98" i="115"/>
  <c r="C97" i="115"/>
  <c r="C96" i="115"/>
  <c r="C95" i="115"/>
  <c r="C94" i="115"/>
  <c r="C93" i="115"/>
  <c r="C92" i="115"/>
  <c r="H91" i="115"/>
  <c r="H99" i="115" s="1"/>
  <c r="G91" i="115"/>
  <c r="G99" i="115" s="1"/>
  <c r="F91" i="115"/>
  <c r="F99" i="115" s="1"/>
  <c r="E91" i="115"/>
  <c r="E99" i="115" s="1"/>
  <c r="D91" i="115"/>
  <c r="D99" i="115" s="1"/>
  <c r="C90" i="115"/>
  <c r="C88" i="115"/>
  <c r="C87" i="115"/>
  <c r="H86" i="115"/>
  <c r="G86" i="115"/>
  <c r="F86" i="115"/>
  <c r="E86" i="115"/>
  <c r="D86" i="115"/>
  <c r="C85" i="115"/>
  <c r="H84" i="115"/>
  <c r="G84" i="115"/>
  <c r="F84" i="115"/>
  <c r="E84" i="115"/>
  <c r="D84" i="115"/>
  <c r="C83" i="115"/>
  <c r="H82" i="115"/>
  <c r="G82" i="115"/>
  <c r="F82" i="115"/>
  <c r="E82" i="115"/>
  <c r="D82" i="115"/>
  <c r="C81" i="115"/>
  <c r="C80" i="115"/>
  <c r="C79" i="115"/>
  <c r="H76" i="115"/>
  <c r="H77" i="115" s="1"/>
  <c r="G76" i="115"/>
  <c r="G77" i="115" s="1"/>
  <c r="F76" i="115"/>
  <c r="F77" i="115" s="1"/>
  <c r="E76" i="115"/>
  <c r="E77" i="115" s="1"/>
  <c r="D76" i="115"/>
  <c r="C75" i="115"/>
  <c r="C74" i="115"/>
  <c r="C73" i="115"/>
  <c r="C72" i="115"/>
  <c r="H70" i="115"/>
  <c r="G70" i="115"/>
  <c r="F70" i="115"/>
  <c r="E70" i="115"/>
  <c r="D70" i="115"/>
  <c r="C69" i="115"/>
  <c r="C68" i="115"/>
  <c r="C67" i="115"/>
  <c r="H66" i="115"/>
  <c r="G66" i="115"/>
  <c r="F66" i="115"/>
  <c r="E66" i="115"/>
  <c r="D66" i="115"/>
  <c r="C65" i="115"/>
  <c r="H64" i="115"/>
  <c r="G64" i="115"/>
  <c r="F64" i="115"/>
  <c r="E64" i="115"/>
  <c r="D64" i="115"/>
  <c r="C63" i="115"/>
  <c r="C62" i="115"/>
  <c r="C60" i="115"/>
  <c r="C59" i="115"/>
  <c r="C58" i="115"/>
  <c r="C57" i="115"/>
  <c r="C56" i="115"/>
  <c r="C55" i="115"/>
  <c r="C54" i="115"/>
  <c r="C53" i="115"/>
  <c r="C52" i="115"/>
  <c r="C51" i="115"/>
  <c r="C50" i="115"/>
  <c r="H49" i="115"/>
  <c r="G49" i="115"/>
  <c r="F49" i="115"/>
  <c r="E49" i="115"/>
  <c r="D49" i="115"/>
  <c r="C48" i="115"/>
  <c r="C47" i="115"/>
  <c r="H46" i="115"/>
  <c r="G46" i="115"/>
  <c r="F46" i="115"/>
  <c r="E46" i="115"/>
  <c r="D46" i="115"/>
  <c r="C45" i="115"/>
  <c r="C44" i="115"/>
  <c r="C43" i="115"/>
  <c r="C42" i="115"/>
  <c r="H41" i="115"/>
  <c r="G41" i="115"/>
  <c r="F41" i="115"/>
  <c r="E41" i="115"/>
  <c r="D41" i="115"/>
  <c r="C40" i="115"/>
  <c r="C38" i="115"/>
  <c r="C37" i="115"/>
  <c r="H36" i="115"/>
  <c r="G36" i="115"/>
  <c r="F36" i="115"/>
  <c r="E36" i="115"/>
  <c r="D36" i="115"/>
  <c r="H35" i="115"/>
  <c r="G35" i="115"/>
  <c r="F35" i="115"/>
  <c r="E35" i="115"/>
  <c r="D35" i="115"/>
  <c r="C34" i="115"/>
  <c r="C33" i="115"/>
  <c r="C32" i="115"/>
  <c r="C31" i="115"/>
  <c r="C30" i="115"/>
  <c r="H29" i="115"/>
  <c r="G29" i="115"/>
  <c r="F29" i="115"/>
  <c r="E29" i="115"/>
  <c r="D29" i="115"/>
  <c r="C27" i="115"/>
  <c r="C26" i="115"/>
  <c r="C25" i="115"/>
  <c r="C24" i="115"/>
  <c r="H23" i="115"/>
  <c r="G23" i="115"/>
  <c r="F23" i="115"/>
  <c r="E23" i="115"/>
  <c r="D23" i="115"/>
  <c r="C22" i="115"/>
  <c r="H21" i="115"/>
  <c r="G21" i="115"/>
  <c r="F21" i="115"/>
  <c r="E21" i="115"/>
  <c r="D21" i="115"/>
  <c r="C19" i="115"/>
  <c r="C18" i="115"/>
  <c r="C17" i="115"/>
  <c r="C16" i="115"/>
  <c r="C15" i="115"/>
  <c r="H14" i="115"/>
  <c r="G14" i="115"/>
  <c r="F14" i="115"/>
  <c r="E14" i="115"/>
  <c r="D14" i="115"/>
  <c r="C13" i="115"/>
  <c r="H12" i="115"/>
  <c r="G12" i="115"/>
  <c r="F12" i="115"/>
  <c r="E12" i="115"/>
  <c r="D12" i="115"/>
  <c r="C11" i="115"/>
  <c r="C10" i="115"/>
  <c r="C9" i="115"/>
  <c r="C8" i="115"/>
  <c r="C7" i="115"/>
  <c r="C6" i="115"/>
  <c r="H119" i="114"/>
  <c r="H120" i="114" s="1"/>
  <c r="G119" i="114"/>
  <c r="G120" i="114" s="1"/>
  <c r="F119" i="114"/>
  <c r="F120" i="114" s="1"/>
  <c r="E119" i="114"/>
  <c r="D119" i="114"/>
  <c r="D120" i="114" s="1"/>
  <c r="C118" i="114"/>
  <c r="C117" i="114"/>
  <c r="D115" i="114"/>
  <c r="C114" i="114"/>
  <c r="C113" i="114"/>
  <c r="C112" i="114"/>
  <c r="H111" i="114"/>
  <c r="H115" i="114" s="1"/>
  <c r="G111" i="114"/>
  <c r="G115" i="114" s="1"/>
  <c r="F111" i="114"/>
  <c r="F115" i="114" s="1"/>
  <c r="E111" i="114"/>
  <c r="E115" i="114" s="1"/>
  <c r="H110" i="114"/>
  <c r="G110" i="114"/>
  <c r="F110" i="114"/>
  <c r="E110" i="114"/>
  <c r="D110" i="114"/>
  <c r="C109" i="114"/>
  <c r="C108" i="114"/>
  <c r="C107" i="114"/>
  <c r="C106" i="114"/>
  <c r="H105" i="114"/>
  <c r="G105" i="114"/>
  <c r="F105" i="114"/>
  <c r="E105" i="114"/>
  <c r="D105" i="114"/>
  <c r="C104" i="114"/>
  <c r="C103" i="114"/>
  <c r="C102" i="114"/>
  <c r="C101" i="114"/>
  <c r="C100" i="114"/>
  <c r="C98" i="114"/>
  <c r="C97" i="114"/>
  <c r="C96" i="114"/>
  <c r="C95" i="114"/>
  <c r="C94" i="114"/>
  <c r="C93" i="114"/>
  <c r="C92" i="114"/>
  <c r="H91" i="114"/>
  <c r="H99" i="114" s="1"/>
  <c r="G91" i="114"/>
  <c r="G99" i="114" s="1"/>
  <c r="F91" i="114"/>
  <c r="F99" i="114" s="1"/>
  <c r="E91" i="114"/>
  <c r="D91" i="114"/>
  <c r="D99" i="114" s="1"/>
  <c r="C90" i="114"/>
  <c r="C88" i="114"/>
  <c r="C87" i="114"/>
  <c r="H86" i="114"/>
  <c r="G86" i="114"/>
  <c r="F86" i="114"/>
  <c r="E86" i="114"/>
  <c r="D86" i="114"/>
  <c r="C85" i="114"/>
  <c r="H84" i="114"/>
  <c r="G84" i="114"/>
  <c r="F84" i="114"/>
  <c r="E84" i="114"/>
  <c r="D84" i="114"/>
  <c r="C83" i="114"/>
  <c r="H82" i="114"/>
  <c r="G82" i="114"/>
  <c r="F82" i="114"/>
  <c r="E82" i="114"/>
  <c r="D82" i="114"/>
  <c r="C81" i="114"/>
  <c r="C80" i="114"/>
  <c r="C79" i="114"/>
  <c r="H76" i="114"/>
  <c r="H77" i="114" s="1"/>
  <c r="G76" i="114"/>
  <c r="G77" i="114" s="1"/>
  <c r="F76" i="114"/>
  <c r="F77" i="114" s="1"/>
  <c r="E76" i="114"/>
  <c r="D76" i="114"/>
  <c r="D77" i="114" s="1"/>
  <c r="C75" i="114"/>
  <c r="C74" i="114"/>
  <c r="C73" i="114"/>
  <c r="C72" i="114"/>
  <c r="H70" i="114"/>
  <c r="G70" i="114"/>
  <c r="F70" i="114"/>
  <c r="E70" i="114"/>
  <c r="D70" i="114"/>
  <c r="C69" i="114"/>
  <c r="C68" i="114"/>
  <c r="C67" i="114"/>
  <c r="H66" i="114"/>
  <c r="G66" i="114"/>
  <c r="F66" i="114"/>
  <c r="E66" i="114"/>
  <c r="D66" i="114"/>
  <c r="C65" i="114"/>
  <c r="H64" i="114"/>
  <c r="G64" i="114"/>
  <c r="F64" i="114"/>
  <c r="E64" i="114"/>
  <c r="D64" i="114"/>
  <c r="C63" i="114"/>
  <c r="C62" i="114"/>
  <c r="C60" i="114"/>
  <c r="C59" i="114"/>
  <c r="C58" i="114"/>
  <c r="C57" i="114"/>
  <c r="C56" i="114"/>
  <c r="C55" i="114"/>
  <c r="C54" i="114"/>
  <c r="C53" i="114"/>
  <c r="C52" i="114"/>
  <c r="C51" i="114"/>
  <c r="C50" i="114"/>
  <c r="H49" i="114"/>
  <c r="G49" i="114"/>
  <c r="F49" i="114"/>
  <c r="E49" i="114"/>
  <c r="D49" i="114"/>
  <c r="C48" i="114"/>
  <c r="C47" i="114"/>
  <c r="H46" i="114"/>
  <c r="G46" i="114"/>
  <c r="F46" i="114"/>
  <c r="E46" i="114"/>
  <c r="D46" i="114"/>
  <c r="C45" i="114"/>
  <c r="C44" i="114"/>
  <c r="C43" i="114"/>
  <c r="C42" i="114"/>
  <c r="H41" i="114"/>
  <c r="G41" i="114"/>
  <c r="F41" i="114"/>
  <c r="E41" i="114"/>
  <c r="D41" i="114"/>
  <c r="C40" i="114"/>
  <c r="C38" i="114"/>
  <c r="C37" i="114"/>
  <c r="H36" i="114"/>
  <c r="G36" i="114"/>
  <c r="F36" i="114"/>
  <c r="E36" i="114"/>
  <c r="D36" i="114"/>
  <c r="H35" i="114"/>
  <c r="G35" i="114"/>
  <c r="F35" i="114"/>
  <c r="E35" i="114"/>
  <c r="D35" i="114"/>
  <c r="C34" i="114"/>
  <c r="C33" i="114"/>
  <c r="C32" i="114"/>
  <c r="C31" i="114"/>
  <c r="C30" i="114"/>
  <c r="H29" i="114"/>
  <c r="G29" i="114"/>
  <c r="F29" i="114"/>
  <c r="E29" i="114"/>
  <c r="D29" i="114"/>
  <c r="C27" i="114"/>
  <c r="C26" i="114"/>
  <c r="C25" i="114"/>
  <c r="C24" i="114"/>
  <c r="H23" i="114"/>
  <c r="G23" i="114"/>
  <c r="F23" i="114"/>
  <c r="E23" i="114"/>
  <c r="D23" i="114"/>
  <c r="C22" i="114"/>
  <c r="H21" i="114"/>
  <c r="G21" i="114"/>
  <c r="F21" i="114"/>
  <c r="E21" i="114"/>
  <c r="D21" i="114"/>
  <c r="C19" i="114"/>
  <c r="C18" i="114"/>
  <c r="C17" i="114"/>
  <c r="C16" i="114"/>
  <c r="C15" i="114"/>
  <c r="H14" i="114"/>
  <c r="G14" i="114"/>
  <c r="F14" i="114"/>
  <c r="E14" i="114"/>
  <c r="D14" i="114"/>
  <c r="C13" i="114"/>
  <c r="H12" i="114"/>
  <c r="G12" i="114"/>
  <c r="F12" i="114"/>
  <c r="E12" i="114"/>
  <c r="D12" i="114"/>
  <c r="C11" i="114"/>
  <c r="C10" i="114"/>
  <c r="C9" i="114"/>
  <c r="C8" i="114"/>
  <c r="C7" i="114"/>
  <c r="C6" i="114"/>
  <c r="H47" i="108"/>
  <c r="G47" i="108"/>
  <c r="F47" i="108"/>
  <c r="E47" i="108"/>
  <c r="D47" i="108"/>
  <c r="C46" i="108"/>
  <c r="C45" i="108"/>
  <c r="C41" i="108"/>
  <c r="C40" i="108"/>
  <c r="C39" i="108"/>
  <c r="H38" i="108"/>
  <c r="G38" i="108"/>
  <c r="G43" i="108" s="1"/>
  <c r="F38" i="108"/>
  <c r="E38" i="108"/>
  <c r="E43" i="108" s="1"/>
  <c r="D111" i="113"/>
  <c r="H37" i="108"/>
  <c r="G37" i="108"/>
  <c r="F37" i="108"/>
  <c r="E37" i="108"/>
  <c r="D37" i="108"/>
  <c r="C36" i="108"/>
  <c r="C35" i="108"/>
  <c r="C34" i="108"/>
  <c r="C33" i="108"/>
  <c r="H32" i="108"/>
  <c r="G32" i="108"/>
  <c r="F32" i="108"/>
  <c r="E32" i="108"/>
  <c r="C31" i="108"/>
  <c r="C30" i="108"/>
  <c r="C29" i="108"/>
  <c r="C28" i="108"/>
  <c r="C27" i="108"/>
  <c r="C25" i="108"/>
  <c r="C24" i="108"/>
  <c r="C23" i="108"/>
  <c r="C22" i="108"/>
  <c r="C21" i="108"/>
  <c r="C20" i="108"/>
  <c r="C19" i="108"/>
  <c r="H18" i="108"/>
  <c r="G18" i="108"/>
  <c r="F18" i="108"/>
  <c r="E18" i="108"/>
  <c r="D18" i="108"/>
  <c r="C17" i="108"/>
  <c r="C15" i="108"/>
  <c r="C14" i="108"/>
  <c r="H13" i="108"/>
  <c r="G13" i="108"/>
  <c r="F13" i="108"/>
  <c r="E13" i="108"/>
  <c r="D13" i="108"/>
  <c r="C12" i="108"/>
  <c r="H11" i="108"/>
  <c r="G11" i="108"/>
  <c r="F11" i="108"/>
  <c r="E11" i="108"/>
  <c r="D11" i="108"/>
  <c r="C10" i="108"/>
  <c r="H9" i="108"/>
  <c r="G9" i="108"/>
  <c r="F9" i="108"/>
  <c r="E9" i="108"/>
  <c r="D9" i="108"/>
  <c r="C8" i="108"/>
  <c r="C7" i="108"/>
  <c r="C6" i="108"/>
  <c r="H76" i="107"/>
  <c r="G76" i="107"/>
  <c r="F76" i="107"/>
  <c r="E76" i="107"/>
  <c r="D76" i="107"/>
  <c r="C75" i="107"/>
  <c r="C74" i="107"/>
  <c r="C73" i="107"/>
  <c r="C72" i="107"/>
  <c r="H70" i="107"/>
  <c r="G70" i="107"/>
  <c r="F70" i="107"/>
  <c r="E70" i="107"/>
  <c r="D70" i="107"/>
  <c r="C69" i="107"/>
  <c r="C68" i="107"/>
  <c r="C67" i="107"/>
  <c r="H66" i="107"/>
  <c r="G66" i="107"/>
  <c r="F66" i="107"/>
  <c r="E66" i="107"/>
  <c r="D66" i="107"/>
  <c r="C65" i="107"/>
  <c r="H64" i="107"/>
  <c r="G64" i="107"/>
  <c r="F64" i="107"/>
  <c r="E64" i="107"/>
  <c r="D64" i="107"/>
  <c r="C63" i="107"/>
  <c r="C62" i="107"/>
  <c r="C60" i="107"/>
  <c r="C59" i="107"/>
  <c r="C58" i="107"/>
  <c r="C57" i="107"/>
  <c r="C56" i="107"/>
  <c r="C55" i="107"/>
  <c r="C54" i="107"/>
  <c r="C53" i="107"/>
  <c r="C52" i="107"/>
  <c r="C51" i="107"/>
  <c r="C50" i="107"/>
  <c r="H49" i="107"/>
  <c r="G49" i="107"/>
  <c r="F49" i="107"/>
  <c r="E49" i="107"/>
  <c r="D49" i="107"/>
  <c r="C48" i="107"/>
  <c r="C47" i="107"/>
  <c r="H46" i="107"/>
  <c r="G46" i="107"/>
  <c r="F46" i="107"/>
  <c r="E46" i="107"/>
  <c r="D46" i="107"/>
  <c r="C45" i="107"/>
  <c r="C44" i="107"/>
  <c r="C43" i="107"/>
  <c r="C42" i="107"/>
  <c r="H41" i="107"/>
  <c r="G41" i="107"/>
  <c r="F41" i="107"/>
  <c r="E41" i="107"/>
  <c r="D41" i="107"/>
  <c r="C40" i="107"/>
  <c r="C38" i="107"/>
  <c r="C37" i="107"/>
  <c r="H36" i="107"/>
  <c r="G36" i="107"/>
  <c r="F36" i="107"/>
  <c r="E36" i="107"/>
  <c r="D36" i="107"/>
  <c r="H35" i="107"/>
  <c r="G35" i="107"/>
  <c r="F35" i="107"/>
  <c r="E35" i="107"/>
  <c r="D35" i="107"/>
  <c r="C34" i="107"/>
  <c r="C33" i="107"/>
  <c r="C32" i="107"/>
  <c r="C31" i="107"/>
  <c r="C30" i="107"/>
  <c r="H29" i="107"/>
  <c r="G29" i="107"/>
  <c r="F29" i="107"/>
  <c r="E29" i="107"/>
  <c r="D29" i="107"/>
  <c r="C27" i="107"/>
  <c r="C26" i="107"/>
  <c r="C25" i="107"/>
  <c r="C24" i="107"/>
  <c r="H23" i="107"/>
  <c r="G23" i="107"/>
  <c r="F23" i="107"/>
  <c r="E23" i="107"/>
  <c r="D23" i="107"/>
  <c r="C22" i="107"/>
  <c r="H21" i="107"/>
  <c r="G21" i="107"/>
  <c r="F21" i="107"/>
  <c r="E21" i="107"/>
  <c r="D21" i="107"/>
  <c r="C19" i="107"/>
  <c r="C18" i="107"/>
  <c r="C17" i="107"/>
  <c r="C16" i="107"/>
  <c r="C15" i="107"/>
  <c r="H14" i="107"/>
  <c r="G14" i="107"/>
  <c r="F14" i="107"/>
  <c r="E14" i="107"/>
  <c r="D14" i="107"/>
  <c r="C13" i="107"/>
  <c r="H12" i="107"/>
  <c r="G12" i="107"/>
  <c r="F12" i="107"/>
  <c r="E12" i="107"/>
  <c r="D12" i="107"/>
  <c r="C11" i="107"/>
  <c r="C10" i="107"/>
  <c r="C9" i="107"/>
  <c r="C8" i="107"/>
  <c r="C7" i="107"/>
  <c r="C6" i="107"/>
  <c r="D28" i="114" l="1"/>
  <c r="D41" i="113"/>
  <c r="H41" i="113"/>
  <c r="C45" i="113"/>
  <c r="G46" i="113"/>
  <c r="D49" i="113"/>
  <c r="H49" i="113"/>
  <c r="C53" i="113"/>
  <c r="C57" i="113"/>
  <c r="C62" i="113"/>
  <c r="G61" i="115"/>
  <c r="C7" i="113"/>
  <c r="D29" i="113"/>
  <c r="H29" i="113"/>
  <c r="C33" i="113"/>
  <c r="E36" i="113"/>
  <c r="C37" i="113"/>
  <c r="C42" i="113"/>
  <c r="D46" i="113"/>
  <c r="H46" i="113"/>
  <c r="E49" i="113"/>
  <c r="C50" i="113"/>
  <c r="C54" i="113"/>
  <c r="C58" i="113"/>
  <c r="C63" i="113"/>
  <c r="G64" i="113"/>
  <c r="E66" i="113"/>
  <c r="C67" i="113"/>
  <c r="E70" i="113"/>
  <c r="C72" i="113"/>
  <c r="D76" i="113"/>
  <c r="F84" i="113"/>
  <c r="H86" i="113"/>
  <c r="H91" i="113"/>
  <c r="C16" i="113"/>
  <c r="F23" i="113"/>
  <c r="C43" i="113"/>
  <c r="F66" i="113"/>
  <c r="C68" i="113"/>
  <c r="E105" i="113"/>
  <c r="D110" i="113"/>
  <c r="H110" i="113"/>
  <c r="F20" i="114"/>
  <c r="H20" i="114"/>
  <c r="F14" i="113"/>
  <c r="C25" i="113"/>
  <c r="F41" i="113"/>
  <c r="H64" i="113"/>
  <c r="C29" i="115"/>
  <c r="C35" i="114"/>
  <c r="G61" i="114"/>
  <c r="D23" i="113"/>
  <c r="H23" i="113"/>
  <c r="C27" i="113"/>
  <c r="H20" i="115"/>
  <c r="G89" i="115"/>
  <c r="C100" i="113"/>
  <c r="F39" i="115"/>
  <c r="E61" i="115"/>
  <c r="H35" i="113"/>
  <c r="G36" i="113"/>
  <c r="C40" i="113"/>
  <c r="E64" i="113"/>
  <c r="C69" i="113"/>
  <c r="F76" i="113"/>
  <c r="D84" i="113"/>
  <c r="H84" i="113"/>
  <c r="F86" i="113"/>
  <c r="C88" i="113"/>
  <c r="F91" i="113"/>
  <c r="C93" i="113"/>
  <c r="C70" i="114"/>
  <c r="G89" i="114"/>
  <c r="G116" i="114" s="1"/>
  <c r="G121" i="114" s="1"/>
  <c r="C14" i="115"/>
  <c r="G28" i="115"/>
  <c r="G39" i="115"/>
  <c r="C36" i="115"/>
  <c r="C41" i="115"/>
  <c r="F89" i="115"/>
  <c r="F116" i="115" s="1"/>
  <c r="F121" i="115" s="1"/>
  <c r="C84" i="115"/>
  <c r="D105" i="113"/>
  <c r="E12" i="113"/>
  <c r="C13" i="113"/>
  <c r="G14" i="113"/>
  <c r="C17" i="113"/>
  <c r="C26" i="113"/>
  <c r="F105" i="113"/>
  <c r="C107" i="113"/>
  <c r="E110" i="113"/>
  <c r="H111" i="113"/>
  <c r="H43" i="108"/>
  <c r="G20" i="114"/>
  <c r="G28" i="114"/>
  <c r="C76" i="114"/>
  <c r="E28" i="115"/>
  <c r="C66" i="115"/>
  <c r="C76" i="115"/>
  <c r="C82" i="115"/>
  <c r="H70" i="113"/>
  <c r="E84" i="113"/>
  <c r="C85" i="113"/>
  <c r="G86" i="113"/>
  <c r="C90" i="113"/>
  <c r="G105" i="113"/>
  <c r="F110" i="113"/>
  <c r="C112" i="113"/>
  <c r="D20" i="114"/>
  <c r="H28" i="114"/>
  <c r="D39" i="114"/>
  <c r="H39" i="114"/>
  <c r="C66" i="114"/>
  <c r="C84" i="114"/>
  <c r="C119" i="114"/>
  <c r="F20" i="115"/>
  <c r="C23" i="115"/>
  <c r="F43" i="108"/>
  <c r="F116" i="113" s="1"/>
  <c r="C30" i="113"/>
  <c r="C34" i="113"/>
  <c r="G35" i="113"/>
  <c r="F36" i="113"/>
  <c r="C38" i="113"/>
  <c r="F70" i="113"/>
  <c r="G84" i="113"/>
  <c r="E86" i="113"/>
  <c r="C87" i="113"/>
  <c r="C92" i="113"/>
  <c r="F39" i="114"/>
  <c r="F61" i="114"/>
  <c r="E61" i="114"/>
  <c r="C64" i="114"/>
  <c r="C12" i="115"/>
  <c r="D61" i="115"/>
  <c r="H61" i="115"/>
  <c r="C29" i="116"/>
  <c r="D35" i="111"/>
  <c r="C106" i="113"/>
  <c r="C108" i="113"/>
  <c r="C102" i="113"/>
  <c r="C104" i="113"/>
  <c r="C103" i="113"/>
  <c r="C98" i="113"/>
  <c r="C94" i="113"/>
  <c r="C95" i="113"/>
  <c r="C96" i="113"/>
  <c r="C97" i="113"/>
  <c r="C83" i="113"/>
  <c r="C11" i="113"/>
  <c r="C9" i="113"/>
  <c r="C65" i="113"/>
  <c r="D116" i="113"/>
  <c r="C6" i="113"/>
  <c r="F12" i="113"/>
  <c r="H14" i="113"/>
  <c r="E21" i="113"/>
  <c r="C31" i="113"/>
  <c r="C35" i="107"/>
  <c r="D35" i="113"/>
  <c r="C44" i="113"/>
  <c r="C8" i="113"/>
  <c r="H20" i="107"/>
  <c r="H12" i="113"/>
  <c r="F20" i="107"/>
  <c r="G21" i="113"/>
  <c r="E28" i="107"/>
  <c r="E23" i="113"/>
  <c r="C24" i="113"/>
  <c r="F39" i="107"/>
  <c r="F35" i="113"/>
  <c r="C41" i="107"/>
  <c r="E41" i="113"/>
  <c r="C46" i="107"/>
  <c r="C49" i="107"/>
  <c r="G49" i="113"/>
  <c r="C52" i="113"/>
  <c r="C56" i="113"/>
  <c r="C60" i="113"/>
  <c r="F64" i="113"/>
  <c r="D66" i="113"/>
  <c r="H66" i="113"/>
  <c r="C70" i="107"/>
  <c r="D70" i="113"/>
  <c r="F16" i="108"/>
  <c r="F82" i="113"/>
  <c r="C11" i="108"/>
  <c r="C84" i="113" s="1"/>
  <c r="E26" i="108"/>
  <c r="E91" i="113"/>
  <c r="H26" i="108"/>
  <c r="H99" i="113" s="1"/>
  <c r="C38" i="108"/>
  <c r="G116" i="113"/>
  <c r="G111" i="113"/>
  <c r="C114" i="113"/>
  <c r="C118" i="113"/>
  <c r="C17" i="116"/>
  <c r="G36" i="111"/>
  <c r="F48" i="108"/>
  <c r="F121" i="113" s="1"/>
  <c r="F120" i="113"/>
  <c r="E20" i="114"/>
  <c r="F28" i="114"/>
  <c r="C36" i="114"/>
  <c r="C46" i="114"/>
  <c r="H61" i="114"/>
  <c r="F89" i="114"/>
  <c r="F116" i="114" s="1"/>
  <c r="F121" i="114" s="1"/>
  <c r="E89" i="114"/>
  <c r="C91" i="114"/>
  <c r="G20" i="115"/>
  <c r="D28" i="115"/>
  <c r="H28" i="115"/>
  <c r="C35" i="115"/>
  <c r="F61" i="115"/>
  <c r="C46" i="115"/>
  <c r="C70" i="115"/>
  <c r="E89" i="115"/>
  <c r="E116" i="115" s="1"/>
  <c r="E121" i="115" s="1"/>
  <c r="E39" i="107"/>
  <c r="E29" i="113"/>
  <c r="D61" i="107"/>
  <c r="F61" i="107"/>
  <c r="C64" i="107"/>
  <c r="D64" i="113"/>
  <c r="D36" i="111"/>
  <c r="C30" i="116"/>
  <c r="C73" i="113"/>
  <c r="E77" i="107"/>
  <c r="E76" i="113"/>
  <c r="F77" i="107"/>
  <c r="F77" i="113" s="1"/>
  <c r="C9" i="108"/>
  <c r="D82" i="113"/>
  <c r="H16" i="108"/>
  <c r="H82" i="113"/>
  <c r="G26" i="108"/>
  <c r="G99" i="113" s="1"/>
  <c r="G91" i="113"/>
  <c r="C101" i="113"/>
  <c r="H105" i="113"/>
  <c r="C109" i="113"/>
  <c r="G110" i="113"/>
  <c r="E116" i="113"/>
  <c r="E111" i="113"/>
  <c r="H48" i="108"/>
  <c r="H121" i="113" s="1"/>
  <c r="H120" i="113"/>
  <c r="C23" i="114"/>
  <c r="G39" i="114"/>
  <c r="C110" i="114"/>
  <c r="E20" i="115"/>
  <c r="D20" i="115"/>
  <c r="F28" i="115"/>
  <c r="D39" i="115"/>
  <c r="H39" i="115"/>
  <c r="C64" i="115"/>
  <c r="G116" i="115"/>
  <c r="G121" i="115" s="1"/>
  <c r="C110" i="115"/>
  <c r="C119" i="115"/>
  <c r="D28" i="107"/>
  <c r="D21" i="113"/>
  <c r="H28" i="107"/>
  <c r="H21" i="113"/>
  <c r="G16" i="108"/>
  <c r="G82" i="113"/>
  <c r="G48" i="108"/>
  <c r="G121" i="113" s="1"/>
  <c r="G120" i="113"/>
  <c r="E77" i="114"/>
  <c r="C77" i="114" s="1"/>
  <c r="E120" i="114"/>
  <c r="C120" i="114" s="1"/>
  <c r="C10" i="113"/>
  <c r="D14" i="113"/>
  <c r="C18" i="113"/>
  <c r="C22" i="113"/>
  <c r="G28" i="107"/>
  <c r="G23" i="113"/>
  <c r="F29" i="113"/>
  <c r="G61" i="107"/>
  <c r="G41" i="113"/>
  <c r="E46" i="113"/>
  <c r="C47" i="113"/>
  <c r="G20" i="107"/>
  <c r="G12" i="113"/>
  <c r="E20" i="107"/>
  <c r="E14" i="113"/>
  <c r="C15" i="113"/>
  <c r="C19" i="113"/>
  <c r="F28" i="107"/>
  <c r="F21" i="113"/>
  <c r="G39" i="107"/>
  <c r="G39" i="113" s="1"/>
  <c r="G29" i="113"/>
  <c r="C32" i="113"/>
  <c r="E35" i="113"/>
  <c r="D39" i="107"/>
  <c r="D36" i="113"/>
  <c r="H39" i="107"/>
  <c r="H39" i="113" s="1"/>
  <c r="H36" i="113"/>
  <c r="F46" i="113"/>
  <c r="C48" i="113"/>
  <c r="F49" i="113"/>
  <c r="C51" i="113"/>
  <c r="C55" i="113"/>
  <c r="C59" i="113"/>
  <c r="H61" i="107"/>
  <c r="G70" i="113"/>
  <c r="C74" i="113"/>
  <c r="E16" i="108"/>
  <c r="E82" i="113"/>
  <c r="C13" i="108"/>
  <c r="D86" i="113"/>
  <c r="F26" i="108"/>
  <c r="F99" i="113" s="1"/>
  <c r="F111" i="113"/>
  <c r="C113" i="113"/>
  <c r="E48" i="108"/>
  <c r="E120" i="113"/>
  <c r="C14" i="114"/>
  <c r="E28" i="114"/>
  <c r="C49" i="114"/>
  <c r="C86" i="114"/>
  <c r="H89" i="114"/>
  <c r="H116" i="114" s="1"/>
  <c r="H121" i="114" s="1"/>
  <c r="C105" i="114"/>
  <c r="E39" i="115"/>
  <c r="C49" i="115"/>
  <c r="D89" i="115"/>
  <c r="D116" i="115" s="1"/>
  <c r="H89" i="115"/>
  <c r="H116" i="115" s="1"/>
  <c r="H121" i="115" s="1"/>
  <c r="C86" i="115"/>
  <c r="C105" i="115"/>
  <c r="C18" i="116"/>
  <c r="J18" i="116" s="1"/>
  <c r="J16" i="116" s="1"/>
  <c r="C119" i="113"/>
  <c r="G34" i="111"/>
  <c r="C47" i="108"/>
  <c r="D120" i="113"/>
  <c r="D26" i="108"/>
  <c r="D99" i="113" s="1"/>
  <c r="D91" i="113"/>
  <c r="C12" i="107"/>
  <c r="D12" i="113"/>
  <c r="H77" i="107"/>
  <c r="H77" i="113" s="1"/>
  <c r="H76" i="113"/>
  <c r="C9" i="116"/>
  <c r="O9" i="116" s="1"/>
  <c r="C81" i="113"/>
  <c r="G10" i="111"/>
  <c r="G9" i="111"/>
  <c r="C8" i="116"/>
  <c r="I8" i="116" s="1"/>
  <c r="C80" i="113"/>
  <c r="C7" i="116"/>
  <c r="I7" i="116" s="1"/>
  <c r="G8" i="111"/>
  <c r="C79" i="113"/>
  <c r="C75" i="113"/>
  <c r="C31" i="116"/>
  <c r="O31" i="116" s="1"/>
  <c r="O28" i="116" s="1"/>
  <c r="D34" i="111"/>
  <c r="G77" i="107"/>
  <c r="G77" i="113" s="1"/>
  <c r="G76" i="113"/>
  <c r="C66" i="107"/>
  <c r="G66" i="113"/>
  <c r="C37" i="108"/>
  <c r="N18" i="116"/>
  <c r="N16" i="116" s="1"/>
  <c r="C32" i="108"/>
  <c r="C76" i="107"/>
  <c r="C99" i="115"/>
  <c r="C115" i="115"/>
  <c r="C21" i="115"/>
  <c r="C91" i="115"/>
  <c r="C111" i="115"/>
  <c r="D77" i="115"/>
  <c r="C77" i="115" s="1"/>
  <c r="D120" i="115"/>
  <c r="C120" i="115" s="1"/>
  <c r="C115" i="114"/>
  <c r="E39" i="114"/>
  <c r="D89" i="114"/>
  <c r="C29" i="114"/>
  <c r="C82" i="114"/>
  <c r="E99" i="114"/>
  <c r="C12" i="114"/>
  <c r="C21" i="114"/>
  <c r="C111" i="114"/>
  <c r="C41" i="114"/>
  <c r="D61" i="114"/>
  <c r="C18" i="108"/>
  <c r="D16" i="108"/>
  <c r="D48" i="108"/>
  <c r="C14" i="107"/>
  <c r="D20" i="107"/>
  <c r="C23" i="107"/>
  <c r="C29" i="107"/>
  <c r="C21" i="107"/>
  <c r="C36" i="107"/>
  <c r="E61" i="107"/>
  <c r="D77" i="107"/>
  <c r="F20" i="113" l="1"/>
  <c r="D20" i="113"/>
  <c r="G61" i="113"/>
  <c r="E116" i="114"/>
  <c r="E121" i="114" s="1"/>
  <c r="G28" i="113"/>
  <c r="G71" i="115"/>
  <c r="G78" i="115" s="1"/>
  <c r="N31" i="116"/>
  <c r="N28" i="116" s="1"/>
  <c r="G71" i="114"/>
  <c r="G78" i="114" s="1"/>
  <c r="E89" i="113"/>
  <c r="H28" i="113"/>
  <c r="C61" i="114"/>
  <c r="F28" i="113"/>
  <c r="F71" i="114"/>
  <c r="F78" i="114" s="1"/>
  <c r="F71" i="115"/>
  <c r="F78" i="115" s="1"/>
  <c r="C36" i="113"/>
  <c r="G89" i="113"/>
  <c r="G44" i="108"/>
  <c r="G49" i="108" s="1"/>
  <c r="G122" i="113" s="1"/>
  <c r="H61" i="113"/>
  <c r="E20" i="113"/>
  <c r="H71" i="115"/>
  <c r="H78" i="115" s="1"/>
  <c r="F39" i="113"/>
  <c r="C39" i="114"/>
  <c r="E71" i="115"/>
  <c r="E78" i="115" s="1"/>
  <c r="E77" i="113"/>
  <c r="C28" i="115"/>
  <c r="E44" i="108"/>
  <c r="E49" i="108" s="1"/>
  <c r="D39" i="113"/>
  <c r="G20" i="113"/>
  <c r="D89" i="113"/>
  <c r="C20" i="114"/>
  <c r="H44" i="108"/>
  <c r="H49" i="108" s="1"/>
  <c r="H122" i="113" s="1"/>
  <c r="H71" i="114"/>
  <c r="H78" i="114" s="1"/>
  <c r="C29" i="113"/>
  <c r="C89" i="115"/>
  <c r="C28" i="107"/>
  <c r="C21" i="116" s="1"/>
  <c r="C28" i="114"/>
  <c r="C25" i="116"/>
  <c r="D11" i="111"/>
  <c r="C28" i="116"/>
  <c r="H116" i="113"/>
  <c r="C23" i="113"/>
  <c r="C43" i="108"/>
  <c r="C116" i="113" s="1"/>
  <c r="I31" i="116"/>
  <c r="I28" i="116" s="1"/>
  <c r="K31" i="116"/>
  <c r="K28" i="116" s="1"/>
  <c r="H31" i="116"/>
  <c r="H28" i="116" s="1"/>
  <c r="E71" i="114"/>
  <c r="E78" i="114" s="1"/>
  <c r="E121" i="113"/>
  <c r="C61" i="115"/>
  <c r="G18" i="116"/>
  <c r="G16" i="116" s="1"/>
  <c r="J8" i="116"/>
  <c r="J31" i="116"/>
  <c r="J28" i="116" s="1"/>
  <c r="C16" i="116"/>
  <c r="C120" i="113"/>
  <c r="C91" i="113"/>
  <c r="J7" i="116"/>
  <c r="C21" i="113"/>
  <c r="C12" i="113"/>
  <c r="L31" i="116"/>
  <c r="L28" i="116" s="1"/>
  <c r="C76" i="113"/>
  <c r="C66" i="113"/>
  <c r="G71" i="107"/>
  <c r="G78" i="107" s="1"/>
  <c r="C14" i="113"/>
  <c r="F89" i="113"/>
  <c r="C77" i="107"/>
  <c r="D77" i="113"/>
  <c r="C39" i="107"/>
  <c r="C20" i="115"/>
  <c r="H9" i="116"/>
  <c r="C39" i="115"/>
  <c r="C82" i="113"/>
  <c r="D22" i="111"/>
  <c r="C64" i="113"/>
  <c r="C24" i="116"/>
  <c r="E39" i="113"/>
  <c r="E99" i="113"/>
  <c r="C41" i="113"/>
  <c r="F71" i="107"/>
  <c r="K9" i="116"/>
  <c r="I9" i="116"/>
  <c r="L9" i="116"/>
  <c r="F44" i="108"/>
  <c r="F49" i="108" s="1"/>
  <c r="F122" i="113" s="1"/>
  <c r="F61" i="113"/>
  <c r="C111" i="113"/>
  <c r="C26" i="116"/>
  <c r="D23" i="111"/>
  <c r="C70" i="113"/>
  <c r="C49" i="113"/>
  <c r="E28" i="113"/>
  <c r="H71" i="107"/>
  <c r="H20" i="113"/>
  <c r="C35" i="113"/>
  <c r="C61" i="107"/>
  <c r="E61" i="113"/>
  <c r="C99" i="114"/>
  <c r="D71" i="115"/>
  <c r="N9" i="116"/>
  <c r="G9" i="116"/>
  <c r="C86" i="113"/>
  <c r="D28" i="113"/>
  <c r="H89" i="113"/>
  <c r="D61" i="113"/>
  <c r="C46" i="113"/>
  <c r="H18" i="116"/>
  <c r="H16" i="116" s="1"/>
  <c r="I18" i="116"/>
  <c r="I16" i="116" s="1"/>
  <c r="O18" i="116"/>
  <c r="O16" i="116" s="1"/>
  <c r="E18" i="116"/>
  <c r="E16" i="116" s="1"/>
  <c r="K18" i="116"/>
  <c r="K16" i="116" s="1"/>
  <c r="C48" i="108"/>
  <c r="D121" i="113"/>
  <c r="L18" i="116"/>
  <c r="L16" i="116" s="1"/>
  <c r="F18" i="116"/>
  <c r="F16" i="116" s="1"/>
  <c r="D18" i="116"/>
  <c r="D16" i="116" s="1"/>
  <c r="M18" i="116"/>
  <c r="M16" i="116" s="1"/>
  <c r="C26" i="108"/>
  <c r="L8" i="116"/>
  <c r="E8" i="116"/>
  <c r="L7" i="116"/>
  <c r="O7" i="116"/>
  <c r="G7" i="116"/>
  <c r="M7" i="116"/>
  <c r="D7" i="116"/>
  <c r="E31" i="116"/>
  <c r="E28" i="116" s="1"/>
  <c r="G31" i="116"/>
  <c r="G28" i="116" s="1"/>
  <c r="F31" i="116"/>
  <c r="F28" i="116" s="1"/>
  <c r="H7" i="116"/>
  <c r="N7" i="116"/>
  <c r="E7" i="116"/>
  <c r="K7" i="116"/>
  <c r="F7" i="116"/>
  <c r="M9" i="116"/>
  <c r="F9" i="116"/>
  <c r="E9" i="116"/>
  <c r="D9" i="116"/>
  <c r="J9" i="116"/>
  <c r="G8" i="116"/>
  <c r="F8" i="116"/>
  <c r="H8" i="116"/>
  <c r="N8" i="116"/>
  <c r="M8" i="116"/>
  <c r="O8" i="116"/>
  <c r="K8" i="116"/>
  <c r="D8" i="116"/>
  <c r="D31" i="116"/>
  <c r="D28" i="116" s="1"/>
  <c r="M31" i="116"/>
  <c r="M28" i="116" s="1"/>
  <c r="C105" i="113"/>
  <c r="C12" i="116"/>
  <c r="G21" i="111"/>
  <c r="C110" i="113"/>
  <c r="G22" i="111"/>
  <c r="C13" i="116"/>
  <c r="D121" i="115"/>
  <c r="C121" i="115" s="1"/>
  <c r="C116" i="115"/>
  <c r="C89" i="114"/>
  <c r="D116" i="114"/>
  <c r="D71" i="114"/>
  <c r="C16" i="108"/>
  <c r="D44" i="108"/>
  <c r="C20" i="107"/>
  <c r="D71" i="107"/>
  <c r="E71" i="107"/>
  <c r="D21" i="111" l="1"/>
  <c r="D29" i="111" s="1"/>
  <c r="G30" i="111" s="1"/>
  <c r="G78" i="113"/>
  <c r="E122" i="113"/>
  <c r="G117" i="113"/>
  <c r="F117" i="113"/>
  <c r="C71" i="115"/>
  <c r="E117" i="113"/>
  <c r="G23" i="111"/>
  <c r="G29" i="111" s="1"/>
  <c r="C14" i="116"/>
  <c r="H117" i="113"/>
  <c r="G71" i="113"/>
  <c r="C28" i="113"/>
  <c r="D71" i="113"/>
  <c r="D117" i="113"/>
  <c r="O25" i="116"/>
  <c r="J25" i="116"/>
  <c r="F25" i="116"/>
  <c r="I25" i="116"/>
  <c r="G25" i="116"/>
  <c r="L25" i="116"/>
  <c r="H25" i="116"/>
  <c r="E25" i="116"/>
  <c r="D25" i="116"/>
  <c r="N25" i="116"/>
  <c r="M25" i="116"/>
  <c r="K25" i="116"/>
  <c r="C121" i="113"/>
  <c r="C99" i="113"/>
  <c r="C23" i="116"/>
  <c r="J23" i="116" s="1"/>
  <c r="C61" i="113"/>
  <c r="P28" i="116"/>
  <c r="C77" i="113"/>
  <c r="C89" i="113"/>
  <c r="C10" i="116"/>
  <c r="G11" i="111"/>
  <c r="P31" i="116"/>
  <c r="D10" i="111"/>
  <c r="D78" i="115"/>
  <c r="C78" i="115" s="1"/>
  <c r="H71" i="113"/>
  <c r="H78" i="107"/>
  <c r="H78" i="113" s="1"/>
  <c r="F78" i="107"/>
  <c r="F78" i="113" s="1"/>
  <c r="F71" i="113"/>
  <c r="H24" i="116"/>
  <c r="M24" i="116"/>
  <c r="N24" i="116"/>
  <c r="J24" i="116"/>
  <c r="D24" i="116"/>
  <c r="O24" i="116"/>
  <c r="I24" i="116"/>
  <c r="E24" i="116"/>
  <c r="F24" i="116"/>
  <c r="L24" i="116"/>
  <c r="G24" i="116"/>
  <c r="K24" i="116"/>
  <c r="C22" i="116"/>
  <c r="C39" i="113"/>
  <c r="D9" i="111"/>
  <c r="E78" i="107"/>
  <c r="E78" i="113" s="1"/>
  <c r="E71" i="113"/>
  <c r="D26" i="116"/>
  <c r="M26" i="116"/>
  <c r="L26" i="116"/>
  <c r="N26" i="116"/>
  <c r="H26" i="116"/>
  <c r="G26" i="116"/>
  <c r="I26" i="116"/>
  <c r="E26" i="116"/>
  <c r="J26" i="116"/>
  <c r="K26" i="116"/>
  <c r="O26" i="116"/>
  <c r="F26" i="116"/>
  <c r="P18" i="116"/>
  <c r="G12" i="111"/>
  <c r="C11" i="116"/>
  <c r="F11" i="116" s="1"/>
  <c r="P16" i="116"/>
  <c r="P8" i="116"/>
  <c r="P7" i="116"/>
  <c r="O21" i="116"/>
  <c r="D21" i="116"/>
  <c r="F21" i="116"/>
  <c r="I21" i="116"/>
  <c r="H21" i="116"/>
  <c r="L21" i="116"/>
  <c r="N21" i="116"/>
  <c r="M21" i="116"/>
  <c r="G21" i="116"/>
  <c r="E21" i="116"/>
  <c r="J21" i="116"/>
  <c r="K21" i="116"/>
  <c r="C20" i="116"/>
  <c r="C20" i="113"/>
  <c r="D8" i="111"/>
  <c r="P9" i="116"/>
  <c r="M12" i="116"/>
  <c r="I12" i="116"/>
  <c r="N12" i="116"/>
  <c r="G12" i="116"/>
  <c r="E12" i="116"/>
  <c r="L12" i="116"/>
  <c r="J12" i="116"/>
  <c r="H12" i="116"/>
  <c r="D12" i="116"/>
  <c r="K12" i="116"/>
  <c r="O12" i="116"/>
  <c r="F12" i="116"/>
  <c r="O13" i="116"/>
  <c r="G13" i="116"/>
  <c r="F13" i="116"/>
  <c r="E13" i="116"/>
  <c r="H13" i="116"/>
  <c r="L13" i="116"/>
  <c r="M13" i="116"/>
  <c r="I13" i="116"/>
  <c r="J13" i="116"/>
  <c r="D13" i="116"/>
  <c r="N13" i="116"/>
  <c r="K13" i="116"/>
  <c r="D121" i="114"/>
  <c r="C121" i="114" s="1"/>
  <c r="C116" i="114"/>
  <c r="D78" i="114"/>
  <c r="C78" i="114" s="1"/>
  <c r="C71" i="114"/>
  <c r="C44" i="108"/>
  <c r="D49" i="108"/>
  <c r="C71" i="107"/>
  <c r="D78" i="107"/>
  <c r="G31" i="111" l="1"/>
  <c r="P25" i="116"/>
  <c r="K23" i="116"/>
  <c r="F23" i="116"/>
  <c r="D16" i="111"/>
  <c r="G17" i="111" s="1"/>
  <c r="O23" i="116"/>
  <c r="E23" i="116"/>
  <c r="L23" i="116"/>
  <c r="N23" i="116"/>
  <c r="H23" i="116"/>
  <c r="G23" i="116"/>
  <c r="I23" i="116"/>
  <c r="P24" i="116"/>
  <c r="D23" i="116"/>
  <c r="M23" i="116"/>
  <c r="C117" i="113"/>
  <c r="P26" i="116"/>
  <c r="O11" i="116"/>
  <c r="L22" i="116"/>
  <c r="M22" i="116"/>
  <c r="D22" i="116"/>
  <c r="K22" i="116"/>
  <c r="J22" i="116"/>
  <c r="N22" i="116"/>
  <c r="H22" i="116"/>
  <c r="G22" i="116"/>
  <c r="O22" i="116"/>
  <c r="E22" i="116"/>
  <c r="F22" i="116"/>
  <c r="I22" i="116"/>
  <c r="H11" i="116"/>
  <c r="G16" i="111"/>
  <c r="G33" i="111" s="1"/>
  <c r="G37" i="111" s="1"/>
  <c r="I10" i="116"/>
  <c r="O10" i="116"/>
  <c r="O15" i="116" s="1"/>
  <c r="O19" i="116" s="1"/>
  <c r="D10" i="116"/>
  <c r="K10" i="116"/>
  <c r="G10" i="116"/>
  <c r="N10" i="116"/>
  <c r="E10" i="116"/>
  <c r="M10" i="116"/>
  <c r="L10" i="116"/>
  <c r="J10" i="116"/>
  <c r="H10" i="116"/>
  <c r="F10" i="116"/>
  <c r="F15" i="116" s="1"/>
  <c r="F19" i="116" s="1"/>
  <c r="C71" i="113"/>
  <c r="K11" i="116"/>
  <c r="C15" i="116"/>
  <c r="C19" i="116" s="1"/>
  <c r="J11" i="116"/>
  <c r="M11" i="116"/>
  <c r="I11" i="116"/>
  <c r="N11" i="116"/>
  <c r="G11" i="116"/>
  <c r="E11" i="116"/>
  <c r="D11" i="116"/>
  <c r="L11" i="116"/>
  <c r="P21" i="116"/>
  <c r="C78" i="107"/>
  <c r="D78" i="113"/>
  <c r="D20" i="116"/>
  <c r="H20" i="116"/>
  <c r="N20" i="116"/>
  <c r="J20" i="116"/>
  <c r="M20" i="116"/>
  <c r="L20" i="116"/>
  <c r="G20" i="116"/>
  <c r="F20" i="116"/>
  <c r="K20" i="116"/>
  <c r="E20" i="116"/>
  <c r="C27" i="116"/>
  <c r="C32" i="116" s="1"/>
  <c r="O20" i="116"/>
  <c r="I20" i="116"/>
  <c r="P12" i="116"/>
  <c r="C49" i="108"/>
  <c r="C52" i="108" s="1"/>
  <c r="D122" i="113"/>
  <c r="P13" i="116"/>
  <c r="H15" i="116" l="1"/>
  <c r="H19" i="116" s="1"/>
  <c r="L27" i="116"/>
  <c r="L32" i="116" s="1"/>
  <c r="O27" i="116"/>
  <c r="O32" i="116" s="1"/>
  <c r="J27" i="116"/>
  <c r="J32" i="116" s="1"/>
  <c r="N27" i="116"/>
  <c r="N32" i="116" s="1"/>
  <c r="G27" i="116"/>
  <c r="G32" i="116" s="1"/>
  <c r="D33" i="111"/>
  <c r="D37" i="111" s="1"/>
  <c r="D15" i="116"/>
  <c r="D19" i="116" s="1"/>
  <c r="I15" i="116"/>
  <c r="I19" i="116" s="1"/>
  <c r="H27" i="116"/>
  <c r="H32" i="116" s="1"/>
  <c r="P23" i="116"/>
  <c r="I27" i="116"/>
  <c r="I32" i="116" s="1"/>
  <c r="K27" i="116"/>
  <c r="K32" i="116" s="1"/>
  <c r="M27" i="116"/>
  <c r="M32" i="116" s="1"/>
  <c r="G15" i="116"/>
  <c r="G19" i="116" s="1"/>
  <c r="J15" i="116"/>
  <c r="J19" i="116" s="1"/>
  <c r="K15" i="116"/>
  <c r="K19" i="116" s="1"/>
  <c r="F27" i="116"/>
  <c r="F32" i="116" s="1"/>
  <c r="L15" i="116"/>
  <c r="L19" i="116" s="1"/>
  <c r="E15" i="116"/>
  <c r="E19" i="116" s="1"/>
  <c r="M15" i="116"/>
  <c r="M19" i="116" s="1"/>
  <c r="C122" i="113"/>
  <c r="C78" i="113"/>
  <c r="N15" i="116"/>
  <c r="N19" i="116" s="1"/>
  <c r="P10" i="116"/>
  <c r="G18" i="111"/>
  <c r="E27" i="116"/>
  <c r="E32" i="116" s="1"/>
  <c r="P22" i="116"/>
  <c r="P11" i="116"/>
  <c r="D27" i="116"/>
  <c r="P20" i="116"/>
  <c r="P19" i="116" l="1"/>
  <c r="P15" i="116"/>
  <c r="D32" i="116"/>
  <c r="P32" i="116" s="1"/>
  <c r="P27" i="116"/>
</calcChain>
</file>

<file path=xl/sharedStrings.xml><?xml version="1.0" encoding="utf-8"?>
<sst xmlns="http://schemas.openxmlformats.org/spreadsheetml/2006/main" count="876" uniqueCount="432">
  <si>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</si>
  <si>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</si>
  <si>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</si>
  <si>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</si>
  <si>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</si>
  <si>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</si>
  <si>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</si>
  <si>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</si>
  <si>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</si>
  <si>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</si>
  <si>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</si>
  <si>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</si>
  <si>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</si>
  <si>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</si>
  <si>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</si>
  <si>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</si>
  <si>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</si>
  <si>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</si>
  <si>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</si>
  <si>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</si>
  <si>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</si>
  <si>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</si>
  <si>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</si>
  <si>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</si>
  <si>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</si>
  <si>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</si>
  <si>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</si>
  <si>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</si>
  <si>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</si>
  <si>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</si>
  <si>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</si>
  <si>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</si>
  <si>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</si>
  <si>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</si>
  <si>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</si>
  <si>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</si>
  <si>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</si>
  <si>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</si>
  <si>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</si>
  <si>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</si>
  <si>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</si>
  <si>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</si>
  <si>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</si>
  <si>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</si>
  <si>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</si>
  <si>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</si>
  <si>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</si>
  <si>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</si>
  <si>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</si>
  <si>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</si>
  <si>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</si>
  <si>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</si>
  <si>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</si>
  <si>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</si>
  <si>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</si>
  <si>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</si>
  <si>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</si>
  <si>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</si>
  <si>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</si>
  <si>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</si>
  <si>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</si>
  <si>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</si>
  <si>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</si>
  <si>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</si>
  <si>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</si>
  <si>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</si>
  <si>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</si>
  <si>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</si>
  <si>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</si>
  <si>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</si>
  <si>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</si>
  <si>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</si>
  <si>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</si>
  <si>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</si>
  <si>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</si>
  <si>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</si>
  <si>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</si>
  <si>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</si>
  <si>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</si>
  <si>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</si>
  <si>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</si>
  <si>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</si>
  <si>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</si>
  <si>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TESZ jármű felújítás</t>
  </si>
  <si>
    <t>ÖH informatikai eszköz felújítás</t>
  </si>
  <si>
    <t>Beruházások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</si>
  <si>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</si>
  <si>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</si>
  <si>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</si>
  <si>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</si>
  <si>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</si>
  <si>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</si>
  <si>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TESZ hosszú közfoglalkoztatás eszközbeszerzés</t>
  </si>
  <si>
    <t>adatok Ft-ban</t>
  </si>
  <si>
    <t xml:space="preserve">TESZ egyéb tárgyi eszközök beszerz út-híd </t>
  </si>
  <si>
    <t xml:space="preserve">A </t>
  </si>
  <si>
    <t xml:space="preserve">D </t>
  </si>
  <si>
    <t>Működési bevételek</t>
  </si>
  <si>
    <t>Berhida Város Önkormányzatának</t>
  </si>
  <si>
    <t xml:space="preserve">Dologi kiadások </t>
  </si>
  <si>
    <t>Költségvetési kiadások</t>
  </si>
  <si>
    <t xml:space="preserve">Finanszírozási kiadások </t>
  </si>
  <si>
    <t xml:space="preserve">ÖNK védőnői szolg. Egyéb eszközbeszerzés  </t>
  </si>
  <si>
    <t>Működési célú átvett pénzeszközök (B6)</t>
  </si>
  <si>
    <t>Egyéb működési célú átvett pénzeszközök (65)</t>
  </si>
  <si>
    <t>2/a. melléklet</t>
  </si>
  <si>
    <t>2/b. melléklet</t>
  </si>
  <si>
    <t>1.a melléklet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</si>
  <si>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</si>
  <si>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</si>
  <si>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</si>
  <si>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</si>
  <si>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</si>
  <si>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</si>
  <si>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</si>
  <si>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</si>
  <si>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</si>
  <si>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</si>
  <si>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</si>
  <si>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</si>
  <si>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</si>
  <si>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</si>
  <si>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</si>
  <si>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</si>
  <si>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</si>
  <si>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</si>
  <si>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</si>
  <si>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</si>
  <si>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</si>
  <si>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</si>
  <si>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</si>
  <si>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</si>
  <si>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</si>
  <si>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</si>
  <si>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</si>
  <si>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</si>
  <si>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</si>
  <si>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</si>
  <si>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</si>
  <si>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</si>
  <si>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</si>
  <si>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</si>
  <si>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</si>
  <si>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</si>
  <si>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</si>
  <si>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</si>
  <si>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időskorúak nappali ellátása</t>
  </si>
  <si>
    <t>4.) Tel önk kulturális feladatainak támogatása</t>
  </si>
  <si>
    <t>5.)Helyi önkorm. Kiegészítő támogatásai</t>
  </si>
  <si>
    <t>Kulturális pótlék</t>
  </si>
  <si>
    <t>ágazati pótlék</t>
  </si>
  <si>
    <t>Kieg tám. Óv pedag minősítéséhez II. kategóriába sorolt 2015-ben</t>
  </si>
  <si>
    <t>Kieg tám. Óv pedag minősítéséhez II. kategóriába sorolt 2016-ben min</t>
  </si>
  <si>
    <t xml:space="preserve">könyvtári és közművelődési feladat tám Berhida: </t>
  </si>
  <si>
    <t>Óvodapedagógus munkát közvetlenül segítők kiegészítő támog</t>
  </si>
  <si>
    <t>13. melléklet</t>
  </si>
  <si>
    <t>Elszámolásból származó bevételek (B116)</t>
  </si>
  <si>
    <t>házi segítségnyújtás - szociális segítés</t>
  </si>
  <si>
    <t>Köznevelési intézmények működt kapcs támogatás</t>
  </si>
  <si>
    <t>ÖNK Péti uton buszmegálló beszerzés+ alépítmény maradv</t>
  </si>
  <si>
    <t>Süni egyéb tárgyi eszköz + áfa</t>
  </si>
  <si>
    <t>TESZ egyéb gép, berendezés + áfa</t>
  </si>
  <si>
    <t>TESZ padok köztemető egyéb gép, berendezés+áfa maradv</t>
  </si>
  <si>
    <t>TESZ zöldterület egyéb gép- berendezés+áfa</t>
  </si>
  <si>
    <t>ÖNK Orgona u. ABC közl.baleset miatti felúj    maradv</t>
  </si>
  <si>
    <t>ÖNK Ibolya-Rezeda-Orgona szennyvíz csatorna felúj HKA</t>
  </si>
  <si>
    <t>ÖNK. Erkel F. u. forg.rend. terv. Kivitelezés   maradv</t>
  </si>
  <si>
    <t>ÖNK külterületi utak pályázat tervek maradv</t>
  </si>
  <si>
    <t>ÖNK közvilágítás korszerűsítés kiviteli terv  maradv</t>
  </si>
  <si>
    <t xml:space="preserve">ÖNK urnahely temetkezési hely kialakítás </t>
  </si>
  <si>
    <t>ÖNK Kiskovácsi temető ravatalozó bővítés Korm. Hiv hatós. Előir</t>
  </si>
  <si>
    <t xml:space="preserve">ÖNK tervek </t>
  </si>
  <si>
    <t>Kultúrház</t>
  </si>
  <si>
    <t>adatok  Ft-ban</t>
  </si>
  <si>
    <t xml:space="preserve">Berhida Város Önkormányzata </t>
  </si>
  <si>
    <t>2018. évi eredeti költségvetés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</si>
  <si>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</si>
  <si>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</si>
  <si>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</si>
  <si>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</si>
  <si>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</si>
  <si>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</si>
  <si>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</si>
  <si>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</si>
  <si>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</si>
  <si>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</si>
  <si>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</si>
  <si>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</si>
  <si>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</si>
  <si>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</si>
  <si>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</si>
  <si>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</si>
  <si>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</si>
  <si>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</si>
  <si>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</si>
  <si>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</si>
  <si>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</si>
  <si>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</si>
  <si>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</si>
  <si>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</si>
  <si>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</si>
  <si>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</si>
  <si>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</si>
  <si>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</si>
  <si>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</si>
  <si>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</si>
  <si>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</si>
  <si>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</si>
  <si>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</si>
  <si>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</si>
  <si>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</si>
  <si>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</si>
  <si>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</si>
  <si>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</si>
  <si>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</si>
  <si>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</si>
  <si>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</si>
  <si>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</si>
  <si>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</si>
  <si>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</si>
  <si>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</si>
  <si>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</si>
  <si>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</si>
  <si>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</si>
  <si>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</si>
  <si>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Módosított előirányzat összesen</t>
  </si>
  <si>
    <t>2018. évi költségvetés</t>
  </si>
  <si>
    <t>ÖNK telephely vásárlás TESZ</t>
  </si>
  <si>
    <t>ÖNK kerékpárút kialakítás TOP 3.1.1-16 pályázat</t>
  </si>
  <si>
    <t>ÖNK szennyvíz tisztítótelep, csatornahál fejl. KEHOP pályázat</t>
  </si>
  <si>
    <t xml:space="preserve">                                    BERHIDA VÁROS ÖNKORMÁNYZATA</t>
  </si>
  <si>
    <t>2018.évi MÉRLEGTERV</t>
  </si>
  <si>
    <t>a működési és felhalmozási célú bevételi és kiadási előirányzatokról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</si>
  <si>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</si>
  <si>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</si>
  <si>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</si>
  <si>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</si>
  <si>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</si>
  <si>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</si>
  <si>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</si>
  <si>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</si>
  <si>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</si>
  <si>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</si>
  <si>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</si>
  <si>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</si>
  <si>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</si>
  <si>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</si>
  <si>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</si>
  <si>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</si>
  <si>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</si>
  <si>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</si>
  <si>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</si>
  <si>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</si>
  <si>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</si>
  <si>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</si>
  <si>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</si>
  <si>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</si>
  <si>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</si>
  <si>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</si>
  <si>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</si>
  <si>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</si>
  <si>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</si>
  <si>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</si>
  <si>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</si>
  <si>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</si>
  <si>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</si>
  <si>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</si>
  <si>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</si>
  <si>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</si>
  <si>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</si>
  <si>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</si>
  <si>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</si>
  <si>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</si>
  <si>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</si>
  <si>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</si>
  <si>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</si>
  <si>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</si>
  <si>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</si>
  <si>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</si>
  <si>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</si>
  <si>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</si>
  <si>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</si>
  <si>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</si>
  <si>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</si>
  <si>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</si>
  <si>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>KÖTELEZŐ FELADATOK</t>
  </si>
  <si>
    <t>ÖNKÉNT VÁLLALT FELADATOK</t>
  </si>
  <si>
    <t>ÁLLAMIGAZGATÁSI FELADATOK</t>
  </si>
  <si>
    <t>2018. Évi költségvetéséhez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</si>
  <si>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</si>
  <si>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</si>
  <si>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</si>
  <si>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</si>
  <si>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</si>
  <si>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</si>
  <si>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</si>
  <si>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</si>
  <si>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</si>
  <si>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</si>
  <si>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</si>
  <si>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</si>
  <si>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</si>
  <si>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</si>
  <si>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</si>
  <si>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</si>
  <si>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</si>
  <si>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</si>
  <si>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</si>
  <si>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</si>
  <si>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</si>
  <si>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</si>
  <si>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</si>
  <si>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</si>
  <si>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</si>
  <si>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</si>
  <si>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</si>
  <si>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</si>
  <si>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</si>
  <si>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</si>
  <si>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</si>
  <si>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változás</t>
  </si>
  <si>
    <t>Mód. Előirányzat</t>
  </si>
  <si>
    <t>TESZ vagyongazdálkodás egyéb eszköz beszerz + áfa</t>
  </si>
  <si>
    <t>ÖNK tervek</t>
  </si>
  <si>
    <t>ÖNK ingatlan vásárlás 1755/2 (régi forfa)</t>
  </si>
  <si>
    <t>ÖNK 181/2 hrsz-ú közút közvilágítási hálózatra csatlakozás</t>
  </si>
  <si>
    <t>ÖNK Első világháborús Kisfalúdy emlékmű pályázat önrész</t>
  </si>
  <si>
    <t xml:space="preserve">ÖNK Süni óvoda fejlesztési pályázat önrész </t>
  </si>
  <si>
    <t>ÖNK Jázmin u. 1/11. bejárati ajtó csere</t>
  </si>
  <si>
    <t>ÖNK Ady E Ált Isk nyílászáró csere</t>
  </si>
  <si>
    <t xml:space="preserve">ÖNK Süni konyhai épületrész felújítás (NÉMIH JKV szerint) </t>
  </si>
  <si>
    <t>9.c. melléklet</t>
  </si>
  <si>
    <t>9.b. melléklet</t>
  </si>
  <si>
    <t>9a. melléklet</t>
  </si>
  <si>
    <t>4. melléklet</t>
  </si>
  <si>
    <t>2/d. melléklet</t>
  </si>
  <si>
    <t>1/b. melléklet</t>
  </si>
  <si>
    <t>2018 tényl</t>
  </si>
  <si>
    <t>Családs Berh</t>
  </si>
  <si>
    <t>Családs Vi</t>
  </si>
  <si>
    <t>Hétszínvirág</t>
  </si>
  <si>
    <t>Vi Óvoda</t>
  </si>
  <si>
    <t>2017. évről áthúzódó bérkompenzáció</t>
  </si>
  <si>
    <t>Polgármesterek illetményének támogatása</t>
  </si>
  <si>
    <t>Bölcsődei ellátás bértámogatás</t>
  </si>
  <si>
    <t>Bölcsődei működtetési tám</t>
  </si>
  <si>
    <t>házi segítségnyújtás szem élyi gondozás</t>
  </si>
  <si>
    <t>2018. évi bérkompenzáció</t>
  </si>
  <si>
    <t>Mód. javaslat Ei</t>
  </si>
  <si>
    <t>ÖNK Gyermekorvosi és védőnői szolg. Épület felúj pályázat 64 m</t>
  </si>
  <si>
    <t>2018. évi  költségvetés</t>
  </si>
  <si>
    <t>Természetbeni ellátások, Erzsébet utalvány</t>
  </si>
  <si>
    <t xml:space="preserve">Kultúrház egyéb tárgyi eszköz  pály közműv érd növ </t>
  </si>
  <si>
    <t>ÖNK Veszprémi úti zsidó temető kerítés felúj pály</t>
  </si>
  <si>
    <t xml:space="preserve">ÖNK villámhárító </t>
  </si>
  <si>
    <t>ÖNK Pgytp sportöltöző villamosszekrény felúj</t>
  </si>
  <si>
    <t>TESZ fűníró traktor vásárlás</t>
  </si>
  <si>
    <t>Kultúr kisértékű tárgyi eszköz szakkörök</t>
  </si>
  <si>
    <t xml:space="preserve">Áht megelőleg </t>
  </si>
  <si>
    <t>Felhalmozási célú támogatások Áht belülre Önk-nak K8</t>
  </si>
  <si>
    <t xml:space="preserve">ÁHT belüli megelőlegezések </t>
  </si>
  <si>
    <t>2017. évi állami tám. elszámolásból adódó bevétel</t>
  </si>
  <si>
    <t xml:space="preserve">Kultúr kisértékű te. Népviseleti ruha, cipő pályázat </t>
  </si>
  <si>
    <t xml:space="preserve"> </t>
  </si>
  <si>
    <t>2018 módosított</t>
  </si>
  <si>
    <t>Módosított összesen</t>
  </si>
  <si>
    <t>Intézményi összesen</t>
  </si>
  <si>
    <t>ellátottak pénzbeli juttatásai</t>
  </si>
  <si>
    <t>6. melléklet</t>
  </si>
  <si>
    <t>2018. év</t>
  </si>
  <si>
    <t>A</t>
  </si>
  <si>
    <t xml:space="preserve">B </t>
  </si>
  <si>
    <t>D</t>
  </si>
  <si>
    <t>E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</si>
  <si>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</si>
  <si>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</si>
  <si>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</si>
  <si>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</si>
  <si>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</si>
  <si>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</si>
  <si>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</si>
  <si>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</si>
  <si>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</si>
  <si>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</si>
  <si>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</si>
  <si>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</si>
  <si>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</si>
  <si>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</si>
  <si>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>Köztemetés</t>
  </si>
  <si>
    <t>Intézményi ell., oktatásban részt  vevők</t>
  </si>
  <si>
    <t>Arany János ösztöndíj</t>
  </si>
  <si>
    <t>érettségire jelentkezők regisztrációs díja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</si>
  <si>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</si>
  <si>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</si>
  <si>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</si>
  <si>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</si>
  <si>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</si>
  <si>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Egyéb működési célú támogatások államháztartáson kívülre  (K512)</t>
  </si>
  <si>
    <t>ÖNK Petőfi Műv Ház mellékbejárat ajtócsere</t>
  </si>
  <si>
    <t>ÖNK Üzletsor virág-zöldség-vegyesker. ablakcsere</t>
  </si>
  <si>
    <t>ÖNK Sportöltöző Pgytp. fűtéshez szivattyú felújítás</t>
  </si>
  <si>
    <t>ÖNK szennyvíztisztító telep KEHOP pályázat ingatlan vás</t>
  </si>
  <si>
    <t>ÖNK sportparkok kialakítása térburkolat</t>
  </si>
  <si>
    <t>ÖNK sportpark napelemes lámpa</t>
  </si>
  <si>
    <t xml:space="preserve">ÖNK VP6-7.2.1.4.1.3-17 közétkeztetés fejl. Süni eszközfejl.pály.  </t>
  </si>
  <si>
    <t>ÖNK BM étkeztetés fejl. pály. Süni konyha felújítás</t>
  </si>
  <si>
    <t>ÖNK Péti uton buszmegálló beszerzés+ alépítmény</t>
  </si>
  <si>
    <t>könyvtári érdekeltségnövelő tám</t>
  </si>
  <si>
    <t>ASP bevezetésében aktívan közreműködők tám</t>
  </si>
  <si>
    <t>gyógyszertámogatás</t>
  </si>
  <si>
    <t>Átmeneti célú támog</t>
  </si>
  <si>
    <t>Családtámogatás (gyermekvédelmi norm.kedv)</t>
  </si>
  <si>
    <t>ingatlan</t>
  </si>
  <si>
    <t>imm jav</t>
  </si>
  <si>
    <t>bruttó</t>
  </si>
  <si>
    <t>nettó</t>
  </si>
  <si>
    <t>áfa</t>
  </si>
  <si>
    <t>informatikai eszk</t>
  </si>
  <si>
    <t>egyéb eszköz</t>
  </si>
  <si>
    <t>Nettó össz</t>
  </si>
  <si>
    <t>ÖNK.</t>
  </si>
  <si>
    <t>Téli rezsicsökkentés</t>
  </si>
  <si>
    <t xml:space="preserve">ÖNK védőnői szolg. informatikai eszközbeszerzés  </t>
  </si>
  <si>
    <t>ÖNK Rezeda u. 19. redőny, szunyogháló beszerz maradv e gép</t>
  </si>
  <si>
    <t>ÖNK Rezeda u. 21. szolg. Lakás redőny, szunyogháló e.gép</t>
  </si>
  <si>
    <t>ÖNK ivóvíz bekötés felújítások Viziközmű szl-.ról</t>
  </si>
  <si>
    <t>ÖNK viziközmű alapból tervek</t>
  </si>
  <si>
    <t>ÖNK viziközmű alapból keretszerződés</t>
  </si>
  <si>
    <t>téli rezsi csökkentés támogatás</t>
  </si>
  <si>
    <t>1/2019.(III.1. ) rendelethez</t>
  </si>
  <si>
    <t>1/2019.(III. 1. ) rendelethez</t>
  </si>
  <si>
    <t>1/2019.(III.1.)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</si>
</sst>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0__"/>
    <numFmt numFmtId="167" formatCode="_-* #,##0.0\ _F_t_-;\-* #,##0.0\ _F_t_-;_-* &quot;-&quot;??\ _F_t_-;_-@_-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43" fontId="3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28" fillId="0" borderId="0"/>
    <xf numFmtId="0" fontId="43" fillId="0" borderId="0"/>
    <xf numFmtId="0" fontId="26" fillId="0" borderId="0"/>
    <xf numFmtId="0" fontId="43" fillId="0" borderId="0"/>
    <xf numFmtId="0" fontId="43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2" fillId="0" borderId="0"/>
    <xf numFmtId="0" fontId="2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1" fillId="0" borderId="0"/>
    <xf numFmtId="0" fontId="44" fillId="0" borderId="0"/>
    <xf numFmtId="0" fontId="45" fillId="0" borderId="0"/>
    <xf numFmtId="0" fontId="32" fillId="0" borderId="0"/>
    <xf numFmtId="43" fontId="21" fillId="0" borderId="0" applyFont="0" applyFill="0" applyBorder="0" applyAlignment="0" applyProtection="0"/>
    <xf numFmtId="0" fontId="20" fillId="0" borderId="0"/>
    <xf numFmtId="43" fontId="23" fillId="0" borderId="0" applyFont="0" applyFill="0" applyBorder="0" applyAlignment="0" applyProtection="0"/>
    <xf numFmtId="0" fontId="28" fillId="0" borderId="0"/>
    <xf numFmtId="43" fontId="32" fillId="0" borderId="0" applyFont="0" applyFill="0" applyBorder="0" applyAlignment="0" applyProtection="0"/>
    <xf numFmtId="0" fontId="19" fillId="0" borderId="0"/>
    <xf numFmtId="0" fontId="19" fillId="0" borderId="0"/>
    <xf numFmtId="43" fontId="23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5" fillId="0" borderId="0"/>
    <xf numFmtId="0" fontId="32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40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453">
    <xf numFmtId="0" fontId="0" fillId="0" borderId="0" xfId="0"/>
    <xf numFmtId="16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3" fontId="25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top" wrapText="1"/>
    </xf>
    <xf numFmtId="3" fontId="26" fillId="0" borderId="1" xfId="0" applyNumberFormat="1" applyFont="1" applyBorder="1" applyAlignment="1">
      <alignment horizontal="right" vertical="top" wrapText="1"/>
    </xf>
    <xf numFmtId="3" fontId="26" fillId="2" borderId="1" xfId="0" applyNumberFormat="1" applyFont="1" applyFill="1" applyBorder="1" applyAlignment="1">
      <alignment horizontal="right" vertical="top" wrapText="1"/>
    </xf>
    <xf numFmtId="3" fontId="26" fillId="3" borderId="1" xfId="0" applyNumberFormat="1" applyFont="1" applyFill="1" applyBorder="1" applyAlignment="1">
      <alignment horizontal="right" vertical="top" wrapText="1"/>
    </xf>
    <xf numFmtId="3" fontId="26" fillId="4" borderId="1" xfId="0" applyNumberFormat="1" applyFont="1" applyFill="1" applyBorder="1" applyAlignment="1">
      <alignment horizontal="right" vertical="top" wrapText="1"/>
    </xf>
    <xf numFmtId="3" fontId="25" fillId="5" borderId="1" xfId="0" applyNumberFormat="1" applyFont="1" applyFill="1" applyBorder="1" applyAlignment="1">
      <alignment horizontal="right" vertical="top" wrapText="1"/>
    </xf>
    <xf numFmtId="3" fontId="25" fillId="6" borderId="1" xfId="0" applyNumberFormat="1" applyFont="1" applyFill="1" applyBorder="1" applyAlignment="1">
      <alignment horizontal="right" vertical="top" wrapText="1"/>
    </xf>
    <xf numFmtId="3" fontId="25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0" xfId="0" applyFill="1" applyBorder="1"/>
    <xf numFmtId="3" fontId="26" fillId="7" borderId="1" xfId="0" applyNumberFormat="1" applyFont="1" applyFill="1" applyBorder="1" applyAlignment="1">
      <alignment horizontal="right" vertical="top" wrapText="1"/>
    </xf>
    <xf numFmtId="3" fontId="25" fillId="7" borderId="1" xfId="0" applyNumberFormat="1" applyFont="1" applyFill="1" applyBorder="1" applyAlignment="1">
      <alignment horizontal="right" vertical="top" wrapText="1"/>
    </xf>
    <xf numFmtId="3" fontId="26" fillId="8" borderId="1" xfId="0" applyNumberFormat="1" applyFont="1" applyFill="1" applyBorder="1" applyAlignment="1">
      <alignment horizontal="right" vertical="top" wrapText="1"/>
    </xf>
    <xf numFmtId="3" fontId="25" fillId="2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3" fontId="25" fillId="0" borderId="2" xfId="0" applyNumberFormat="1" applyFont="1" applyBorder="1" applyAlignment="1">
      <alignment horizontal="right" vertical="top" wrapText="1"/>
    </xf>
    <xf numFmtId="0" fontId="29" fillId="0" borderId="0" xfId="8" applyFont="1"/>
    <xf numFmtId="0" fontId="26" fillId="0" borderId="7" xfId="0" applyFont="1" applyBorder="1" applyAlignment="1">
      <alignment horizontal="left" vertical="top" wrapText="1"/>
    </xf>
    <xf numFmtId="0" fontId="25" fillId="6" borderId="7" xfId="0" applyFont="1" applyFill="1" applyBorder="1" applyAlignment="1">
      <alignment horizontal="left" vertical="top" wrapText="1"/>
    </xf>
    <xf numFmtId="0" fontId="25" fillId="6" borderId="8" xfId="0" applyFont="1" applyFill="1" applyBorder="1" applyAlignment="1">
      <alignment horizontal="left" vertical="top" wrapText="1"/>
    </xf>
    <xf numFmtId="3" fontId="26" fillId="0" borderId="9" xfId="0" applyNumberFormat="1" applyFont="1" applyBorder="1" applyAlignment="1">
      <alignment horizontal="right" vertical="top" wrapText="1"/>
    </xf>
    <xf numFmtId="3" fontId="26" fillId="2" borderId="9" xfId="0" applyNumberFormat="1" applyFont="1" applyFill="1" applyBorder="1" applyAlignment="1">
      <alignment horizontal="right" vertical="top" wrapText="1"/>
    </xf>
    <xf numFmtId="3" fontId="26" fillId="3" borderId="9" xfId="0" applyNumberFormat="1" applyFont="1" applyFill="1" applyBorder="1" applyAlignment="1">
      <alignment horizontal="right" vertical="top" wrapText="1"/>
    </xf>
    <xf numFmtId="0" fontId="25" fillId="5" borderId="7" xfId="0" applyFont="1" applyFill="1" applyBorder="1" applyAlignment="1">
      <alignment horizontal="left" vertical="top" wrapText="1"/>
    </xf>
    <xf numFmtId="0" fontId="0" fillId="0" borderId="11" xfId="0" applyBorder="1"/>
    <xf numFmtId="3" fontId="25" fillId="5" borderId="9" xfId="0" applyNumberFormat="1" applyFont="1" applyFill="1" applyBorder="1" applyAlignment="1">
      <alignment horizontal="right" vertical="top" wrapText="1"/>
    </xf>
    <xf numFmtId="3" fontId="25" fillId="6" borderId="9" xfId="0" applyNumberFormat="1" applyFont="1" applyFill="1" applyBorder="1" applyAlignment="1">
      <alignment horizontal="right" vertical="top" wrapText="1"/>
    </xf>
    <xf numFmtId="3" fontId="25" fillId="6" borderId="10" xfId="0" applyNumberFormat="1" applyFont="1" applyFill="1" applyBorder="1" applyAlignment="1">
      <alignment horizontal="right" vertical="top" wrapText="1"/>
    </xf>
    <xf numFmtId="0" fontId="26" fillId="0" borderId="0" xfId="16" applyFont="1"/>
    <xf numFmtId="0" fontId="37" fillId="0" borderId="0" xfId="16" applyFont="1"/>
    <xf numFmtId="0" fontId="33" fillId="0" borderId="0" xfId="17" applyFont="1"/>
    <xf numFmtId="0" fontId="32" fillId="0" borderId="0" xfId="19" applyBorder="1"/>
    <xf numFmtId="0" fontId="32" fillId="0" borderId="0" xfId="19" applyFill="1" applyBorder="1"/>
    <xf numFmtId="3" fontId="0" fillId="0" borderId="0" xfId="0" applyNumberFormat="1"/>
    <xf numFmtId="3" fontId="26" fillId="11" borderId="1" xfId="0" applyNumberFormat="1" applyFont="1" applyFill="1" applyBorder="1" applyAlignment="1">
      <alignment horizontal="right" vertical="top" wrapText="1"/>
    </xf>
    <xf numFmtId="165" fontId="49" fillId="6" borderId="17" xfId="2" applyNumberFormat="1" applyFont="1" applyFill="1" applyBorder="1"/>
    <xf numFmtId="0" fontId="28" fillId="6" borderId="19" xfId="8" applyFill="1" applyBorder="1" applyAlignment="1"/>
    <xf numFmtId="165" fontId="49" fillId="6" borderId="0" xfId="2" applyNumberFormat="1" applyFont="1" applyFill="1" applyBorder="1"/>
    <xf numFmtId="0" fontId="28" fillId="6" borderId="21" xfId="8" applyFill="1" applyBorder="1"/>
    <xf numFmtId="165" fontId="49" fillId="6" borderId="21" xfId="2" applyNumberFormat="1" applyFont="1" applyFill="1" applyBorder="1"/>
    <xf numFmtId="0" fontId="50" fillId="6" borderId="0" xfId="8" applyFont="1" applyFill="1" applyBorder="1" applyAlignment="1"/>
    <xf numFmtId="0" fontId="51" fillId="6" borderId="0" xfId="8" applyFont="1" applyFill="1" applyBorder="1" applyAlignment="1"/>
    <xf numFmtId="0" fontId="50" fillId="6" borderId="0" xfId="8" applyFont="1" applyFill="1" applyBorder="1"/>
    <xf numFmtId="0" fontId="33" fillId="0" borderId="0" xfId="8" applyFont="1" applyAlignment="1">
      <alignment horizontal="center"/>
    </xf>
    <xf numFmtId="0" fontId="27" fillId="0" borderId="23" xfId="43" applyFont="1" applyBorder="1"/>
    <xf numFmtId="0" fontId="27" fillId="0" borderId="0" xfId="43" applyFont="1" applyBorder="1"/>
    <xf numFmtId="0" fontId="50" fillId="0" borderId="0" xfId="8" applyFont="1"/>
    <xf numFmtId="0" fontId="50" fillId="0" borderId="8" xfId="8" applyFont="1" applyBorder="1"/>
    <xf numFmtId="0" fontId="50" fillId="0" borderId="24" xfId="8" applyFont="1" applyBorder="1"/>
    <xf numFmtId="0" fontId="50" fillId="0" borderId="25" xfId="8" applyFont="1" applyBorder="1"/>
    <xf numFmtId="0" fontId="28" fillId="0" borderId="2" xfId="8" applyBorder="1" applyAlignment="1">
      <alignment horizontal="center"/>
    </xf>
    <xf numFmtId="0" fontId="50" fillId="0" borderId="26" xfId="8" applyFont="1" applyBorder="1"/>
    <xf numFmtId="0" fontId="28" fillId="0" borderId="27" xfId="8" applyBorder="1"/>
    <xf numFmtId="0" fontId="28" fillId="0" borderId="26" xfId="8" applyBorder="1"/>
    <xf numFmtId="3" fontId="50" fillId="10" borderId="28" xfId="3" applyNumberFormat="1" applyFont="1" applyFill="1" applyBorder="1" applyProtection="1"/>
    <xf numFmtId="0" fontId="50" fillId="0" borderId="29" xfId="8" applyFont="1" applyBorder="1"/>
    <xf numFmtId="3" fontId="50" fillId="5" borderId="28" xfId="3" applyNumberFormat="1" applyFont="1" applyFill="1" applyBorder="1" applyProtection="1"/>
    <xf numFmtId="165" fontId="34" fillId="0" borderId="30" xfId="3" applyNumberFormat="1" applyFont="1" applyFill="1" applyBorder="1" applyProtection="1"/>
    <xf numFmtId="3" fontId="28" fillId="4" borderId="31" xfId="3" applyNumberFormat="1" applyFill="1" applyBorder="1" applyProtection="1"/>
    <xf numFmtId="165" fontId="56" fillId="0" borderId="0" xfId="29" applyNumberFormat="1" applyFont="1"/>
    <xf numFmtId="43" fontId="34" fillId="3" borderId="14" xfId="3" applyNumberFormat="1" applyFont="1" applyFill="1" applyBorder="1" applyProtection="1"/>
    <xf numFmtId="165" fontId="34" fillId="0" borderId="14" xfId="3" applyNumberFormat="1" applyFont="1" applyFill="1" applyBorder="1" applyProtection="1"/>
    <xf numFmtId="3" fontId="28" fillId="4" borderId="32" xfId="3" applyNumberFormat="1" applyFill="1" applyBorder="1" applyProtection="1"/>
    <xf numFmtId="165" fontId="34" fillId="3" borderId="14" xfId="3" applyNumberFormat="1" applyFont="1" applyFill="1" applyBorder="1" applyProtection="1"/>
    <xf numFmtId="165" fontId="34" fillId="3" borderId="0" xfId="29" applyNumberFormat="1" applyFont="1" applyFill="1"/>
    <xf numFmtId="167" fontId="34" fillId="3" borderId="14" xfId="3" applyNumberFormat="1" applyFont="1" applyFill="1" applyBorder="1" applyProtection="1"/>
    <xf numFmtId="165" fontId="34" fillId="3" borderId="30" xfId="3" applyNumberFormat="1" applyFont="1" applyFill="1" applyBorder="1" applyProtection="1"/>
    <xf numFmtId="0" fontId="55" fillId="3" borderId="33" xfId="8" applyFont="1" applyFill="1" applyBorder="1"/>
    <xf numFmtId="0" fontId="55" fillId="0" borderId="33" xfId="8" applyFont="1" applyFill="1" applyBorder="1"/>
    <xf numFmtId="165" fontId="28" fillId="0" borderId="23" xfId="3" applyNumberFormat="1" applyFont="1" applyFill="1" applyBorder="1" applyProtection="1"/>
    <xf numFmtId="165" fontId="28" fillId="0" borderId="0" xfId="3" applyNumberFormat="1" applyFont="1" applyFill="1" applyBorder="1" applyProtection="1"/>
    <xf numFmtId="3" fontId="55" fillId="4" borderId="34" xfId="3" applyNumberFormat="1" applyFont="1" applyFill="1" applyBorder="1" applyProtection="1"/>
    <xf numFmtId="0" fontId="50" fillId="0" borderId="29" xfId="8" applyFont="1" applyFill="1" applyBorder="1"/>
    <xf numFmtId="165" fontId="50" fillId="0" borderId="27" xfId="3" applyNumberFormat="1" applyFont="1" applyFill="1" applyBorder="1" applyProtection="1"/>
    <xf numFmtId="165" fontId="50" fillId="0" borderId="26" xfId="3" applyNumberFormat="1" applyFont="1" applyFill="1" applyBorder="1" applyProtection="1"/>
    <xf numFmtId="3" fontId="50" fillId="10" borderId="35" xfId="3" applyNumberFormat="1" applyFont="1" applyFill="1" applyBorder="1" applyProtection="1"/>
    <xf numFmtId="0" fontId="28" fillId="0" borderId="19" xfId="8" applyFont="1" applyFill="1" applyBorder="1"/>
    <xf numFmtId="165" fontId="36" fillId="3" borderId="30" xfId="3" applyNumberFormat="1" applyFont="1" applyFill="1" applyBorder="1" applyProtection="1"/>
    <xf numFmtId="0" fontId="28" fillId="0" borderId="36" xfId="8" applyFont="1" applyFill="1" applyBorder="1"/>
    <xf numFmtId="165" fontId="34" fillId="3" borderId="37" xfId="3" applyNumberFormat="1" applyFont="1" applyFill="1" applyBorder="1" applyProtection="1"/>
    <xf numFmtId="165" fontId="34" fillId="4" borderId="32" xfId="3" applyNumberFormat="1" applyFont="1" applyFill="1" applyBorder="1"/>
    <xf numFmtId="165" fontId="36" fillId="3" borderId="37" xfId="3" applyNumberFormat="1" applyFont="1" applyFill="1" applyBorder="1" applyProtection="1"/>
    <xf numFmtId="165" fontId="34" fillId="4" borderId="39" xfId="3" applyNumberFormat="1" applyFont="1" applyFill="1" applyBorder="1"/>
    <xf numFmtId="165" fontId="36" fillId="0" borderId="40" xfId="3" applyNumberFormat="1" applyFont="1" applyFill="1" applyBorder="1" applyProtection="1"/>
    <xf numFmtId="165" fontId="36" fillId="0" borderId="26" xfId="3" applyNumberFormat="1" applyFont="1" applyFill="1" applyBorder="1" applyProtection="1"/>
    <xf numFmtId="165" fontId="50" fillId="10" borderId="35" xfId="3" applyNumberFormat="1" applyFont="1" applyFill="1" applyBorder="1"/>
    <xf numFmtId="165" fontId="50" fillId="5" borderId="28" xfId="3" applyNumberFormat="1" applyFont="1" applyFill="1" applyBorder="1"/>
    <xf numFmtId="0" fontId="28" fillId="0" borderId="41" xfId="8" applyFont="1" applyFill="1" applyBorder="1"/>
    <xf numFmtId="165" fontId="34" fillId="0" borderId="42" xfId="3" applyNumberFormat="1" applyFont="1" applyFill="1" applyBorder="1" applyProtection="1"/>
    <xf numFmtId="0" fontId="28" fillId="0" borderId="43" xfId="8" applyFont="1" applyFill="1" applyBorder="1"/>
    <xf numFmtId="165" fontId="34" fillId="0" borderId="44" xfId="3" applyNumberFormat="1" applyFont="1" applyFill="1" applyBorder="1" applyProtection="1"/>
    <xf numFmtId="165" fontId="34" fillId="4" borderId="45" xfId="3" applyNumberFormat="1" applyFont="1" applyFill="1" applyBorder="1"/>
    <xf numFmtId="165" fontId="34" fillId="0" borderId="0" xfId="3" applyNumberFormat="1" applyFont="1" applyFill="1" applyBorder="1" applyProtection="1"/>
    <xf numFmtId="0" fontId="28" fillId="3" borderId="43" xfId="8" applyFont="1" applyFill="1" applyBorder="1"/>
    <xf numFmtId="165" fontId="34" fillId="6" borderId="44" xfId="3" applyNumberFormat="1" applyFont="1" applyFill="1" applyBorder="1" applyProtection="1"/>
    <xf numFmtId="165" fontId="34" fillId="0" borderId="37" xfId="3" applyNumberFormat="1" applyFont="1" applyFill="1" applyBorder="1" applyProtection="1"/>
    <xf numFmtId="0" fontId="50" fillId="0" borderId="16" xfId="8" applyFont="1" applyFill="1" applyBorder="1"/>
    <xf numFmtId="165" fontId="36" fillId="0" borderId="46" xfId="3" applyNumberFormat="1" applyFont="1" applyFill="1" applyBorder="1" applyProtection="1"/>
    <xf numFmtId="165" fontId="36" fillId="0" borderId="17" xfId="3" applyNumberFormat="1" applyFont="1" applyFill="1" applyBorder="1" applyProtection="1"/>
    <xf numFmtId="165" fontId="50" fillId="10" borderId="47" xfId="3" applyNumberFormat="1" applyFont="1" applyFill="1" applyBorder="1"/>
    <xf numFmtId="0" fontId="50" fillId="0" borderId="48" xfId="30" applyFont="1" applyFill="1" applyBorder="1"/>
    <xf numFmtId="0" fontId="28" fillId="0" borderId="15" xfId="8" applyFont="1" applyFill="1" applyBorder="1"/>
    <xf numFmtId="165" fontId="34" fillId="6" borderId="37" xfId="3" applyNumberFormat="1" applyFont="1" applyFill="1" applyBorder="1" applyProtection="1"/>
    <xf numFmtId="3" fontId="55" fillId="15" borderId="34" xfId="3" applyNumberFormat="1" applyFont="1" applyFill="1" applyBorder="1" applyProtection="1"/>
    <xf numFmtId="167" fontId="34" fillId="15" borderId="14" xfId="3" applyNumberFormat="1" applyFont="1" applyFill="1" applyBorder="1" applyProtection="1"/>
    <xf numFmtId="165" fontId="34" fillId="15" borderId="31" xfId="3" applyNumberFormat="1" applyFont="1" applyFill="1" applyBorder="1"/>
    <xf numFmtId="165" fontId="34" fillId="15" borderId="32" xfId="3" applyNumberFormat="1" applyFont="1" applyFill="1" applyBorder="1"/>
    <xf numFmtId="165" fontId="34" fillId="15" borderId="38" xfId="3" applyNumberFormat="1" applyFont="1" applyFill="1" applyBorder="1"/>
    <xf numFmtId="0" fontId="28" fillId="15" borderId="36" xfId="8" applyFont="1" applyFill="1" applyBorder="1"/>
    <xf numFmtId="165" fontId="34" fillId="15" borderId="14" xfId="3" applyNumberFormat="1" applyFont="1" applyFill="1" applyBorder="1" applyProtection="1"/>
    <xf numFmtId="0" fontId="28" fillId="15" borderId="43" xfId="8" applyFont="1" applyFill="1" applyBorder="1"/>
    <xf numFmtId="0" fontId="33" fillId="0" borderId="0" xfId="0" applyFont="1" applyAlignment="1">
      <alignment wrapText="1"/>
    </xf>
    <xf numFmtId="167" fontId="34" fillId="16" borderId="14" xfId="3" applyNumberFormat="1" applyFont="1" applyFill="1" applyBorder="1" applyProtection="1"/>
    <xf numFmtId="165" fontId="34" fillId="11" borderId="37" xfId="3" applyNumberFormat="1" applyFont="1" applyFill="1" applyBorder="1" applyProtection="1"/>
    <xf numFmtId="165" fontId="34" fillId="16" borderId="14" xfId="3" applyNumberFormat="1" applyFont="1" applyFill="1" applyBorder="1" applyProtection="1"/>
    <xf numFmtId="43" fontId="34" fillId="16" borderId="14" xfId="3" applyNumberFormat="1" applyFont="1" applyFill="1" applyBorder="1" applyProtection="1"/>
    <xf numFmtId="165" fontId="34" fillId="16" borderId="0" xfId="3" applyNumberFormat="1" applyFont="1" applyFill="1" applyBorder="1" applyProtection="1"/>
    <xf numFmtId="3" fontId="26" fillId="6" borderId="1" xfId="0" applyNumberFormat="1" applyFont="1" applyFill="1" applyBorder="1" applyAlignment="1">
      <alignment horizontal="right" vertical="top" wrapText="1"/>
    </xf>
    <xf numFmtId="0" fontId="0" fillId="0" borderId="0" xfId="0"/>
    <xf numFmtId="0" fontId="27" fillId="0" borderId="0" xfId="0" applyFont="1"/>
    <xf numFmtId="0" fontId="0" fillId="0" borderId="0" xfId="0" applyBorder="1"/>
    <xf numFmtId="0" fontId="27" fillId="3" borderId="0" xfId="0" applyFont="1" applyFill="1"/>
    <xf numFmtId="0" fontId="27" fillId="0" borderId="53" xfId="0" applyFont="1" applyBorder="1"/>
    <xf numFmtId="0" fontId="26" fillId="0" borderId="1" xfId="0" applyFont="1" applyBorder="1" applyAlignment="1">
      <alignment horizontal="left" vertical="top" wrapText="1"/>
    </xf>
    <xf numFmtId="3" fontId="26" fillId="17" borderId="1" xfId="0" applyNumberFormat="1" applyFont="1" applyFill="1" applyBorder="1" applyAlignment="1">
      <alignment horizontal="right" vertical="top" wrapText="1"/>
    </xf>
    <xf numFmtId="0" fontId="26" fillId="11" borderId="1" xfId="0" applyFont="1" applyFill="1" applyBorder="1" applyAlignment="1">
      <alignment horizontal="left" vertical="top" wrapText="1"/>
    </xf>
    <xf numFmtId="3" fontId="26" fillId="18" borderId="1" xfId="0" applyNumberFormat="1" applyFont="1" applyFill="1" applyBorder="1" applyAlignment="1">
      <alignment horizontal="right" vertical="top" wrapText="1"/>
    </xf>
    <xf numFmtId="0" fontId="0" fillId="11" borderId="0" xfId="0" applyFill="1"/>
    <xf numFmtId="0" fontId="25" fillId="2" borderId="1" xfId="0" applyFont="1" applyFill="1" applyBorder="1" applyAlignment="1">
      <alignment horizontal="left" vertical="top" wrapText="1"/>
    </xf>
    <xf numFmtId="3" fontId="25" fillId="11" borderId="1" xfId="0" applyNumberFormat="1" applyFont="1" applyFill="1" applyBorder="1" applyAlignment="1">
      <alignment horizontal="right" vertical="top" wrapText="1"/>
    </xf>
    <xf numFmtId="0" fontId="26" fillId="0" borderId="51" xfId="0" applyFont="1" applyFill="1" applyBorder="1" applyAlignment="1">
      <alignment horizontal="left" vertical="top" wrapText="1"/>
    </xf>
    <xf numFmtId="3" fontId="26" fillId="19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11" borderId="7" xfId="70" applyFont="1" applyFill="1" applyBorder="1" applyAlignment="1">
      <alignment horizontal="left" vertical="center" wrapText="1"/>
    </xf>
    <xf numFmtId="0" fontId="24" fillId="12" borderId="7" xfId="7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top" wrapText="1"/>
    </xf>
    <xf numFmtId="0" fontId="25" fillId="6" borderId="2" xfId="0" applyFont="1" applyFill="1" applyBorder="1" applyAlignment="1">
      <alignment horizontal="left" vertical="top" wrapText="1"/>
    </xf>
    <xf numFmtId="0" fontId="0" fillId="19" borderId="54" xfId="0" applyFill="1" applyBorder="1"/>
    <xf numFmtId="3" fontId="0" fillId="19" borderId="4" xfId="0" applyNumberFormat="1" applyFill="1" applyBorder="1"/>
    <xf numFmtId="0" fontId="24" fillId="0" borderId="8" xfId="0" applyFont="1" applyFill="1" applyBorder="1" applyAlignment="1">
      <alignment horizontal="center" vertical="center"/>
    </xf>
    <xf numFmtId="3" fontId="25" fillId="17" borderId="50" xfId="0" applyNumberFormat="1" applyFont="1" applyFill="1" applyBorder="1" applyAlignment="1">
      <alignment horizontal="right" vertical="top" wrapText="1"/>
    </xf>
    <xf numFmtId="3" fontId="25" fillId="0" borderId="10" xfId="0" applyNumberFormat="1" applyFont="1" applyBorder="1" applyAlignment="1">
      <alignment horizontal="right" vertical="top" wrapText="1"/>
    </xf>
    <xf numFmtId="0" fontId="25" fillId="5" borderId="1" xfId="0" applyFont="1" applyFill="1" applyBorder="1" applyAlignment="1">
      <alignment horizontal="left" vertical="top" wrapText="1"/>
    </xf>
    <xf numFmtId="3" fontId="26" fillId="5" borderId="1" xfId="0" applyNumberFormat="1" applyFont="1" applyFill="1" applyBorder="1" applyAlignment="1">
      <alignment horizontal="right" vertical="top" wrapText="1"/>
    </xf>
    <xf numFmtId="3" fontId="26" fillId="17" borderId="12" xfId="0" applyNumberFormat="1" applyFont="1" applyFill="1" applyBorder="1" applyAlignment="1">
      <alignment horizontal="right" vertical="top" wrapText="1"/>
    </xf>
    <xf numFmtId="0" fontId="26" fillId="0" borderId="0" xfId="14"/>
    <xf numFmtId="0" fontId="25" fillId="0" borderId="0" xfId="14" applyFont="1" applyAlignment="1">
      <alignment horizontal="left"/>
    </xf>
    <xf numFmtId="0" fontId="25" fillId="0" borderId="0" xfId="14" applyFont="1"/>
    <xf numFmtId="0" fontId="37" fillId="0" borderId="0" xfId="14" applyFont="1"/>
    <xf numFmtId="0" fontId="26" fillId="8" borderId="51" xfId="14" applyFill="1" applyBorder="1"/>
    <xf numFmtId="0" fontId="26" fillId="0" borderId="51" xfId="14" applyBorder="1"/>
    <xf numFmtId="0" fontId="26" fillId="0" borderId="51" xfId="14" applyFont="1" applyBorder="1"/>
    <xf numFmtId="165" fontId="26" fillId="0" borderId="51" xfId="1" applyNumberFormat="1" applyFont="1" applyBorder="1"/>
    <xf numFmtId="165" fontId="26" fillId="3" borderId="51" xfId="1" applyNumberFormat="1" applyFont="1" applyFill="1" applyBorder="1"/>
    <xf numFmtId="0" fontId="26" fillId="8" borderId="1" xfId="14" applyFill="1" applyBorder="1"/>
    <xf numFmtId="165" fontId="26" fillId="8" borderId="1" xfId="1" applyNumberFormat="1" applyFont="1" applyFill="1" applyBorder="1"/>
    <xf numFmtId="0" fontId="26" fillId="0" borderId="5" xfId="14" applyBorder="1"/>
    <xf numFmtId="0" fontId="26" fillId="0" borderId="51" xfId="14" applyFill="1" applyBorder="1"/>
    <xf numFmtId="0" fontId="26" fillId="9" borderId="1" xfId="14" applyFill="1" applyBorder="1"/>
    <xf numFmtId="165" fontId="26" fillId="9" borderId="1" xfId="1" applyNumberFormat="1" applyFont="1" applyFill="1" applyBorder="1"/>
    <xf numFmtId="0" fontId="26" fillId="0" borderId="0" xfId="14" applyBorder="1"/>
    <xf numFmtId="0" fontId="26" fillId="0" borderId="0" xfId="14" applyFont="1" applyBorder="1"/>
    <xf numFmtId="165" fontId="26" fillId="0" borderId="0" xfId="1" applyNumberFormat="1" applyFont="1" applyBorder="1"/>
    <xf numFmtId="165" fontId="26" fillId="0" borderId="0" xfId="1" applyNumberFormat="1" applyFont="1"/>
    <xf numFmtId="0" fontId="0" fillId="19" borderId="55" xfId="0" applyFill="1" applyBorder="1"/>
    <xf numFmtId="3" fontId="26" fillId="17" borderId="56" xfId="0" applyNumberFormat="1" applyFont="1" applyFill="1" applyBorder="1" applyAlignment="1">
      <alignment horizontal="right" vertical="top" wrapText="1"/>
    </xf>
    <xf numFmtId="0" fontId="25" fillId="5" borderId="5" xfId="0" applyFont="1" applyFill="1" applyBorder="1" applyAlignment="1">
      <alignment horizontal="left" vertical="top" wrapText="1"/>
    </xf>
    <xf numFmtId="3" fontId="26" fillId="17" borderId="5" xfId="0" applyNumberFormat="1" applyFont="1" applyFill="1" applyBorder="1" applyAlignment="1">
      <alignment horizontal="right" vertical="top" wrapText="1"/>
    </xf>
    <xf numFmtId="3" fontId="26" fillId="17" borderId="2" xfId="0" applyNumberFormat="1" applyFont="1" applyFill="1" applyBorder="1" applyAlignment="1">
      <alignment horizontal="right" vertical="top" wrapText="1"/>
    </xf>
    <xf numFmtId="3" fontId="26" fillId="17" borderId="57" xfId="0" applyNumberFormat="1" applyFont="1" applyFill="1" applyBorder="1" applyAlignment="1">
      <alignment horizontal="right" vertical="top" wrapText="1"/>
    </xf>
    <xf numFmtId="3" fontId="0" fillId="19" borderId="58" xfId="0" applyNumberFormat="1" applyFill="1" applyBorder="1"/>
    <xf numFmtId="3" fontId="0" fillId="19" borderId="59" xfId="0" applyNumberFormat="1" applyFill="1" applyBorder="1"/>
    <xf numFmtId="3" fontId="26" fillId="5" borderId="5" xfId="0" applyNumberFormat="1" applyFont="1" applyFill="1" applyBorder="1" applyAlignment="1">
      <alignment horizontal="right" vertical="top" wrapText="1"/>
    </xf>
    <xf numFmtId="0" fontId="26" fillId="0" borderId="0" xfId="10"/>
    <xf numFmtId="0" fontId="34" fillId="0" borderId="0" xfId="10" applyFont="1"/>
    <xf numFmtId="0" fontId="25" fillId="0" borderId="0" xfId="10" applyFont="1"/>
    <xf numFmtId="165" fontId="34" fillId="0" borderId="0" xfId="1" applyNumberFormat="1" applyFont="1"/>
    <xf numFmtId="0" fontId="36" fillId="0" borderId="0" xfId="10" applyFont="1"/>
    <xf numFmtId="165" fontId="26" fillId="0" borderId="0" xfId="1" applyNumberFormat="1" applyFont="1" applyAlignment="1">
      <alignment horizontal="center"/>
    </xf>
    <xf numFmtId="165" fontId="37" fillId="0" borderId="0" xfId="1" applyNumberFormat="1" applyFont="1"/>
    <xf numFmtId="0" fontId="36" fillId="10" borderId="1" xfId="10" applyFont="1" applyFill="1" applyBorder="1"/>
    <xf numFmtId="165" fontId="34" fillId="10" borderId="1" xfId="1" applyNumberFormat="1" applyFont="1" applyFill="1" applyBorder="1"/>
    <xf numFmtId="0" fontId="34" fillId="10" borderId="51" xfId="10" applyFont="1" applyFill="1" applyBorder="1"/>
    <xf numFmtId="0" fontId="34" fillId="0" borderId="1" xfId="10" applyFont="1" applyBorder="1" applyAlignment="1">
      <alignment horizontal="justify" wrapText="1"/>
    </xf>
    <xf numFmtId="165" fontId="34" fillId="0" borderId="1" xfId="4" applyNumberFormat="1" applyFont="1" applyBorder="1" applyAlignment="1">
      <alignment horizontal="right" wrapText="1"/>
    </xf>
    <xf numFmtId="165" fontId="34" fillId="0" borderId="1" xfId="1" applyNumberFormat="1" applyFont="1" applyBorder="1"/>
    <xf numFmtId="1" fontId="26" fillId="0" borderId="0" xfId="10" applyNumberFormat="1" applyFont="1"/>
    <xf numFmtId="0" fontId="34" fillId="0" borderId="1" xfId="10" applyFont="1" applyFill="1" applyBorder="1" applyAlignment="1">
      <alignment horizontal="justify" wrapText="1"/>
    </xf>
    <xf numFmtId="165" fontId="34" fillId="0" borderId="1" xfId="4" applyNumberFormat="1" applyFont="1" applyFill="1" applyBorder="1" applyAlignment="1">
      <alignment horizontal="right" wrapText="1"/>
    </xf>
    <xf numFmtId="0" fontId="36" fillId="20" borderId="1" xfId="10" applyFont="1" applyFill="1" applyBorder="1" applyAlignment="1">
      <alignment horizontal="justify" wrapText="1"/>
    </xf>
    <xf numFmtId="165" fontId="34" fillId="20" borderId="1" xfId="4" applyNumberFormat="1" applyFont="1" applyFill="1" applyBorder="1" applyAlignment="1">
      <alignment horizontal="right" wrapText="1"/>
    </xf>
    <xf numFmtId="165" fontId="34" fillId="20" borderId="1" xfId="1" applyNumberFormat="1" applyFont="1" applyFill="1" applyBorder="1" applyAlignment="1">
      <alignment horizontal="right" wrapText="1"/>
    </xf>
    <xf numFmtId="0" fontId="36" fillId="20" borderId="1" xfId="10" applyFont="1" applyFill="1" applyBorder="1" applyAlignment="1">
      <alignment wrapText="1"/>
    </xf>
    <xf numFmtId="165" fontId="36" fillId="20" borderId="1" xfId="4" applyNumberFormat="1" applyFont="1" applyFill="1" applyBorder="1" applyAlignment="1">
      <alignment horizontal="right" wrapText="1"/>
    </xf>
    <xf numFmtId="165" fontId="36" fillId="20" borderId="1" xfId="1" applyNumberFormat="1" applyFont="1" applyFill="1" applyBorder="1" applyAlignment="1">
      <alignment horizontal="right" wrapText="1"/>
    </xf>
    <xf numFmtId="1" fontId="26" fillId="0" borderId="0" xfId="10" applyNumberFormat="1"/>
    <xf numFmtId="0" fontId="32" fillId="3" borderId="0" xfId="19" applyFont="1" applyFill="1" applyBorder="1"/>
    <xf numFmtId="0" fontId="34" fillId="3" borderId="1" xfId="10" applyFont="1" applyFill="1" applyBorder="1" applyAlignment="1">
      <alignment wrapText="1"/>
    </xf>
    <xf numFmtId="165" fontId="34" fillId="3" borderId="1" xfId="4" applyNumberFormat="1" applyFont="1" applyFill="1" applyBorder="1" applyAlignment="1">
      <alignment horizontal="right" wrapText="1"/>
    </xf>
    <xf numFmtId="165" fontId="34" fillId="3" borderId="1" xfId="1" applyNumberFormat="1" applyFont="1" applyFill="1" applyBorder="1" applyAlignment="1">
      <alignment horizontal="right" wrapText="1"/>
    </xf>
    <xf numFmtId="0" fontId="26" fillId="3" borderId="0" xfId="10" applyFont="1" applyFill="1"/>
    <xf numFmtId="0" fontId="34" fillId="0" borderId="1" xfId="10" applyFont="1" applyBorder="1" applyAlignment="1">
      <alignment wrapText="1"/>
    </xf>
    <xf numFmtId="165" fontId="36" fillId="0" borderId="1" xfId="4" applyNumberFormat="1" applyFont="1" applyBorder="1" applyAlignment="1">
      <alignment horizontal="right" wrapText="1"/>
    </xf>
    <xf numFmtId="0" fontId="36" fillId="10" borderId="1" xfId="10" applyFont="1" applyFill="1" applyBorder="1" applyAlignment="1">
      <alignment wrapText="1"/>
    </xf>
    <xf numFmtId="165" fontId="36" fillId="10" borderId="1" xfId="4" applyNumberFormat="1" applyFont="1" applyFill="1" applyBorder="1" applyAlignment="1">
      <alignment horizontal="right" wrapText="1"/>
    </xf>
    <xf numFmtId="165" fontId="36" fillId="10" borderId="1" xfId="1" applyNumberFormat="1" applyFont="1" applyFill="1" applyBorder="1" applyAlignment="1">
      <alignment horizontal="right" wrapText="1"/>
    </xf>
    <xf numFmtId="0" fontId="34" fillId="0" borderId="1" xfId="10" applyFont="1" applyFill="1" applyBorder="1" applyAlignment="1">
      <alignment wrapText="1"/>
    </xf>
    <xf numFmtId="166" fontId="41" fillId="0" borderId="1" xfId="72" applyNumberFormat="1" applyFont="1" applyFill="1" applyBorder="1" applyAlignment="1">
      <alignment horizontal="left" vertical="center" wrapText="1"/>
    </xf>
    <xf numFmtId="165" fontId="41" fillId="0" borderId="1" xfId="4" applyNumberFormat="1" applyFont="1" applyFill="1" applyBorder="1" applyAlignment="1">
      <alignment horizontal="right" vertical="center" wrapText="1"/>
    </xf>
    <xf numFmtId="0" fontId="27" fillId="0" borderId="0" xfId="19" applyFont="1" applyFill="1" applyBorder="1"/>
    <xf numFmtId="166" fontId="42" fillId="20" borderId="1" xfId="72" applyNumberFormat="1" applyFont="1" applyFill="1" applyBorder="1" applyAlignment="1">
      <alignment horizontal="left" vertical="center" wrapText="1"/>
    </xf>
    <xf numFmtId="165" fontId="42" fillId="20" borderId="1" xfId="4" applyNumberFormat="1" applyFont="1" applyFill="1" applyBorder="1" applyAlignment="1">
      <alignment horizontal="right" vertical="center" wrapText="1"/>
    </xf>
    <xf numFmtId="165" fontId="42" fillId="20" borderId="1" xfId="1" applyNumberFormat="1" applyFont="1" applyFill="1" applyBorder="1" applyAlignment="1">
      <alignment horizontal="right" vertical="center" wrapText="1"/>
    </xf>
    <xf numFmtId="1" fontId="25" fillId="0" borderId="0" xfId="10" applyNumberFormat="1" applyFont="1"/>
    <xf numFmtId="0" fontId="32" fillId="0" borderId="0" xfId="19" applyFont="1" applyFill="1" applyBorder="1"/>
    <xf numFmtId="0" fontId="26" fillId="0" borderId="0" xfId="10" applyFont="1"/>
    <xf numFmtId="165" fontId="42" fillId="0" borderId="1" xfId="4" applyNumberFormat="1" applyFont="1" applyFill="1" applyBorder="1" applyAlignment="1">
      <alignment horizontal="right" vertical="center" wrapText="1"/>
    </xf>
    <xf numFmtId="166" fontId="42" fillId="10" borderId="1" xfId="72" applyNumberFormat="1" applyFont="1" applyFill="1" applyBorder="1" applyAlignment="1">
      <alignment horizontal="left" vertical="center" wrapText="1"/>
    </xf>
    <xf numFmtId="165" fontId="42" fillId="10" borderId="1" xfId="1" applyNumberFormat="1" applyFont="1" applyFill="1" applyBorder="1" applyAlignment="1">
      <alignment horizontal="right" vertical="center" wrapText="1"/>
    </xf>
    <xf numFmtId="0" fontId="33" fillId="0" borderId="5" xfId="26" applyFont="1" applyBorder="1"/>
    <xf numFmtId="0" fontId="0" fillId="0" borderId="0" xfId="0"/>
    <xf numFmtId="0" fontId="5" fillId="0" borderId="0" xfId="74"/>
    <xf numFmtId="0" fontId="48" fillId="0" borderId="0" xfId="74" applyFont="1"/>
    <xf numFmtId="0" fontId="26" fillId="6" borderId="16" xfId="74" applyFont="1" applyFill="1" applyBorder="1" applyAlignment="1">
      <alignment horizontal="left"/>
    </xf>
    <xf numFmtId="0" fontId="5" fillId="6" borderId="17" xfId="74" applyFill="1" applyBorder="1"/>
    <xf numFmtId="9" fontId="26" fillId="6" borderId="0" xfId="74" applyNumberFormat="1" applyFont="1" applyFill="1" applyBorder="1" applyAlignment="1">
      <alignment horizontal="left"/>
    </xf>
    <xf numFmtId="0" fontId="5" fillId="6" borderId="0" xfId="74" applyFill="1" applyBorder="1"/>
    <xf numFmtId="0" fontId="30" fillId="3" borderId="6" xfId="74" applyFont="1" applyFill="1" applyBorder="1"/>
    <xf numFmtId="0" fontId="26" fillId="6" borderId="21" xfId="74" applyFont="1" applyFill="1" applyBorder="1" applyAlignment="1">
      <alignment horizontal="left"/>
    </xf>
    <xf numFmtId="10" fontId="46" fillId="4" borderId="21" xfId="8" applyNumberFormat="1" applyFont="1" applyFill="1" applyBorder="1" applyAlignment="1"/>
    <xf numFmtId="0" fontId="30" fillId="3" borderId="0" xfId="74" applyFont="1" applyFill="1" applyBorder="1"/>
    <xf numFmtId="165" fontId="52" fillId="4" borderId="0" xfId="74" applyNumberFormat="1" applyFont="1" applyFill="1" applyBorder="1"/>
    <xf numFmtId="0" fontId="52" fillId="13" borderId="0" xfId="74" applyFont="1" applyFill="1" applyBorder="1"/>
    <xf numFmtId="0" fontId="53" fillId="0" borderId="0" xfId="74" applyFont="1"/>
    <xf numFmtId="0" fontId="5" fillId="0" borderId="1" xfId="74" applyFont="1" applyBorder="1"/>
    <xf numFmtId="0" fontId="55" fillId="0" borderId="52" xfId="44" applyFont="1" applyFill="1" applyBorder="1"/>
    <xf numFmtId="165" fontId="57" fillId="0" borderId="1" xfId="1" applyNumberFormat="1" applyFont="1" applyBorder="1"/>
    <xf numFmtId="0" fontId="55" fillId="3" borderId="52" xfId="44" applyFont="1" applyFill="1" applyBorder="1"/>
    <xf numFmtId="165" fontId="57" fillId="0" borderId="60" xfId="1" applyNumberFormat="1" applyFont="1" applyBorder="1"/>
    <xf numFmtId="0" fontId="55" fillId="11" borderId="33" xfId="8" applyFont="1" applyFill="1" applyBorder="1"/>
    <xf numFmtId="165" fontId="54" fillId="5" borderId="28" xfId="1" applyNumberFormat="1" applyFont="1" applyFill="1" applyBorder="1" applyProtection="1"/>
    <xf numFmtId="165" fontId="5" fillId="0" borderId="0" xfId="74" applyNumberFormat="1"/>
    <xf numFmtId="165" fontId="34" fillId="4" borderId="60" xfId="3" applyNumberFormat="1" applyFont="1" applyFill="1" applyBorder="1"/>
    <xf numFmtId="165" fontId="34" fillId="15" borderId="60" xfId="3" applyNumberFormat="1" applyFont="1" applyFill="1" applyBorder="1"/>
    <xf numFmtId="165" fontId="34" fillId="15" borderId="51" xfId="3" applyNumberFormat="1" applyFont="1" applyFill="1" applyBorder="1"/>
    <xf numFmtId="165" fontId="54" fillId="5" borderId="28" xfId="1" applyNumberFormat="1" applyFont="1" applyFill="1" applyBorder="1"/>
    <xf numFmtId="165" fontId="34" fillId="4" borderId="51" xfId="3" applyNumberFormat="1" applyFont="1" applyFill="1" applyBorder="1"/>
    <xf numFmtId="165" fontId="58" fillId="14" borderId="0" xfId="1" applyNumberFormat="1" applyFont="1" applyFill="1"/>
    <xf numFmtId="165" fontId="50" fillId="10" borderId="61" xfId="3" applyNumberFormat="1" applyFont="1" applyFill="1" applyBorder="1"/>
    <xf numFmtId="165" fontId="54" fillId="10" borderId="61" xfId="1" applyNumberFormat="1" applyFont="1" applyFill="1" applyBorder="1"/>
    <xf numFmtId="0" fontId="28" fillId="0" borderId="62" xfId="8" applyFont="1" applyFill="1" applyBorder="1"/>
    <xf numFmtId="165" fontId="34" fillId="0" borderId="63" xfId="3" applyNumberFormat="1" applyFont="1" applyFill="1" applyBorder="1" applyProtection="1"/>
    <xf numFmtId="165" fontId="34" fillId="0" borderId="62" xfId="3" applyNumberFormat="1" applyFont="1" applyFill="1" applyBorder="1" applyProtection="1"/>
    <xf numFmtId="165" fontId="34" fillId="4" borderId="62" xfId="3" applyNumberFormat="1" applyFont="1" applyFill="1" applyBorder="1"/>
    <xf numFmtId="0" fontId="5" fillId="0" borderId="14" xfId="74" applyBorder="1"/>
    <xf numFmtId="0" fontId="5" fillId="0" borderId="51" xfId="74" applyBorder="1"/>
    <xf numFmtId="0" fontId="5" fillId="0" borderId="49" xfId="74" applyBorder="1"/>
    <xf numFmtId="0" fontId="5" fillId="0" borderId="13" xfId="74" applyBorder="1"/>
    <xf numFmtId="165" fontId="57" fillId="0" borderId="28" xfId="1" applyNumberFormat="1" applyFont="1" applyBorder="1"/>
    <xf numFmtId="165" fontId="33" fillId="0" borderId="60" xfId="22" applyNumberFormat="1" applyFont="1" applyFill="1" applyBorder="1"/>
    <xf numFmtId="165" fontId="33" fillId="0" borderId="60" xfId="22" applyNumberFormat="1" applyFont="1" applyBorder="1"/>
    <xf numFmtId="0" fontId="33" fillId="0" borderId="60" xfId="0" applyFont="1" applyBorder="1"/>
    <xf numFmtId="0" fontId="46" fillId="0" borderId="60" xfId="26" applyFont="1" applyBorder="1"/>
    <xf numFmtId="0" fontId="33" fillId="0" borderId="60" xfId="26" applyFont="1" applyBorder="1"/>
    <xf numFmtId="165" fontId="31" fillId="10" borderId="60" xfId="22" applyNumberFormat="1" applyFont="1" applyFill="1" applyBorder="1"/>
    <xf numFmtId="0" fontId="33" fillId="0" borderId="60" xfId="18" applyFont="1" applyBorder="1"/>
    <xf numFmtId="0" fontId="33" fillId="0" borderId="60" xfId="0" applyFont="1" applyBorder="1" applyAlignment="1">
      <alignment wrapText="1"/>
    </xf>
    <xf numFmtId="165" fontId="5" fillId="0" borderId="0" xfId="1" applyNumberFormat="1" applyFont="1"/>
    <xf numFmtId="165" fontId="5" fillId="0" borderId="52" xfId="1" applyNumberFormat="1" applyFont="1" applyBorder="1"/>
    <xf numFmtId="0" fontId="33" fillId="0" borderId="0" xfId="0" applyFont="1"/>
    <xf numFmtId="0" fontId="26" fillId="21" borderId="65" xfId="0" applyFont="1" applyFill="1" applyBorder="1" applyAlignment="1">
      <alignment horizontal="left" vertical="top" wrapText="1"/>
    </xf>
    <xf numFmtId="3" fontId="26" fillId="21" borderId="12" xfId="0" applyNumberFormat="1" applyFont="1" applyFill="1" applyBorder="1" applyAlignment="1">
      <alignment horizontal="right" vertical="top" wrapText="1"/>
    </xf>
    <xf numFmtId="3" fontId="26" fillId="21" borderId="66" xfId="0" applyNumberFormat="1" applyFont="1" applyFill="1" applyBorder="1" applyAlignment="1">
      <alignment horizontal="right" vertical="top" wrapText="1"/>
    </xf>
    <xf numFmtId="3" fontId="26" fillId="21" borderId="60" xfId="0" applyNumberFormat="1" applyFont="1" applyFill="1" applyBorder="1" applyAlignment="1">
      <alignment horizontal="right" vertical="top" wrapText="1"/>
    </xf>
    <xf numFmtId="0" fontId="26" fillId="21" borderId="7" xfId="0" applyFont="1" applyFill="1" applyBorder="1" applyAlignment="1">
      <alignment horizontal="left" vertical="top" wrapText="1"/>
    </xf>
    <xf numFmtId="3" fontId="26" fillId="21" borderId="9" xfId="0" applyNumberFormat="1" applyFont="1" applyFill="1" applyBorder="1" applyAlignment="1">
      <alignment horizontal="right" vertical="top" wrapText="1"/>
    </xf>
    <xf numFmtId="3" fontId="26" fillId="21" borderId="1" xfId="0" applyNumberFormat="1" applyFont="1" applyFill="1" applyBorder="1" applyAlignment="1">
      <alignment horizontal="right" vertical="top" wrapText="1"/>
    </xf>
    <xf numFmtId="0" fontId="32" fillId="11" borderId="0" xfId="19" applyFill="1" applyBorder="1"/>
    <xf numFmtId="0" fontId="34" fillId="11" borderId="1" xfId="10" applyFont="1" applyFill="1" applyBorder="1" applyAlignment="1">
      <alignment wrapText="1"/>
    </xf>
    <xf numFmtId="165" fontId="36" fillId="11" borderId="60" xfId="1" applyNumberFormat="1" applyFont="1" applyFill="1" applyBorder="1" applyAlignment="1">
      <alignment horizontal="right" wrapText="1"/>
    </xf>
    <xf numFmtId="0" fontId="26" fillId="11" borderId="0" xfId="10" applyFill="1"/>
    <xf numFmtId="0" fontId="28" fillId="0" borderId="51" xfId="30" applyFont="1" applyFill="1" applyBorder="1"/>
    <xf numFmtId="165" fontId="57" fillId="0" borderId="62" xfId="1" applyNumberFormat="1" applyFont="1" applyBorder="1"/>
    <xf numFmtId="0" fontId="28" fillId="0" borderId="67" xfId="30" applyFont="1" applyFill="1" applyBorder="1"/>
    <xf numFmtId="0" fontId="5" fillId="0" borderId="67" xfId="74" applyBorder="1"/>
    <xf numFmtId="165" fontId="57" fillId="0" borderId="67" xfId="1" applyNumberFormat="1" applyFont="1" applyBorder="1"/>
    <xf numFmtId="3" fontId="5" fillId="0" borderId="0" xfId="74" applyNumberFormat="1"/>
    <xf numFmtId="0" fontId="33" fillId="11" borderId="60" xfId="26" applyFont="1" applyFill="1" applyBorder="1"/>
    <xf numFmtId="0" fontId="33" fillId="0" borderId="0" xfId="77" applyFont="1"/>
    <xf numFmtId="0" fontId="38" fillId="0" borderId="0" xfId="77" applyFont="1" applyBorder="1"/>
    <xf numFmtId="0" fontId="3" fillId="0" borderId="0" xfId="77"/>
    <xf numFmtId="0" fontId="33" fillId="0" borderId="0" xfId="77" applyFont="1" applyBorder="1"/>
    <xf numFmtId="0" fontId="29" fillId="3" borderId="0" xfId="77" applyFont="1" applyFill="1" applyBorder="1"/>
    <xf numFmtId="0" fontId="31" fillId="10" borderId="60" xfId="77" applyFont="1" applyFill="1" applyBorder="1"/>
    <xf numFmtId="0" fontId="33" fillId="10" borderId="60" xfId="77" applyFont="1" applyFill="1" applyBorder="1"/>
    <xf numFmtId="0" fontId="33" fillId="0" borderId="60" xfId="77" applyFont="1" applyBorder="1"/>
    <xf numFmtId="0" fontId="33" fillId="0" borderId="60" xfId="77" applyFont="1" applyFill="1" applyBorder="1"/>
    <xf numFmtId="0" fontId="5" fillId="6" borderId="21" xfId="74" applyFill="1" applyBorder="1"/>
    <xf numFmtId="0" fontId="5" fillId="0" borderId="17" xfId="74" applyFill="1" applyBorder="1"/>
    <xf numFmtId="165" fontId="49" fillId="0" borderId="17" xfId="2" applyNumberFormat="1" applyFont="1" applyFill="1" applyBorder="1"/>
    <xf numFmtId="0" fontId="5" fillId="0" borderId="18" xfId="74" applyFill="1" applyBorder="1"/>
    <xf numFmtId="0" fontId="5" fillId="0" borderId="0" xfId="74" applyFill="1" applyBorder="1"/>
    <xf numFmtId="165" fontId="49" fillId="0" borderId="0" xfId="2" applyNumberFormat="1" applyFont="1" applyFill="1" applyBorder="1"/>
    <xf numFmtId="0" fontId="5" fillId="0" borderId="20" xfId="74" applyFill="1" applyBorder="1"/>
    <xf numFmtId="0" fontId="28" fillId="0" borderId="21" xfId="8" applyFill="1" applyBorder="1"/>
    <xf numFmtId="165" fontId="49" fillId="0" borderId="21" xfId="2" applyNumberFormat="1" applyFont="1" applyFill="1" applyBorder="1"/>
    <xf numFmtId="0" fontId="5" fillId="0" borderId="22" xfId="74" applyFill="1" applyBorder="1"/>
    <xf numFmtId="0" fontId="52" fillId="0" borderId="0" xfId="74" applyFont="1" applyFill="1" applyBorder="1"/>
    <xf numFmtId="0" fontId="50" fillId="0" borderId="0" xfId="8" applyFont="1" applyFill="1" applyBorder="1"/>
    <xf numFmtId="165" fontId="52" fillId="0" borderId="0" xfId="74" applyNumberFormat="1" applyFont="1" applyFill="1" applyBorder="1"/>
    <xf numFmtId="0" fontId="5" fillId="0" borderId="66" xfId="74" applyFont="1" applyBorder="1"/>
    <xf numFmtId="3" fontId="50" fillId="10" borderId="26" xfId="3" applyNumberFormat="1" applyFont="1" applyFill="1" applyBorder="1" applyProtection="1"/>
    <xf numFmtId="3" fontId="50" fillId="5" borderId="26" xfId="3" applyNumberFormat="1" applyFont="1" applyFill="1" applyBorder="1" applyProtection="1"/>
    <xf numFmtId="165" fontId="57" fillId="0" borderId="66" xfId="1" applyNumberFormat="1" applyFont="1" applyBorder="1"/>
    <xf numFmtId="165" fontId="54" fillId="5" borderId="26" xfId="1" applyNumberFormat="1" applyFont="1" applyFill="1" applyBorder="1" applyProtection="1"/>
    <xf numFmtId="165" fontId="54" fillId="5" borderId="26" xfId="1" applyNumberFormat="1" applyFont="1" applyFill="1" applyBorder="1"/>
    <xf numFmtId="165" fontId="54" fillId="10" borderId="17" xfId="1" applyNumberFormat="1" applyFont="1" applyFill="1" applyBorder="1"/>
    <xf numFmtId="165" fontId="57" fillId="0" borderId="26" xfId="1" applyNumberFormat="1" applyFont="1" applyBorder="1"/>
    <xf numFmtId="165" fontId="57" fillId="0" borderId="63" xfId="1" applyNumberFormat="1" applyFont="1" applyBorder="1"/>
    <xf numFmtId="165" fontId="57" fillId="0" borderId="69" xfId="1" applyNumberFormat="1" applyFont="1" applyBorder="1"/>
    <xf numFmtId="0" fontId="5" fillId="0" borderId="0" xfId="74" applyBorder="1"/>
    <xf numFmtId="3" fontId="50" fillId="10" borderId="71" xfId="3" applyNumberFormat="1" applyFont="1" applyFill="1" applyBorder="1" applyProtection="1"/>
    <xf numFmtId="3" fontId="50" fillId="5" borderId="71" xfId="3" applyNumberFormat="1" applyFont="1" applyFill="1" applyBorder="1" applyProtection="1"/>
    <xf numFmtId="165" fontId="56" fillId="0" borderId="0" xfId="29" applyNumberFormat="1" applyFont="1" applyBorder="1"/>
    <xf numFmtId="165" fontId="47" fillId="5" borderId="68" xfId="74" applyNumberFormat="1" applyFont="1" applyFill="1" applyBorder="1"/>
    <xf numFmtId="165" fontId="34" fillId="3" borderId="0" xfId="29" applyNumberFormat="1" applyFont="1" applyFill="1" applyBorder="1"/>
    <xf numFmtId="165" fontId="50" fillId="5" borderId="71" xfId="3" applyNumberFormat="1" applyFont="1" applyFill="1" applyBorder="1"/>
    <xf numFmtId="0" fontId="5" fillId="5" borderId="68" xfId="74" applyFill="1" applyBorder="1"/>
    <xf numFmtId="165" fontId="58" fillId="14" borderId="0" xfId="1" applyNumberFormat="1" applyFont="1" applyFill="1" applyBorder="1"/>
    <xf numFmtId="165" fontId="50" fillId="10" borderId="72" xfId="3" applyNumberFormat="1" applyFont="1" applyFill="1" applyBorder="1"/>
    <xf numFmtId="165" fontId="47" fillId="5" borderId="70" xfId="74" applyNumberFormat="1" applyFont="1" applyFill="1" applyBorder="1"/>
    <xf numFmtId="165" fontId="5" fillId="0" borderId="73" xfId="1" applyNumberFormat="1" applyFont="1" applyBorder="1"/>
    <xf numFmtId="165" fontId="5" fillId="0" borderId="68" xfId="1" applyNumberFormat="1" applyFont="1" applyBorder="1"/>
    <xf numFmtId="0" fontId="2" fillId="0" borderId="70" xfId="74" applyFont="1" applyBorder="1" applyAlignment="1">
      <alignment wrapText="1"/>
    </xf>
    <xf numFmtId="0" fontId="2" fillId="0" borderId="74" xfId="74" applyFont="1" applyBorder="1"/>
    <xf numFmtId="3" fontId="50" fillId="10" borderId="75" xfId="3" applyNumberFormat="1" applyFont="1" applyFill="1" applyBorder="1" applyProtection="1"/>
    <xf numFmtId="0" fontId="5" fillId="22" borderId="0" xfId="74" applyFont="1" applyFill="1"/>
    <xf numFmtId="0" fontId="2" fillId="22" borderId="0" xfId="74" applyFont="1" applyFill="1"/>
    <xf numFmtId="0" fontId="5" fillId="0" borderId="76" xfId="74" applyFill="1" applyBorder="1"/>
    <xf numFmtId="0" fontId="5" fillId="0" borderId="23" xfId="74" applyFill="1" applyBorder="1"/>
    <xf numFmtId="0" fontId="5" fillId="0" borderId="77" xfId="74" applyFill="1" applyBorder="1"/>
    <xf numFmtId="0" fontId="52" fillId="0" borderId="23" xfId="74" applyFont="1" applyFill="1" applyBorder="1"/>
    <xf numFmtId="0" fontId="5" fillId="0" borderId="77" xfId="74" applyBorder="1"/>
    <xf numFmtId="0" fontId="5" fillId="0" borderId="23" xfId="74" applyFont="1" applyFill="1" applyBorder="1"/>
    <xf numFmtId="0" fontId="50" fillId="0" borderId="0" xfId="8" applyFont="1" applyFill="1"/>
    <xf numFmtId="0" fontId="53" fillId="0" borderId="0" xfId="74" applyFont="1" applyFill="1"/>
    <xf numFmtId="165" fontId="47" fillId="5" borderId="0" xfId="52" applyNumberFormat="1" applyFont="1" applyFill="1"/>
    <xf numFmtId="3" fontId="28" fillId="4" borderId="78" xfId="3" applyNumberFormat="1" applyFill="1" applyBorder="1" applyProtection="1"/>
    <xf numFmtId="0" fontId="13" fillId="0" borderId="0" xfId="52"/>
    <xf numFmtId="165" fontId="34" fillId="15" borderId="78" xfId="3" applyNumberFormat="1" applyFont="1" applyFill="1" applyBorder="1"/>
    <xf numFmtId="165" fontId="34" fillId="4" borderId="78" xfId="3" applyNumberFormat="1" applyFont="1" applyFill="1" applyBorder="1"/>
    <xf numFmtId="165" fontId="34" fillId="15" borderId="79" xfId="3" applyNumberFormat="1" applyFont="1" applyFill="1" applyBorder="1"/>
    <xf numFmtId="165" fontId="34" fillId="4" borderId="80" xfId="3" applyNumberFormat="1" applyFont="1" applyFill="1" applyBorder="1"/>
    <xf numFmtId="165" fontId="34" fillId="15" borderId="80" xfId="3" applyNumberFormat="1" applyFont="1" applyFill="1" applyBorder="1"/>
    <xf numFmtId="0" fontId="13" fillId="5" borderId="0" xfId="52" applyFill="1"/>
    <xf numFmtId="165" fontId="34" fillId="4" borderId="81" xfId="3" applyNumberFormat="1" applyFont="1" applyFill="1" applyBorder="1"/>
    <xf numFmtId="165" fontId="47" fillId="5" borderId="64" xfId="52" applyNumberFormat="1" applyFont="1" applyFill="1" applyBorder="1"/>
    <xf numFmtId="0" fontId="13" fillId="0" borderId="51" xfId="52" applyBorder="1"/>
    <xf numFmtId="0" fontId="13" fillId="0" borderId="52" xfId="52" applyBorder="1"/>
    <xf numFmtId="0" fontId="13" fillId="0" borderId="13" xfId="52" applyBorder="1"/>
    <xf numFmtId="0" fontId="13" fillId="0" borderId="28" xfId="52" applyBorder="1"/>
    <xf numFmtId="0" fontId="13" fillId="0" borderId="5" xfId="52" applyBorder="1"/>
    <xf numFmtId="0" fontId="32" fillId="0" borderId="0" xfId="19"/>
    <xf numFmtId="0" fontId="27" fillId="0" borderId="0" xfId="19" applyFont="1"/>
    <xf numFmtId="0" fontId="27" fillId="0" borderId="0" xfId="19" applyFont="1" applyAlignment="1">
      <alignment horizontal="left"/>
    </xf>
    <xf numFmtId="0" fontId="32" fillId="0" borderId="0" xfId="19" applyFont="1"/>
    <xf numFmtId="0" fontId="27" fillId="9" borderId="82" xfId="19" applyFont="1" applyFill="1" applyBorder="1"/>
    <xf numFmtId="0" fontId="27" fillId="9" borderId="5" xfId="19" applyFont="1" applyFill="1" applyBorder="1"/>
    <xf numFmtId="0" fontId="32" fillId="8" borderId="80" xfId="19" applyFill="1" applyBorder="1"/>
    <xf numFmtId="165" fontId="32" fillId="8" borderId="80" xfId="1" applyNumberFormat="1" applyFill="1" applyBorder="1"/>
    <xf numFmtId="0" fontId="27" fillId="0" borderId="80" xfId="19" applyFont="1" applyBorder="1"/>
    <xf numFmtId="165" fontId="32" fillId="0" borderId="80" xfId="1" applyNumberFormat="1" applyFont="1" applyBorder="1"/>
    <xf numFmtId="0" fontId="27" fillId="0" borderId="51" xfId="19" applyFont="1" applyBorder="1"/>
    <xf numFmtId="165" fontId="32" fillId="0" borderId="51" xfId="1" applyNumberFormat="1" applyFont="1" applyBorder="1"/>
    <xf numFmtId="0" fontId="32" fillId="0" borderId="51" xfId="19" applyBorder="1"/>
    <xf numFmtId="0" fontId="59" fillId="0" borderId="0" xfId="19" applyFont="1"/>
    <xf numFmtId="0" fontId="32" fillId="0" borderId="51" xfId="19" applyFont="1" applyBorder="1"/>
    <xf numFmtId="0" fontId="0" fillId="0" borderId="51" xfId="19" applyFont="1" applyBorder="1"/>
    <xf numFmtId="0" fontId="0" fillId="0" borderId="5" xfId="19" applyFont="1" applyBorder="1"/>
    <xf numFmtId="165" fontId="32" fillId="0" borderId="5" xfId="1" applyNumberFormat="1" applyFont="1" applyBorder="1"/>
    <xf numFmtId="165" fontId="32" fillId="0" borderId="0" xfId="1" applyNumberFormat="1"/>
    <xf numFmtId="0" fontId="27" fillId="0" borderId="83" xfId="19" applyFont="1" applyBorder="1"/>
    <xf numFmtId="0" fontId="32" fillId="0" borderId="85" xfId="19" applyBorder="1"/>
    <xf numFmtId="165" fontId="32" fillId="0" borderId="84" xfId="1" applyNumberFormat="1" applyBorder="1"/>
    <xf numFmtId="0" fontId="0" fillId="0" borderId="86" xfId="19" applyFont="1" applyBorder="1"/>
    <xf numFmtId="0" fontId="32" fillId="0" borderId="53" xfId="19" applyBorder="1"/>
    <xf numFmtId="165" fontId="27" fillId="0" borderId="87" xfId="1" applyNumberFormat="1" applyFont="1" applyBorder="1"/>
    <xf numFmtId="0" fontId="27" fillId="23" borderId="0" xfId="19" applyFont="1" applyFill="1"/>
    <xf numFmtId="165" fontId="27" fillId="23" borderId="0" xfId="1" applyNumberFormat="1" applyFont="1" applyFill="1"/>
    <xf numFmtId="0" fontId="32" fillId="0" borderId="52" xfId="19" applyFill="1" applyBorder="1"/>
    <xf numFmtId="0" fontId="32" fillId="0" borderId="52" xfId="19" applyBorder="1"/>
    <xf numFmtId="165" fontId="27" fillId="0" borderId="0" xfId="1" applyNumberFormat="1" applyFont="1"/>
    <xf numFmtId="165" fontId="33" fillId="0" borderId="80" xfId="22" applyNumberFormat="1" applyFont="1" applyFill="1" applyBorder="1"/>
    <xf numFmtId="0" fontId="33" fillId="0" borderId="80" xfId="0" applyFont="1" applyBorder="1"/>
    <xf numFmtId="3" fontId="25" fillId="17" borderId="12" xfId="0" applyNumberFormat="1" applyFont="1" applyFill="1" applyBorder="1" applyAlignment="1">
      <alignment horizontal="right" vertical="top" wrapText="1"/>
    </xf>
    <xf numFmtId="3" fontId="25" fillId="17" borderId="1" xfId="0" applyNumberFormat="1" applyFont="1" applyFill="1" applyBorder="1" applyAlignment="1">
      <alignment horizontal="right" vertical="top" wrapText="1"/>
    </xf>
    <xf numFmtId="0" fontId="28" fillId="0" borderId="82" xfId="8" applyFont="1" applyFill="1" applyBorder="1"/>
    <xf numFmtId="165" fontId="34" fillId="0" borderId="51" xfId="3" applyNumberFormat="1" applyFont="1" applyFill="1" applyBorder="1" applyProtection="1"/>
    <xf numFmtId="165" fontId="47" fillId="5" borderId="52" xfId="52" applyNumberFormat="1" applyFont="1" applyFill="1" applyBorder="1"/>
    <xf numFmtId="165" fontId="57" fillId="0" borderId="88" xfId="1" applyNumberFormat="1" applyFont="1" applyBorder="1"/>
    <xf numFmtId="165" fontId="57" fillId="0" borderId="80" xfId="1" applyNumberFormat="1" applyFont="1" applyBorder="1"/>
    <xf numFmtId="43" fontId="34" fillId="11" borderId="14" xfId="3" applyNumberFormat="1" applyFont="1" applyFill="1" applyBorder="1" applyProtection="1"/>
    <xf numFmtId="165" fontId="34" fillId="11" borderId="14" xfId="3" applyNumberFormat="1" applyFont="1" applyFill="1" applyBorder="1" applyProtection="1"/>
    <xf numFmtId="165" fontId="34" fillId="11" borderId="0" xfId="3" applyNumberFormat="1" applyFont="1" applyFill="1" applyBorder="1" applyProtection="1"/>
    <xf numFmtId="167" fontId="34" fillId="11" borderId="14" xfId="3" applyNumberFormat="1" applyFont="1" applyFill="1" applyBorder="1" applyProtection="1"/>
    <xf numFmtId="165" fontId="57" fillId="0" borderId="14" xfId="1" applyNumberFormat="1" applyFont="1" applyBorder="1"/>
    <xf numFmtId="165" fontId="57" fillId="0" borderId="51" xfId="1" applyNumberFormat="1" applyFont="1" applyBorder="1"/>
    <xf numFmtId="165" fontId="5" fillId="0" borderId="13" xfId="1" applyNumberFormat="1" applyFont="1" applyBorder="1"/>
    <xf numFmtId="0" fontId="1" fillId="0" borderId="0" xfId="79"/>
    <xf numFmtId="165" fontId="1" fillId="0" borderId="0" xfId="79" applyNumberFormat="1"/>
    <xf numFmtId="165" fontId="61" fillId="25" borderId="0" xfId="79" applyNumberFormat="1" applyFont="1" applyFill="1"/>
    <xf numFmtId="0" fontId="60" fillId="0" borderId="0" xfId="79" applyFont="1"/>
    <xf numFmtId="165" fontId="58" fillId="0" borderId="0" xfId="79" applyNumberFormat="1" applyFont="1"/>
    <xf numFmtId="165" fontId="58" fillId="24" borderId="0" xfId="79" applyNumberFormat="1" applyFont="1" applyFill="1"/>
    <xf numFmtId="0" fontId="46" fillId="0" borderId="0" xfId="79" applyFont="1"/>
    <xf numFmtId="0" fontId="39" fillId="24" borderId="0" xfId="79" applyFont="1" applyFill="1"/>
    <xf numFmtId="0" fontId="1" fillId="11" borderId="0" xfId="79" applyFill="1"/>
    <xf numFmtId="0" fontId="60" fillId="11" borderId="0" xfId="79" applyFont="1" applyFill="1"/>
    <xf numFmtId="165" fontId="46" fillId="11" borderId="0" xfId="22" applyNumberFormat="1" applyFont="1" applyFill="1"/>
    <xf numFmtId="0" fontId="31" fillId="11" borderId="0" xfId="79" applyFont="1" applyFill="1"/>
    <xf numFmtId="0" fontId="33" fillId="11" borderId="0" xfId="79" applyFont="1" applyFill="1"/>
    <xf numFmtId="0" fontId="31" fillId="10" borderId="60" xfId="79" applyFont="1" applyFill="1" applyBorder="1"/>
    <xf numFmtId="0" fontId="33" fillId="0" borderId="60" xfId="79" applyFont="1" applyBorder="1"/>
    <xf numFmtId="165" fontId="33" fillId="23" borderId="60" xfId="22" applyNumberFormat="1" applyFont="1" applyFill="1" applyBorder="1"/>
    <xf numFmtId="0" fontId="46" fillId="0" borderId="60" xfId="0" applyFont="1" applyBorder="1"/>
    <xf numFmtId="165" fontId="33" fillId="22" borderId="60" xfId="22" applyNumberFormat="1" applyFont="1" applyFill="1" applyBorder="1"/>
    <xf numFmtId="0" fontId="46" fillId="0" borderId="60" xfId="80" applyFont="1" applyBorder="1"/>
    <xf numFmtId="0" fontId="53" fillId="3" borderId="82" xfId="26" applyFont="1" applyFill="1" applyBorder="1"/>
    <xf numFmtId="0" fontId="33" fillId="0" borderId="89" xfId="26" applyFont="1" applyBorder="1"/>
    <xf numFmtId="0" fontId="33" fillId="10" borderId="60" xfId="79" applyFont="1" applyFill="1" applyBorder="1"/>
    <xf numFmtId="0" fontId="33" fillId="0" borderId="0" xfId="79" applyFont="1"/>
    <xf numFmtId="0" fontId="29" fillId="3" borderId="0" xfId="79" applyFont="1" applyFill="1"/>
    <xf numFmtId="0" fontId="38" fillId="0" borderId="0" xfId="79" applyFont="1"/>
    <xf numFmtId="165" fontId="1" fillId="11" borderId="0" xfId="79" applyNumberFormat="1" applyFill="1"/>
    <xf numFmtId="0" fontId="1" fillId="0" borderId="0" xfId="74" applyFont="1"/>
    <xf numFmtId="0" fontId="5" fillId="0" borderId="68" xfId="74" applyBorder="1"/>
    <xf numFmtId="165" fontId="33" fillId="17" borderId="60" xfId="22" applyNumberFormat="1" applyFont="1" applyFill="1" applyBorder="1"/>
    <xf numFmtId="0" fontId="46" fillId="0" borderId="0" xfId="0" applyFont="1"/>
    <xf numFmtId="0" fontId="32" fillId="0" borderId="52" xfId="19" applyFont="1" applyBorder="1"/>
    <xf numFmtId="0" fontId="32" fillId="0" borderId="0" xfId="19" applyFont="1" applyBorder="1"/>
    <xf numFmtId="165" fontId="32" fillId="0" borderId="14" xfId="1" applyNumberFormat="1" applyFont="1" applyBorder="1"/>
    <xf numFmtId="0" fontId="32" fillId="0" borderId="86" xfId="19" applyFont="1" applyBorder="1"/>
    <xf numFmtId="0" fontId="32" fillId="0" borderId="53" xfId="19" applyFont="1" applyBorder="1"/>
    <xf numFmtId="165" fontId="32" fillId="0" borderId="87" xfId="1" applyNumberFormat="1" applyFont="1" applyBorder="1"/>
    <xf numFmtId="165" fontId="27" fillId="0" borderId="84" xfId="1" applyNumberFormat="1" applyFont="1" applyBorder="1"/>
    <xf numFmtId="0" fontId="26" fillId="9" borderId="1" xfId="14" applyFill="1" applyBorder="1" applyAlignment="1">
      <alignment horizontal="center"/>
    </xf>
    <xf numFmtId="0" fontId="27" fillId="9" borderId="83" xfId="19" applyFont="1" applyFill="1" applyBorder="1" applyAlignment="1">
      <alignment horizontal="center"/>
    </xf>
    <xf numFmtId="0" fontId="27" fillId="9" borderId="84" xfId="19" applyFont="1" applyFill="1" applyBorder="1" applyAlignment="1">
      <alignment horizontal="center"/>
    </xf>
  </cellXfs>
  <cellStyles count="81">
    <cellStyle name="Ezres" xfId="1" builtinId="3"/>
    <cellStyle name="Ezres 2" xfId="2" xr:uid="{00000000-0005-0000-0000-000001000000}"/>
    <cellStyle name="Ezres 2 2" xfId="3" xr:uid="{00000000-0005-0000-0000-000002000000}"/>
    <cellStyle name="Ezres 2 3" xfId="31" xr:uid="{00000000-0005-0000-0000-000003000000}"/>
    <cellStyle name="Ezres 3" xfId="4" xr:uid="{00000000-0005-0000-0000-000004000000}"/>
    <cellStyle name="Ezres 4" xfId="27" xr:uid="{00000000-0005-0000-0000-000005000000}"/>
    <cellStyle name="Ezres 4 2" xfId="5" xr:uid="{00000000-0005-0000-0000-000006000000}"/>
    <cellStyle name="Ezres 4 3" xfId="40" xr:uid="{00000000-0005-0000-0000-000007000000}"/>
    <cellStyle name="Ezres 4 3 2" xfId="50" xr:uid="{1238A6AD-B32A-46B7-B88E-625507E1FF5E}"/>
    <cellStyle name="Ezres 4 3 2 2" xfId="55" xr:uid="{4AB72426-6457-4C58-8969-F0A95423D4F2}"/>
    <cellStyle name="Ezres 4 3 2 3" xfId="59" xr:uid="{2D2EAD1A-12ED-4262-B918-953E1A0F4C44}"/>
    <cellStyle name="Ezres 4 4" xfId="48" xr:uid="{E498038D-798F-4337-88ED-4FDF252C22CE}"/>
    <cellStyle name="Ezres 4 5" xfId="61" xr:uid="{37DE2D06-8105-4FF4-BB10-E6D13501BF71}"/>
    <cellStyle name="Ezres 5 2" xfId="34" xr:uid="{00000000-0005-0000-0000-000008000000}"/>
    <cellStyle name="Ezres 6" xfId="6" xr:uid="{00000000-0005-0000-0000-000009000000}"/>
    <cellStyle name="Ezres 6 2" xfId="29" xr:uid="{00000000-0005-0000-0000-00000A000000}"/>
    <cellStyle name="Ezres 7" xfId="21" xr:uid="{00000000-0005-0000-0000-00000B000000}"/>
    <cellStyle name="Ezres 7 2" xfId="7" xr:uid="{00000000-0005-0000-0000-00000C000000}"/>
    <cellStyle name="Ezres 7 2 2" xfId="22" xr:uid="{00000000-0005-0000-0000-00000D000000}"/>
    <cellStyle name="Normál" xfId="0" builtinId="0"/>
    <cellStyle name="Normál 10" xfId="35" xr:uid="{00000000-0005-0000-0000-00000F000000}"/>
    <cellStyle name="Normál 2" xfId="8" xr:uid="{00000000-0005-0000-0000-000010000000}"/>
    <cellStyle name="Normál 2 3" xfId="30" xr:uid="{00000000-0005-0000-0000-000011000000}"/>
    <cellStyle name="Normál 3" xfId="9" xr:uid="{00000000-0005-0000-0000-000012000000}"/>
    <cellStyle name="Normál 3 2" xfId="10" xr:uid="{00000000-0005-0000-0000-000013000000}"/>
    <cellStyle name="Normál 3 3" xfId="37" xr:uid="{00000000-0005-0000-0000-000014000000}"/>
    <cellStyle name="Normál 3 3 2" xfId="51" xr:uid="{00CB95E0-36D6-4881-B1D5-C1612672CC82}"/>
    <cellStyle name="Normál 3 4" xfId="38" xr:uid="{00000000-0005-0000-0000-000015000000}"/>
    <cellStyle name="Normál 3 4 2" xfId="45" xr:uid="{2FD3D679-1B2B-42EE-8BA8-C5B787F9638F}"/>
    <cellStyle name="Normál 3 4 2 2" xfId="53" xr:uid="{813326B8-80EB-4C82-B6FD-7511284C8241}"/>
    <cellStyle name="Normál 3 4 2 2 2" xfId="62" xr:uid="{6739E2D2-D2EA-485C-AF3C-E63D3F045284}"/>
    <cellStyle name="Normál 3 4 2 2 3" xfId="71" xr:uid="{842C861D-5036-446E-B3C1-7072DC0A4C7B}"/>
    <cellStyle name="Normál 3 4 2 2 3 2" xfId="75" xr:uid="{FC7982AC-B27E-45D5-A954-1F8C544F25F1}"/>
    <cellStyle name="Normál 3 4 2 2 3 2 2" xfId="77" xr:uid="{F150594F-4C4D-4476-BAD1-000C24DABAE4}"/>
    <cellStyle name="Normál 3 4 2 2 3 2 2 2" xfId="79" xr:uid="{CAEF4EA8-A8AF-46CD-85A0-DCC6114AFAC0}"/>
    <cellStyle name="Normál 3 4 2 3" xfId="57" xr:uid="{767777A9-3FD6-4806-B836-1455CA3DE14A}"/>
    <cellStyle name="Normál 3 4 2 3 2" xfId="64" xr:uid="{D64B0A3D-CF08-4A2F-9E0C-D5AF00DD9005}"/>
    <cellStyle name="Normál 3 5" xfId="42" xr:uid="{00000000-0005-0000-0000-000016000000}"/>
    <cellStyle name="Normál 3 5 2" xfId="52" xr:uid="{88B56308-1D20-47B6-AE33-6865432F4597}"/>
    <cellStyle name="Normál 3 5 2 2" xfId="68" xr:uid="{A7B8494A-7775-4858-8A1F-CED6F6D698FC}"/>
    <cellStyle name="Normál 3 5 2 3" xfId="74" xr:uid="{9DB054CB-CC75-4A31-931B-F42E196C8538}"/>
    <cellStyle name="Normál 3 6" xfId="67" xr:uid="{6736AF4C-347F-4BAD-8412-9C19689DFE64}"/>
    <cellStyle name="Normál 3 7" xfId="73" xr:uid="{00E792D7-FCC3-46EB-8319-F18E79FF452A}"/>
    <cellStyle name="Normál 4" xfId="11" xr:uid="{00000000-0005-0000-0000-000017000000}"/>
    <cellStyle name="Normál 4 2" xfId="12" xr:uid="{00000000-0005-0000-0000-000018000000}"/>
    <cellStyle name="Normál 4 2 2" xfId="13" xr:uid="{00000000-0005-0000-0000-000019000000}"/>
    <cellStyle name="Normál 4 2 3" xfId="33" xr:uid="{00000000-0005-0000-0000-00001A000000}"/>
    <cellStyle name="Normál 4 2 4" xfId="36" xr:uid="{00000000-0005-0000-0000-00001B000000}"/>
    <cellStyle name="Normál 4 2 5" xfId="39" xr:uid="{00000000-0005-0000-0000-00001C000000}"/>
    <cellStyle name="Normál 4 2 5 2" xfId="49" xr:uid="{7F4AC7AE-B072-4717-BF07-C58288ABA8B0}"/>
    <cellStyle name="Normál 4 2 5 2 2" xfId="54" xr:uid="{5F965979-B920-4C9B-8D59-18E98923BDC6}"/>
    <cellStyle name="Normál 4 2 5 2 3" xfId="58" xr:uid="{E5FFA5DF-106F-43B1-8BBE-C249B42D1ED7}"/>
    <cellStyle name="Normál 4 2 5 2 3 2" xfId="65" xr:uid="{A91886C6-02DB-4D31-A5AF-923DA8B53FC9}"/>
    <cellStyle name="Normál 4 2 6" xfId="47" xr:uid="{6654B481-6E3B-4331-836D-31847B9DB557}"/>
    <cellStyle name="Normál 4 3" xfId="14" xr:uid="{00000000-0005-0000-0000-00001D000000}"/>
    <cellStyle name="Normál 4 4" xfId="20" xr:uid="{00000000-0005-0000-0000-00001E000000}"/>
    <cellStyle name="Normál 5" xfId="23" xr:uid="{00000000-0005-0000-0000-00001F000000}"/>
    <cellStyle name="Normál 5 2" xfId="15" xr:uid="{00000000-0005-0000-0000-000020000000}"/>
    <cellStyle name="Normál 5 3" xfId="41" xr:uid="{00000000-0005-0000-0000-000021000000}"/>
    <cellStyle name="Normál 5 3 2" xfId="46" xr:uid="{9F89D927-0E63-4190-B879-A7FEF7A077AE}"/>
    <cellStyle name="Normál 5 3 3" xfId="56" xr:uid="{0D0C5208-F2CA-4803-8F8A-7D449FD62499}"/>
    <cellStyle name="Normál 5 3 4" xfId="60" xr:uid="{DF674A15-0464-47D4-A2A5-EC1DA8DECB0F}"/>
    <cellStyle name="Normál 5 3 4 2" xfId="66" xr:uid="{29F61C0A-15AB-4CEE-AFEC-1BE4C67A9D7B}"/>
    <cellStyle name="Normál 5 4" xfId="63" xr:uid="{C2781686-4A60-4B9F-BDDC-9CD22521660F}"/>
    <cellStyle name="Normál 5 4 2" xfId="76" xr:uid="{D7DCFF9F-CA4E-4138-90C9-E2868979A67E}"/>
    <cellStyle name="Normál 5 4 2 2" xfId="78" xr:uid="{C274A79F-4AFD-49AF-A888-A10F022E2C24}"/>
    <cellStyle name="Normál 5 4 2 2 2" xfId="80" xr:uid="{287E18AA-BC97-4546-A7F0-B267A3D25CBC}"/>
    <cellStyle name="Normál 5 5" xfId="69" xr:uid="{5C5D50A9-EE02-4788-8638-E999EC307FE2}"/>
    <cellStyle name="Normál 5 6" xfId="70" xr:uid="{460A428F-5C54-42B1-94C5-5502E78AC008}"/>
    <cellStyle name="Normál 6" xfId="25" xr:uid="{00000000-0005-0000-0000-000022000000}"/>
    <cellStyle name="Normál 6 2" xfId="26" xr:uid="{00000000-0005-0000-0000-000023000000}"/>
    <cellStyle name="Normál 7" xfId="24" xr:uid="{00000000-0005-0000-0000-000024000000}"/>
    <cellStyle name="Normál 8" xfId="28" xr:uid="{00000000-0005-0000-0000-000025000000}"/>
    <cellStyle name="Normál 9" xfId="32" xr:uid="{00000000-0005-0000-0000-000026000000}"/>
    <cellStyle name="Normál_2006. július felülv." xfId="44" xr:uid="{00000000-0005-0000-0000-000027000000}"/>
    <cellStyle name="Normál_2007.költségv.táblák 2" xfId="16" xr:uid="{00000000-0005-0000-0000-000028000000}"/>
    <cellStyle name="Normál_2007.költségv.táblák 3" xfId="17" xr:uid="{00000000-0005-0000-0000-000029000000}"/>
    <cellStyle name="Normál_2-1, 2-2 melléklet 2006" xfId="18" xr:uid="{00000000-0005-0000-0000-00002B000000}"/>
    <cellStyle name="Normál_6.MELL.szoc.tábla" xfId="19" xr:uid="{00000000-0005-0000-0000-00002C000000}"/>
    <cellStyle name="Normál_97ûrlap" xfId="72" xr:uid="{0D263450-6D5F-4938-8649-F7B5003A35DB}"/>
    <cellStyle name="Normál_Intézményi kiadás 2008" xfId="43" xr:uid="{00000000-0005-0000-0000-00002E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8.%20&#233;vi%20k&#246;lts&#233;gvet&#233;s\2018%20k&#246;lts&#233;gvet&#233;s\Bizotts&#225;gi%20anyag\2018.%20Biz.k&#246;lts&#233;g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66">
          <cell r="C66">
            <v>0</v>
          </cell>
        </row>
      </sheetData>
      <sheetData sheetId="1" refreshError="1"/>
      <sheetData sheetId="2">
        <row r="44">
          <cell r="D44">
            <v>12185293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2553-F89F-49C8-BA0F-97B2625F3CA2}">
  <dimension ref="A1:V63"/>
  <sheetViews>
    <sheetView tabSelected="1" workbookViewId="0">
      <selection activeCell="E2" sqref="E2"/>
    </sheetView>
  </sheetViews>
  <sheetFormatPr defaultColWidth="9.109375" defaultRowHeight="14.4" x14ac:dyDescent="0.3"/>
  <cols>
    <col min="1" max="1" width="48.44140625" style="226" customWidth="1"/>
    <col min="2" max="2" width="11.6640625" style="226" customWidth="1"/>
    <col min="3" max="3" width="8.88671875" style="226" customWidth="1"/>
    <col min="4" max="4" width="14.44140625" style="226" customWidth="1"/>
    <col min="5" max="5" width="13" style="226" customWidth="1"/>
    <col min="6" max="7" width="12.44140625" style="226" customWidth="1"/>
    <col min="8" max="8" width="14.44140625" style="226" customWidth="1"/>
    <col min="9" max="9" width="13" style="226" customWidth="1"/>
    <col min="10" max="10" width="15.44140625" style="226" customWidth="1"/>
    <col min="11" max="12" width="14.5546875" style="226" customWidth="1"/>
    <col min="13" max="13" width="12.5546875" style="226" customWidth="1"/>
    <col min="14" max="14" width="10.6640625" style="226" customWidth="1"/>
    <col min="15" max="18" width="13" style="226" customWidth="1"/>
    <col min="19" max="19" width="12.44140625" style="226" customWidth="1"/>
    <col min="20" max="20" width="12" style="226" customWidth="1"/>
    <col min="21" max="21" width="11.88671875" style="226" customWidth="1"/>
    <col min="22" max="22" width="12.44140625" style="226" bestFit="1" customWidth="1"/>
    <col min="23" max="16384" width="9.109375" style="226"/>
  </cols>
  <sheetData>
    <row r="1" spans="1:22" ht="18" x14ac:dyDescent="0.35">
      <c r="A1" s="21" t="s">
        <v>0</v>
      </c>
      <c r="E1" s="225" t="s">
        <v>107</v>
      </c>
      <c r="I1" s="225"/>
    </row>
    <row r="2" spans="1:22" ht="18" x14ac:dyDescent="0.35">
      <c r="A2" s="21" t="s">
        <v>108</v>
      </c>
      <c r="E2" s="225" t="s">
        <v>430</v>
      </c>
      <c r="I2" s="225"/>
    </row>
    <row r="3" spans="1:22" ht="22.8" thickBot="1" x14ac:dyDescent="0.5">
      <c r="A3" s="21"/>
      <c r="D3" s="227">
        <v>2018</v>
      </c>
      <c r="H3" s="227">
        <v>2018</v>
      </c>
    </row>
    <row r="4" spans="1:22" ht="18" x14ac:dyDescent="0.35">
      <c r="A4" s="21"/>
      <c r="B4" s="228" t="s">
        <v>109</v>
      </c>
      <c r="C4" s="229"/>
      <c r="D4" s="229"/>
      <c r="E4" s="40">
        <v>9437151820</v>
      </c>
      <c r="F4" s="229"/>
      <c r="G4" s="343"/>
      <c r="H4" s="303"/>
      <c r="I4" s="304"/>
      <c r="J4" s="305"/>
    </row>
    <row r="5" spans="1:22" ht="18" x14ac:dyDescent="0.35">
      <c r="A5" s="21"/>
      <c r="B5" s="41" t="s">
        <v>110</v>
      </c>
      <c r="C5" s="230" t="s">
        <v>111</v>
      </c>
      <c r="D5" s="231"/>
      <c r="E5" s="42">
        <f>E4*0.0055</f>
        <v>51904335.009999998</v>
      </c>
      <c r="F5" s="231"/>
      <c r="G5" s="344"/>
      <c r="H5" s="306"/>
      <c r="I5" s="307"/>
      <c r="J5" s="308"/>
    </row>
    <row r="6" spans="1:22" ht="18.600000000000001" thickBot="1" x14ac:dyDescent="0.4">
      <c r="A6" s="232" t="s">
        <v>226</v>
      </c>
      <c r="B6" s="233"/>
      <c r="C6" s="234">
        <f>E6/E5</f>
        <v>0.7499999950389501</v>
      </c>
      <c r="D6" s="43"/>
      <c r="E6" s="44">
        <v>38928251</v>
      </c>
      <c r="F6" s="302"/>
      <c r="G6" s="345"/>
      <c r="H6" s="309"/>
      <c r="I6" s="310"/>
      <c r="J6" s="311"/>
    </row>
    <row r="7" spans="1:22" ht="18" x14ac:dyDescent="0.35">
      <c r="A7" s="235"/>
      <c r="B7" s="45" t="s">
        <v>112</v>
      </c>
      <c r="C7" s="46"/>
      <c r="D7" s="47"/>
      <c r="E7" s="236">
        <f>E4*0.014/6013</f>
        <v>21972.414016298022</v>
      </c>
      <c r="F7" s="237"/>
      <c r="G7" s="346"/>
      <c r="H7" s="313"/>
      <c r="I7" s="314"/>
      <c r="J7" s="312"/>
    </row>
    <row r="8" spans="1:22" ht="15.6" x14ac:dyDescent="0.3">
      <c r="A8" s="48"/>
      <c r="B8" s="49"/>
      <c r="C8" s="50">
        <v>5963</v>
      </c>
      <c r="D8" s="51" t="s">
        <v>114</v>
      </c>
      <c r="E8" s="238" t="s">
        <v>115</v>
      </c>
      <c r="F8" s="341" t="s">
        <v>337</v>
      </c>
      <c r="G8" s="348"/>
      <c r="H8" s="349"/>
      <c r="I8" s="350"/>
      <c r="J8" s="342" t="s">
        <v>364</v>
      </c>
    </row>
    <row r="9" spans="1:22" ht="29.4" thickBot="1" x14ac:dyDescent="0.35">
      <c r="A9" s="52"/>
      <c r="B9" s="53"/>
      <c r="C9" s="54"/>
      <c r="D9" s="55" t="s">
        <v>116</v>
      </c>
      <c r="G9" s="347"/>
      <c r="H9" s="55" t="s">
        <v>116</v>
      </c>
      <c r="J9" s="325"/>
      <c r="K9" s="338" t="s">
        <v>365</v>
      </c>
      <c r="L9" s="339" t="s">
        <v>366</v>
      </c>
      <c r="M9" s="315" t="s">
        <v>113</v>
      </c>
      <c r="N9" s="239" t="s">
        <v>42</v>
      </c>
      <c r="O9" s="239" t="s">
        <v>41</v>
      </c>
      <c r="P9" s="239" t="s">
        <v>172</v>
      </c>
      <c r="Q9" s="239" t="s">
        <v>338</v>
      </c>
      <c r="R9" s="239" t="s">
        <v>339</v>
      </c>
      <c r="S9" s="239" t="s">
        <v>43</v>
      </c>
      <c r="T9" s="239" t="s">
        <v>340</v>
      </c>
      <c r="U9" s="239" t="s">
        <v>341</v>
      </c>
    </row>
    <row r="10" spans="1:22" ht="15" thickBot="1" x14ac:dyDescent="0.35">
      <c r="A10" s="56" t="s">
        <v>117</v>
      </c>
      <c r="B10" s="57"/>
      <c r="C10" s="58"/>
      <c r="D10" s="59">
        <f t="shared" ref="D10:F10" si="0">D11+D21+D34+D54+D58</f>
        <v>415033054.66666663</v>
      </c>
      <c r="E10" s="59">
        <f t="shared" si="0"/>
        <v>-59421251</v>
      </c>
      <c r="F10" s="59">
        <f t="shared" si="0"/>
        <v>355611803.66666663</v>
      </c>
      <c r="G10" s="57"/>
      <c r="H10" s="58"/>
      <c r="I10" s="59">
        <f>I11+I21+I34+I54+I58+I62</f>
        <v>431808723.33333331</v>
      </c>
      <c r="J10" s="59">
        <f t="shared" ref="J10:K10" si="1">J11+J21+J34+J54+J58+J62</f>
        <v>-59421251</v>
      </c>
      <c r="K10" s="326">
        <f t="shared" si="1"/>
        <v>372387472.33333331</v>
      </c>
      <c r="L10" s="340">
        <f>SUM(M10:U10)</f>
        <v>372387472</v>
      </c>
      <c r="M10" s="316">
        <f t="shared" ref="M10" si="2">M11+M21+M34+M54+M58+M62</f>
        <v>24892295</v>
      </c>
      <c r="N10" s="59">
        <f t="shared" ref="N10" si="3">N11+N21+N34+N54+N58+N62</f>
        <v>8362138</v>
      </c>
      <c r="O10" s="59">
        <f t="shared" ref="O10" si="4">O11+O21+O34+O54+O58+O62</f>
        <v>101401200</v>
      </c>
      <c r="P10" s="59">
        <f t="shared" ref="P10:Q10" si="5">P11+P21+P34+P54+P58+P62</f>
        <v>7325121</v>
      </c>
      <c r="Q10" s="59">
        <f t="shared" si="5"/>
        <v>12830030</v>
      </c>
      <c r="R10" s="59">
        <f t="shared" ref="R10" si="6">R11+R21+R34+R54+R58+R62</f>
        <v>1712786</v>
      </c>
      <c r="S10" s="59">
        <f t="shared" ref="S10" si="7">S11+S21+S34+S54+S58+S62</f>
        <v>111149988</v>
      </c>
      <c r="T10" s="59">
        <f t="shared" ref="T10:U10" si="8">T11+T21+T34+T54+T58+T62</f>
        <v>88809751</v>
      </c>
      <c r="U10" s="59">
        <f t="shared" si="8"/>
        <v>15904163</v>
      </c>
      <c r="V10" s="291">
        <f>SUM(M10:U10)</f>
        <v>372387472</v>
      </c>
    </row>
    <row r="11" spans="1:22" ht="15" thickBot="1" x14ac:dyDescent="0.35">
      <c r="A11" s="60" t="s">
        <v>118</v>
      </c>
      <c r="B11" s="57"/>
      <c r="C11" s="58"/>
      <c r="D11" s="59">
        <f t="shared" ref="D11:F11" si="9">SUM(D12:D20)</f>
        <v>147447989</v>
      </c>
      <c r="E11" s="59">
        <f t="shared" si="9"/>
        <v>-38928251</v>
      </c>
      <c r="F11" s="61">
        <f t="shared" si="9"/>
        <v>108519738</v>
      </c>
      <c r="G11" s="57"/>
      <c r="H11" s="58"/>
      <c r="I11" s="59">
        <f t="shared" ref="I11:K11" si="10">SUM(I12:I20)</f>
        <v>147548639</v>
      </c>
      <c r="J11" s="59">
        <f t="shared" si="10"/>
        <v>-38928251</v>
      </c>
      <c r="K11" s="327">
        <f t="shared" si="10"/>
        <v>108620388</v>
      </c>
      <c r="L11" s="340">
        <f t="shared" ref="L11:L63" si="11">SUM(M11:U11)</f>
        <v>108620388</v>
      </c>
      <c r="M11" s="317">
        <f t="shared" ref="M11:U11" si="12">SUM(M12:M20)</f>
        <v>1857050</v>
      </c>
      <c r="N11" s="61">
        <f t="shared" si="12"/>
        <v>5362138</v>
      </c>
      <c r="O11" s="61">
        <f t="shared" si="12"/>
        <v>101401200</v>
      </c>
      <c r="P11" s="61">
        <f t="shared" si="12"/>
        <v>0</v>
      </c>
      <c r="Q11" s="61">
        <f t="shared" si="12"/>
        <v>0</v>
      </c>
      <c r="R11" s="61">
        <f t="shared" si="12"/>
        <v>0</v>
      </c>
      <c r="S11" s="61">
        <f t="shared" si="12"/>
        <v>0</v>
      </c>
      <c r="T11" s="61">
        <f t="shared" si="12"/>
        <v>0</v>
      </c>
      <c r="U11" s="61">
        <f t="shared" si="12"/>
        <v>0</v>
      </c>
    </row>
    <row r="12" spans="1:22" x14ac:dyDescent="0.3">
      <c r="A12" s="240" t="s">
        <v>119</v>
      </c>
      <c r="B12" s="62">
        <v>4580000</v>
      </c>
      <c r="C12" s="65">
        <v>22.14</v>
      </c>
      <c r="D12" s="63">
        <f>B12*C12</f>
        <v>101401200</v>
      </c>
      <c r="E12" s="64"/>
      <c r="F12" s="351">
        <f t="shared" ref="F12:F20" si="13">D12+E12</f>
        <v>101401200</v>
      </c>
      <c r="G12" s="62">
        <v>4580000</v>
      </c>
      <c r="H12" s="65">
        <v>22.14</v>
      </c>
      <c r="I12" s="63">
        <f>G12*H12</f>
        <v>101401200</v>
      </c>
      <c r="J12" s="328"/>
      <c r="K12" s="329">
        <f t="shared" ref="K12:K20" si="14">I12+J12</f>
        <v>101401200</v>
      </c>
      <c r="L12" s="340">
        <f t="shared" si="11"/>
        <v>101401200</v>
      </c>
      <c r="M12" s="318"/>
      <c r="N12" s="241"/>
      <c r="O12" s="241">
        <v>101401200</v>
      </c>
      <c r="P12" s="241"/>
      <c r="Q12" s="241"/>
      <c r="R12" s="241"/>
      <c r="S12" s="241"/>
      <c r="T12" s="241"/>
      <c r="U12" s="241"/>
    </row>
    <row r="13" spans="1:22" x14ac:dyDescent="0.3">
      <c r="A13" s="242" t="s">
        <v>120</v>
      </c>
      <c r="B13" s="62">
        <v>22300</v>
      </c>
      <c r="C13" s="68">
        <v>402</v>
      </c>
      <c r="D13" s="352">
        <v>8984670</v>
      </c>
      <c r="E13" s="69">
        <f>-D13</f>
        <v>-8984670</v>
      </c>
      <c r="F13" s="351">
        <f t="shared" si="13"/>
        <v>0</v>
      </c>
      <c r="G13" s="62">
        <v>22300</v>
      </c>
      <c r="H13" s="68">
        <v>402</v>
      </c>
      <c r="I13" s="67">
        <v>8984670</v>
      </c>
      <c r="J13" s="330">
        <f>-I13</f>
        <v>-8984670</v>
      </c>
      <c r="K13" s="329">
        <f t="shared" si="14"/>
        <v>0</v>
      </c>
      <c r="L13" s="340">
        <f t="shared" si="11"/>
        <v>0</v>
      </c>
      <c r="M13" s="318"/>
      <c r="N13" s="243"/>
      <c r="O13" s="243"/>
      <c r="P13" s="243"/>
      <c r="Q13" s="243"/>
      <c r="R13" s="243"/>
      <c r="S13" s="243"/>
      <c r="T13" s="243"/>
      <c r="U13" s="243"/>
    </row>
    <row r="14" spans="1:22" x14ac:dyDescent="0.3">
      <c r="A14" s="242" t="s">
        <v>121</v>
      </c>
      <c r="B14" s="62">
        <v>320000</v>
      </c>
      <c r="C14" s="70">
        <v>46.5</v>
      </c>
      <c r="D14" s="352">
        <v>9888000</v>
      </c>
      <c r="E14" s="69">
        <f>-D14</f>
        <v>-9888000</v>
      </c>
      <c r="F14" s="351">
        <f t="shared" si="13"/>
        <v>0</v>
      </c>
      <c r="G14" s="62">
        <v>320000</v>
      </c>
      <c r="H14" s="70">
        <v>46.5</v>
      </c>
      <c r="I14" s="67">
        <v>9888000</v>
      </c>
      <c r="J14" s="330">
        <f>-I14</f>
        <v>-9888000</v>
      </c>
      <c r="K14" s="329">
        <f t="shared" si="14"/>
        <v>0</v>
      </c>
      <c r="L14" s="340">
        <f t="shared" si="11"/>
        <v>0</v>
      </c>
      <c r="M14" s="318"/>
      <c r="N14" s="243"/>
      <c r="O14" s="243"/>
      <c r="P14" s="243"/>
      <c r="Q14" s="243"/>
      <c r="R14" s="243"/>
      <c r="S14" s="243"/>
      <c r="T14" s="243"/>
      <c r="U14" s="243"/>
    </row>
    <row r="15" spans="1:22" x14ac:dyDescent="0.3">
      <c r="A15" s="242" t="s">
        <v>122</v>
      </c>
      <c r="B15" s="62">
        <v>69</v>
      </c>
      <c r="C15" s="68">
        <v>53051</v>
      </c>
      <c r="D15" s="352">
        <f>B15*C15</f>
        <v>3660519</v>
      </c>
      <c r="E15" s="69">
        <f>-D15</f>
        <v>-3660519</v>
      </c>
      <c r="F15" s="351">
        <f t="shared" si="13"/>
        <v>0</v>
      </c>
      <c r="G15" s="62">
        <v>69</v>
      </c>
      <c r="H15" s="68">
        <v>53051</v>
      </c>
      <c r="I15" s="67">
        <f>G15*H15</f>
        <v>3660519</v>
      </c>
      <c r="J15" s="330">
        <f>-I15</f>
        <v>-3660519</v>
      </c>
      <c r="K15" s="329">
        <f t="shared" si="14"/>
        <v>0</v>
      </c>
      <c r="L15" s="340">
        <f t="shared" si="11"/>
        <v>0</v>
      </c>
      <c r="M15" s="318"/>
      <c r="N15" s="243"/>
      <c r="O15" s="243"/>
      <c r="P15" s="243"/>
      <c r="Q15" s="243"/>
      <c r="R15" s="243"/>
      <c r="S15" s="243"/>
      <c r="T15" s="243"/>
      <c r="U15" s="243"/>
    </row>
    <row r="16" spans="1:22" x14ac:dyDescent="0.3">
      <c r="A16" s="242" t="s">
        <v>123</v>
      </c>
      <c r="B16" s="71">
        <v>227000</v>
      </c>
      <c r="C16" s="70">
        <v>24</v>
      </c>
      <c r="D16" s="352">
        <f>B16*C16</f>
        <v>5448000</v>
      </c>
      <c r="E16" s="69">
        <v>-85862</v>
      </c>
      <c r="F16" s="351">
        <f t="shared" si="13"/>
        <v>5362138</v>
      </c>
      <c r="G16" s="71">
        <v>227000</v>
      </c>
      <c r="H16" s="70">
        <v>24</v>
      </c>
      <c r="I16" s="67">
        <f>G16*H16</f>
        <v>5448000</v>
      </c>
      <c r="J16" s="330">
        <v>-85862</v>
      </c>
      <c r="K16" s="329">
        <f t="shared" si="14"/>
        <v>5362138</v>
      </c>
      <c r="L16" s="340">
        <f t="shared" si="11"/>
        <v>5362138</v>
      </c>
      <c r="M16" s="318"/>
      <c r="N16" s="243">
        <v>5362138</v>
      </c>
      <c r="O16" s="243"/>
      <c r="P16" s="243"/>
      <c r="Q16" s="243"/>
      <c r="R16" s="243"/>
      <c r="S16" s="243"/>
      <c r="T16" s="243"/>
      <c r="U16" s="243"/>
    </row>
    <row r="17" spans="1:22" x14ac:dyDescent="0.3">
      <c r="A17" s="72" t="s">
        <v>124</v>
      </c>
      <c r="B17" s="62">
        <v>2700</v>
      </c>
      <c r="C17" s="66">
        <v>5963</v>
      </c>
      <c r="D17" s="352">
        <f>B17*C17</f>
        <v>16100100</v>
      </c>
      <c r="E17" s="69">
        <f>-D17</f>
        <v>-16100100</v>
      </c>
      <c r="F17" s="351">
        <f t="shared" si="13"/>
        <v>0</v>
      </c>
      <c r="G17" s="62">
        <v>2700</v>
      </c>
      <c r="H17" s="66">
        <v>5963</v>
      </c>
      <c r="I17" s="67">
        <f>G17*H17</f>
        <v>16100100</v>
      </c>
      <c r="J17" s="330">
        <f>-I17</f>
        <v>-16100100</v>
      </c>
      <c r="K17" s="329">
        <f t="shared" si="14"/>
        <v>0</v>
      </c>
      <c r="L17" s="340">
        <f t="shared" si="11"/>
        <v>0</v>
      </c>
      <c r="M17" s="318"/>
      <c r="N17" s="243"/>
      <c r="O17" s="243"/>
      <c r="P17" s="243"/>
      <c r="Q17" s="243"/>
      <c r="R17" s="243"/>
      <c r="S17" s="243"/>
      <c r="T17" s="243"/>
      <c r="U17" s="243"/>
    </row>
    <row r="18" spans="1:22" x14ac:dyDescent="0.3">
      <c r="A18" s="73" t="s">
        <v>125</v>
      </c>
      <c r="B18" s="74">
        <v>2550</v>
      </c>
      <c r="C18" s="75">
        <v>82</v>
      </c>
      <c r="D18" s="76">
        <f>B18*C18</f>
        <v>209100</v>
      </c>
      <c r="E18" s="69">
        <f>-D18</f>
        <v>-209100</v>
      </c>
      <c r="F18" s="351">
        <f t="shared" si="13"/>
        <v>0</v>
      </c>
      <c r="G18" s="74">
        <v>2550</v>
      </c>
      <c r="H18" s="75">
        <v>82</v>
      </c>
      <c r="I18" s="76">
        <f>G18*H18</f>
        <v>209100</v>
      </c>
      <c r="J18" s="330">
        <f>-I18</f>
        <v>-209100</v>
      </c>
      <c r="K18" s="329">
        <f t="shared" si="14"/>
        <v>0</v>
      </c>
      <c r="L18" s="340">
        <f t="shared" si="11"/>
        <v>0</v>
      </c>
      <c r="M18" s="318"/>
      <c r="N18" s="243"/>
      <c r="O18" s="243"/>
      <c r="P18" s="243"/>
      <c r="Q18" s="243"/>
      <c r="R18" s="243"/>
      <c r="S18" s="243"/>
      <c r="T18" s="243"/>
      <c r="U18" s="243"/>
    </row>
    <row r="19" spans="1:22" x14ac:dyDescent="0.3">
      <c r="A19" s="73" t="s">
        <v>342</v>
      </c>
      <c r="B19" s="74"/>
      <c r="C19" s="75"/>
      <c r="D19" s="76"/>
      <c r="E19" s="64"/>
      <c r="F19" s="351">
        <f t="shared" si="13"/>
        <v>0</v>
      </c>
      <c r="G19" s="74"/>
      <c r="H19" s="75"/>
      <c r="I19" s="76">
        <v>100650</v>
      </c>
      <c r="J19" s="328"/>
      <c r="K19" s="329">
        <f t="shared" si="14"/>
        <v>100650</v>
      </c>
      <c r="L19" s="340">
        <f t="shared" si="11"/>
        <v>100650</v>
      </c>
      <c r="M19" s="318">
        <v>100650</v>
      </c>
      <c r="N19" s="243"/>
      <c r="O19" s="243"/>
      <c r="P19" s="243"/>
      <c r="Q19" s="243"/>
      <c r="R19" s="243"/>
      <c r="S19" s="243"/>
      <c r="T19" s="243"/>
      <c r="U19" s="243"/>
    </row>
    <row r="20" spans="1:22" ht="15" thickBot="1" x14ac:dyDescent="0.35">
      <c r="A20" s="244" t="s">
        <v>343</v>
      </c>
      <c r="B20" s="74"/>
      <c r="C20" s="75"/>
      <c r="D20" s="108">
        <v>1756400</v>
      </c>
      <c r="E20" s="64"/>
      <c r="F20" s="351">
        <f t="shared" si="13"/>
        <v>1756400</v>
      </c>
      <c r="G20" s="74"/>
      <c r="H20" s="75"/>
      <c r="I20" s="108">
        <v>1756400</v>
      </c>
      <c r="J20" s="328"/>
      <c r="K20" s="329">
        <f t="shared" si="14"/>
        <v>1756400</v>
      </c>
      <c r="L20" s="340">
        <f t="shared" si="11"/>
        <v>1756400</v>
      </c>
      <c r="M20" s="318">
        <v>1756400</v>
      </c>
      <c r="N20" s="243"/>
      <c r="O20" s="243"/>
      <c r="P20" s="243"/>
      <c r="Q20" s="243"/>
      <c r="R20" s="243"/>
      <c r="S20" s="243"/>
      <c r="T20" s="243"/>
      <c r="U20" s="243"/>
    </row>
    <row r="21" spans="1:22" ht="15" thickBot="1" x14ac:dyDescent="0.35">
      <c r="A21" s="77" t="s">
        <v>126</v>
      </c>
      <c r="B21" s="78"/>
      <c r="C21" s="79"/>
      <c r="D21" s="80">
        <f t="shared" ref="D21:F21" si="15">SUM(D22:D33)</f>
        <v>142116066.66666666</v>
      </c>
      <c r="E21" s="80">
        <f t="shared" si="15"/>
        <v>0</v>
      </c>
      <c r="F21" s="61">
        <f t="shared" si="15"/>
        <v>142116066.66666666</v>
      </c>
      <c r="G21" s="78"/>
      <c r="H21" s="79"/>
      <c r="I21" s="80">
        <f t="shared" ref="I21:K21" si="16">SUM(I22:I33)</f>
        <v>144158533.33333331</v>
      </c>
      <c r="J21" s="80">
        <f t="shared" si="16"/>
        <v>0</v>
      </c>
      <c r="K21" s="327">
        <f t="shared" si="16"/>
        <v>144158533.33333331</v>
      </c>
      <c r="L21" s="340">
        <f t="shared" si="11"/>
        <v>144158533</v>
      </c>
      <c r="M21" s="319">
        <f t="shared" ref="M21:U21" si="17">SUM(M22:M33)</f>
        <v>0</v>
      </c>
      <c r="N21" s="245">
        <f t="shared" si="17"/>
        <v>0</v>
      </c>
      <c r="O21" s="245">
        <f t="shared" si="17"/>
        <v>0</v>
      </c>
      <c r="P21" s="245">
        <f t="shared" si="17"/>
        <v>0</v>
      </c>
      <c r="Q21" s="245">
        <f t="shared" si="17"/>
        <v>0</v>
      </c>
      <c r="R21" s="245">
        <f t="shared" si="17"/>
        <v>0</v>
      </c>
      <c r="S21" s="245">
        <f t="shared" si="17"/>
        <v>80386125</v>
      </c>
      <c r="T21" s="245">
        <f t="shared" si="17"/>
        <v>50285908</v>
      </c>
      <c r="U21" s="245">
        <f t="shared" si="17"/>
        <v>13486500</v>
      </c>
    </row>
    <row r="22" spans="1:22" x14ac:dyDescent="0.3">
      <c r="A22" s="81" t="s">
        <v>127</v>
      </c>
      <c r="B22" s="82">
        <v>4419000</v>
      </c>
      <c r="C22" s="109">
        <v>20.399999999999999</v>
      </c>
      <c r="D22" s="110">
        <f>B22*C22*8/12</f>
        <v>60098400</v>
      </c>
      <c r="E22" s="353"/>
      <c r="F22" s="351">
        <f t="shared" ref="F22:F33" si="18">D22+E22</f>
        <v>60098400</v>
      </c>
      <c r="G22" s="82">
        <v>4419000</v>
      </c>
      <c r="H22" s="409">
        <v>20.9</v>
      </c>
      <c r="I22" s="110">
        <f>G22*H22*8/12</f>
        <v>61571400</v>
      </c>
      <c r="J22" s="325"/>
      <c r="K22" s="329">
        <f t="shared" ref="K22:K33" si="19">I22+J22</f>
        <v>61571400</v>
      </c>
      <c r="L22" s="340">
        <f t="shared" si="11"/>
        <v>61571400</v>
      </c>
      <c r="M22" s="318"/>
      <c r="N22" s="241"/>
      <c r="O22" s="241"/>
      <c r="P22" s="241"/>
      <c r="Q22" s="241"/>
      <c r="R22" s="241"/>
      <c r="S22" s="241">
        <v>35128104</v>
      </c>
      <c r="T22" s="241">
        <v>20551296</v>
      </c>
      <c r="U22" s="241">
        <f>B22*2*8/12</f>
        <v>5892000</v>
      </c>
      <c r="V22" s="246"/>
    </row>
    <row r="23" spans="1:22" x14ac:dyDescent="0.3">
      <c r="A23" s="83" t="s">
        <v>128</v>
      </c>
      <c r="B23" s="84">
        <v>2205000</v>
      </c>
      <c r="C23" s="117">
        <v>13</v>
      </c>
      <c r="D23" s="354">
        <f>B23*C23/12*8</f>
        <v>19110000</v>
      </c>
      <c r="E23" s="353"/>
      <c r="F23" s="351">
        <f t="shared" si="18"/>
        <v>19110000</v>
      </c>
      <c r="G23" s="84">
        <v>2205000</v>
      </c>
      <c r="H23" s="409">
        <v>13</v>
      </c>
      <c r="I23" s="111">
        <f>G23*H23/12*8</f>
        <v>19110000</v>
      </c>
      <c r="J23" s="325"/>
      <c r="K23" s="329">
        <f t="shared" si="19"/>
        <v>19110000</v>
      </c>
      <c r="L23" s="340">
        <f t="shared" si="11"/>
        <v>19110000</v>
      </c>
      <c r="M23" s="318"/>
      <c r="N23" s="243"/>
      <c r="O23" s="243"/>
      <c r="P23" s="243"/>
      <c r="Q23" s="243"/>
      <c r="R23" s="243"/>
      <c r="S23" s="243">
        <f>F23*0.56</f>
        <v>10701600.000000002</v>
      </c>
      <c r="T23" s="243">
        <v>6938400</v>
      </c>
      <c r="U23" s="243">
        <f>B23*8/12</f>
        <v>1470000</v>
      </c>
    </row>
    <row r="24" spans="1:22" x14ac:dyDescent="0.3">
      <c r="A24" s="81" t="s">
        <v>129</v>
      </c>
      <c r="B24" s="86">
        <v>4419000</v>
      </c>
      <c r="C24" s="117">
        <v>20.2</v>
      </c>
      <c r="D24" s="354">
        <f>B24*C24*4/12</f>
        <v>29754600</v>
      </c>
      <c r="E24" s="353"/>
      <c r="F24" s="351">
        <f t="shared" si="18"/>
        <v>29754600</v>
      </c>
      <c r="G24" s="86">
        <v>4419000</v>
      </c>
      <c r="H24" s="409">
        <v>20.399999999999999</v>
      </c>
      <c r="I24" s="111">
        <f>G24*H24*4/12</f>
        <v>30049200</v>
      </c>
      <c r="J24" s="325"/>
      <c r="K24" s="329">
        <f t="shared" si="19"/>
        <v>30049200</v>
      </c>
      <c r="L24" s="340">
        <f t="shared" si="11"/>
        <v>30049200</v>
      </c>
      <c r="M24" s="318"/>
      <c r="N24" s="243"/>
      <c r="O24" s="243"/>
      <c r="P24" s="243"/>
      <c r="Q24" s="243"/>
      <c r="R24" s="243"/>
      <c r="S24" s="243">
        <v>16337660</v>
      </c>
      <c r="T24" s="243">
        <v>10765540</v>
      </c>
      <c r="U24" s="243">
        <f>B24*2*4/12</f>
        <v>2946000</v>
      </c>
    </row>
    <row r="25" spans="1:22" x14ac:dyDescent="0.3">
      <c r="A25" s="83" t="s">
        <v>130</v>
      </c>
      <c r="B25" s="84">
        <v>2205000</v>
      </c>
      <c r="C25" s="117">
        <v>13</v>
      </c>
      <c r="D25" s="355">
        <f>B25*C25/12*4</f>
        <v>9555000</v>
      </c>
      <c r="E25" s="353"/>
      <c r="F25" s="351">
        <f t="shared" si="18"/>
        <v>9555000</v>
      </c>
      <c r="G25" s="84">
        <v>2205000</v>
      </c>
      <c r="H25" s="409">
        <v>14</v>
      </c>
      <c r="I25" s="85">
        <f>G25*H25/12*4</f>
        <v>10290000</v>
      </c>
      <c r="J25" s="325"/>
      <c r="K25" s="329">
        <f t="shared" si="19"/>
        <v>10290000</v>
      </c>
      <c r="L25" s="340">
        <f t="shared" si="11"/>
        <v>10290000</v>
      </c>
      <c r="M25" s="318"/>
      <c r="N25" s="243"/>
      <c r="O25" s="243"/>
      <c r="P25" s="243"/>
      <c r="Q25" s="243"/>
      <c r="R25" s="243"/>
      <c r="S25" s="243">
        <v>6085800</v>
      </c>
      <c r="T25" s="243">
        <v>3469200</v>
      </c>
      <c r="U25" s="243">
        <f>B25*4/12</f>
        <v>735000</v>
      </c>
    </row>
    <row r="26" spans="1:22" x14ac:dyDescent="0.3">
      <c r="A26" s="81" t="s">
        <v>131</v>
      </c>
      <c r="B26" s="84">
        <v>38200</v>
      </c>
      <c r="C26" s="117"/>
      <c r="D26" s="354">
        <f>B26*C26</f>
        <v>0</v>
      </c>
      <c r="E26" s="353"/>
      <c r="F26" s="351">
        <f t="shared" si="18"/>
        <v>0</v>
      </c>
      <c r="G26" s="84">
        <v>38200</v>
      </c>
      <c r="H26" s="409"/>
      <c r="I26" s="111">
        <f>G26*H26</f>
        <v>0</v>
      </c>
      <c r="J26" s="325"/>
      <c r="K26" s="329">
        <f t="shared" si="19"/>
        <v>0</v>
      </c>
      <c r="L26" s="340">
        <f t="shared" si="11"/>
        <v>0</v>
      </c>
      <c r="M26" s="318"/>
      <c r="N26" s="243"/>
      <c r="O26" s="243"/>
      <c r="P26" s="243"/>
      <c r="Q26" s="243"/>
      <c r="R26" s="243"/>
      <c r="S26" s="243">
        <f>F26*0.56</f>
        <v>0</v>
      </c>
      <c r="T26" s="243">
        <f>F26*0.33</f>
        <v>0</v>
      </c>
      <c r="U26" s="243">
        <f>F26*0.11</f>
        <v>0</v>
      </c>
    </row>
    <row r="27" spans="1:22" x14ac:dyDescent="0.3">
      <c r="A27" s="83" t="s">
        <v>132</v>
      </c>
      <c r="B27" s="86">
        <v>81700</v>
      </c>
      <c r="C27" s="109">
        <v>219</v>
      </c>
      <c r="D27" s="354">
        <f>B27*C27*8/12</f>
        <v>11928200</v>
      </c>
      <c r="E27" s="353"/>
      <c r="F27" s="351">
        <f t="shared" si="18"/>
        <v>11928200</v>
      </c>
      <c r="G27" s="86">
        <v>81700</v>
      </c>
      <c r="H27" s="409">
        <v>224</v>
      </c>
      <c r="I27" s="111">
        <f>G27*H27*8/12</f>
        <v>12200533.333333334</v>
      </c>
      <c r="J27" s="325"/>
      <c r="K27" s="329">
        <f t="shared" si="19"/>
        <v>12200533.333333334</v>
      </c>
      <c r="L27" s="340">
        <f t="shared" si="11"/>
        <v>12200532.666666666</v>
      </c>
      <c r="M27" s="318"/>
      <c r="N27" s="243"/>
      <c r="O27" s="243"/>
      <c r="P27" s="243"/>
      <c r="Q27" s="243"/>
      <c r="R27" s="243"/>
      <c r="S27" s="243">
        <v>6902560</v>
      </c>
      <c r="T27" s="243">
        <f>F27*0.33</f>
        <v>3936306</v>
      </c>
      <c r="U27" s="243">
        <f>B27*25*8/12</f>
        <v>1361666.6666666667</v>
      </c>
    </row>
    <row r="28" spans="1:22" x14ac:dyDescent="0.3">
      <c r="A28" s="83" t="s">
        <v>133</v>
      </c>
      <c r="B28" s="86">
        <v>81700</v>
      </c>
      <c r="C28" s="117">
        <v>218</v>
      </c>
      <c r="D28" s="356">
        <f>B28*C28*4/12</f>
        <v>5936866.666666667</v>
      </c>
      <c r="E28" s="353"/>
      <c r="F28" s="351">
        <f t="shared" si="18"/>
        <v>5936866.666666667</v>
      </c>
      <c r="G28" s="86">
        <v>81700</v>
      </c>
      <c r="H28" s="409">
        <v>219</v>
      </c>
      <c r="I28" s="112">
        <f>G28*H28*4/12</f>
        <v>5964100</v>
      </c>
      <c r="J28" s="325"/>
      <c r="K28" s="329">
        <f t="shared" si="19"/>
        <v>5964100</v>
      </c>
      <c r="L28" s="340">
        <f t="shared" si="11"/>
        <v>5964100.333333333</v>
      </c>
      <c r="M28" s="318"/>
      <c r="N28" s="243"/>
      <c r="O28" s="243"/>
      <c r="P28" s="243"/>
      <c r="Q28" s="243"/>
      <c r="R28" s="243"/>
      <c r="S28" s="243">
        <v>3324101</v>
      </c>
      <c r="T28" s="243">
        <f>F28*0.33</f>
        <v>1959166.0000000002</v>
      </c>
      <c r="U28" s="243">
        <f>B28*25*4/12</f>
        <v>680833.33333333337</v>
      </c>
    </row>
    <row r="29" spans="1:22" x14ac:dyDescent="0.3">
      <c r="A29" s="83" t="s">
        <v>151</v>
      </c>
      <c r="B29" s="84">
        <v>401000</v>
      </c>
      <c r="C29" s="70">
        <v>7</v>
      </c>
      <c r="D29" s="357">
        <f>B29*C29</f>
        <v>2807000</v>
      </c>
      <c r="E29" s="353"/>
      <c r="F29" s="351">
        <f t="shared" si="18"/>
        <v>2807000</v>
      </c>
      <c r="G29" s="84">
        <v>401000</v>
      </c>
      <c r="H29" s="409">
        <v>6.2</v>
      </c>
      <c r="I29" s="247">
        <f>G29*H29</f>
        <v>2486200</v>
      </c>
      <c r="J29" s="325"/>
      <c r="K29" s="329">
        <f t="shared" si="19"/>
        <v>2486200</v>
      </c>
      <c r="L29" s="340">
        <f t="shared" si="11"/>
        <v>2486200</v>
      </c>
      <c r="M29" s="318"/>
      <c r="N29" s="243"/>
      <c r="O29" s="243"/>
      <c r="P29" s="243"/>
      <c r="Q29" s="243"/>
      <c r="R29" s="243"/>
      <c r="S29" s="243">
        <v>882200</v>
      </c>
      <c r="T29" s="243">
        <f>B29*3</f>
        <v>1203000</v>
      </c>
      <c r="U29" s="243">
        <f>B29*1</f>
        <v>401000</v>
      </c>
    </row>
    <row r="30" spans="1:22" x14ac:dyDescent="0.3">
      <c r="A30" s="83" t="s">
        <v>134</v>
      </c>
      <c r="B30" s="84">
        <v>1463000</v>
      </c>
      <c r="C30" s="70">
        <v>2</v>
      </c>
      <c r="D30" s="357">
        <f>B30*C30</f>
        <v>2926000</v>
      </c>
      <c r="E30" s="353"/>
      <c r="F30" s="351">
        <f t="shared" si="18"/>
        <v>2926000</v>
      </c>
      <c r="G30" s="84">
        <v>1463000</v>
      </c>
      <c r="H30" s="409">
        <v>1.7</v>
      </c>
      <c r="I30" s="247">
        <f>G30*H30</f>
        <v>2487100</v>
      </c>
      <c r="J30" s="325"/>
      <c r="K30" s="329">
        <f t="shared" si="19"/>
        <v>2487100</v>
      </c>
      <c r="L30" s="340">
        <f t="shared" si="11"/>
        <v>2487100</v>
      </c>
      <c r="M30" s="318"/>
      <c r="N30" s="243"/>
      <c r="O30" s="243"/>
      <c r="P30" s="243"/>
      <c r="Q30" s="243"/>
      <c r="R30" s="243"/>
      <c r="S30" s="243">
        <v>1024100</v>
      </c>
      <c r="T30" s="243">
        <v>1463000</v>
      </c>
      <c r="U30" s="243"/>
    </row>
    <row r="31" spans="1:22" x14ac:dyDescent="0.3">
      <c r="A31" s="113" t="s">
        <v>152</v>
      </c>
      <c r="B31" s="84"/>
      <c r="C31" s="117">
        <v>5.7</v>
      </c>
      <c r="D31" s="358">
        <f>B31*C31</f>
        <v>0</v>
      </c>
      <c r="E31" s="353"/>
      <c r="F31" s="351">
        <f t="shared" si="18"/>
        <v>0</v>
      </c>
      <c r="G31" s="84"/>
      <c r="H31" s="409">
        <v>5.7</v>
      </c>
      <c r="I31" s="248">
        <f>G31*H31</f>
        <v>0</v>
      </c>
      <c r="J31" s="325"/>
      <c r="K31" s="329">
        <f t="shared" si="19"/>
        <v>0</v>
      </c>
      <c r="L31" s="340">
        <f t="shared" si="11"/>
        <v>0</v>
      </c>
      <c r="M31" s="318"/>
      <c r="N31" s="243"/>
      <c r="O31" s="243"/>
      <c r="P31" s="243"/>
      <c r="Q31" s="243"/>
      <c r="R31" s="243"/>
      <c r="S31" s="243"/>
      <c r="T31" s="243"/>
      <c r="U31" s="243"/>
    </row>
    <row r="32" spans="1:22" x14ac:dyDescent="0.3">
      <c r="A32" s="113" t="s">
        <v>154</v>
      </c>
      <c r="B32" s="84"/>
      <c r="C32" s="109"/>
      <c r="D32" s="249"/>
      <c r="E32" s="353"/>
      <c r="F32" s="351">
        <f t="shared" si="18"/>
        <v>0</v>
      </c>
      <c r="G32" s="84"/>
      <c r="H32" s="409"/>
      <c r="I32" s="249"/>
      <c r="J32" s="325"/>
      <c r="K32" s="329">
        <f t="shared" si="19"/>
        <v>0</v>
      </c>
      <c r="L32" s="340">
        <f t="shared" si="11"/>
        <v>0</v>
      </c>
      <c r="M32" s="318"/>
      <c r="N32" s="243"/>
      <c r="O32" s="243"/>
      <c r="P32" s="243"/>
      <c r="Q32" s="243"/>
      <c r="R32" s="243"/>
      <c r="S32" s="243"/>
      <c r="T32" s="243"/>
      <c r="U32" s="243"/>
    </row>
    <row r="33" spans="1:21" ht="15" thickBot="1" x14ac:dyDescent="0.35">
      <c r="A33" s="83" t="s">
        <v>158</v>
      </c>
      <c r="B33" s="84"/>
      <c r="C33" s="70"/>
      <c r="D33" s="87"/>
      <c r="E33" s="353"/>
      <c r="F33" s="351">
        <f t="shared" si="18"/>
        <v>0</v>
      </c>
      <c r="G33" s="84"/>
      <c r="H33" s="70"/>
      <c r="I33" s="87"/>
      <c r="J33" s="325"/>
      <c r="K33" s="329">
        <f t="shared" si="19"/>
        <v>0</v>
      </c>
      <c r="L33" s="340">
        <f t="shared" si="11"/>
        <v>0</v>
      </c>
      <c r="M33" s="318"/>
      <c r="N33" s="243"/>
      <c r="O33" s="243"/>
      <c r="P33" s="243"/>
      <c r="Q33" s="243"/>
      <c r="R33" s="243"/>
      <c r="S33" s="243"/>
      <c r="T33" s="243"/>
      <c r="U33" s="243"/>
    </row>
    <row r="34" spans="1:21" ht="15" thickBot="1" x14ac:dyDescent="0.35">
      <c r="A34" s="77" t="s">
        <v>135</v>
      </c>
      <c r="B34" s="88"/>
      <c r="C34" s="89"/>
      <c r="D34" s="90">
        <f t="shared" ref="D34:F34" si="20">SUM(D36:D53)</f>
        <v>118253769</v>
      </c>
      <c r="E34" s="90">
        <f t="shared" si="20"/>
        <v>-20493000</v>
      </c>
      <c r="F34" s="91">
        <f t="shared" si="20"/>
        <v>97760769</v>
      </c>
      <c r="G34" s="88"/>
      <c r="H34" s="89"/>
      <c r="I34" s="90">
        <f t="shared" ref="I34:K34" si="21">SUM(I36:I53)</f>
        <v>126408656</v>
      </c>
      <c r="J34" s="90">
        <f t="shared" si="21"/>
        <v>-20493000</v>
      </c>
      <c r="K34" s="331">
        <f t="shared" si="21"/>
        <v>105915656</v>
      </c>
      <c r="L34" s="340">
        <f t="shared" si="11"/>
        <v>105915656</v>
      </c>
      <c r="M34" s="320">
        <f t="shared" ref="M34:U34" si="22">SUM(M36:M53)</f>
        <v>16667471</v>
      </c>
      <c r="N34" s="250">
        <f t="shared" si="22"/>
        <v>3000000</v>
      </c>
      <c r="O34" s="250">
        <f t="shared" si="22"/>
        <v>0</v>
      </c>
      <c r="P34" s="250">
        <f t="shared" si="22"/>
        <v>0</v>
      </c>
      <c r="Q34" s="250">
        <f t="shared" si="22"/>
        <v>12830030</v>
      </c>
      <c r="R34" s="250">
        <f t="shared" si="22"/>
        <v>1712786</v>
      </c>
      <c r="S34" s="250">
        <f t="shared" si="22"/>
        <v>30763863</v>
      </c>
      <c r="T34" s="250">
        <f t="shared" si="22"/>
        <v>38523843</v>
      </c>
      <c r="U34" s="250">
        <f t="shared" si="22"/>
        <v>2417663</v>
      </c>
    </row>
    <row r="35" spans="1:21" x14ac:dyDescent="0.3">
      <c r="A35" s="92"/>
      <c r="B35" s="93"/>
      <c r="C35" s="66"/>
      <c r="D35" s="251"/>
      <c r="E35" s="353"/>
      <c r="F35" s="359"/>
      <c r="G35" s="93"/>
      <c r="H35" s="66"/>
      <c r="I35" s="251"/>
      <c r="J35" s="325"/>
      <c r="K35" s="332"/>
      <c r="L35" s="340">
        <f t="shared" si="11"/>
        <v>0</v>
      </c>
      <c r="M35" s="318"/>
      <c r="N35" s="243"/>
      <c r="O35" s="243"/>
      <c r="P35" s="243"/>
      <c r="Q35" s="243"/>
      <c r="R35" s="243"/>
      <c r="S35" s="243"/>
      <c r="T35" s="243"/>
      <c r="U35" s="243"/>
    </row>
    <row r="36" spans="1:21" x14ac:dyDescent="0.3">
      <c r="A36" s="94" t="s">
        <v>136</v>
      </c>
      <c r="B36" s="95">
        <v>1900000</v>
      </c>
      <c r="C36" s="120">
        <v>11.1</v>
      </c>
      <c r="D36" s="355">
        <f>B36*C36</f>
        <v>21090000</v>
      </c>
      <c r="E36" s="353"/>
      <c r="F36" s="351">
        <f t="shared" ref="F36:F53" si="23">D36+E36</f>
        <v>21090000</v>
      </c>
      <c r="G36" s="95">
        <v>1900000</v>
      </c>
      <c r="H36" s="406">
        <v>11.28</v>
      </c>
      <c r="I36" s="85">
        <f>G36*H36</f>
        <v>21432000</v>
      </c>
      <c r="J36" s="325"/>
      <c r="K36" s="329">
        <f t="shared" ref="K36:K38" si="24">I36+J36</f>
        <v>21432000</v>
      </c>
      <c r="L36" s="340">
        <f t="shared" si="11"/>
        <v>21432000</v>
      </c>
      <c r="M36" s="318"/>
      <c r="N36" s="243"/>
      <c r="O36" s="243"/>
      <c r="P36" s="243"/>
      <c r="Q36" s="243"/>
      <c r="R36" s="243"/>
      <c r="S36" s="243">
        <v>10339731</v>
      </c>
      <c r="T36" s="243">
        <v>9750230</v>
      </c>
      <c r="U36" s="243">
        <v>1342039</v>
      </c>
    </row>
    <row r="37" spans="1:21" x14ac:dyDescent="0.3">
      <c r="A37" s="94" t="s">
        <v>137</v>
      </c>
      <c r="B37" s="95"/>
      <c r="C37" s="66"/>
      <c r="D37" s="360">
        <v>34323860</v>
      </c>
      <c r="E37" s="353"/>
      <c r="F37" s="351">
        <f t="shared" si="23"/>
        <v>34323860</v>
      </c>
      <c r="G37" s="95"/>
      <c r="H37" s="407"/>
      <c r="I37" s="96">
        <v>36734315</v>
      </c>
      <c r="J37" s="325"/>
      <c r="K37" s="329">
        <f t="shared" si="24"/>
        <v>36734315</v>
      </c>
      <c r="L37" s="340">
        <f t="shared" si="11"/>
        <v>36734315</v>
      </c>
      <c r="M37" s="318"/>
      <c r="N37" s="243"/>
      <c r="O37" s="243"/>
      <c r="P37" s="243"/>
      <c r="Q37" s="243"/>
      <c r="R37" s="243"/>
      <c r="S37" s="243">
        <v>19131817</v>
      </c>
      <c r="T37" s="243">
        <v>16526874</v>
      </c>
      <c r="U37" s="243">
        <v>1075624</v>
      </c>
    </row>
    <row r="38" spans="1:21" x14ac:dyDescent="0.3">
      <c r="A38" s="94" t="s">
        <v>138</v>
      </c>
      <c r="B38" s="95">
        <v>513</v>
      </c>
      <c r="C38" s="121">
        <v>5637</v>
      </c>
      <c r="D38" s="355">
        <f>B38*C38</f>
        <v>2891781</v>
      </c>
      <c r="E38" s="353"/>
      <c r="F38" s="351">
        <f t="shared" si="23"/>
        <v>2891781</v>
      </c>
      <c r="G38" s="95">
        <v>513</v>
      </c>
      <c r="H38" s="408">
        <v>4579</v>
      </c>
      <c r="I38" s="85">
        <f>G38*H38</f>
        <v>2349027</v>
      </c>
      <c r="J38" s="325"/>
      <c r="K38" s="329">
        <f t="shared" si="24"/>
        <v>2349027</v>
      </c>
      <c r="L38" s="340">
        <f t="shared" si="11"/>
        <v>2349027</v>
      </c>
      <c r="M38" s="318"/>
      <c r="N38" s="243"/>
      <c r="O38" s="243"/>
      <c r="P38" s="243"/>
      <c r="Q38" s="243"/>
      <c r="R38" s="243"/>
      <c r="S38" s="243">
        <v>1292315</v>
      </c>
      <c r="T38" s="243">
        <v>1056712</v>
      </c>
      <c r="U38" s="243"/>
    </row>
    <row r="39" spans="1:21" x14ac:dyDescent="0.3">
      <c r="A39" s="98" t="s">
        <v>139</v>
      </c>
      <c r="B39" s="95"/>
      <c r="C39" s="97"/>
      <c r="D39" s="355">
        <f>F39*2</f>
        <v>40986000</v>
      </c>
      <c r="E39" s="252">
        <v>-20493000</v>
      </c>
      <c r="F39" s="351">
        <v>20493000</v>
      </c>
      <c r="G39" s="95"/>
      <c r="H39" s="408"/>
      <c r="I39" s="85">
        <f>K39*2</f>
        <v>40986000</v>
      </c>
      <c r="J39" s="333">
        <v>-20493000</v>
      </c>
      <c r="K39" s="329">
        <v>20493000</v>
      </c>
      <c r="L39" s="340">
        <f t="shared" si="11"/>
        <v>20493000</v>
      </c>
      <c r="M39" s="318">
        <v>11800000</v>
      </c>
      <c r="N39" s="243">
        <v>3000000</v>
      </c>
      <c r="O39" s="243"/>
      <c r="P39" s="243"/>
      <c r="Q39" s="243">
        <v>5693000</v>
      </c>
      <c r="R39" s="243"/>
      <c r="S39" s="243"/>
      <c r="T39" s="243"/>
      <c r="U39" s="243"/>
    </row>
    <row r="40" spans="1:21" x14ac:dyDescent="0.3">
      <c r="A40" s="94" t="s">
        <v>344</v>
      </c>
      <c r="B40" s="95">
        <v>2993000</v>
      </c>
      <c r="C40" s="119">
        <v>3</v>
      </c>
      <c r="D40" s="354">
        <f>B40*C40</f>
        <v>8979000</v>
      </c>
      <c r="E40" s="353"/>
      <c r="F40" s="351">
        <f t="shared" si="23"/>
        <v>8979000</v>
      </c>
      <c r="G40" s="95">
        <v>2993000</v>
      </c>
      <c r="H40" s="407">
        <v>3</v>
      </c>
      <c r="I40" s="111">
        <f>G40*H40</f>
        <v>8979000</v>
      </c>
      <c r="J40" s="325"/>
      <c r="K40" s="329">
        <f t="shared" ref="K40:K53" si="25">I40+J40</f>
        <v>8979000</v>
      </c>
      <c r="L40" s="340">
        <f t="shared" si="11"/>
        <v>8979000</v>
      </c>
      <c r="M40" s="318"/>
      <c r="N40" s="243"/>
      <c r="O40" s="243"/>
      <c r="P40" s="243"/>
      <c r="Q40" s="243"/>
      <c r="R40" s="243"/>
      <c r="S40" s="243"/>
      <c r="T40" s="243">
        <v>8979000</v>
      </c>
      <c r="U40" s="243"/>
    </row>
    <row r="41" spans="1:21" x14ac:dyDescent="0.3">
      <c r="A41" s="94" t="s">
        <v>345</v>
      </c>
      <c r="B41" s="95"/>
      <c r="C41" s="114"/>
      <c r="D41" s="354">
        <v>1770000</v>
      </c>
      <c r="E41" s="353"/>
      <c r="F41" s="351">
        <f t="shared" si="23"/>
        <v>1770000</v>
      </c>
      <c r="G41" s="95"/>
      <c r="H41" s="407"/>
      <c r="I41" s="111">
        <v>2211027</v>
      </c>
      <c r="J41" s="325"/>
      <c r="K41" s="329">
        <f t="shared" si="25"/>
        <v>2211027</v>
      </c>
      <c r="L41" s="340">
        <f t="shared" si="11"/>
        <v>2211027</v>
      </c>
      <c r="M41" s="318"/>
      <c r="N41" s="243"/>
      <c r="O41" s="243"/>
      <c r="P41" s="243"/>
      <c r="Q41" s="243"/>
      <c r="R41" s="243"/>
      <c r="S41" s="243"/>
      <c r="T41" s="243">
        <v>2211027</v>
      </c>
      <c r="U41" s="243"/>
    </row>
    <row r="42" spans="1:21" x14ac:dyDescent="0.3">
      <c r="A42" s="115"/>
      <c r="B42" s="95"/>
      <c r="C42" s="114"/>
      <c r="D42" s="354">
        <f>B42*C42</f>
        <v>0</v>
      </c>
      <c r="E42" s="353"/>
      <c r="F42" s="351">
        <f t="shared" si="23"/>
        <v>0</v>
      </c>
      <c r="G42" s="95"/>
      <c r="H42" s="407"/>
      <c r="I42" s="111">
        <f>G42*H42</f>
        <v>0</v>
      </c>
      <c r="J42" s="325"/>
      <c r="K42" s="329">
        <f t="shared" si="25"/>
        <v>0</v>
      </c>
      <c r="L42" s="340">
        <f t="shared" si="11"/>
        <v>0</v>
      </c>
      <c r="M42" s="318"/>
      <c r="N42" s="243"/>
      <c r="O42" s="243"/>
      <c r="P42" s="243"/>
      <c r="Q42" s="243"/>
      <c r="R42" s="243"/>
      <c r="S42" s="243"/>
      <c r="T42" s="243"/>
      <c r="U42" s="243"/>
    </row>
    <row r="43" spans="1:21" x14ac:dyDescent="0.3">
      <c r="A43" s="94" t="s">
        <v>140</v>
      </c>
      <c r="B43" s="95">
        <v>3950000</v>
      </c>
      <c r="C43" s="66">
        <v>6743</v>
      </c>
      <c r="D43" s="355"/>
      <c r="E43" s="353"/>
      <c r="F43" s="351">
        <f t="shared" si="23"/>
        <v>0</v>
      </c>
      <c r="G43" s="95">
        <v>3950000</v>
      </c>
      <c r="H43" s="407">
        <v>6743</v>
      </c>
      <c r="I43" s="85"/>
      <c r="J43" s="325"/>
      <c r="K43" s="329">
        <f t="shared" si="25"/>
        <v>0</v>
      </c>
      <c r="L43" s="340">
        <f t="shared" si="11"/>
        <v>0</v>
      </c>
      <c r="M43" s="318"/>
      <c r="N43" s="243"/>
      <c r="O43" s="243"/>
      <c r="P43" s="243"/>
      <c r="Q43" s="243"/>
      <c r="R43" s="243"/>
      <c r="S43" s="243"/>
      <c r="T43" s="243"/>
      <c r="U43" s="243"/>
    </row>
    <row r="44" spans="1:21" x14ac:dyDescent="0.3">
      <c r="A44" s="94" t="s">
        <v>141</v>
      </c>
      <c r="B44" s="95">
        <v>3950000</v>
      </c>
      <c r="C44" s="66">
        <v>6743</v>
      </c>
      <c r="D44" s="355"/>
      <c r="E44" s="353"/>
      <c r="F44" s="351">
        <f t="shared" si="23"/>
        <v>0</v>
      </c>
      <c r="G44" s="95">
        <v>3950000</v>
      </c>
      <c r="H44" s="407">
        <v>6743</v>
      </c>
      <c r="I44" s="85"/>
      <c r="J44" s="325"/>
      <c r="K44" s="329">
        <f t="shared" si="25"/>
        <v>0</v>
      </c>
      <c r="L44" s="340">
        <f t="shared" si="11"/>
        <v>0</v>
      </c>
      <c r="M44" s="318"/>
      <c r="N44" s="243"/>
      <c r="O44" s="243"/>
      <c r="P44" s="243"/>
      <c r="Q44" s="243"/>
      <c r="R44" s="243"/>
      <c r="S44" s="243"/>
      <c r="T44" s="243"/>
      <c r="U44" s="243"/>
    </row>
    <row r="45" spans="1:21" x14ac:dyDescent="0.3">
      <c r="A45" s="94" t="s">
        <v>142</v>
      </c>
      <c r="B45" s="95">
        <v>300</v>
      </c>
      <c r="C45" s="66"/>
      <c r="D45" s="355"/>
      <c r="E45" s="353"/>
      <c r="F45" s="351">
        <f t="shared" si="23"/>
        <v>0</v>
      </c>
      <c r="G45" s="95">
        <v>300</v>
      </c>
      <c r="H45" s="407"/>
      <c r="I45" s="85"/>
      <c r="J45" s="325"/>
      <c r="K45" s="329">
        <f t="shared" si="25"/>
        <v>0</v>
      </c>
      <c r="L45" s="340">
        <f t="shared" si="11"/>
        <v>0</v>
      </c>
      <c r="M45" s="318"/>
      <c r="N45" s="243"/>
      <c r="O45" s="243"/>
      <c r="P45" s="243"/>
      <c r="Q45" s="243"/>
      <c r="R45" s="243"/>
      <c r="S45" s="243"/>
      <c r="T45" s="243"/>
      <c r="U45" s="243"/>
    </row>
    <row r="46" spans="1:21" x14ac:dyDescent="0.3">
      <c r="A46" s="94" t="s">
        <v>143</v>
      </c>
      <c r="B46" s="95">
        <v>1200</v>
      </c>
      <c r="C46" s="66"/>
      <c r="D46" s="355"/>
      <c r="E46" s="353"/>
      <c r="F46" s="351">
        <f t="shared" si="23"/>
        <v>0</v>
      </c>
      <c r="G46" s="95">
        <v>1200</v>
      </c>
      <c r="H46" s="407"/>
      <c r="I46" s="85"/>
      <c r="J46" s="325"/>
      <c r="K46" s="329">
        <f t="shared" si="25"/>
        <v>0</v>
      </c>
      <c r="L46" s="340">
        <f t="shared" si="11"/>
        <v>0</v>
      </c>
      <c r="M46" s="318"/>
      <c r="N46" s="243"/>
      <c r="O46" s="243"/>
      <c r="P46" s="243"/>
      <c r="Q46" s="243"/>
      <c r="R46" s="243"/>
      <c r="S46" s="243"/>
      <c r="T46" s="243"/>
      <c r="U46" s="243"/>
    </row>
    <row r="47" spans="1:21" x14ac:dyDescent="0.3">
      <c r="A47" s="94" t="s">
        <v>144</v>
      </c>
      <c r="B47" s="95">
        <v>3400000</v>
      </c>
      <c r="C47" s="66"/>
      <c r="D47" s="355">
        <v>4420000</v>
      </c>
      <c r="E47" s="353"/>
      <c r="F47" s="351">
        <f t="shared" si="23"/>
        <v>4420000</v>
      </c>
      <c r="G47" s="95">
        <v>3400000</v>
      </c>
      <c r="H47" s="407"/>
      <c r="I47" s="85">
        <v>4420000</v>
      </c>
      <c r="J47" s="325"/>
      <c r="K47" s="329">
        <f t="shared" si="25"/>
        <v>4420000</v>
      </c>
      <c r="L47" s="340">
        <f t="shared" si="11"/>
        <v>4420000</v>
      </c>
      <c r="M47" s="318"/>
      <c r="N47" s="243"/>
      <c r="O47" s="243"/>
      <c r="P47" s="243"/>
      <c r="Q47" s="243">
        <v>3687006</v>
      </c>
      <c r="R47" s="243">
        <v>732994</v>
      </c>
      <c r="S47" s="243"/>
      <c r="T47" s="243"/>
      <c r="U47" s="243"/>
    </row>
    <row r="48" spans="1:21" x14ac:dyDescent="0.3">
      <c r="A48" s="94" t="s">
        <v>145</v>
      </c>
      <c r="B48" s="95">
        <v>60896</v>
      </c>
      <c r="C48" s="66">
        <v>18</v>
      </c>
      <c r="D48" s="355">
        <f>B48*C48</f>
        <v>1096128</v>
      </c>
      <c r="E48" s="353"/>
      <c r="F48" s="351">
        <f t="shared" si="23"/>
        <v>1096128</v>
      </c>
      <c r="G48" s="95">
        <v>60896</v>
      </c>
      <c r="H48" s="407">
        <v>21</v>
      </c>
      <c r="I48" s="85">
        <f>G48*H48</f>
        <v>1278816</v>
      </c>
      <c r="J48" s="325"/>
      <c r="K48" s="329">
        <f t="shared" si="25"/>
        <v>1278816</v>
      </c>
      <c r="L48" s="340">
        <f t="shared" si="11"/>
        <v>1278816</v>
      </c>
      <c r="M48" s="318"/>
      <c r="N48" s="243"/>
      <c r="O48" s="243"/>
      <c r="P48" s="243"/>
      <c r="Q48" s="243">
        <v>1157024</v>
      </c>
      <c r="R48" s="243">
        <f>B48*2</f>
        <v>121792</v>
      </c>
      <c r="S48" s="243"/>
      <c r="T48" s="243"/>
      <c r="U48" s="243"/>
    </row>
    <row r="49" spans="1:21" x14ac:dyDescent="0.3">
      <c r="A49" s="94" t="s">
        <v>346</v>
      </c>
      <c r="B49" s="99">
        <v>429000</v>
      </c>
      <c r="C49" s="119">
        <v>4</v>
      </c>
      <c r="D49" s="354">
        <f>B49*C49</f>
        <v>1716000</v>
      </c>
      <c r="E49" s="353"/>
      <c r="F49" s="351">
        <f t="shared" si="23"/>
        <v>1716000</v>
      </c>
      <c r="G49" s="99">
        <v>429000</v>
      </c>
      <c r="H49" s="407">
        <v>5</v>
      </c>
      <c r="I49" s="111">
        <f>G49*H49</f>
        <v>2145000</v>
      </c>
      <c r="J49" s="325"/>
      <c r="K49" s="329">
        <f t="shared" si="25"/>
        <v>2145000</v>
      </c>
      <c r="L49" s="340">
        <f t="shared" si="11"/>
        <v>2145000</v>
      </c>
      <c r="M49" s="318"/>
      <c r="N49" s="243"/>
      <c r="O49" s="243"/>
      <c r="P49" s="243"/>
      <c r="Q49" s="243">
        <v>1287000</v>
      </c>
      <c r="R49" s="243">
        <v>858000</v>
      </c>
      <c r="S49" s="243"/>
      <c r="T49" s="243"/>
      <c r="U49" s="243"/>
    </row>
    <row r="50" spans="1:21" x14ac:dyDescent="0.3">
      <c r="A50" s="83" t="s">
        <v>157</v>
      </c>
      <c r="B50" s="118">
        <v>25000</v>
      </c>
      <c r="C50" s="119"/>
      <c r="D50" s="354">
        <f>B50*C50</f>
        <v>0</v>
      </c>
      <c r="E50" s="353"/>
      <c r="F50" s="351">
        <f t="shared" si="23"/>
        <v>0</v>
      </c>
      <c r="G50" s="118">
        <v>25000</v>
      </c>
      <c r="H50" s="407">
        <v>1</v>
      </c>
      <c r="I50" s="111">
        <f>G50*H50</f>
        <v>25000</v>
      </c>
      <c r="J50" s="325"/>
      <c r="K50" s="329">
        <f t="shared" si="25"/>
        <v>25000</v>
      </c>
      <c r="L50" s="340">
        <f t="shared" si="11"/>
        <v>25000</v>
      </c>
      <c r="M50" s="318"/>
      <c r="N50" s="243"/>
      <c r="O50" s="243"/>
      <c r="P50" s="243"/>
      <c r="Q50" s="243">
        <v>25000</v>
      </c>
      <c r="R50" s="243"/>
      <c r="S50" s="243"/>
      <c r="T50" s="243"/>
      <c r="U50" s="243"/>
    </row>
    <row r="51" spans="1:21" x14ac:dyDescent="0.3">
      <c r="A51" s="83" t="s">
        <v>146</v>
      </c>
      <c r="B51" s="100">
        <v>163500</v>
      </c>
      <c r="C51" s="119">
        <v>6</v>
      </c>
      <c r="D51" s="354">
        <f>B51*C51</f>
        <v>981000</v>
      </c>
      <c r="E51" s="353"/>
      <c r="F51" s="351">
        <f t="shared" si="23"/>
        <v>981000</v>
      </c>
      <c r="G51" s="100">
        <v>163500</v>
      </c>
      <c r="H51" s="407">
        <v>6</v>
      </c>
      <c r="I51" s="111">
        <f>G51*H51</f>
        <v>981000</v>
      </c>
      <c r="J51" s="325"/>
      <c r="K51" s="329">
        <f t="shared" si="25"/>
        <v>981000</v>
      </c>
      <c r="L51" s="340">
        <f t="shared" si="11"/>
        <v>981000</v>
      </c>
      <c r="M51" s="318"/>
      <c r="N51" s="243"/>
      <c r="O51" s="243"/>
      <c r="P51" s="243"/>
      <c r="Q51" s="243">
        <f>D51</f>
        <v>981000</v>
      </c>
      <c r="R51" s="243"/>
      <c r="S51" s="243"/>
      <c r="T51" s="243"/>
      <c r="U51" s="243"/>
    </row>
    <row r="52" spans="1:21" x14ac:dyDescent="0.3">
      <c r="A52" s="83" t="s">
        <v>150</v>
      </c>
      <c r="B52" s="107"/>
      <c r="C52" s="66"/>
      <c r="D52" s="355"/>
      <c r="E52" s="353"/>
      <c r="F52" s="351">
        <f t="shared" si="23"/>
        <v>0</v>
      </c>
      <c r="G52" s="107"/>
      <c r="H52" s="66"/>
      <c r="I52" s="85">
        <v>4867471</v>
      </c>
      <c r="J52" s="325"/>
      <c r="K52" s="329">
        <f t="shared" si="25"/>
        <v>4867471</v>
      </c>
      <c r="L52" s="340">
        <f t="shared" si="11"/>
        <v>4867471</v>
      </c>
      <c r="M52" s="318">
        <v>4867471</v>
      </c>
      <c r="N52" s="243"/>
      <c r="O52" s="243"/>
      <c r="P52" s="243"/>
      <c r="Q52" s="243"/>
      <c r="R52" s="243"/>
      <c r="S52" s="243"/>
      <c r="T52" s="243"/>
      <c r="U52" s="243"/>
    </row>
    <row r="53" spans="1:21" ht="15" thickBot="1" x14ac:dyDescent="0.35">
      <c r="A53" s="83"/>
      <c r="B53" s="100"/>
      <c r="C53" s="66"/>
      <c r="D53" s="355"/>
      <c r="E53" s="353"/>
      <c r="F53" s="351">
        <f t="shared" si="23"/>
        <v>0</v>
      </c>
      <c r="G53" s="100"/>
      <c r="H53" s="66"/>
      <c r="I53" s="85"/>
      <c r="J53" s="325"/>
      <c r="K53" s="329">
        <f t="shared" si="25"/>
        <v>0</v>
      </c>
      <c r="L53" s="340">
        <f t="shared" si="11"/>
        <v>0</v>
      </c>
      <c r="M53" s="318"/>
      <c r="N53" s="243"/>
      <c r="O53" s="243"/>
      <c r="P53" s="243"/>
      <c r="Q53" s="243"/>
      <c r="R53" s="243"/>
      <c r="S53" s="243"/>
      <c r="T53" s="243"/>
      <c r="U53" s="243"/>
    </row>
    <row r="54" spans="1:21" x14ac:dyDescent="0.3">
      <c r="A54" s="101" t="s">
        <v>147</v>
      </c>
      <c r="B54" s="102"/>
      <c r="C54" s="103"/>
      <c r="D54" s="104">
        <f t="shared" ref="D54:F54" si="26">SUM(D55:D57)</f>
        <v>7215230</v>
      </c>
      <c r="E54" s="104">
        <f t="shared" si="26"/>
        <v>0</v>
      </c>
      <c r="F54" s="253">
        <f t="shared" si="26"/>
        <v>7215230</v>
      </c>
      <c r="G54" s="102"/>
      <c r="H54" s="103"/>
      <c r="I54" s="104">
        <f t="shared" ref="I54:K54" si="27">SUM(I55:I57)</f>
        <v>8755652</v>
      </c>
      <c r="J54" s="104">
        <f t="shared" si="27"/>
        <v>0</v>
      </c>
      <c r="K54" s="334">
        <f t="shared" si="27"/>
        <v>8755652</v>
      </c>
      <c r="L54" s="340">
        <f t="shared" si="11"/>
        <v>8755652</v>
      </c>
      <c r="M54" s="321">
        <f t="shared" ref="M54:U54" si="28">SUM(M55:M57)</f>
        <v>1430531</v>
      </c>
      <c r="N54" s="254">
        <f t="shared" si="28"/>
        <v>0</v>
      </c>
      <c r="O54" s="254">
        <f t="shared" si="28"/>
        <v>0</v>
      </c>
      <c r="P54" s="254">
        <f t="shared" si="28"/>
        <v>7325121</v>
      </c>
      <c r="Q54" s="254">
        <f t="shared" si="28"/>
        <v>0</v>
      </c>
      <c r="R54" s="254">
        <f t="shared" si="28"/>
        <v>0</v>
      </c>
      <c r="S54" s="254">
        <f t="shared" si="28"/>
        <v>0</v>
      </c>
      <c r="T54" s="254">
        <f t="shared" si="28"/>
        <v>0</v>
      </c>
      <c r="U54" s="254">
        <f t="shared" si="28"/>
        <v>0</v>
      </c>
    </row>
    <row r="55" spans="1:21" x14ac:dyDescent="0.3">
      <c r="A55" s="255" t="s">
        <v>153</v>
      </c>
      <c r="B55" s="256">
        <v>1210</v>
      </c>
      <c r="C55" s="257">
        <v>5963</v>
      </c>
      <c r="D55" s="258">
        <f>B55*C55</f>
        <v>7215230</v>
      </c>
      <c r="E55" s="258"/>
      <c r="F55" s="361">
        <f>D55+E55</f>
        <v>7215230</v>
      </c>
      <c r="G55" s="256">
        <v>1210</v>
      </c>
      <c r="H55" s="257">
        <v>5963</v>
      </c>
      <c r="I55" s="258">
        <f>G55*H55</f>
        <v>7215230</v>
      </c>
      <c r="J55" s="258"/>
      <c r="K55" s="335">
        <f>I55+J55</f>
        <v>7215230</v>
      </c>
      <c r="L55" s="340">
        <f t="shared" si="11"/>
        <v>7215230</v>
      </c>
      <c r="M55" s="318"/>
      <c r="N55" s="243"/>
      <c r="O55" s="243"/>
      <c r="P55" s="243">
        <v>7215230</v>
      </c>
      <c r="Q55" s="243"/>
      <c r="R55" s="243"/>
      <c r="S55" s="243"/>
      <c r="T55" s="243"/>
      <c r="U55" s="243"/>
    </row>
    <row r="56" spans="1:21" x14ac:dyDescent="0.3">
      <c r="A56" s="401" t="s">
        <v>407</v>
      </c>
      <c r="B56" s="66"/>
      <c r="C56" s="402"/>
      <c r="D56" s="251"/>
      <c r="E56" s="251"/>
      <c r="F56" s="403"/>
      <c r="G56" s="66"/>
      <c r="H56" s="402"/>
      <c r="I56" s="251">
        <v>109891</v>
      </c>
      <c r="J56" s="251"/>
      <c r="K56" s="335">
        <f>I56+J56</f>
        <v>109891</v>
      </c>
      <c r="L56" s="340"/>
      <c r="M56" s="404"/>
      <c r="N56" s="405"/>
      <c r="O56" s="405"/>
      <c r="P56" s="405">
        <v>109891</v>
      </c>
      <c r="Q56" s="405"/>
      <c r="R56" s="405"/>
      <c r="S56" s="405"/>
      <c r="T56" s="405"/>
      <c r="U56" s="405"/>
    </row>
    <row r="57" spans="1:21" ht="15" thickBot="1" x14ac:dyDescent="0.35">
      <c r="A57" s="106" t="s">
        <v>149</v>
      </c>
      <c r="B57" s="259"/>
      <c r="C57" s="260"/>
      <c r="D57" s="362"/>
      <c r="E57" s="362"/>
      <c r="F57" s="363">
        <f>D57+E57</f>
        <v>0</v>
      </c>
      <c r="G57" s="259"/>
      <c r="H57" s="260"/>
      <c r="I57" s="260">
        <v>1430531</v>
      </c>
      <c r="J57" s="260"/>
      <c r="K57" s="336">
        <f>I57+J57</f>
        <v>1430531</v>
      </c>
      <c r="L57" s="340">
        <f t="shared" si="11"/>
        <v>1430531</v>
      </c>
      <c r="M57" s="318">
        <v>1430531</v>
      </c>
      <c r="N57" s="243"/>
      <c r="O57" s="243"/>
      <c r="P57" s="243"/>
      <c r="Q57" s="243"/>
      <c r="R57" s="243"/>
      <c r="S57" s="243"/>
      <c r="T57" s="243"/>
      <c r="U57" s="243"/>
    </row>
    <row r="58" spans="1:21" ht="15" thickBot="1" x14ac:dyDescent="0.35">
      <c r="A58" s="105" t="s">
        <v>148</v>
      </c>
      <c r="B58" s="261"/>
      <c r="C58" s="262"/>
      <c r="D58" s="364">
        <f>SUM(D59:D62)</f>
        <v>0</v>
      </c>
      <c r="E58" s="364">
        <f>SUM(E59:E62)</f>
        <v>0</v>
      </c>
      <c r="F58" s="365">
        <f>SUM(F59:F62)</f>
        <v>0</v>
      </c>
      <c r="G58" s="261"/>
      <c r="H58" s="262"/>
      <c r="I58" s="412">
        <f>SUM(I59:I61)</f>
        <v>3966193</v>
      </c>
      <c r="J58" s="412">
        <f t="shared" ref="J58:K58" si="29">SUM(J59:J61)</f>
        <v>0</v>
      </c>
      <c r="K58" s="412">
        <f t="shared" si="29"/>
        <v>3966193</v>
      </c>
      <c r="L58" s="340">
        <f t="shared" si="11"/>
        <v>3966193</v>
      </c>
      <c r="M58" s="322">
        <f>SUM(M59:M61)</f>
        <v>3966193</v>
      </c>
      <c r="N58" s="263">
        <f t="shared" ref="N58:U58" si="30">SUM(N59:N63)</f>
        <v>0</v>
      </c>
      <c r="O58" s="263">
        <f t="shared" si="30"/>
        <v>0</v>
      </c>
      <c r="P58" s="263">
        <f t="shared" si="30"/>
        <v>0</v>
      </c>
      <c r="Q58" s="263">
        <f t="shared" si="30"/>
        <v>0</v>
      </c>
      <c r="R58" s="263">
        <f t="shared" si="30"/>
        <v>0</v>
      </c>
      <c r="S58" s="263">
        <f t="shared" si="30"/>
        <v>0</v>
      </c>
      <c r="T58" s="263">
        <f t="shared" si="30"/>
        <v>0</v>
      </c>
      <c r="U58" s="263">
        <f t="shared" si="30"/>
        <v>0</v>
      </c>
    </row>
    <row r="59" spans="1:21" x14ac:dyDescent="0.3">
      <c r="A59" s="286" t="s">
        <v>347</v>
      </c>
      <c r="B59" s="259"/>
      <c r="C59" s="260"/>
      <c r="D59" s="366"/>
      <c r="E59" s="366"/>
      <c r="F59" s="363">
        <f>D59+E59</f>
        <v>0</v>
      </c>
      <c r="G59" s="259"/>
      <c r="H59" s="260"/>
      <c r="I59" s="260">
        <v>534993</v>
      </c>
      <c r="J59" s="260"/>
      <c r="K59" s="336">
        <f>I59+J59</f>
        <v>534993</v>
      </c>
      <c r="L59" s="340">
        <f t="shared" si="11"/>
        <v>534993</v>
      </c>
      <c r="M59" s="323">
        <v>534993</v>
      </c>
      <c r="N59" s="287"/>
      <c r="O59" s="287"/>
      <c r="P59" s="287"/>
      <c r="Q59" s="287"/>
      <c r="R59" s="287"/>
      <c r="S59" s="287"/>
      <c r="T59" s="287"/>
      <c r="U59" s="287"/>
    </row>
    <row r="60" spans="1:21" x14ac:dyDescent="0.3">
      <c r="A60" s="286" t="s">
        <v>408</v>
      </c>
      <c r="B60" s="259"/>
      <c r="C60" s="260"/>
      <c r="D60" s="362"/>
      <c r="E60" s="362"/>
      <c r="F60" s="363"/>
      <c r="G60" s="259"/>
      <c r="H60" s="260"/>
      <c r="I60" s="260">
        <v>887200</v>
      </c>
      <c r="J60" s="260"/>
      <c r="K60" s="336">
        <f>I60+J60</f>
        <v>887200</v>
      </c>
      <c r="L60" s="340"/>
      <c r="M60" s="410">
        <v>887200</v>
      </c>
      <c r="N60" s="411"/>
      <c r="O60" s="411"/>
      <c r="P60" s="411"/>
      <c r="Q60" s="411"/>
      <c r="R60" s="411"/>
      <c r="S60" s="411"/>
      <c r="T60" s="411"/>
      <c r="U60" s="411"/>
    </row>
    <row r="61" spans="1:21" ht="15" thickBot="1" x14ac:dyDescent="0.35">
      <c r="A61" s="439" t="s">
        <v>421</v>
      </c>
      <c r="I61" s="226">
        <v>2544000</v>
      </c>
      <c r="K61" s="440">
        <v>2544000</v>
      </c>
      <c r="M61" s="226">
        <v>2544000</v>
      </c>
    </row>
    <row r="62" spans="1:21" ht="15.6" thickTop="1" thickBot="1" x14ac:dyDescent="0.35">
      <c r="A62" s="288" t="s">
        <v>361</v>
      </c>
      <c r="B62" s="289"/>
      <c r="C62" s="289"/>
      <c r="D62" s="289"/>
      <c r="E62" s="289"/>
      <c r="F62" s="273"/>
      <c r="G62" s="289"/>
      <c r="H62" s="289"/>
      <c r="I62" s="289">
        <v>971050</v>
      </c>
      <c r="J62" s="289"/>
      <c r="K62" s="336">
        <f>I62+J62</f>
        <v>971050</v>
      </c>
      <c r="L62" s="340">
        <f t="shared" si="11"/>
        <v>971050</v>
      </c>
      <c r="M62" s="324">
        <v>971050</v>
      </c>
      <c r="N62" s="290"/>
      <c r="O62" s="290"/>
      <c r="P62" s="290"/>
      <c r="Q62" s="290"/>
      <c r="R62" s="290"/>
      <c r="S62" s="290"/>
      <c r="T62" s="290"/>
      <c r="U62" s="290"/>
    </row>
    <row r="63" spans="1:21" ht="16.2" thickTop="1" x14ac:dyDescent="0.3">
      <c r="A63" s="116" t="s">
        <v>351</v>
      </c>
      <c r="F63" s="272"/>
      <c r="I63" s="226">
        <v>4263500</v>
      </c>
      <c r="J63" s="325"/>
      <c r="K63" s="337">
        <v>4263500</v>
      </c>
      <c r="L63" s="340">
        <f t="shared" si="11"/>
        <v>4263500</v>
      </c>
      <c r="M63" s="272">
        <v>4263500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62FA-5584-43AE-A63F-47E8426123D5}">
  <dimension ref="A1:H79"/>
  <sheetViews>
    <sheetView workbookViewId="0">
      <pane ySplit="6" topLeftCell="A67" activePane="bottomLeft" state="frozen"/>
      <selection pane="bottomLeft" activeCell="F2" sqref="F2"/>
    </sheetView>
  </sheetViews>
  <sheetFormatPr defaultRowHeight="13.2" x14ac:dyDescent="0.25"/>
  <cols>
    <col min="1" max="1" width="5.6640625" style="123" customWidth="1"/>
    <col min="2" max="2" width="50" style="123" customWidth="1"/>
    <col min="3" max="3" width="14.6640625" style="123" customWidth="1"/>
    <col min="4" max="8" width="12.6640625" style="123" customWidth="1"/>
    <col min="9" max="255" width="9.109375" style="123"/>
    <col min="256" max="256" width="5.6640625" style="123" customWidth="1"/>
    <col min="257" max="257" width="50" style="123" customWidth="1"/>
    <col min="258" max="258" width="28.88671875" style="123" customWidth="1"/>
    <col min="259" max="511" width="9.109375" style="123"/>
    <col min="512" max="512" width="5.6640625" style="123" customWidth="1"/>
    <col min="513" max="513" width="50" style="123" customWidth="1"/>
    <col min="514" max="514" width="28.88671875" style="123" customWidth="1"/>
    <col min="515" max="767" width="9.109375" style="123"/>
    <col min="768" max="768" width="5.6640625" style="123" customWidth="1"/>
    <col min="769" max="769" width="50" style="123" customWidth="1"/>
    <col min="770" max="770" width="28.88671875" style="123" customWidth="1"/>
    <col min="771" max="1023" width="9.109375" style="123"/>
    <col min="1024" max="1024" width="5.6640625" style="123" customWidth="1"/>
    <col min="1025" max="1025" width="50" style="123" customWidth="1"/>
    <col min="1026" max="1026" width="28.88671875" style="123" customWidth="1"/>
    <col min="1027" max="1279" width="9.109375" style="123"/>
    <col min="1280" max="1280" width="5.6640625" style="123" customWidth="1"/>
    <col min="1281" max="1281" width="50" style="123" customWidth="1"/>
    <col min="1282" max="1282" width="28.88671875" style="123" customWidth="1"/>
    <col min="1283" max="1535" width="9.109375" style="123"/>
    <col min="1536" max="1536" width="5.6640625" style="123" customWidth="1"/>
    <col min="1537" max="1537" width="50" style="123" customWidth="1"/>
    <col min="1538" max="1538" width="28.88671875" style="123" customWidth="1"/>
    <col min="1539" max="1791" width="9.109375" style="123"/>
    <col min="1792" max="1792" width="5.6640625" style="123" customWidth="1"/>
    <col min="1793" max="1793" width="50" style="123" customWidth="1"/>
    <col min="1794" max="1794" width="28.88671875" style="123" customWidth="1"/>
    <col min="1795" max="2047" width="9.109375" style="123"/>
    <col min="2048" max="2048" width="5.6640625" style="123" customWidth="1"/>
    <col min="2049" max="2049" width="50" style="123" customWidth="1"/>
    <col min="2050" max="2050" width="28.88671875" style="123" customWidth="1"/>
    <col min="2051" max="2303" width="9.109375" style="123"/>
    <col min="2304" max="2304" width="5.6640625" style="123" customWidth="1"/>
    <col min="2305" max="2305" width="50" style="123" customWidth="1"/>
    <col min="2306" max="2306" width="28.88671875" style="123" customWidth="1"/>
    <col min="2307" max="2559" width="9.109375" style="123"/>
    <col min="2560" max="2560" width="5.6640625" style="123" customWidth="1"/>
    <col min="2561" max="2561" width="50" style="123" customWidth="1"/>
    <col min="2562" max="2562" width="28.88671875" style="123" customWidth="1"/>
    <col min="2563" max="2815" width="9.109375" style="123"/>
    <col min="2816" max="2816" width="5.6640625" style="123" customWidth="1"/>
    <col min="2817" max="2817" width="50" style="123" customWidth="1"/>
    <col min="2818" max="2818" width="28.88671875" style="123" customWidth="1"/>
    <col min="2819" max="3071" width="9.109375" style="123"/>
    <col min="3072" max="3072" width="5.6640625" style="123" customWidth="1"/>
    <col min="3073" max="3073" width="50" style="123" customWidth="1"/>
    <col min="3074" max="3074" width="28.88671875" style="123" customWidth="1"/>
    <col min="3075" max="3327" width="9.109375" style="123"/>
    <col min="3328" max="3328" width="5.6640625" style="123" customWidth="1"/>
    <col min="3329" max="3329" width="50" style="123" customWidth="1"/>
    <col min="3330" max="3330" width="28.88671875" style="123" customWidth="1"/>
    <col min="3331" max="3583" width="9.109375" style="123"/>
    <col min="3584" max="3584" width="5.6640625" style="123" customWidth="1"/>
    <col min="3585" max="3585" width="50" style="123" customWidth="1"/>
    <col min="3586" max="3586" width="28.88671875" style="123" customWidth="1"/>
    <col min="3587" max="3839" width="9.109375" style="123"/>
    <col min="3840" max="3840" width="5.6640625" style="123" customWidth="1"/>
    <col min="3841" max="3841" width="50" style="123" customWidth="1"/>
    <col min="3842" max="3842" width="28.88671875" style="123" customWidth="1"/>
    <col min="3843" max="4095" width="9.109375" style="123"/>
    <col min="4096" max="4096" width="5.6640625" style="123" customWidth="1"/>
    <col min="4097" max="4097" width="50" style="123" customWidth="1"/>
    <col min="4098" max="4098" width="28.88671875" style="123" customWidth="1"/>
    <col min="4099" max="4351" width="9.109375" style="123"/>
    <col min="4352" max="4352" width="5.6640625" style="123" customWidth="1"/>
    <col min="4353" max="4353" width="50" style="123" customWidth="1"/>
    <col min="4354" max="4354" width="28.88671875" style="123" customWidth="1"/>
    <col min="4355" max="4607" width="9.109375" style="123"/>
    <col min="4608" max="4608" width="5.6640625" style="123" customWidth="1"/>
    <col min="4609" max="4609" width="50" style="123" customWidth="1"/>
    <col min="4610" max="4610" width="28.88671875" style="123" customWidth="1"/>
    <col min="4611" max="4863" width="9.109375" style="123"/>
    <col min="4864" max="4864" width="5.6640625" style="123" customWidth="1"/>
    <col min="4865" max="4865" width="50" style="123" customWidth="1"/>
    <col min="4866" max="4866" width="28.88671875" style="123" customWidth="1"/>
    <col min="4867" max="5119" width="9.109375" style="123"/>
    <col min="5120" max="5120" width="5.6640625" style="123" customWidth="1"/>
    <col min="5121" max="5121" width="50" style="123" customWidth="1"/>
    <col min="5122" max="5122" width="28.88671875" style="123" customWidth="1"/>
    <col min="5123" max="5375" width="9.109375" style="123"/>
    <col min="5376" max="5376" width="5.6640625" style="123" customWidth="1"/>
    <col min="5377" max="5377" width="50" style="123" customWidth="1"/>
    <col min="5378" max="5378" width="28.88671875" style="123" customWidth="1"/>
    <col min="5379" max="5631" width="9.109375" style="123"/>
    <col min="5632" max="5632" width="5.6640625" style="123" customWidth="1"/>
    <col min="5633" max="5633" width="50" style="123" customWidth="1"/>
    <col min="5634" max="5634" width="28.88671875" style="123" customWidth="1"/>
    <col min="5635" max="5887" width="9.109375" style="123"/>
    <col min="5888" max="5888" width="5.6640625" style="123" customWidth="1"/>
    <col min="5889" max="5889" width="50" style="123" customWidth="1"/>
    <col min="5890" max="5890" width="28.88671875" style="123" customWidth="1"/>
    <col min="5891" max="6143" width="9.109375" style="123"/>
    <col min="6144" max="6144" width="5.6640625" style="123" customWidth="1"/>
    <col min="6145" max="6145" width="50" style="123" customWidth="1"/>
    <col min="6146" max="6146" width="28.88671875" style="123" customWidth="1"/>
    <col min="6147" max="6399" width="9.109375" style="123"/>
    <col min="6400" max="6400" width="5.6640625" style="123" customWidth="1"/>
    <col min="6401" max="6401" width="50" style="123" customWidth="1"/>
    <col min="6402" max="6402" width="28.88671875" style="123" customWidth="1"/>
    <col min="6403" max="6655" width="9.109375" style="123"/>
    <col min="6656" max="6656" width="5.6640625" style="123" customWidth="1"/>
    <col min="6657" max="6657" width="50" style="123" customWidth="1"/>
    <col min="6658" max="6658" width="28.88671875" style="123" customWidth="1"/>
    <col min="6659" max="6911" width="9.109375" style="123"/>
    <col min="6912" max="6912" width="5.6640625" style="123" customWidth="1"/>
    <col min="6913" max="6913" width="50" style="123" customWidth="1"/>
    <col min="6914" max="6914" width="28.88671875" style="123" customWidth="1"/>
    <col min="6915" max="7167" width="9.109375" style="123"/>
    <col min="7168" max="7168" width="5.6640625" style="123" customWidth="1"/>
    <col min="7169" max="7169" width="50" style="123" customWidth="1"/>
    <col min="7170" max="7170" width="28.88671875" style="123" customWidth="1"/>
    <col min="7171" max="7423" width="9.109375" style="123"/>
    <col min="7424" max="7424" width="5.6640625" style="123" customWidth="1"/>
    <col min="7425" max="7425" width="50" style="123" customWidth="1"/>
    <col min="7426" max="7426" width="28.88671875" style="123" customWidth="1"/>
    <col min="7427" max="7679" width="9.109375" style="123"/>
    <col min="7680" max="7680" width="5.6640625" style="123" customWidth="1"/>
    <col min="7681" max="7681" width="50" style="123" customWidth="1"/>
    <col min="7682" max="7682" width="28.88671875" style="123" customWidth="1"/>
    <col min="7683" max="7935" width="9.109375" style="123"/>
    <col min="7936" max="7936" width="5.6640625" style="123" customWidth="1"/>
    <col min="7937" max="7937" width="50" style="123" customWidth="1"/>
    <col min="7938" max="7938" width="28.88671875" style="123" customWidth="1"/>
    <col min="7939" max="8191" width="9.109375" style="123"/>
    <col min="8192" max="8192" width="5.6640625" style="123" customWidth="1"/>
    <col min="8193" max="8193" width="50" style="123" customWidth="1"/>
    <col min="8194" max="8194" width="28.88671875" style="123" customWidth="1"/>
    <col min="8195" max="8447" width="9.109375" style="123"/>
    <col min="8448" max="8448" width="5.6640625" style="123" customWidth="1"/>
    <col min="8449" max="8449" width="50" style="123" customWidth="1"/>
    <col min="8450" max="8450" width="28.88671875" style="123" customWidth="1"/>
    <col min="8451" max="8703" width="9.109375" style="123"/>
    <col min="8704" max="8704" width="5.6640625" style="123" customWidth="1"/>
    <col min="8705" max="8705" width="50" style="123" customWidth="1"/>
    <col min="8706" max="8706" width="28.88671875" style="123" customWidth="1"/>
    <col min="8707" max="8959" width="9.109375" style="123"/>
    <col min="8960" max="8960" width="5.6640625" style="123" customWidth="1"/>
    <col min="8961" max="8961" width="50" style="123" customWidth="1"/>
    <col min="8962" max="8962" width="28.88671875" style="123" customWidth="1"/>
    <col min="8963" max="9215" width="9.109375" style="123"/>
    <col min="9216" max="9216" width="5.6640625" style="123" customWidth="1"/>
    <col min="9217" max="9217" width="50" style="123" customWidth="1"/>
    <col min="9218" max="9218" width="28.88671875" style="123" customWidth="1"/>
    <col min="9219" max="9471" width="9.109375" style="123"/>
    <col min="9472" max="9472" width="5.6640625" style="123" customWidth="1"/>
    <col min="9473" max="9473" width="50" style="123" customWidth="1"/>
    <col min="9474" max="9474" width="28.88671875" style="123" customWidth="1"/>
    <col min="9475" max="9727" width="9.109375" style="123"/>
    <col min="9728" max="9728" width="5.6640625" style="123" customWidth="1"/>
    <col min="9729" max="9729" width="50" style="123" customWidth="1"/>
    <col min="9730" max="9730" width="28.88671875" style="123" customWidth="1"/>
    <col min="9731" max="9983" width="9.109375" style="123"/>
    <col min="9984" max="9984" width="5.6640625" style="123" customWidth="1"/>
    <col min="9985" max="9985" width="50" style="123" customWidth="1"/>
    <col min="9986" max="9986" width="28.88671875" style="123" customWidth="1"/>
    <col min="9987" max="10239" width="9.109375" style="123"/>
    <col min="10240" max="10240" width="5.6640625" style="123" customWidth="1"/>
    <col min="10241" max="10241" width="50" style="123" customWidth="1"/>
    <col min="10242" max="10242" width="28.88671875" style="123" customWidth="1"/>
    <col min="10243" max="10495" width="9.109375" style="123"/>
    <col min="10496" max="10496" width="5.6640625" style="123" customWidth="1"/>
    <col min="10497" max="10497" width="50" style="123" customWidth="1"/>
    <col min="10498" max="10498" width="28.88671875" style="123" customWidth="1"/>
    <col min="10499" max="10751" width="9.109375" style="123"/>
    <col min="10752" max="10752" width="5.6640625" style="123" customWidth="1"/>
    <col min="10753" max="10753" width="50" style="123" customWidth="1"/>
    <col min="10754" max="10754" width="28.88671875" style="123" customWidth="1"/>
    <col min="10755" max="11007" width="9.109375" style="123"/>
    <col min="11008" max="11008" width="5.6640625" style="123" customWidth="1"/>
    <col min="11009" max="11009" width="50" style="123" customWidth="1"/>
    <col min="11010" max="11010" width="28.88671875" style="123" customWidth="1"/>
    <col min="11011" max="11263" width="9.109375" style="123"/>
    <col min="11264" max="11264" width="5.6640625" style="123" customWidth="1"/>
    <col min="11265" max="11265" width="50" style="123" customWidth="1"/>
    <col min="11266" max="11266" width="28.88671875" style="123" customWidth="1"/>
    <col min="11267" max="11519" width="9.109375" style="123"/>
    <col min="11520" max="11520" width="5.6640625" style="123" customWidth="1"/>
    <col min="11521" max="11521" width="50" style="123" customWidth="1"/>
    <col min="11522" max="11522" width="28.88671875" style="123" customWidth="1"/>
    <col min="11523" max="11775" width="9.109375" style="123"/>
    <col min="11776" max="11776" width="5.6640625" style="123" customWidth="1"/>
    <col min="11777" max="11777" width="50" style="123" customWidth="1"/>
    <col min="11778" max="11778" width="28.88671875" style="123" customWidth="1"/>
    <col min="11779" max="12031" width="9.109375" style="123"/>
    <col min="12032" max="12032" width="5.6640625" style="123" customWidth="1"/>
    <col min="12033" max="12033" width="50" style="123" customWidth="1"/>
    <col min="12034" max="12034" width="28.88671875" style="123" customWidth="1"/>
    <col min="12035" max="12287" width="9.109375" style="123"/>
    <col min="12288" max="12288" width="5.6640625" style="123" customWidth="1"/>
    <col min="12289" max="12289" width="50" style="123" customWidth="1"/>
    <col min="12290" max="12290" width="28.88671875" style="123" customWidth="1"/>
    <col min="12291" max="12543" width="9.109375" style="123"/>
    <col min="12544" max="12544" width="5.6640625" style="123" customWidth="1"/>
    <col min="12545" max="12545" width="50" style="123" customWidth="1"/>
    <col min="12546" max="12546" width="28.88671875" style="123" customWidth="1"/>
    <col min="12547" max="12799" width="9.109375" style="123"/>
    <col min="12800" max="12800" width="5.6640625" style="123" customWidth="1"/>
    <col min="12801" max="12801" width="50" style="123" customWidth="1"/>
    <col min="12802" max="12802" width="28.88671875" style="123" customWidth="1"/>
    <col min="12803" max="13055" width="9.109375" style="123"/>
    <col min="13056" max="13056" width="5.6640625" style="123" customWidth="1"/>
    <col min="13057" max="13057" width="50" style="123" customWidth="1"/>
    <col min="13058" max="13058" width="28.88671875" style="123" customWidth="1"/>
    <col min="13059" max="13311" width="9.109375" style="123"/>
    <col min="13312" max="13312" width="5.6640625" style="123" customWidth="1"/>
    <col min="13313" max="13313" width="50" style="123" customWidth="1"/>
    <col min="13314" max="13314" width="28.88671875" style="123" customWidth="1"/>
    <col min="13315" max="13567" width="9.109375" style="123"/>
    <col min="13568" max="13568" width="5.6640625" style="123" customWidth="1"/>
    <col min="13569" max="13569" width="50" style="123" customWidth="1"/>
    <col min="13570" max="13570" width="28.88671875" style="123" customWidth="1"/>
    <col min="13571" max="13823" width="9.109375" style="123"/>
    <col min="13824" max="13824" width="5.6640625" style="123" customWidth="1"/>
    <col min="13825" max="13825" width="50" style="123" customWidth="1"/>
    <col min="13826" max="13826" width="28.88671875" style="123" customWidth="1"/>
    <col min="13827" max="14079" width="9.109375" style="123"/>
    <col min="14080" max="14080" width="5.6640625" style="123" customWidth="1"/>
    <col min="14081" max="14081" width="50" style="123" customWidth="1"/>
    <col min="14082" max="14082" width="28.88671875" style="123" customWidth="1"/>
    <col min="14083" max="14335" width="9.109375" style="123"/>
    <col min="14336" max="14336" width="5.6640625" style="123" customWidth="1"/>
    <col min="14337" max="14337" width="50" style="123" customWidth="1"/>
    <col min="14338" max="14338" width="28.88671875" style="123" customWidth="1"/>
    <col min="14339" max="14591" width="9.109375" style="123"/>
    <col min="14592" max="14592" width="5.6640625" style="123" customWidth="1"/>
    <col min="14593" max="14593" width="50" style="123" customWidth="1"/>
    <col min="14594" max="14594" width="28.88671875" style="123" customWidth="1"/>
    <col min="14595" max="14847" width="9.109375" style="123"/>
    <col min="14848" max="14848" width="5.6640625" style="123" customWidth="1"/>
    <col min="14849" max="14849" width="50" style="123" customWidth="1"/>
    <col min="14850" max="14850" width="28.88671875" style="123" customWidth="1"/>
    <col min="14851" max="15103" width="9.109375" style="123"/>
    <col min="15104" max="15104" width="5.6640625" style="123" customWidth="1"/>
    <col min="15105" max="15105" width="50" style="123" customWidth="1"/>
    <col min="15106" max="15106" width="28.88671875" style="123" customWidth="1"/>
    <col min="15107" max="15359" width="9.109375" style="123"/>
    <col min="15360" max="15360" width="5.6640625" style="123" customWidth="1"/>
    <col min="15361" max="15361" width="50" style="123" customWidth="1"/>
    <col min="15362" max="15362" width="28.88671875" style="123" customWidth="1"/>
    <col min="15363" max="15615" width="9.109375" style="123"/>
    <col min="15616" max="15616" width="5.6640625" style="123" customWidth="1"/>
    <col min="15617" max="15617" width="50" style="123" customWidth="1"/>
    <col min="15618" max="15618" width="28.88671875" style="123" customWidth="1"/>
    <col min="15619" max="15871" width="9.109375" style="123"/>
    <col min="15872" max="15872" width="5.6640625" style="123" customWidth="1"/>
    <col min="15873" max="15873" width="50" style="123" customWidth="1"/>
    <col min="15874" max="15874" width="28.88671875" style="123" customWidth="1"/>
    <col min="15875" max="16127" width="9.109375" style="123"/>
    <col min="16128" max="16128" width="5.6640625" style="123" customWidth="1"/>
    <col min="16129" max="16129" width="50" style="123" customWidth="1"/>
    <col min="16130" max="16130" width="28.88671875" style="123" customWidth="1"/>
    <col min="16131" max="16384" width="9.109375" style="123"/>
  </cols>
  <sheetData>
    <row r="1" spans="1:8" x14ac:dyDescent="0.25">
      <c r="B1" s="124" t="s">
        <v>174</v>
      </c>
      <c r="F1" s="123" t="s">
        <v>336</v>
      </c>
    </row>
    <row r="2" spans="1:8" x14ac:dyDescent="0.25">
      <c r="B2" s="124" t="s">
        <v>226</v>
      </c>
      <c r="C2" s="125"/>
      <c r="F2" s="225" t="s">
        <v>429</v>
      </c>
    </row>
    <row r="3" spans="1:8" x14ac:dyDescent="0.25">
      <c r="C3" s="13"/>
      <c r="F3" s="123" t="s">
        <v>77</v>
      </c>
    </row>
    <row r="4" spans="1:8" x14ac:dyDescent="0.25">
      <c r="B4" s="126"/>
      <c r="C4" s="127" t="s">
        <v>176</v>
      </c>
    </row>
    <row r="5" spans="1:8" ht="39.6" x14ac:dyDescent="0.25">
      <c r="A5" s="1" t="s">
        <v>1</v>
      </c>
      <c r="B5" s="2" t="s">
        <v>2</v>
      </c>
      <c r="C5" s="3" t="s">
        <v>225</v>
      </c>
      <c r="D5" s="3" t="s">
        <v>40</v>
      </c>
      <c r="E5" s="3" t="s">
        <v>178</v>
      </c>
      <c r="F5" s="3" t="s">
        <v>42</v>
      </c>
      <c r="G5" s="3" t="s">
        <v>172</v>
      </c>
      <c r="H5" s="3" t="s">
        <v>43</v>
      </c>
    </row>
    <row r="6" spans="1:8" ht="26.4" x14ac:dyDescent="0.25">
      <c r="A6" s="4">
        <v>1</v>
      </c>
      <c r="B6" s="128" t="s">
        <v>44</v>
      </c>
      <c r="C6" s="129">
        <f>SUM(D6:H6)</f>
        <v>108620388</v>
      </c>
      <c r="D6" s="5">
        <v>108620388</v>
      </c>
      <c r="E6" s="5"/>
      <c r="F6" s="5"/>
      <c r="G6" s="5"/>
      <c r="H6" s="5"/>
    </row>
    <row r="7" spans="1:8" ht="26.4" x14ac:dyDescent="0.25">
      <c r="A7" s="4">
        <v>2</v>
      </c>
      <c r="B7" s="128" t="s">
        <v>179</v>
      </c>
      <c r="C7" s="129">
        <f t="shared" ref="C7:C70" si="0">SUM(D7:H7)</f>
        <v>144158533</v>
      </c>
      <c r="D7" s="5">
        <v>144158533</v>
      </c>
      <c r="E7" s="5"/>
      <c r="F7" s="5"/>
      <c r="G7" s="5"/>
      <c r="H7" s="5"/>
    </row>
    <row r="8" spans="1:8" ht="26.4" x14ac:dyDescent="0.25">
      <c r="A8" s="4">
        <v>3</v>
      </c>
      <c r="B8" s="128" t="s">
        <v>180</v>
      </c>
      <c r="C8" s="129">
        <f t="shared" si="0"/>
        <v>105915656</v>
      </c>
      <c r="D8" s="5">
        <v>105915656</v>
      </c>
      <c r="E8" s="5"/>
      <c r="F8" s="5"/>
      <c r="G8" s="5"/>
      <c r="H8" s="5"/>
    </row>
    <row r="9" spans="1:8" ht="26.4" x14ac:dyDescent="0.25">
      <c r="A9" s="4">
        <v>4</v>
      </c>
      <c r="B9" s="128" t="s">
        <v>181</v>
      </c>
      <c r="C9" s="129">
        <f t="shared" si="0"/>
        <v>8755652</v>
      </c>
      <c r="D9" s="5">
        <v>8755652</v>
      </c>
      <c r="E9" s="5"/>
      <c r="F9" s="5"/>
      <c r="G9" s="5"/>
      <c r="H9" s="5"/>
    </row>
    <row r="10" spans="1:8" ht="26.4" x14ac:dyDescent="0.25">
      <c r="A10" s="4">
        <v>5</v>
      </c>
      <c r="B10" s="128" t="s">
        <v>182</v>
      </c>
      <c r="C10" s="129">
        <f t="shared" si="0"/>
        <v>3966193</v>
      </c>
      <c r="D10" s="5">
        <v>3966193</v>
      </c>
      <c r="E10" s="5"/>
      <c r="F10" s="5"/>
      <c r="G10" s="5"/>
      <c r="H10" s="5"/>
    </row>
    <row r="11" spans="1:8" x14ac:dyDescent="0.25">
      <c r="A11" s="4">
        <v>6</v>
      </c>
      <c r="B11" s="128" t="s">
        <v>156</v>
      </c>
      <c r="C11" s="129">
        <f t="shared" si="0"/>
        <v>971050</v>
      </c>
      <c r="D11" s="5">
        <v>971050</v>
      </c>
      <c r="E11" s="5"/>
      <c r="F11" s="5"/>
      <c r="G11" s="5"/>
      <c r="H11" s="5"/>
    </row>
    <row r="12" spans="1:8" x14ac:dyDescent="0.25">
      <c r="A12" s="4">
        <v>7</v>
      </c>
      <c r="B12" s="128" t="s">
        <v>45</v>
      </c>
      <c r="C12" s="129">
        <f t="shared" si="0"/>
        <v>372387472</v>
      </c>
      <c r="D12" s="14">
        <f>SUM(D6:D11)</f>
        <v>372387472</v>
      </c>
      <c r="E12" s="14">
        <f>SUM(E6:E11)</f>
        <v>0</v>
      </c>
      <c r="F12" s="14">
        <f>SUM(F6:F11)</f>
        <v>0</v>
      </c>
      <c r="G12" s="14">
        <f>SUM(G6:G11)</f>
        <v>0</v>
      </c>
      <c r="H12" s="14">
        <f>SUM(H6:H11)</f>
        <v>0</v>
      </c>
    </row>
    <row r="13" spans="1:8" s="132" customFormat="1" x14ac:dyDescent="0.25">
      <c r="A13" s="4">
        <v>8</v>
      </c>
      <c r="B13" s="130" t="s">
        <v>183</v>
      </c>
      <c r="C13" s="129">
        <f t="shared" si="0"/>
        <v>0</v>
      </c>
      <c r="D13" s="131"/>
      <c r="E13" s="131"/>
      <c r="F13" s="131"/>
      <c r="G13" s="131"/>
      <c r="H13" s="131"/>
    </row>
    <row r="14" spans="1:8" ht="26.4" x14ac:dyDescent="0.25">
      <c r="A14" s="4">
        <v>9</v>
      </c>
      <c r="B14" s="128" t="s">
        <v>46</v>
      </c>
      <c r="C14" s="129">
        <f t="shared" si="0"/>
        <v>315398858</v>
      </c>
      <c r="D14" s="14">
        <f>SUM(D15:D19)</f>
        <v>248292884</v>
      </c>
      <c r="E14" s="14">
        <f>SUM(E15:E19)</f>
        <v>1981048</v>
      </c>
      <c r="F14" s="14">
        <f>SUM(F15:F19)</f>
        <v>63264006</v>
      </c>
      <c r="G14" s="14">
        <f>SUM(G15:G19)</f>
        <v>966128</v>
      </c>
      <c r="H14" s="14">
        <f>SUM(H15:H19)</f>
        <v>894792</v>
      </c>
    </row>
    <row r="15" spans="1:8" x14ac:dyDescent="0.25">
      <c r="A15" s="4">
        <v>10</v>
      </c>
      <c r="B15" s="128" t="s">
        <v>184</v>
      </c>
      <c r="C15" s="129">
        <f t="shared" si="0"/>
        <v>6244548</v>
      </c>
      <c r="D15" s="5">
        <v>4263500</v>
      </c>
      <c r="E15" s="5">
        <v>1981048</v>
      </c>
      <c r="F15" s="5"/>
      <c r="G15" s="5"/>
      <c r="H15" s="5"/>
    </row>
    <row r="16" spans="1:8" x14ac:dyDescent="0.25">
      <c r="A16" s="4">
        <v>11</v>
      </c>
      <c r="B16" s="128" t="s">
        <v>185</v>
      </c>
      <c r="C16" s="129">
        <f t="shared" si="0"/>
        <v>228071912</v>
      </c>
      <c r="D16" s="5">
        <v>227105784</v>
      </c>
      <c r="E16" s="5"/>
      <c r="F16" s="5"/>
      <c r="G16" s="5">
        <v>966128</v>
      </c>
      <c r="H16" s="5"/>
    </row>
    <row r="17" spans="1:8" x14ac:dyDescent="0.25">
      <c r="A17" s="4">
        <v>12</v>
      </c>
      <c r="B17" s="128" t="s">
        <v>186</v>
      </c>
      <c r="C17" s="129">
        <f t="shared" si="0"/>
        <v>16923600</v>
      </c>
      <c r="D17" s="5">
        <v>16923600</v>
      </c>
      <c r="E17" s="5"/>
      <c r="F17" s="5"/>
      <c r="G17" s="5"/>
      <c r="H17" s="5"/>
    </row>
    <row r="18" spans="1:8" x14ac:dyDescent="0.25">
      <c r="A18" s="4">
        <v>13</v>
      </c>
      <c r="B18" s="128" t="s">
        <v>187</v>
      </c>
      <c r="C18" s="129">
        <f t="shared" si="0"/>
        <v>64158798</v>
      </c>
      <c r="D18" s="5"/>
      <c r="E18" s="5"/>
      <c r="F18" s="5">
        <v>63264006</v>
      </c>
      <c r="G18" s="5"/>
      <c r="H18" s="5">
        <v>894792</v>
      </c>
    </row>
    <row r="19" spans="1:8" x14ac:dyDescent="0.25">
      <c r="A19" s="4">
        <v>14</v>
      </c>
      <c r="B19" s="128" t="s">
        <v>188</v>
      </c>
      <c r="C19" s="129">
        <f t="shared" si="0"/>
        <v>0</v>
      </c>
      <c r="D19" s="5"/>
      <c r="E19" s="5"/>
      <c r="F19" s="5"/>
      <c r="G19" s="5"/>
      <c r="H19" s="5"/>
    </row>
    <row r="20" spans="1:8" ht="26.4" x14ac:dyDescent="0.25">
      <c r="A20" s="4">
        <v>15</v>
      </c>
      <c r="B20" s="133" t="s">
        <v>47</v>
      </c>
      <c r="C20" s="129">
        <f t="shared" si="0"/>
        <v>687786330</v>
      </c>
      <c r="D20" s="6">
        <f>D12+D14</f>
        <v>620680356</v>
      </c>
      <c r="E20" s="6">
        <f>E12+E14</f>
        <v>1981048</v>
      </c>
      <c r="F20" s="6">
        <f>F12+F14</f>
        <v>63264006</v>
      </c>
      <c r="G20" s="6">
        <f>G12+G14</f>
        <v>966128</v>
      </c>
      <c r="H20" s="6">
        <f>H12+H14</f>
        <v>894792</v>
      </c>
    </row>
    <row r="21" spans="1:8" x14ac:dyDescent="0.25">
      <c r="A21" s="4">
        <v>16</v>
      </c>
      <c r="B21" s="128" t="s">
        <v>48</v>
      </c>
      <c r="C21" s="129">
        <f t="shared" si="0"/>
        <v>95035862</v>
      </c>
      <c r="D21" s="15">
        <f>D22</f>
        <v>95035862</v>
      </c>
      <c r="E21" s="15">
        <f>E22</f>
        <v>0</v>
      </c>
      <c r="F21" s="15">
        <f>F22</f>
        <v>0</v>
      </c>
      <c r="G21" s="15">
        <f>G22</f>
        <v>0</v>
      </c>
      <c r="H21" s="15">
        <f>H22</f>
        <v>0</v>
      </c>
    </row>
    <row r="22" spans="1:8" x14ac:dyDescent="0.25">
      <c r="A22" s="4">
        <v>17</v>
      </c>
      <c r="B22" s="128" t="s">
        <v>189</v>
      </c>
      <c r="C22" s="129">
        <f t="shared" si="0"/>
        <v>95035862</v>
      </c>
      <c r="D22" s="134">
        <v>95035862</v>
      </c>
      <c r="E22" s="134"/>
      <c r="F22" s="134"/>
      <c r="G22" s="134"/>
      <c r="H22" s="134"/>
    </row>
    <row r="23" spans="1:8" x14ac:dyDescent="0.25">
      <c r="A23" s="4">
        <v>18</v>
      </c>
      <c r="B23" s="128" t="s">
        <v>190</v>
      </c>
      <c r="C23" s="129">
        <f t="shared" si="0"/>
        <v>1042344707</v>
      </c>
      <c r="D23" s="15">
        <f>SUM(D24:D27)</f>
        <v>1041544707</v>
      </c>
      <c r="E23" s="15">
        <f>SUM(E24:E27)</f>
        <v>0</v>
      </c>
      <c r="F23" s="15">
        <f>SUM(F24:F27)</f>
        <v>0</v>
      </c>
      <c r="G23" s="15">
        <f>SUM(G24:G27)</f>
        <v>800000</v>
      </c>
      <c r="H23" s="15">
        <f>SUM(H24:H27)</f>
        <v>0</v>
      </c>
    </row>
    <row r="24" spans="1:8" x14ac:dyDescent="0.25">
      <c r="A24" s="4">
        <v>19</v>
      </c>
      <c r="B24" s="128" t="s">
        <v>191</v>
      </c>
      <c r="C24" s="129">
        <f t="shared" si="0"/>
        <v>14249204</v>
      </c>
      <c r="D24" s="3">
        <v>14249204</v>
      </c>
      <c r="E24" s="3"/>
      <c r="F24" s="3"/>
      <c r="G24" s="3"/>
      <c r="H24" s="3"/>
    </row>
    <row r="25" spans="1:8" x14ac:dyDescent="0.25">
      <c r="A25" s="4">
        <v>20</v>
      </c>
      <c r="B25" s="128" t="s">
        <v>192</v>
      </c>
      <c r="C25" s="129">
        <f t="shared" si="0"/>
        <v>1028095503</v>
      </c>
      <c r="D25" s="3">
        <v>1027295503</v>
      </c>
      <c r="E25" s="3"/>
      <c r="F25" s="3"/>
      <c r="G25" s="3">
        <v>800000</v>
      </c>
      <c r="H25" s="3"/>
    </row>
    <row r="26" spans="1:8" x14ac:dyDescent="0.25">
      <c r="A26" s="4">
        <v>21</v>
      </c>
      <c r="B26" s="128" t="s">
        <v>193</v>
      </c>
      <c r="C26" s="129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135" t="s">
        <v>194</v>
      </c>
      <c r="C27" s="129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133" t="s">
        <v>49</v>
      </c>
      <c r="C28" s="129">
        <f t="shared" si="0"/>
        <v>1137380569</v>
      </c>
      <c r="D28" s="6">
        <f>D21+D23</f>
        <v>1136580569</v>
      </c>
      <c r="E28" s="6">
        <f>E21+E23</f>
        <v>0</v>
      </c>
      <c r="F28" s="6">
        <f>F21+F23</f>
        <v>0</v>
      </c>
      <c r="G28" s="6">
        <f>G21+G23</f>
        <v>800000</v>
      </c>
      <c r="H28" s="6">
        <f>H21+H23</f>
        <v>0</v>
      </c>
    </row>
    <row r="29" spans="1:8" x14ac:dyDescent="0.25">
      <c r="A29" s="4">
        <v>24</v>
      </c>
      <c r="B29" s="128" t="s">
        <v>50</v>
      </c>
      <c r="C29" s="129">
        <f t="shared" si="0"/>
        <v>110200000</v>
      </c>
      <c r="D29" s="14">
        <f>SUM(D30:D31)</f>
        <v>110200000</v>
      </c>
      <c r="E29" s="14">
        <f>SUM(E30:E31)</f>
        <v>0</v>
      </c>
      <c r="F29" s="14">
        <f>SUM(F30:F31)</f>
        <v>0</v>
      </c>
      <c r="G29" s="14">
        <f>SUM(G30:G31)</f>
        <v>0</v>
      </c>
      <c r="H29" s="14">
        <f>SUM(H30:H31)</f>
        <v>0</v>
      </c>
    </row>
    <row r="30" spans="1:8" x14ac:dyDescent="0.25">
      <c r="A30" s="4">
        <v>25</v>
      </c>
      <c r="B30" s="128" t="s">
        <v>51</v>
      </c>
      <c r="C30" s="129">
        <f t="shared" si="0"/>
        <v>110200000</v>
      </c>
      <c r="D30" s="5">
        <v>110200000</v>
      </c>
      <c r="E30" s="5"/>
      <c r="F30" s="5"/>
      <c r="G30" s="5"/>
      <c r="H30" s="5"/>
    </row>
    <row r="31" spans="1:8" ht="16.5" customHeight="1" x14ac:dyDescent="0.25">
      <c r="A31" s="4">
        <v>26</v>
      </c>
      <c r="B31" s="128" t="s">
        <v>52</v>
      </c>
      <c r="C31" s="129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128" t="s">
        <v>53</v>
      </c>
      <c r="C32" s="129">
        <f t="shared" si="0"/>
        <v>181000000</v>
      </c>
      <c r="D32" s="5">
        <v>181000000</v>
      </c>
      <c r="E32" s="5"/>
      <c r="F32" s="5"/>
      <c r="G32" s="5"/>
      <c r="H32" s="5"/>
    </row>
    <row r="33" spans="1:8" x14ac:dyDescent="0.25">
      <c r="A33" s="4">
        <v>28</v>
      </c>
      <c r="B33" s="128" t="s">
        <v>195</v>
      </c>
      <c r="C33" s="129">
        <f t="shared" si="0"/>
        <v>11800000</v>
      </c>
      <c r="D33" s="5">
        <v>11800000</v>
      </c>
      <c r="E33" s="5"/>
      <c r="F33" s="5"/>
      <c r="G33" s="5"/>
      <c r="H33" s="5"/>
    </row>
    <row r="34" spans="1:8" ht="26.4" x14ac:dyDescent="0.25">
      <c r="A34" s="4">
        <v>29</v>
      </c>
      <c r="B34" s="128" t="s">
        <v>196</v>
      </c>
      <c r="C34" s="129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128" t="s">
        <v>54</v>
      </c>
      <c r="C35" s="129">
        <f t="shared" si="0"/>
        <v>192800000</v>
      </c>
      <c r="D35" s="14">
        <f>SUM(D32:D34)</f>
        <v>192800000</v>
      </c>
      <c r="E35" s="14">
        <f>SUM(E32:E34)</f>
        <v>0</v>
      </c>
      <c r="F35" s="14">
        <f>SUM(F32:F34)</f>
        <v>0</v>
      </c>
      <c r="G35" s="14">
        <f>SUM(G32:G34)</f>
        <v>0</v>
      </c>
      <c r="H35" s="14">
        <f>SUM(H32:H34)</f>
        <v>0</v>
      </c>
    </row>
    <row r="36" spans="1:8" x14ac:dyDescent="0.25">
      <c r="A36" s="4">
        <v>31</v>
      </c>
      <c r="B36" s="128" t="s">
        <v>55</v>
      </c>
      <c r="C36" s="129">
        <f t="shared" si="0"/>
        <v>400000</v>
      </c>
      <c r="D36" s="14">
        <f>SUM(D37:D38)</f>
        <v>400000</v>
      </c>
      <c r="E36" s="14">
        <f>SUM(E37:E38)</f>
        <v>0</v>
      </c>
      <c r="F36" s="14">
        <f>SUM(F37:F38)</f>
        <v>0</v>
      </c>
      <c r="G36" s="14">
        <f>SUM(G37:G38)</f>
        <v>0</v>
      </c>
      <c r="H36" s="14">
        <f>SUM(H37:H38)</f>
        <v>0</v>
      </c>
    </row>
    <row r="37" spans="1:8" ht="39.6" x14ac:dyDescent="0.25">
      <c r="A37" s="4">
        <v>32</v>
      </c>
      <c r="B37" s="128" t="s">
        <v>197</v>
      </c>
      <c r="C37" s="129">
        <f t="shared" si="0"/>
        <v>50000</v>
      </c>
      <c r="D37" s="5">
        <v>50000</v>
      </c>
      <c r="E37" s="5"/>
      <c r="F37" s="5"/>
      <c r="G37" s="5"/>
      <c r="H37" s="5"/>
    </row>
    <row r="38" spans="1:8" x14ac:dyDescent="0.25">
      <c r="A38" s="4">
        <v>33</v>
      </c>
      <c r="B38" s="128" t="s">
        <v>198</v>
      </c>
      <c r="C38" s="129">
        <f t="shared" si="0"/>
        <v>350000</v>
      </c>
      <c r="D38" s="5">
        <v>350000</v>
      </c>
      <c r="E38" s="5"/>
      <c r="F38" s="5"/>
      <c r="G38" s="5"/>
      <c r="H38" s="5"/>
    </row>
    <row r="39" spans="1:8" x14ac:dyDescent="0.25">
      <c r="A39" s="4">
        <v>34</v>
      </c>
      <c r="B39" s="133" t="s">
        <v>56</v>
      </c>
      <c r="C39" s="129">
        <f t="shared" si="0"/>
        <v>303400000</v>
      </c>
      <c r="D39" s="6">
        <f>D29+D35+D36</f>
        <v>303400000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130" t="s">
        <v>199</v>
      </c>
      <c r="C40" s="129">
        <f t="shared" si="0"/>
        <v>0</v>
      </c>
      <c r="D40" s="136"/>
      <c r="E40" s="136"/>
      <c r="F40" s="136"/>
      <c r="G40" s="136"/>
      <c r="H40" s="136"/>
    </row>
    <row r="41" spans="1:8" x14ac:dyDescent="0.25">
      <c r="A41" s="4">
        <v>36</v>
      </c>
      <c r="B41" s="137" t="s">
        <v>57</v>
      </c>
      <c r="C41" s="129">
        <f t="shared" si="0"/>
        <v>8036796</v>
      </c>
      <c r="D41" s="16">
        <f>SUM(D42:D45)</f>
        <v>0</v>
      </c>
      <c r="E41" s="16">
        <f>SUM(E42:E45)</f>
        <v>370000</v>
      </c>
      <c r="F41" s="16">
        <f>SUM(F42:F45)</f>
        <v>1000000</v>
      </c>
      <c r="G41" s="16">
        <f>SUM(G42:G45)</f>
        <v>1715000</v>
      </c>
      <c r="H41" s="16">
        <f>SUM(H42:H45)</f>
        <v>4951796</v>
      </c>
    </row>
    <row r="42" spans="1:8" x14ac:dyDescent="0.25">
      <c r="A42" s="4">
        <v>37</v>
      </c>
      <c r="B42" s="137" t="s">
        <v>200</v>
      </c>
      <c r="C42" s="129">
        <f t="shared" si="0"/>
        <v>0</v>
      </c>
      <c r="D42" s="39"/>
      <c r="E42" s="39"/>
      <c r="F42" s="39"/>
      <c r="G42" s="39"/>
      <c r="H42" s="39"/>
    </row>
    <row r="43" spans="1:8" x14ac:dyDescent="0.25">
      <c r="A43" s="4">
        <v>38</v>
      </c>
      <c r="B43" s="137" t="s">
        <v>58</v>
      </c>
      <c r="C43" s="129">
        <f t="shared" si="0"/>
        <v>2670000</v>
      </c>
      <c r="D43" s="7"/>
      <c r="E43" s="7">
        <v>70000</v>
      </c>
      <c r="F43" s="7">
        <v>1000000</v>
      </c>
      <c r="G43" s="7">
        <v>1600000</v>
      </c>
      <c r="H43" s="7"/>
    </row>
    <row r="44" spans="1:8" x14ac:dyDescent="0.25">
      <c r="A44" s="4">
        <v>39</v>
      </c>
      <c r="B44" s="137" t="s">
        <v>201</v>
      </c>
      <c r="C44" s="129">
        <f t="shared" si="0"/>
        <v>848660</v>
      </c>
      <c r="D44" s="7"/>
      <c r="E44" s="7"/>
      <c r="F44" s="7"/>
      <c r="G44" s="7"/>
      <c r="H44" s="7">
        <v>848660</v>
      </c>
    </row>
    <row r="45" spans="1:8" x14ac:dyDescent="0.25">
      <c r="A45" s="4">
        <v>40</v>
      </c>
      <c r="B45" s="137" t="s">
        <v>202</v>
      </c>
      <c r="C45" s="129">
        <f t="shared" si="0"/>
        <v>4518136</v>
      </c>
      <c r="D45" s="7"/>
      <c r="E45" s="7">
        <v>300000</v>
      </c>
      <c r="F45" s="7"/>
      <c r="G45" s="7">
        <v>115000</v>
      </c>
      <c r="H45" s="7">
        <v>4103136</v>
      </c>
    </row>
    <row r="46" spans="1:8" x14ac:dyDescent="0.25">
      <c r="A46" s="4">
        <v>41</v>
      </c>
      <c r="B46" s="128" t="s">
        <v>59</v>
      </c>
      <c r="C46" s="129">
        <f t="shared" si="0"/>
        <v>4754747</v>
      </c>
      <c r="D46" s="16">
        <f>SUM(D47:D48)</f>
        <v>1821747</v>
      </c>
      <c r="E46" s="16">
        <f>SUM(E47:E48)</f>
        <v>1300000</v>
      </c>
      <c r="F46" s="16">
        <f>SUM(F47:F48)</f>
        <v>1633000</v>
      </c>
      <c r="G46" s="16">
        <f>SUM(G47:G48)</f>
        <v>0</v>
      </c>
      <c r="H46" s="16">
        <f>SUM(H47:H48)</f>
        <v>0</v>
      </c>
    </row>
    <row r="47" spans="1:8" x14ac:dyDescent="0.25">
      <c r="A47" s="4">
        <v>42</v>
      </c>
      <c r="B47" s="128" t="s">
        <v>60</v>
      </c>
      <c r="C47" s="129">
        <f t="shared" si="0"/>
        <v>3466747</v>
      </c>
      <c r="D47" s="5">
        <v>1821747</v>
      </c>
      <c r="E47" s="5">
        <v>1300000</v>
      </c>
      <c r="F47" s="5">
        <v>345000</v>
      </c>
      <c r="G47" s="5"/>
      <c r="H47" s="5"/>
    </row>
    <row r="48" spans="1:8" x14ac:dyDescent="0.25">
      <c r="A48" s="4">
        <v>43</v>
      </c>
      <c r="B48" s="128" t="s">
        <v>61</v>
      </c>
      <c r="C48" s="129">
        <f t="shared" si="0"/>
        <v>1288000</v>
      </c>
      <c r="D48" s="5"/>
      <c r="E48" s="5"/>
      <c r="F48" s="5">
        <v>1288000</v>
      </c>
      <c r="G48" s="5"/>
      <c r="H48" s="5"/>
    </row>
    <row r="49" spans="1:8" x14ac:dyDescent="0.25">
      <c r="A49" s="4">
        <v>44</v>
      </c>
      <c r="B49" s="128" t="s">
        <v>203</v>
      </c>
      <c r="C49" s="129">
        <f t="shared" si="0"/>
        <v>11350682</v>
      </c>
      <c r="D49" s="16">
        <f>SUM(D50:D53)</f>
        <v>11350682</v>
      </c>
      <c r="E49" s="16">
        <f>SUM(E50:E53)</f>
        <v>0</v>
      </c>
      <c r="F49" s="16">
        <f>SUM(F50:F53)</f>
        <v>0</v>
      </c>
      <c r="G49" s="16">
        <f>SUM(G50:G53)</f>
        <v>0</v>
      </c>
      <c r="H49" s="16">
        <f>SUM(H50:H53)</f>
        <v>0</v>
      </c>
    </row>
    <row r="50" spans="1:8" ht="26.4" x14ac:dyDescent="0.25">
      <c r="A50" s="4">
        <v>45</v>
      </c>
      <c r="B50" s="128" t="s">
        <v>204</v>
      </c>
      <c r="C50" s="129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128" t="s">
        <v>62</v>
      </c>
      <c r="C51" s="129">
        <f t="shared" si="0"/>
        <v>1487317</v>
      </c>
      <c r="D51" s="5">
        <v>1487317</v>
      </c>
      <c r="E51" s="5"/>
      <c r="F51" s="5"/>
      <c r="G51" s="5"/>
      <c r="H51" s="5"/>
    </row>
    <row r="52" spans="1:8" x14ac:dyDescent="0.25">
      <c r="A52" s="4">
        <v>47</v>
      </c>
      <c r="B52" s="128" t="s">
        <v>205</v>
      </c>
      <c r="C52" s="129">
        <f t="shared" si="0"/>
        <v>9353365</v>
      </c>
      <c r="D52" s="5">
        <v>9353365</v>
      </c>
      <c r="E52" s="5"/>
      <c r="F52" s="5"/>
      <c r="G52" s="5"/>
      <c r="H52" s="5"/>
    </row>
    <row r="53" spans="1:8" x14ac:dyDescent="0.25">
      <c r="A53" s="4">
        <v>49</v>
      </c>
      <c r="B53" s="128" t="s">
        <v>63</v>
      </c>
      <c r="C53" s="129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5">
      <c r="A54" s="4">
        <v>50</v>
      </c>
      <c r="B54" s="128" t="s">
        <v>206</v>
      </c>
      <c r="C54" s="129">
        <f t="shared" si="0"/>
        <v>1095245</v>
      </c>
      <c r="D54" s="5"/>
      <c r="E54" s="5"/>
      <c r="F54" s="5"/>
      <c r="G54" s="5"/>
      <c r="H54" s="5">
        <v>1095245</v>
      </c>
    </row>
    <row r="55" spans="1:8" x14ac:dyDescent="0.25">
      <c r="A55" s="4">
        <v>51</v>
      </c>
      <c r="B55" s="128" t="s">
        <v>207</v>
      </c>
      <c r="C55" s="129">
        <f t="shared" si="0"/>
        <v>9100830</v>
      </c>
      <c r="D55" s="39">
        <v>6306319</v>
      </c>
      <c r="E55" s="39">
        <v>450900</v>
      </c>
      <c r="F55" s="39">
        <v>710910</v>
      </c>
      <c r="G55" s="39"/>
      <c r="H55" s="39">
        <v>1632701</v>
      </c>
    </row>
    <row r="56" spans="1:8" x14ac:dyDescent="0.25">
      <c r="A56" s="4">
        <v>52</v>
      </c>
      <c r="B56" s="128" t="s">
        <v>64</v>
      </c>
      <c r="C56" s="129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53</v>
      </c>
      <c r="B57" s="128" t="s">
        <v>208</v>
      </c>
      <c r="C57" s="129">
        <f t="shared" si="0"/>
        <v>3048201</v>
      </c>
      <c r="D57" s="5">
        <v>3048201</v>
      </c>
      <c r="E57" s="5"/>
      <c r="F57" s="5"/>
      <c r="G57" s="5"/>
      <c r="H57" s="5"/>
    </row>
    <row r="58" spans="1:8" x14ac:dyDescent="0.25">
      <c r="A58" s="4">
        <v>54</v>
      </c>
      <c r="B58" s="128" t="s">
        <v>209</v>
      </c>
      <c r="C58" s="129">
        <f t="shared" si="0"/>
        <v>0</v>
      </c>
      <c r="D58" s="5"/>
      <c r="E58" s="5"/>
      <c r="F58" s="5"/>
      <c r="G58" s="5"/>
      <c r="H58" s="5"/>
    </row>
    <row r="59" spans="1:8" x14ac:dyDescent="0.25">
      <c r="A59" s="4">
        <v>55</v>
      </c>
      <c r="B59" s="128" t="s">
        <v>65</v>
      </c>
      <c r="C59" s="129">
        <f t="shared" si="0"/>
        <v>717765</v>
      </c>
      <c r="D59" s="5">
        <v>717765</v>
      </c>
      <c r="E59" s="5"/>
      <c r="F59" s="5"/>
      <c r="G59" s="5"/>
      <c r="H59" s="5"/>
    </row>
    <row r="60" spans="1:8" x14ac:dyDescent="0.25">
      <c r="A60" s="4">
        <v>56</v>
      </c>
      <c r="B60" s="128" t="s">
        <v>210</v>
      </c>
      <c r="C60" s="129">
        <f t="shared" si="0"/>
        <v>1460500</v>
      </c>
      <c r="D60" s="5">
        <v>1460500</v>
      </c>
      <c r="E60" s="3"/>
      <c r="F60" s="3"/>
      <c r="G60" s="3"/>
      <c r="H60" s="3"/>
    </row>
    <row r="61" spans="1:8" x14ac:dyDescent="0.25">
      <c r="A61" s="4">
        <v>57</v>
      </c>
      <c r="B61" s="133" t="s">
        <v>66</v>
      </c>
      <c r="C61" s="129">
        <f t="shared" si="0"/>
        <v>39564766</v>
      </c>
      <c r="D61" s="6">
        <f>D40+D41+D46+D49+D54+D55+D56+D57+D58+D59+D60</f>
        <v>24705214</v>
      </c>
      <c r="E61" s="6">
        <f>E40+E41+E46+E49+E54+E55+E56+E57+E58+E59+E60</f>
        <v>2120900</v>
      </c>
      <c r="F61" s="6">
        <f>F40+F41+F46+F49+F54+F55+F56+F57+F58+F59+F60</f>
        <v>3343910</v>
      </c>
      <c r="G61" s="6">
        <f>G40+G41+G46+G49+G54+G55+G56+G57+G58+G59+G60</f>
        <v>1715000</v>
      </c>
      <c r="H61" s="6">
        <f>H40+H41+H46+H49+H54+H55+H56+H57+H58+H59+H60</f>
        <v>7679742</v>
      </c>
    </row>
    <row r="62" spans="1:8" x14ac:dyDescent="0.25">
      <c r="A62" s="4">
        <v>58</v>
      </c>
      <c r="B62" s="128" t="s">
        <v>211</v>
      </c>
      <c r="C62" s="129">
        <f t="shared" si="0"/>
        <v>12129420</v>
      </c>
      <c r="D62" s="5">
        <v>12129420</v>
      </c>
      <c r="E62" s="5"/>
      <c r="F62" s="5"/>
      <c r="G62" s="3"/>
      <c r="H62" s="3"/>
    </row>
    <row r="63" spans="1:8" x14ac:dyDescent="0.25">
      <c r="A63" s="4">
        <v>59</v>
      </c>
      <c r="B63" s="128" t="s">
        <v>212</v>
      </c>
      <c r="C63" s="129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60</v>
      </c>
      <c r="B64" s="133" t="s">
        <v>67</v>
      </c>
      <c r="C64" s="129">
        <f t="shared" si="0"/>
        <v>12129420</v>
      </c>
      <c r="D64" s="6">
        <f>SUM(D62:D63)</f>
        <v>12129420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61</v>
      </c>
      <c r="B65" s="138" t="s">
        <v>104</v>
      </c>
      <c r="C65" s="129">
        <f t="shared" si="0"/>
        <v>415000</v>
      </c>
      <c r="D65" s="39"/>
      <c r="E65" s="39"/>
      <c r="F65" s="39"/>
      <c r="G65" s="39">
        <v>415000</v>
      </c>
      <c r="H65" s="39"/>
    </row>
    <row r="66" spans="1:8" x14ac:dyDescent="0.25">
      <c r="A66" s="4">
        <v>62</v>
      </c>
      <c r="B66" s="139" t="s">
        <v>103</v>
      </c>
      <c r="C66" s="129">
        <f t="shared" si="0"/>
        <v>415000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415000</v>
      </c>
      <c r="H66" s="6">
        <f>H65</f>
        <v>0</v>
      </c>
    </row>
    <row r="67" spans="1:8" ht="26.4" x14ac:dyDescent="0.25">
      <c r="A67" s="4">
        <v>63</v>
      </c>
      <c r="B67" s="128" t="s">
        <v>68</v>
      </c>
      <c r="C67" s="129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64</v>
      </c>
      <c r="B68" s="128" t="s">
        <v>69</v>
      </c>
      <c r="C68" s="129">
        <f t="shared" si="0"/>
        <v>390000</v>
      </c>
      <c r="D68" s="5">
        <v>390000</v>
      </c>
      <c r="E68" s="5"/>
      <c r="F68" s="5"/>
      <c r="G68" s="5"/>
      <c r="H68" s="5"/>
    </row>
    <row r="69" spans="1:8" x14ac:dyDescent="0.25">
      <c r="A69" s="4">
        <v>65</v>
      </c>
      <c r="B69" s="128" t="s">
        <v>70</v>
      </c>
      <c r="C69" s="129">
        <f t="shared" si="0"/>
        <v>2732000</v>
      </c>
      <c r="D69" s="3">
        <v>2732000</v>
      </c>
      <c r="E69" s="3"/>
      <c r="F69" s="3"/>
      <c r="G69" s="3"/>
      <c r="H69" s="3"/>
    </row>
    <row r="70" spans="1:8" x14ac:dyDescent="0.25">
      <c r="A70" s="4">
        <v>66</v>
      </c>
      <c r="B70" s="133" t="s">
        <v>71</v>
      </c>
      <c r="C70" s="129">
        <f t="shared" si="0"/>
        <v>3122000</v>
      </c>
      <c r="D70" s="17">
        <f>SUM(D67:D69)</f>
        <v>3122000</v>
      </c>
      <c r="E70" s="17">
        <f>SUM(E67:E69)</f>
        <v>0</v>
      </c>
      <c r="F70" s="17">
        <f>SUM(F67:F69)</f>
        <v>0</v>
      </c>
      <c r="G70" s="17">
        <f>SUM(G67:G69)</f>
        <v>0</v>
      </c>
      <c r="H70" s="17">
        <f>SUM(H67:H69)</f>
        <v>0</v>
      </c>
    </row>
    <row r="71" spans="1:8" x14ac:dyDescent="0.25">
      <c r="A71" s="4">
        <v>67</v>
      </c>
      <c r="B71" s="140" t="s">
        <v>72</v>
      </c>
      <c r="C71" s="129">
        <f t="shared" ref="C71:C78" si="1">SUM(D71:H71)</f>
        <v>2183798085</v>
      </c>
      <c r="D71" s="122">
        <f>D20+D28+D39+D61+D64+D66+D70</f>
        <v>2100617559</v>
      </c>
      <c r="E71" s="122">
        <f>E20+E28+E39+E61+E64+E66+E70</f>
        <v>4101948</v>
      </c>
      <c r="F71" s="122">
        <f>F20+F28+F39+F61+F64+F66+F70</f>
        <v>66607916</v>
      </c>
      <c r="G71" s="122">
        <f>G20+G28+G39+G61+G64+G66+G70</f>
        <v>3896128</v>
      </c>
      <c r="H71" s="122">
        <f>H20+H28+H39+H61+H64+H66+H70</f>
        <v>8574534</v>
      </c>
    </row>
    <row r="72" spans="1:8" ht="26.4" x14ac:dyDescent="0.25">
      <c r="A72" s="4">
        <v>68</v>
      </c>
      <c r="B72" s="130" t="s">
        <v>213</v>
      </c>
      <c r="C72" s="129">
        <f t="shared" si="1"/>
        <v>0</v>
      </c>
      <c r="D72" s="39"/>
      <c r="E72" s="39"/>
      <c r="F72" s="39"/>
      <c r="G72" s="39"/>
      <c r="H72" s="39"/>
    </row>
    <row r="73" spans="1:8" ht="26.4" x14ac:dyDescent="0.25">
      <c r="A73" s="4">
        <v>69</v>
      </c>
      <c r="B73" s="128" t="s">
        <v>214</v>
      </c>
      <c r="C73" s="129">
        <f t="shared" si="1"/>
        <v>283299607</v>
      </c>
      <c r="D73" s="5">
        <v>247944252</v>
      </c>
      <c r="E73" s="5">
        <v>11151861</v>
      </c>
      <c r="F73" s="5">
        <v>17021226</v>
      </c>
      <c r="G73" s="5">
        <v>2340070</v>
      </c>
      <c r="H73" s="5">
        <v>4842198</v>
      </c>
    </row>
    <row r="74" spans="1:8" x14ac:dyDescent="0.25">
      <c r="A74" s="4">
        <v>70</v>
      </c>
      <c r="B74" s="128" t="s">
        <v>73</v>
      </c>
      <c r="C74" s="129">
        <f t="shared" si="1"/>
        <v>33229433</v>
      </c>
      <c r="D74" s="5">
        <v>33229433</v>
      </c>
      <c r="E74" s="5"/>
      <c r="F74" s="5"/>
      <c r="G74" s="5"/>
      <c r="H74" s="5"/>
    </row>
    <row r="75" spans="1:8" x14ac:dyDescent="0.25">
      <c r="A75" s="4">
        <v>71</v>
      </c>
      <c r="B75" s="128" t="s">
        <v>215</v>
      </c>
      <c r="C75" s="129">
        <f t="shared" si="1"/>
        <v>507950224</v>
      </c>
      <c r="D75" s="5"/>
      <c r="E75" s="5">
        <v>186859653</v>
      </c>
      <c r="F75" s="5">
        <v>125491493</v>
      </c>
      <c r="G75" s="5">
        <v>66470316</v>
      </c>
      <c r="H75" s="5">
        <v>129128762</v>
      </c>
    </row>
    <row r="76" spans="1:8" x14ac:dyDescent="0.25">
      <c r="A76" s="4">
        <v>72</v>
      </c>
      <c r="B76" s="128" t="s">
        <v>74</v>
      </c>
      <c r="C76" s="129">
        <f t="shared" si="1"/>
        <v>824479264</v>
      </c>
      <c r="D76" s="15">
        <f>SUM(D72:D75)</f>
        <v>281173685</v>
      </c>
      <c r="E76" s="15">
        <f>SUM(E72:E75)</f>
        <v>198011514</v>
      </c>
      <c r="F76" s="15">
        <f>SUM(F72:F75)</f>
        <v>142512719</v>
      </c>
      <c r="G76" s="15">
        <f>SUM(G72:G75)</f>
        <v>68810386</v>
      </c>
      <c r="H76" s="15">
        <f>SUM(H72:H75)</f>
        <v>133970960</v>
      </c>
    </row>
    <row r="77" spans="1:8" ht="13.8" thickBot="1" x14ac:dyDescent="0.3">
      <c r="A77" s="4">
        <v>73</v>
      </c>
      <c r="B77" s="141" t="s">
        <v>75</v>
      </c>
      <c r="C77" s="129">
        <f t="shared" si="1"/>
        <v>824479264</v>
      </c>
      <c r="D77" s="18">
        <f>D76</f>
        <v>281173685</v>
      </c>
      <c r="E77" s="18">
        <f>E76</f>
        <v>198011514</v>
      </c>
      <c r="F77" s="18">
        <f>F76</f>
        <v>142512719</v>
      </c>
      <c r="G77" s="18">
        <f>G76</f>
        <v>68810386</v>
      </c>
      <c r="H77" s="18">
        <f>H76</f>
        <v>133970960</v>
      </c>
    </row>
    <row r="78" spans="1:8" ht="14.4" thickTop="1" thickBot="1" x14ac:dyDescent="0.3">
      <c r="A78" s="4">
        <v>74</v>
      </c>
      <c r="B78" s="142" t="s">
        <v>38</v>
      </c>
      <c r="C78" s="129">
        <f t="shared" si="1"/>
        <v>3008277349</v>
      </c>
      <c r="D78" s="143">
        <f>D71+D77</f>
        <v>2381791244</v>
      </c>
      <c r="E78" s="143">
        <f>E71+E77</f>
        <v>202113462</v>
      </c>
      <c r="F78" s="143">
        <f>F71+F77</f>
        <v>209120635</v>
      </c>
      <c r="G78" s="143">
        <f>G71+G77</f>
        <v>72706514</v>
      </c>
      <c r="H78" s="143">
        <f>H71+H77</f>
        <v>142545494</v>
      </c>
    </row>
    <row r="79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749C-ABFE-41E3-A8B2-3A45C0751159}">
  <dimension ref="A1:F28"/>
  <sheetViews>
    <sheetView workbookViewId="0">
      <selection activeCell="D2" sqref="D2"/>
    </sheetView>
  </sheetViews>
  <sheetFormatPr defaultColWidth="13.5546875" defaultRowHeight="14.4" x14ac:dyDescent="0.3"/>
  <cols>
    <col min="1" max="1" width="5.6640625" style="295" customWidth="1"/>
    <col min="2" max="2" width="57" style="295" customWidth="1"/>
    <col min="3" max="3" width="14.6640625" style="295" customWidth="1"/>
    <col min="4" max="4" width="16.109375" style="295" customWidth="1"/>
    <col min="5" max="5" width="17" style="295" customWidth="1"/>
    <col min="6" max="6" width="16.33203125" style="295" customWidth="1"/>
    <col min="7" max="245" width="9.109375" style="295" customWidth="1"/>
    <col min="246" max="246" width="5.6640625" style="295" customWidth="1"/>
    <col min="247" max="247" width="57" style="295" customWidth="1"/>
    <col min="248" max="248" width="12.109375" style="295" customWidth="1"/>
    <col min="249" max="16384" width="13.5546875" style="295"/>
  </cols>
  <sheetData>
    <row r="1" spans="1:6" ht="17.399999999999999" x14ac:dyDescent="0.3">
      <c r="A1" s="293"/>
      <c r="B1" s="294" t="s">
        <v>0</v>
      </c>
      <c r="D1" s="35" t="s">
        <v>105</v>
      </c>
    </row>
    <row r="2" spans="1:6" ht="18" x14ac:dyDescent="0.35">
      <c r="A2" s="296"/>
      <c r="B2" s="297" t="s">
        <v>226</v>
      </c>
      <c r="D2" s="225" t="s">
        <v>429</v>
      </c>
    </row>
    <row r="3" spans="1:6" ht="15.6" x14ac:dyDescent="0.3">
      <c r="A3" s="293"/>
      <c r="B3" s="296" t="s">
        <v>76</v>
      </c>
      <c r="D3" s="35" t="s">
        <v>93</v>
      </c>
    </row>
    <row r="4" spans="1:6" ht="15.6" x14ac:dyDescent="0.3">
      <c r="A4" s="293"/>
      <c r="B4" s="293"/>
      <c r="C4" s="293"/>
      <c r="D4" s="293"/>
    </row>
    <row r="5" spans="1:6" ht="15.6" x14ac:dyDescent="0.3">
      <c r="A5" s="298" t="s">
        <v>81</v>
      </c>
      <c r="B5" s="298"/>
      <c r="C5" s="299" t="s">
        <v>82</v>
      </c>
      <c r="D5" s="299" t="s">
        <v>321</v>
      </c>
      <c r="E5" s="299" t="s">
        <v>320</v>
      </c>
      <c r="F5" s="299" t="s">
        <v>348</v>
      </c>
    </row>
    <row r="6" spans="1:6" ht="15.6" x14ac:dyDescent="0.3">
      <c r="A6" s="300">
        <v>1</v>
      </c>
      <c r="B6" s="301" t="s">
        <v>83</v>
      </c>
      <c r="C6" s="264">
        <v>381000</v>
      </c>
      <c r="D6" s="264">
        <v>921000</v>
      </c>
      <c r="E6" s="264"/>
      <c r="F6" s="264">
        <f>D6+E6</f>
        <v>921000</v>
      </c>
    </row>
    <row r="7" spans="1:6" ht="15.6" x14ac:dyDescent="0.3">
      <c r="A7" s="300">
        <v>2</v>
      </c>
      <c r="B7" s="301" t="s">
        <v>84</v>
      </c>
      <c r="C7" s="264">
        <v>381000</v>
      </c>
      <c r="D7" s="264">
        <v>381000</v>
      </c>
      <c r="E7" s="264"/>
      <c r="F7" s="264">
        <f t="shared" ref="F7:F21" si="0">D7+E7</f>
        <v>381000</v>
      </c>
    </row>
    <row r="8" spans="1:6" ht="15.6" x14ac:dyDescent="0.3">
      <c r="A8" s="300">
        <v>3</v>
      </c>
      <c r="B8" s="300" t="s">
        <v>168</v>
      </c>
      <c r="C8" s="265">
        <v>1247775</v>
      </c>
      <c r="D8" s="265">
        <v>1247775</v>
      </c>
      <c r="E8" s="265"/>
      <c r="F8" s="264">
        <f t="shared" si="0"/>
        <v>1247775</v>
      </c>
    </row>
    <row r="9" spans="1:6" ht="15.6" x14ac:dyDescent="0.3">
      <c r="A9" s="300">
        <v>4</v>
      </c>
      <c r="B9" s="300" t="s">
        <v>167</v>
      </c>
      <c r="C9" s="265">
        <v>640000</v>
      </c>
      <c r="D9" s="265">
        <v>640000</v>
      </c>
      <c r="E9" s="265"/>
      <c r="F9" s="264">
        <f t="shared" si="0"/>
        <v>640000</v>
      </c>
    </row>
    <row r="10" spans="1:6" ht="15.6" x14ac:dyDescent="0.3">
      <c r="A10" s="300">
        <v>5</v>
      </c>
      <c r="B10" s="266" t="s">
        <v>166</v>
      </c>
      <c r="C10" s="265">
        <v>964378</v>
      </c>
      <c r="D10" s="265">
        <v>964378</v>
      </c>
      <c r="E10" s="265"/>
      <c r="F10" s="264">
        <f t="shared" si="0"/>
        <v>964378</v>
      </c>
    </row>
    <row r="11" spans="1:6" ht="15.6" x14ac:dyDescent="0.3">
      <c r="A11" s="300">
        <v>6</v>
      </c>
      <c r="B11" s="266" t="s">
        <v>165</v>
      </c>
      <c r="C11" s="265">
        <v>3315970</v>
      </c>
      <c r="D11" s="265">
        <v>3315970</v>
      </c>
      <c r="E11" s="265"/>
      <c r="F11" s="264">
        <f t="shared" si="0"/>
        <v>3315970</v>
      </c>
    </row>
    <row r="12" spans="1:6" ht="15.6" x14ac:dyDescent="0.3">
      <c r="A12" s="300">
        <v>7</v>
      </c>
      <c r="B12" s="266" t="s">
        <v>164</v>
      </c>
      <c r="C12" s="265">
        <v>212321</v>
      </c>
      <c r="D12" s="265">
        <v>212321</v>
      </c>
      <c r="E12" s="265"/>
      <c r="F12" s="264">
        <f t="shared" si="0"/>
        <v>212321</v>
      </c>
    </row>
    <row r="13" spans="1:6" ht="15.6" x14ac:dyDescent="0.3">
      <c r="A13" s="300">
        <v>8</v>
      </c>
      <c r="B13" s="266" t="s">
        <v>171</v>
      </c>
      <c r="C13" s="265"/>
      <c r="D13" s="265">
        <v>900000</v>
      </c>
      <c r="E13" s="265"/>
      <c r="F13" s="264">
        <f t="shared" si="0"/>
        <v>900000</v>
      </c>
    </row>
    <row r="14" spans="1:6" ht="15.6" x14ac:dyDescent="0.3">
      <c r="A14" s="300">
        <v>9</v>
      </c>
      <c r="B14" s="267" t="s">
        <v>327</v>
      </c>
      <c r="C14" s="265"/>
      <c r="D14" s="265">
        <v>0</v>
      </c>
      <c r="E14" s="265"/>
      <c r="F14" s="264">
        <f t="shared" si="0"/>
        <v>0</v>
      </c>
    </row>
    <row r="15" spans="1:6" ht="15.6" x14ac:dyDescent="0.3">
      <c r="A15" s="300">
        <v>10</v>
      </c>
      <c r="B15" s="267" t="s">
        <v>326</v>
      </c>
      <c r="C15" s="265"/>
      <c r="D15" s="265">
        <v>1302000</v>
      </c>
      <c r="E15" s="265"/>
      <c r="F15" s="264">
        <f t="shared" si="0"/>
        <v>1302000</v>
      </c>
    </row>
    <row r="16" spans="1:6" ht="15.6" x14ac:dyDescent="0.3">
      <c r="A16" s="300">
        <v>11</v>
      </c>
      <c r="B16" s="267" t="s">
        <v>328</v>
      </c>
      <c r="C16" s="265"/>
      <c r="D16" s="265">
        <v>190000</v>
      </c>
      <c r="E16" s="265"/>
      <c r="F16" s="264">
        <f t="shared" si="0"/>
        <v>190000</v>
      </c>
    </row>
    <row r="17" spans="1:6" ht="15.6" x14ac:dyDescent="0.3">
      <c r="A17" s="300">
        <v>12</v>
      </c>
      <c r="B17" s="267" t="s">
        <v>329</v>
      </c>
      <c r="C17" s="265"/>
      <c r="D17" s="265">
        <v>3063818</v>
      </c>
      <c r="E17" s="265"/>
      <c r="F17" s="264">
        <f t="shared" si="0"/>
        <v>3063818</v>
      </c>
    </row>
    <row r="18" spans="1:6" ht="15.6" x14ac:dyDescent="0.3">
      <c r="A18" s="300">
        <v>13</v>
      </c>
      <c r="B18" s="267" t="s">
        <v>330</v>
      </c>
      <c r="C18" s="265"/>
      <c r="D18" s="265">
        <v>700000</v>
      </c>
      <c r="E18" s="265"/>
      <c r="F18" s="264">
        <f t="shared" si="0"/>
        <v>700000</v>
      </c>
    </row>
    <row r="19" spans="1:6" ht="15.6" x14ac:dyDescent="0.3">
      <c r="A19" s="300">
        <v>14</v>
      </c>
      <c r="B19" s="268" t="s">
        <v>349</v>
      </c>
      <c r="C19" s="264"/>
      <c r="D19" s="264">
        <v>68826000</v>
      </c>
      <c r="E19" s="264"/>
      <c r="F19" s="264">
        <f t="shared" si="0"/>
        <v>68826000</v>
      </c>
    </row>
    <row r="20" spans="1:6" ht="15.6" x14ac:dyDescent="0.3">
      <c r="A20" s="300">
        <v>15</v>
      </c>
      <c r="B20" s="274" t="s">
        <v>353</v>
      </c>
      <c r="C20" s="265"/>
      <c r="D20" s="265">
        <v>1800000</v>
      </c>
      <c r="E20" s="265"/>
      <c r="F20" s="264">
        <f t="shared" si="0"/>
        <v>1800000</v>
      </c>
    </row>
    <row r="21" spans="1:6" ht="15.6" x14ac:dyDescent="0.3">
      <c r="A21" s="300">
        <v>16</v>
      </c>
      <c r="B21" s="274" t="s">
        <v>355</v>
      </c>
      <c r="C21" s="265"/>
      <c r="D21" s="265">
        <v>449936</v>
      </c>
      <c r="E21" s="265"/>
      <c r="F21" s="264">
        <f t="shared" si="0"/>
        <v>449936</v>
      </c>
    </row>
    <row r="22" spans="1:6" ht="15.6" x14ac:dyDescent="0.3">
      <c r="A22" s="300">
        <v>17</v>
      </c>
      <c r="B22" s="266" t="s">
        <v>354</v>
      </c>
      <c r="C22" s="264"/>
      <c r="D22" s="264">
        <v>1913152</v>
      </c>
      <c r="E22" s="264"/>
      <c r="F22" s="264">
        <f>D22+E22</f>
        <v>1913152</v>
      </c>
    </row>
    <row r="23" spans="1:6" ht="15.6" x14ac:dyDescent="0.3">
      <c r="A23" s="300">
        <v>18</v>
      </c>
      <c r="B23" s="398" t="s">
        <v>398</v>
      </c>
      <c r="C23" s="264"/>
      <c r="D23" s="264">
        <v>339380</v>
      </c>
      <c r="E23" s="264"/>
      <c r="F23" s="264">
        <f t="shared" ref="F23:F27" si="1">D23+E23</f>
        <v>339380</v>
      </c>
    </row>
    <row r="24" spans="1:6" ht="15.6" x14ac:dyDescent="0.3">
      <c r="A24" s="300">
        <v>19</v>
      </c>
      <c r="B24" s="274" t="s">
        <v>399</v>
      </c>
      <c r="C24" s="397"/>
      <c r="D24" s="397">
        <v>1028959</v>
      </c>
      <c r="E24" s="397"/>
      <c r="F24" s="264">
        <f t="shared" si="1"/>
        <v>1028959</v>
      </c>
    </row>
    <row r="25" spans="1:6" ht="15.6" x14ac:dyDescent="0.3">
      <c r="A25" s="300">
        <v>20</v>
      </c>
      <c r="B25" s="274" t="s">
        <v>400</v>
      </c>
      <c r="C25" s="397"/>
      <c r="D25" s="397">
        <v>264160</v>
      </c>
      <c r="E25" s="397"/>
      <c r="F25" s="264">
        <f t="shared" si="1"/>
        <v>264160</v>
      </c>
    </row>
    <row r="26" spans="1:6" ht="15.6" x14ac:dyDescent="0.3">
      <c r="A26" s="300">
        <v>21</v>
      </c>
      <c r="B26" s="398"/>
      <c r="C26" s="397"/>
      <c r="D26" s="397"/>
      <c r="E26" s="397"/>
      <c r="F26" s="264">
        <f t="shared" si="1"/>
        <v>0</v>
      </c>
    </row>
    <row r="27" spans="1:6" ht="15.6" x14ac:dyDescent="0.3">
      <c r="A27" s="300">
        <v>22</v>
      </c>
      <c r="B27" s="398"/>
      <c r="C27" s="264"/>
      <c r="D27" s="264"/>
      <c r="E27" s="264"/>
      <c r="F27" s="264">
        <f t="shared" si="1"/>
        <v>0</v>
      </c>
    </row>
    <row r="28" spans="1:6" ht="15.6" x14ac:dyDescent="0.3">
      <c r="A28" s="300">
        <v>23</v>
      </c>
      <c r="B28" s="298" t="s">
        <v>39</v>
      </c>
      <c r="C28" s="269">
        <f>SUM(C6:C27)</f>
        <v>7142444</v>
      </c>
      <c r="D28" s="269">
        <f>SUM(D6:D27)</f>
        <v>88459849</v>
      </c>
      <c r="E28" s="269">
        <f>SUM(E6:E27)</f>
        <v>0</v>
      </c>
      <c r="F28" s="269">
        <f>SUM(F6:F27)</f>
        <v>88459849</v>
      </c>
    </row>
  </sheetData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F885-1DBE-4F23-84A9-14F7F05316D8}">
  <dimension ref="A1:I55"/>
  <sheetViews>
    <sheetView topLeftCell="A43" workbookViewId="0">
      <selection activeCell="C2" sqref="C2"/>
    </sheetView>
  </sheetViews>
  <sheetFormatPr defaultColWidth="9.109375" defaultRowHeight="14.4" x14ac:dyDescent="0.3"/>
  <cols>
    <col min="1" max="1" width="5.6640625" style="413" customWidth="1"/>
    <col min="2" max="2" width="58.5546875" style="413" customWidth="1"/>
    <col min="3" max="3" width="18.5546875" style="413" customWidth="1"/>
    <col min="4" max="4" width="19" style="413" customWidth="1"/>
    <col min="5" max="5" width="18.44140625" style="413" customWidth="1"/>
    <col min="6" max="6" width="19.33203125" style="413" customWidth="1"/>
    <col min="7" max="7" width="19.44140625" style="413" customWidth="1"/>
    <col min="8" max="8" width="14.44140625" style="413" customWidth="1"/>
    <col min="9" max="9" width="12.44140625" style="413" bestFit="1" customWidth="1"/>
    <col min="10" max="16384" width="9.109375" style="413"/>
  </cols>
  <sheetData>
    <row r="1" spans="1:6" ht="17.399999999999999" x14ac:dyDescent="0.3">
      <c r="A1" s="435"/>
      <c r="B1" s="437" t="s">
        <v>0</v>
      </c>
      <c r="C1" s="35" t="s">
        <v>106</v>
      </c>
      <c r="D1" s="35"/>
    </row>
    <row r="2" spans="1:6" ht="18" x14ac:dyDescent="0.35">
      <c r="A2" s="435"/>
      <c r="B2" s="436" t="s">
        <v>226</v>
      </c>
      <c r="C2" s="225" t="s">
        <v>430</v>
      </c>
      <c r="D2" s="225"/>
    </row>
    <row r="3" spans="1:6" ht="15.6" x14ac:dyDescent="0.3">
      <c r="A3" s="435"/>
      <c r="B3" s="435" t="s">
        <v>76</v>
      </c>
      <c r="C3" s="35" t="s">
        <v>93</v>
      </c>
      <c r="D3" s="35"/>
    </row>
    <row r="4" spans="1:6" ht="15.6" x14ac:dyDescent="0.3">
      <c r="A4" s="435"/>
      <c r="B4" s="435"/>
      <c r="C4" s="435"/>
      <c r="D4" s="435"/>
    </row>
    <row r="5" spans="1:6" ht="15.6" x14ac:dyDescent="0.3">
      <c r="A5" s="426" t="s">
        <v>85</v>
      </c>
      <c r="B5" s="434"/>
      <c r="C5" s="434" t="s">
        <v>82</v>
      </c>
      <c r="D5" s="434"/>
      <c r="E5" s="434" t="s">
        <v>320</v>
      </c>
      <c r="F5" s="434" t="s">
        <v>321</v>
      </c>
    </row>
    <row r="6" spans="1:6" ht="15.6" x14ac:dyDescent="0.3">
      <c r="A6" s="427">
        <v>1</v>
      </c>
      <c r="B6" s="270" t="s">
        <v>87</v>
      </c>
      <c r="C6" s="265">
        <v>152400</v>
      </c>
      <c r="D6" s="265">
        <v>152400</v>
      </c>
      <c r="E6" s="265"/>
      <c r="F6" s="265">
        <f t="shared" ref="F6:F41" si="0">D6+E6</f>
        <v>152400</v>
      </c>
    </row>
    <row r="7" spans="1:6" ht="15.6" x14ac:dyDescent="0.3">
      <c r="A7" s="427">
        <v>2</v>
      </c>
      <c r="B7" s="270" t="s">
        <v>94</v>
      </c>
      <c r="C7" s="265">
        <v>762000</v>
      </c>
      <c r="D7" s="265">
        <v>762000</v>
      </c>
      <c r="E7" s="265"/>
      <c r="F7" s="265">
        <f t="shared" si="0"/>
        <v>762000</v>
      </c>
    </row>
    <row r="8" spans="1:6" ht="15.6" x14ac:dyDescent="0.3">
      <c r="A8" s="427">
        <v>3</v>
      </c>
      <c r="B8" s="427" t="s">
        <v>89</v>
      </c>
      <c r="C8" s="265">
        <v>50800</v>
      </c>
      <c r="D8" s="265">
        <v>50800</v>
      </c>
      <c r="E8" s="265"/>
      <c r="F8" s="265">
        <f t="shared" si="0"/>
        <v>50800</v>
      </c>
    </row>
    <row r="9" spans="1:6" ht="15.6" x14ac:dyDescent="0.3">
      <c r="A9" s="427">
        <v>4</v>
      </c>
      <c r="B9" s="427" t="s">
        <v>163</v>
      </c>
      <c r="C9" s="265">
        <v>190500</v>
      </c>
      <c r="D9" s="265">
        <v>550500</v>
      </c>
      <c r="E9" s="265"/>
      <c r="F9" s="265">
        <f t="shared" si="0"/>
        <v>550500</v>
      </c>
    </row>
    <row r="10" spans="1:6" ht="15.6" x14ac:dyDescent="0.3">
      <c r="A10" s="427">
        <v>5</v>
      </c>
      <c r="B10" s="427" t="s">
        <v>162</v>
      </c>
      <c r="C10" s="265">
        <v>181940</v>
      </c>
      <c r="D10" s="265">
        <v>181940</v>
      </c>
      <c r="E10" s="265"/>
      <c r="F10" s="265">
        <f t="shared" si="0"/>
        <v>181940</v>
      </c>
    </row>
    <row r="11" spans="1:6" ht="15.6" x14ac:dyDescent="0.3">
      <c r="A11" s="427">
        <v>6</v>
      </c>
      <c r="B11" s="427" t="s">
        <v>161</v>
      </c>
      <c r="C11" s="265">
        <v>88900</v>
      </c>
      <c r="D11" s="265">
        <v>88900</v>
      </c>
      <c r="E11" s="265"/>
      <c r="F11" s="265">
        <f t="shared" si="0"/>
        <v>88900</v>
      </c>
    </row>
    <row r="12" spans="1:6" ht="15.6" x14ac:dyDescent="0.3">
      <c r="A12" s="427">
        <v>7</v>
      </c>
      <c r="B12" s="427" t="s">
        <v>92</v>
      </c>
      <c r="C12" s="265">
        <v>381000</v>
      </c>
      <c r="D12" s="265">
        <v>381000</v>
      </c>
      <c r="E12" s="265"/>
      <c r="F12" s="265">
        <f t="shared" si="0"/>
        <v>381000</v>
      </c>
    </row>
    <row r="13" spans="1:6" ht="15.6" x14ac:dyDescent="0.3">
      <c r="A13" s="427">
        <v>8</v>
      </c>
      <c r="B13" s="270" t="s">
        <v>352</v>
      </c>
      <c r="C13" s="265">
        <v>508000</v>
      </c>
      <c r="D13" s="265">
        <v>8256000</v>
      </c>
      <c r="E13" s="265"/>
      <c r="F13" s="265">
        <f t="shared" si="0"/>
        <v>8256000</v>
      </c>
    </row>
    <row r="14" spans="1:6" ht="15.6" x14ac:dyDescent="0.3">
      <c r="A14" s="427">
        <v>9</v>
      </c>
      <c r="B14" s="427" t="s">
        <v>88</v>
      </c>
      <c r="C14" s="265">
        <v>660450</v>
      </c>
      <c r="D14" s="265">
        <v>795541</v>
      </c>
      <c r="E14" s="265"/>
      <c r="F14" s="265">
        <f t="shared" si="0"/>
        <v>795541</v>
      </c>
    </row>
    <row r="15" spans="1:6" ht="15.6" x14ac:dyDescent="0.3">
      <c r="A15" s="427">
        <v>10</v>
      </c>
      <c r="B15" s="427" t="s">
        <v>160</v>
      </c>
      <c r="C15" s="265">
        <v>311569</v>
      </c>
      <c r="D15" s="265">
        <v>845569</v>
      </c>
      <c r="E15" s="265"/>
      <c r="F15" s="265">
        <f t="shared" si="0"/>
        <v>845569</v>
      </c>
    </row>
    <row r="16" spans="1:6" ht="15.6" x14ac:dyDescent="0.3">
      <c r="A16" s="427">
        <v>11</v>
      </c>
      <c r="B16" s="427" t="s">
        <v>90</v>
      </c>
      <c r="C16" s="265">
        <v>1905000</v>
      </c>
      <c r="D16" s="265">
        <v>1405000</v>
      </c>
      <c r="E16" s="265"/>
      <c r="F16" s="265">
        <f t="shared" si="0"/>
        <v>1405000</v>
      </c>
    </row>
    <row r="17" spans="1:8" ht="15.6" x14ac:dyDescent="0.3">
      <c r="A17" s="427">
        <v>12</v>
      </c>
      <c r="B17" s="427" t="s">
        <v>91</v>
      </c>
      <c r="C17" s="265">
        <v>635000</v>
      </c>
      <c r="D17" s="265">
        <v>935000</v>
      </c>
      <c r="E17" s="265"/>
      <c r="F17" s="265">
        <f t="shared" si="0"/>
        <v>935000</v>
      </c>
    </row>
    <row r="18" spans="1:8" ht="15.6" x14ac:dyDescent="0.3">
      <c r="A18" s="427">
        <v>13</v>
      </c>
      <c r="B18" s="270" t="s">
        <v>86</v>
      </c>
      <c r="C18" s="265">
        <v>635000</v>
      </c>
      <c r="D18" s="265">
        <v>635000</v>
      </c>
      <c r="E18" s="265"/>
      <c r="F18" s="265">
        <f t="shared" si="0"/>
        <v>635000</v>
      </c>
    </row>
    <row r="19" spans="1:8" ht="15.6" x14ac:dyDescent="0.3">
      <c r="A19" s="427">
        <v>14</v>
      </c>
      <c r="B19" s="270" t="s">
        <v>102</v>
      </c>
      <c r="C19" s="265">
        <v>254000</v>
      </c>
      <c r="D19" s="265">
        <v>354000</v>
      </c>
      <c r="E19" s="265">
        <v>-39000</v>
      </c>
      <c r="F19" s="430">
        <f t="shared" si="0"/>
        <v>315000</v>
      </c>
    </row>
    <row r="20" spans="1:8" ht="15.6" x14ac:dyDescent="0.3">
      <c r="A20" s="427">
        <v>15</v>
      </c>
      <c r="B20" s="433" t="s">
        <v>159</v>
      </c>
      <c r="C20" s="265">
        <v>1070000</v>
      </c>
      <c r="D20" s="265">
        <v>1070000</v>
      </c>
      <c r="E20" s="265"/>
      <c r="F20" s="428">
        <f t="shared" si="0"/>
        <v>1070000</v>
      </c>
    </row>
    <row r="21" spans="1:8" ht="15.6" x14ac:dyDescent="0.3">
      <c r="A21" s="427">
        <v>16</v>
      </c>
      <c r="B21" s="271" t="s">
        <v>423</v>
      </c>
      <c r="C21" s="265">
        <v>184347</v>
      </c>
      <c r="D21" s="265">
        <v>184347</v>
      </c>
      <c r="E21" s="265"/>
      <c r="F21" s="430">
        <f t="shared" si="0"/>
        <v>184347</v>
      </c>
    </row>
    <row r="22" spans="1:8" ht="15.6" x14ac:dyDescent="0.3">
      <c r="A22" s="427">
        <v>17</v>
      </c>
      <c r="B22" s="292" t="s">
        <v>227</v>
      </c>
      <c r="C22" s="265">
        <v>10000000</v>
      </c>
      <c r="D22" s="265">
        <v>0</v>
      </c>
      <c r="E22" s="265"/>
      <c r="F22" s="428">
        <f t="shared" si="0"/>
        <v>0</v>
      </c>
    </row>
    <row r="23" spans="1:8" ht="15.6" x14ac:dyDescent="0.3">
      <c r="A23" s="427">
        <v>18</v>
      </c>
      <c r="B23" s="268" t="s">
        <v>228</v>
      </c>
      <c r="C23" s="265">
        <v>248304948</v>
      </c>
      <c r="D23" s="265">
        <v>248304948</v>
      </c>
      <c r="E23" s="265"/>
      <c r="F23" s="428">
        <f t="shared" si="0"/>
        <v>248304948</v>
      </c>
    </row>
    <row r="24" spans="1:8" ht="15.6" x14ac:dyDescent="0.3">
      <c r="A24" s="427">
        <v>19</v>
      </c>
      <c r="B24" s="268" t="s">
        <v>229</v>
      </c>
      <c r="C24" s="265">
        <v>776790555</v>
      </c>
      <c r="D24" s="265">
        <v>776790555</v>
      </c>
      <c r="E24" s="265"/>
      <c r="F24" s="428">
        <f t="shared" si="0"/>
        <v>776790555</v>
      </c>
    </row>
    <row r="25" spans="1:8" ht="15.6" x14ac:dyDescent="0.3">
      <c r="A25" s="427">
        <v>20</v>
      </c>
      <c r="B25" s="268" t="s">
        <v>322</v>
      </c>
      <c r="C25" s="265"/>
      <c r="D25" s="265">
        <v>300000</v>
      </c>
      <c r="E25" s="265"/>
      <c r="F25" s="265">
        <f t="shared" si="0"/>
        <v>300000</v>
      </c>
    </row>
    <row r="26" spans="1:8" ht="15.6" x14ac:dyDescent="0.3">
      <c r="A26" s="427">
        <v>21</v>
      </c>
      <c r="B26" s="268" t="s">
        <v>323</v>
      </c>
      <c r="C26" s="265"/>
      <c r="D26" s="265">
        <v>2100000</v>
      </c>
      <c r="E26" s="265"/>
      <c r="F26" s="428">
        <f t="shared" si="0"/>
        <v>2100000</v>
      </c>
    </row>
    <row r="27" spans="1:8" ht="15.6" x14ac:dyDescent="0.3">
      <c r="A27" s="427">
        <v>22</v>
      </c>
      <c r="B27" s="268" t="s">
        <v>424</v>
      </c>
      <c r="C27" s="265"/>
      <c r="D27" s="265">
        <v>254000</v>
      </c>
      <c r="E27" s="265"/>
      <c r="F27" s="430">
        <f t="shared" si="0"/>
        <v>254000</v>
      </c>
    </row>
    <row r="28" spans="1:8" ht="15.6" x14ac:dyDescent="0.3">
      <c r="A28" s="427">
        <v>23</v>
      </c>
      <c r="B28" s="268" t="s">
        <v>324</v>
      </c>
      <c r="C28" s="265"/>
      <c r="D28" s="265">
        <v>120000</v>
      </c>
      <c r="E28" s="265"/>
      <c r="F28" s="428">
        <f t="shared" si="0"/>
        <v>120000</v>
      </c>
    </row>
    <row r="29" spans="1:8" ht="15.6" x14ac:dyDescent="0.3">
      <c r="A29" s="427">
        <v>24</v>
      </c>
      <c r="B29" s="268" t="s">
        <v>325</v>
      </c>
      <c r="C29" s="265"/>
      <c r="D29" s="265">
        <v>2016722</v>
      </c>
      <c r="E29" s="265"/>
      <c r="F29" s="428">
        <f t="shared" si="0"/>
        <v>2016722</v>
      </c>
    </row>
    <row r="30" spans="1:8" ht="15.6" x14ac:dyDescent="0.3">
      <c r="A30" s="427">
        <v>25</v>
      </c>
      <c r="B30" s="432" t="s">
        <v>170</v>
      </c>
      <c r="C30" s="265"/>
      <c r="D30" s="265">
        <v>2500000</v>
      </c>
      <c r="E30" s="265"/>
      <c r="F30" s="428">
        <f t="shared" si="0"/>
        <v>2500000</v>
      </c>
    </row>
    <row r="31" spans="1:8" ht="15.6" x14ac:dyDescent="0.3">
      <c r="A31" s="427">
        <v>26</v>
      </c>
      <c r="B31" s="431" t="s">
        <v>169</v>
      </c>
      <c r="C31" s="265"/>
      <c r="D31" s="265">
        <v>500000</v>
      </c>
      <c r="E31" s="265"/>
      <c r="F31" s="430">
        <f t="shared" si="0"/>
        <v>500000</v>
      </c>
    </row>
    <row r="32" spans="1:8" ht="15.6" x14ac:dyDescent="0.3">
      <c r="A32" s="427">
        <v>27</v>
      </c>
      <c r="B32" s="224" t="s">
        <v>362</v>
      </c>
      <c r="C32" s="265"/>
      <c r="D32" s="265">
        <v>839000</v>
      </c>
      <c r="E32" s="265"/>
      <c r="F32" s="265">
        <f t="shared" si="0"/>
        <v>839000</v>
      </c>
      <c r="H32" s="413" t="s">
        <v>363</v>
      </c>
    </row>
    <row r="33" spans="1:9" ht="15.6" x14ac:dyDescent="0.3">
      <c r="A33" s="427">
        <v>28</v>
      </c>
      <c r="B33" s="268" t="s">
        <v>356</v>
      </c>
      <c r="C33" s="265"/>
      <c r="D33" s="265">
        <v>1049900</v>
      </c>
      <c r="E33" s="265"/>
      <c r="F33" s="265">
        <f t="shared" si="0"/>
        <v>1049900</v>
      </c>
    </row>
    <row r="34" spans="1:9" ht="15.6" x14ac:dyDescent="0.3">
      <c r="A34" s="427">
        <v>29</v>
      </c>
      <c r="B34" s="268" t="s">
        <v>357</v>
      </c>
      <c r="C34" s="265"/>
      <c r="D34" s="265">
        <v>629495</v>
      </c>
      <c r="E34" s="265"/>
      <c r="F34" s="265">
        <f t="shared" si="0"/>
        <v>629495</v>
      </c>
    </row>
    <row r="35" spans="1:9" ht="15.6" x14ac:dyDescent="0.3">
      <c r="A35" s="427">
        <v>30</v>
      </c>
      <c r="B35" s="266" t="s">
        <v>401</v>
      </c>
      <c r="C35" s="265"/>
      <c r="D35" s="265">
        <v>2200000</v>
      </c>
      <c r="E35" s="265"/>
      <c r="F35" s="428">
        <f t="shared" si="0"/>
        <v>2200000</v>
      </c>
    </row>
    <row r="36" spans="1:9" ht="15.6" x14ac:dyDescent="0.3">
      <c r="A36" s="427">
        <v>31</v>
      </c>
      <c r="B36" s="266" t="s">
        <v>402</v>
      </c>
      <c r="C36" s="265"/>
      <c r="D36" s="265">
        <v>1955800</v>
      </c>
      <c r="E36" s="265"/>
      <c r="F36" s="428">
        <f t="shared" si="0"/>
        <v>1955800</v>
      </c>
    </row>
    <row r="37" spans="1:9" ht="15.6" x14ac:dyDescent="0.3">
      <c r="A37" s="427">
        <v>32</v>
      </c>
      <c r="B37" s="266" t="s">
        <v>403</v>
      </c>
      <c r="C37" s="265"/>
      <c r="D37" s="265">
        <v>210000</v>
      </c>
      <c r="E37" s="265"/>
      <c r="F37" s="430">
        <f t="shared" si="0"/>
        <v>210000</v>
      </c>
    </row>
    <row r="38" spans="1:9" ht="15.6" x14ac:dyDescent="0.3">
      <c r="A38" s="427">
        <v>33</v>
      </c>
      <c r="B38" s="429" t="s">
        <v>404</v>
      </c>
      <c r="C38" s="265"/>
      <c r="D38" s="265">
        <v>18925488</v>
      </c>
      <c r="E38" s="265"/>
      <c r="F38" s="430">
        <f t="shared" si="0"/>
        <v>18925488</v>
      </c>
    </row>
    <row r="39" spans="1:9" ht="15.6" x14ac:dyDescent="0.3">
      <c r="A39" s="427">
        <v>34</v>
      </c>
      <c r="B39" s="429" t="s">
        <v>405</v>
      </c>
      <c r="C39" s="265"/>
      <c r="D39" s="265">
        <v>33331602</v>
      </c>
      <c r="E39" s="265"/>
      <c r="F39" s="428">
        <f t="shared" si="0"/>
        <v>33331602</v>
      </c>
      <c r="I39" s="414"/>
    </row>
    <row r="40" spans="1:9" ht="15.6" x14ac:dyDescent="0.3">
      <c r="A40" s="427">
        <v>35</v>
      </c>
      <c r="B40" s="266" t="s">
        <v>406</v>
      </c>
      <c r="C40" s="265"/>
      <c r="D40" s="265">
        <v>1540000</v>
      </c>
      <c r="E40" s="265"/>
      <c r="F40" s="428">
        <f t="shared" si="0"/>
        <v>1540000</v>
      </c>
      <c r="I40" s="414"/>
    </row>
    <row r="41" spans="1:9" ht="15.6" x14ac:dyDescent="0.3">
      <c r="A41" s="427">
        <v>36</v>
      </c>
      <c r="B41" s="270" t="s">
        <v>422</v>
      </c>
      <c r="C41" s="265"/>
      <c r="D41" s="265"/>
      <c r="E41" s="265">
        <v>39000</v>
      </c>
      <c r="F41" s="441">
        <f t="shared" si="0"/>
        <v>39000</v>
      </c>
    </row>
    <row r="42" spans="1:9" ht="15.6" x14ac:dyDescent="0.3">
      <c r="A42" s="427">
        <v>37</v>
      </c>
      <c r="B42" s="442" t="s">
        <v>425</v>
      </c>
      <c r="C42" s="265"/>
      <c r="D42" s="265">
        <v>1116976</v>
      </c>
      <c r="E42" s="265"/>
      <c r="F42" s="428">
        <f t="shared" ref="F42:F44" si="1">D42+E42</f>
        <v>1116976</v>
      </c>
    </row>
    <row r="43" spans="1:9" ht="15.6" x14ac:dyDescent="0.3">
      <c r="A43" s="427">
        <v>38</v>
      </c>
      <c r="B43" s="442" t="s">
        <v>426</v>
      </c>
      <c r="C43" s="265"/>
      <c r="D43" s="265">
        <v>2349500</v>
      </c>
      <c r="E43" s="265"/>
      <c r="F43" s="428">
        <f t="shared" si="1"/>
        <v>2349500</v>
      </c>
    </row>
    <row r="44" spans="1:9" ht="15.6" x14ac:dyDescent="0.3">
      <c r="A44" s="427">
        <v>39</v>
      </c>
      <c r="B44" s="442" t="s">
        <v>427</v>
      </c>
      <c r="C44" s="265"/>
      <c r="D44" s="265">
        <v>3000000</v>
      </c>
      <c r="E44" s="265"/>
      <c r="F44" s="428">
        <f t="shared" si="1"/>
        <v>3000000</v>
      </c>
    </row>
    <row r="45" spans="1:9" ht="15.6" x14ac:dyDescent="0.3">
      <c r="A45" s="427">
        <v>40</v>
      </c>
      <c r="B45" s="270"/>
      <c r="C45" s="265"/>
      <c r="D45" s="265"/>
      <c r="E45" s="265"/>
      <c r="F45" s="265"/>
    </row>
    <row r="46" spans="1:9" ht="15.6" x14ac:dyDescent="0.3">
      <c r="A46" s="427">
        <v>41</v>
      </c>
      <c r="B46" s="270"/>
      <c r="C46" s="265"/>
      <c r="D46" s="265"/>
      <c r="E46" s="265"/>
      <c r="F46" s="265">
        <f>D46+E46</f>
        <v>0</v>
      </c>
      <c r="G46" s="438"/>
    </row>
    <row r="47" spans="1:9" ht="15.6" x14ac:dyDescent="0.3">
      <c r="A47" s="427">
        <v>42</v>
      </c>
      <c r="B47" s="426" t="s">
        <v>39</v>
      </c>
      <c r="C47" s="269">
        <f>SUM(C6:C46)</f>
        <v>1043066409</v>
      </c>
      <c r="D47" s="269">
        <f>SUM(D6:D46)</f>
        <v>1116681983</v>
      </c>
      <c r="E47" s="269">
        <f>SUM(E6:E46)</f>
        <v>0</v>
      </c>
      <c r="F47" s="269">
        <f>SUM(F6:F46)</f>
        <v>1116681983</v>
      </c>
    </row>
    <row r="48" spans="1:9" s="421" customFormat="1" ht="15.6" x14ac:dyDescent="0.3">
      <c r="A48" s="425"/>
      <c r="B48" s="424"/>
      <c r="C48" s="423" t="s">
        <v>414</v>
      </c>
      <c r="D48" s="421" t="s">
        <v>415</v>
      </c>
      <c r="E48" s="423" t="s">
        <v>415</v>
      </c>
      <c r="F48" s="423" t="s">
        <v>419</v>
      </c>
      <c r="G48" s="423" t="s">
        <v>416</v>
      </c>
      <c r="I48" s="422"/>
    </row>
    <row r="49" spans="1:8" x14ac:dyDescent="0.3">
      <c r="A49" s="420" t="s">
        <v>420</v>
      </c>
      <c r="B49" s="419" t="s">
        <v>413</v>
      </c>
      <c r="C49" s="417"/>
      <c r="D49" s="417">
        <f>C49/1.27</f>
        <v>0</v>
      </c>
      <c r="E49" s="417"/>
      <c r="F49" s="418">
        <f>D49+E49</f>
        <v>0</v>
      </c>
      <c r="G49" s="417">
        <f>D49*0.27</f>
        <v>0</v>
      </c>
      <c r="H49" s="417">
        <f>SUM(F49:G49)</f>
        <v>0</v>
      </c>
    </row>
    <row r="50" spans="1:8" x14ac:dyDescent="0.3">
      <c r="B50" s="416" t="s">
        <v>412</v>
      </c>
      <c r="C50" s="417">
        <f>F20+F22+F23+F24+F26+F28+F29+G40+F30+F35+F36+F39+F40+F42+F43+F44</f>
        <v>1078396103</v>
      </c>
      <c r="D50" s="417">
        <f>((C50-F24)/1.27)</f>
        <v>237484683.46456692</v>
      </c>
      <c r="E50" s="417">
        <f>F24</f>
        <v>776790555</v>
      </c>
      <c r="F50" s="418">
        <f>D50+E50</f>
        <v>1014275238.4645669</v>
      </c>
      <c r="G50" s="417">
        <f>D50*0.27</f>
        <v>64120864.535433069</v>
      </c>
      <c r="H50" s="417">
        <f>SUM(F50:G50)</f>
        <v>1078396103</v>
      </c>
    </row>
    <row r="51" spans="1:8" x14ac:dyDescent="0.3">
      <c r="B51" s="416" t="s">
        <v>417</v>
      </c>
      <c r="C51" s="417">
        <f>F41</f>
        <v>39000</v>
      </c>
      <c r="D51" s="417">
        <f>C51/1.27</f>
        <v>30708.661417322834</v>
      </c>
      <c r="E51" s="417"/>
      <c r="F51" s="418">
        <f>D51+E51</f>
        <v>30708.661417322834</v>
      </c>
      <c r="G51" s="417">
        <f>D51*0.27</f>
        <v>8291.3385826771664</v>
      </c>
      <c r="H51" s="417">
        <f>SUM(F51:G51)</f>
        <v>39000</v>
      </c>
    </row>
    <row r="52" spans="1:8" x14ac:dyDescent="0.3">
      <c r="B52" s="416" t="s">
        <v>418</v>
      </c>
      <c r="C52" s="417">
        <f>F19+F21+F27+F31+F37+F38</f>
        <v>20388835</v>
      </c>
      <c r="D52" s="417">
        <f>C52/1.27</f>
        <v>16054200.787401574</v>
      </c>
      <c r="E52" s="417"/>
      <c r="F52" s="418">
        <f>D52+E52</f>
        <v>16054200.787401574</v>
      </c>
      <c r="G52" s="417">
        <f>D52*0.27</f>
        <v>4334634.2125984253</v>
      </c>
      <c r="H52" s="417">
        <f>SUM(F52:G52)</f>
        <v>20388835</v>
      </c>
    </row>
    <row r="53" spans="1:8" x14ac:dyDescent="0.3">
      <c r="B53" s="416" t="s">
        <v>39</v>
      </c>
      <c r="C53" s="415">
        <f>SUM(C49:C52)</f>
        <v>1098823938</v>
      </c>
      <c r="D53" s="415">
        <f>SUM(D49:D52)</f>
        <v>253569592.91338584</v>
      </c>
      <c r="E53" s="415"/>
      <c r="F53" s="415">
        <f>D53+E53</f>
        <v>253569592.91338584</v>
      </c>
      <c r="G53" s="415">
        <f>SUM(G49:G52)</f>
        <v>68463790.086614177</v>
      </c>
      <c r="H53" s="415">
        <f>SUM(H49:H52)</f>
        <v>1098823938</v>
      </c>
    </row>
    <row r="55" spans="1:8" x14ac:dyDescent="0.3">
      <c r="F55" s="414"/>
    </row>
  </sheetData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54A3-8CB0-4BC2-A890-720F8ABE64FD}">
  <dimension ref="A1:H52"/>
  <sheetViews>
    <sheetView workbookViewId="0">
      <pane ySplit="5" topLeftCell="A28" activePane="bottomLeft" state="frozen"/>
      <selection pane="bottomLeft" activeCell="E2" sqref="E2"/>
    </sheetView>
  </sheetViews>
  <sheetFormatPr defaultRowHeight="13.2" x14ac:dyDescent="0.25"/>
  <cols>
    <col min="1" max="1" width="6.44140625" style="123" customWidth="1"/>
    <col min="2" max="2" width="46.5546875" style="123" customWidth="1"/>
    <col min="3" max="3" width="14.6640625" style="123" customWidth="1"/>
    <col min="4" max="8" width="12.6640625" style="123" customWidth="1"/>
    <col min="9" max="251" width="9.109375" style="123"/>
    <col min="252" max="252" width="6.44140625" style="123" customWidth="1"/>
    <col min="253" max="253" width="46.5546875" style="123" customWidth="1"/>
    <col min="254" max="254" width="29.44140625" style="123" customWidth="1"/>
    <col min="255" max="507" width="9.109375" style="123"/>
    <col min="508" max="508" width="6.44140625" style="123" customWidth="1"/>
    <col min="509" max="509" width="46.5546875" style="123" customWidth="1"/>
    <col min="510" max="510" width="29.44140625" style="123" customWidth="1"/>
    <col min="511" max="763" width="9.109375" style="123"/>
    <col min="764" max="764" width="6.44140625" style="123" customWidth="1"/>
    <col min="765" max="765" width="46.5546875" style="123" customWidth="1"/>
    <col min="766" max="766" width="29.44140625" style="123" customWidth="1"/>
    <col min="767" max="1019" width="9.109375" style="123"/>
    <col min="1020" max="1020" width="6.44140625" style="123" customWidth="1"/>
    <col min="1021" max="1021" width="46.5546875" style="123" customWidth="1"/>
    <col min="1022" max="1022" width="29.44140625" style="123" customWidth="1"/>
    <col min="1023" max="1275" width="9.109375" style="123"/>
    <col min="1276" max="1276" width="6.44140625" style="123" customWidth="1"/>
    <col min="1277" max="1277" width="46.5546875" style="123" customWidth="1"/>
    <col min="1278" max="1278" width="29.44140625" style="123" customWidth="1"/>
    <col min="1279" max="1531" width="9.109375" style="123"/>
    <col min="1532" max="1532" width="6.44140625" style="123" customWidth="1"/>
    <col min="1533" max="1533" width="46.5546875" style="123" customWidth="1"/>
    <col min="1534" max="1534" width="29.44140625" style="123" customWidth="1"/>
    <col min="1535" max="1787" width="9.109375" style="123"/>
    <col min="1788" max="1788" width="6.44140625" style="123" customWidth="1"/>
    <col min="1789" max="1789" width="46.5546875" style="123" customWidth="1"/>
    <col min="1790" max="1790" width="29.44140625" style="123" customWidth="1"/>
    <col min="1791" max="2043" width="9.109375" style="123"/>
    <col min="2044" max="2044" width="6.44140625" style="123" customWidth="1"/>
    <col min="2045" max="2045" width="46.5546875" style="123" customWidth="1"/>
    <col min="2046" max="2046" width="29.44140625" style="123" customWidth="1"/>
    <col min="2047" max="2299" width="9.109375" style="123"/>
    <col min="2300" max="2300" width="6.44140625" style="123" customWidth="1"/>
    <col min="2301" max="2301" width="46.5546875" style="123" customWidth="1"/>
    <col min="2302" max="2302" width="29.44140625" style="123" customWidth="1"/>
    <col min="2303" max="2555" width="9.109375" style="123"/>
    <col min="2556" max="2556" width="6.44140625" style="123" customWidth="1"/>
    <col min="2557" max="2557" width="46.5546875" style="123" customWidth="1"/>
    <col min="2558" max="2558" width="29.44140625" style="123" customWidth="1"/>
    <col min="2559" max="2811" width="9.109375" style="123"/>
    <col min="2812" max="2812" width="6.44140625" style="123" customWidth="1"/>
    <col min="2813" max="2813" width="46.5546875" style="123" customWidth="1"/>
    <col min="2814" max="2814" width="29.44140625" style="123" customWidth="1"/>
    <col min="2815" max="3067" width="9.109375" style="123"/>
    <col min="3068" max="3068" width="6.44140625" style="123" customWidth="1"/>
    <col min="3069" max="3069" width="46.5546875" style="123" customWidth="1"/>
    <col min="3070" max="3070" width="29.44140625" style="123" customWidth="1"/>
    <col min="3071" max="3323" width="9.109375" style="123"/>
    <col min="3324" max="3324" width="6.44140625" style="123" customWidth="1"/>
    <col min="3325" max="3325" width="46.5546875" style="123" customWidth="1"/>
    <col min="3326" max="3326" width="29.44140625" style="123" customWidth="1"/>
    <col min="3327" max="3579" width="9.109375" style="123"/>
    <col min="3580" max="3580" width="6.44140625" style="123" customWidth="1"/>
    <col min="3581" max="3581" width="46.5546875" style="123" customWidth="1"/>
    <col min="3582" max="3582" width="29.44140625" style="123" customWidth="1"/>
    <col min="3583" max="3835" width="9.109375" style="123"/>
    <col min="3836" max="3836" width="6.44140625" style="123" customWidth="1"/>
    <col min="3837" max="3837" width="46.5546875" style="123" customWidth="1"/>
    <col min="3838" max="3838" width="29.44140625" style="123" customWidth="1"/>
    <col min="3839" max="4091" width="9.109375" style="123"/>
    <col min="4092" max="4092" width="6.44140625" style="123" customWidth="1"/>
    <col min="4093" max="4093" width="46.5546875" style="123" customWidth="1"/>
    <col min="4094" max="4094" width="29.44140625" style="123" customWidth="1"/>
    <col min="4095" max="4347" width="9.109375" style="123"/>
    <col min="4348" max="4348" width="6.44140625" style="123" customWidth="1"/>
    <col min="4349" max="4349" width="46.5546875" style="123" customWidth="1"/>
    <col min="4350" max="4350" width="29.44140625" style="123" customWidth="1"/>
    <col min="4351" max="4603" width="9.109375" style="123"/>
    <col min="4604" max="4604" width="6.44140625" style="123" customWidth="1"/>
    <col min="4605" max="4605" width="46.5546875" style="123" customWidth="1"/>
    <col min="4606" max="4606" width="29.44140625" style="123" customWidth="1"/>
    <col min="4607" max="4859" width="9.109375" style="123"/>
    <col min="4860" max="4860" width="6.44140625" style="123" customWidth="1"/>
    <col min="4861" max="4861" width="46.5546875" style="123" customWidth="1"/>
    <col min="4862" max="4862" width="29.44140625" style="123" customWidth="1"/>
    <col min="4863" max="5115" width="9.109375" style="123"/>
    <col min="5116" max="5116" width="6.44140625" style="123" customWidth="1"/>
    <col min="5117" max="5117" width="46.5546875" style="123" customWidth="1"/>
    <col min="5118" max="5118" width="29.44140625" style="123" customWidth="1"/>
    <col min="5119" max="5371" width="9.109375" style="123"/>
    <col min="5372" max="5372" width="6.44140625" style="123" customWidth="1"/>
    <col min="5373" max="5373" width="46.5546875" style="123" customWidth="1"/>
    <col min="5374" max="5374" width="29.44140625" style="123" customWidth="1"/>
    <col min="5375" max="5627" width="9.109375" style="123"/>
    <col min="5628" max="5628" width="6.44140625" style="123" customWidth="1"/>
    <col min="5629" max="5629" width="46.5546875" style="123" customWidth="1"/>
    <col min="5630" max="5630" width="29.44140625" style="123" customWidth="1"/>
    <col min="5631" max="5883" width="9.109375" style="123"/>
    <col min="5884" max="5884" width="6.44140625" style="123" customWidth="1"/>
    <col min="5885" max="5885" width="46.5546875" style="123" customWidth="1"/>
    <col min="5886" max="5886" width="29.44140625" style="123" customWidth="1"/>
    <col min="5887" max="6139" width="9.109375" style="123"/>
    <col min="6140" max="6140" width="6.44140625" style="123" customWidth="1"/>
    <col min="6141" max="6141" width="46.5546875" style="123" customWidth="1"/>
    <col min="6142" max="6142" width="29.44140625" style="123" customWidth="1"/>
    <col min="6143" max="6395" width="9.109375" style="123"/>
    <col min="6396" max="6396" width="6.44140625" style="123" customWidth="1"/>
    <col min="6397" max="6397" width="46.5546875" style="123" customWidth="1"/>
    <col min="6398" max="6398" width="29.44140625" style="123" customWidth="1"/>
    <col min="6399" max="6651" width="9.109375" style="123"/>
    <col min="6652" max="6652" width="6.44140625" style="123" customWidth="1"/>
    <col min="6653" max="6653" width="46.5546875" style="123" customWidth="1"/>
    <col min="6654" max="6654" width="29.44140625" style="123" customWidth="1"/>
    <col min="6655" max="6907" width="9.109375" style="123"/>
    <col min="6908" max="6908" width="6.44140625" style="123" customWidth="1"/>
    <col min="6909" max="6909" width="46.5546875" style="123" customWidth="1"/>
    <col min="6910" max="6910" width="29.44140625" style="123" customWidth="1"/>
    <col min="6911" max="7163" width="9.109375" style="123"/>
    <col min="7164" max="7164" width="6.44140625" style="123" customWidth="1"/>
    <col min="7165" max="7165" width="46.5546875" style="123" customWidth="1"/>
    <col min="7166" max="7166" width="29.44140625" style="123" customWidth="1"/>
    <col min="7167" max="7419" width="9.109375" style="123"/>
    <col min="7420" max="7420" width="6.44140625" style="123" customWidth="1"/>
    <col min="7421" max="7421" width="46.5546875" style="123" customWidth="1"/>
    <col min="7422" max="7422" width="29.44140625" style="123" customWidth="1"/>
    <col min="7423" max="7675" width="9.109375" style="123"/>
    <col min="7676" max="7676" width="6.44140625" style="123" customWidth="1"/>
    <col min="7677" max="7677" width="46.5546875" style="123" customWidth="1"/>
    <col min="7678" max="7678" width="29.44140625" style="123" customWidth="1"/>
    <col min="7679" max="7931" width="9.109375" style="123"/>
    <col min="7932" max="7932" width="6.44140625" style="123" customWidth="1"/>
    <col min="7933" max="7933" width="46.5546875" style="123" customWidth="1"/>
    <col min="7934" max="7934" width="29.44140625" style="123" customWidth="1"/>
    <col min="7935" max="8187" width="9.109375" style="123"/>
    <col min="8188" max="8188" width="6.44140625" style="123" customWidth="1"/>
    <col min="8189" max="8189" width="46.5546875" style="123" customWidth="1"/>
    <col min="8190" max="8190" width="29.44140625" style="123" customWidth="1"/>
    <col min="8191" max="8443" width="9.109375" style="123"/>
    <col min="8444" max="8444" width="6.44140625" style="123" customWidth="1"/>
    <col min="8445" max="8445" width="46.5546875" style="123" customWidth="1"/>
    <col min="8446" max="8446" width="29.44140625" style="123" customWidth="1"/>
    <col min="8447" max="8699" width="9.109375" style="123"/>
    <col min="8700" max="8700" width="6.44140625" style="123" customWidth="1"/>
    <col min="8701" max="8701" width="46.5546875" style="123" customWidth="1"/>
    <col min="8702" max="8702" width="29.44140625" style="123" customWidth="1"/>
    <col min="8703" max="8955" width="9.109375" style="123"/>
    <col min="8956" max="8956" width="6.44140625" style="123" customWidth="1"/>
    <col min="8957" max="8957" width="46.5546875" style="123" customWidth="1"/>
    <col min="8958" max="8958" width="29.44140625" style="123" customWidth="1"/>
    <col min="8959" max="9211" width="9.109375" style="123"/>
    <col min="9212" max="9212" width="6.44140625" style="123" customWidth="1"/>
    <col min="9213" max="9213" width="46.5546875" style="123" customWidth="1"/>
    <col min="9214" max="9214" width="29.44140625" style="123" customWidth="1"/>
    <col min="9215" max="9467" width="9.109375" style="123"/>
    <col min="9468" max="9468" width="6.44140625" style="123" customWidth="1"/>
    <col min="9469" max="9469" width="46.5546875" style="123" customWidth="1"/>
    <col min="9470" max="9470" width="29.44140625" style="123" customWidth="1"/>
    <col min="9471" max="9723" width="9.109375" style="123"/>
    <col min="9724" max="9724" width="6.44140625" style="123" customWidth="1"/>
    <col min="9725" max="9725" width="46.5546875" style="123" customWidth="1"/>
    <col min="9726" max="9726" width="29.44140625" style="123" customWidth="1"/>
    <col min="9727" max="9979" width="9.109375" style="123"/>
    <col min="9980" max="9980" width="6.44140625" style="123" customWidth="1"/>
    <col min="9981" max="9981" width="46.5546875" style="123" customWidth="1"/>
    <col min="9982" max="9982" width="29.44140625" style="123" customWidth="1"/>
    <col min="9983" max="10235" width="9.109375" style="123"/>
    <col min="10236" max="10236" width="6.44140625" style="123" customWidth="1"/>
    <col min="10237" max="10237" width="46.5546875" style="123" customWidth="1"/>
    <col min="10238" max="10238" width="29.44140625" style="123" customWidth="1"/>
    <col min="10239" max="10491" width="9.109375" style="123"/>
    <col min="10492" max="10492" width="6.44140625" style="123" customWidth="1"/>
    <col min="10493" max="10493" width="46.5546875" style="123" customWidth="1"/>
    <col min="10494" max="10494" width="29.44140625" style="123" customWidth="1"/>
    <col min="10495" max="10747" width="9.109375" style="123"/>
    <col min="10748" max="10748" width="6.44140625" style="123" customWidth="1"/>
    <col min="10749" max="10749" width="46.5546875" style="123" customWidth="1"/>
    <col min="10750" max="10750" width="29.44140625" style="123" customWidth="1"/>
    <col min="10751" max="11003" width="9.109375" style="123"/>
    <col min="11004" max="11004" width="6.44140625" style="123" customWidth="1"/>
    <col min="11005" max="11005" width="46.5546875" style="123" customWidth="1"/>
    <col min="11006" max="11006" width="29.44140625" style="123" customWidth="1"/>
    <col min="11007" max="11259" width="9.109375" style="123"/>
    <col min="11260" max="11260" width="6.44140625" style="123" customWidth="1"/>
    <col min="11261" max="11261" width="46.5546875" style="123" customWidth="1"/>
    <col min="11262" max="11262" width="29.44140625" style="123" customWidth="1"/>
    <col min="11263" max="11515" width="9.109375" style="123"/>
    <col min="11516" max="11516" width="6.44140625" style="123" customWidth="1"/>
    <col min="11517" max="11517" width="46.5546875" style="123" customWidth="1"/>
    <col min="11518" max="11518" width="29.44140625" style="123" customWidth="1"/>
    <col min="11519" max="11771" width="9.109375" style="123"/>
    <col min="11772" max="11772" width="6.44140625" style="123" customWidth="1"/>
    <col min="11773" max="11773" width="46.5546875" style="123" customWidth="1"/>
    <col min="11774" max="11774" width="29.44140625" style="123" customWidth="1"/>
    <col min="11775" max="12027" width="9.109375" style="123"/>
    <col min="12028" max="12028" width="6.44140625" style="123" customWidth="1"/>
    <col min="12029" max="12029" width="46.5546875" style="123" customWidth="1"/>
    <col min="12030" max="12030" width="29.44140625" style="123" customWidth="1"/>
    <col min="12031" max="12283" width="9.109375" style="123"/>
    <col min="12284" max="12284" width="6.44140625" style="123" customWidth="1"/>
    <col min="12285" max="12285" width="46.5546875" style="123" customWidth="1"/>
    <col min="12286" max="12286" width="29.44140625" style="123" customWidth="1"/>
    <col min="12287" max="12539" width="9.109375" style="123"/>
    <col min="12540" max="12540" width="6.44140625" style="123" customWidth="1"/>
    <col min="12541" max="12541" width="46.5546875" style="123" customWidth="1"/>
    <col min="12542" max="12542" width="29.44140625" style="123" customWidth="1"/>
    <col min="12543" max="12795" width="9.109375" style="123"/>
    <col min="12796" max="12796" width="6.44140625" style="123" customWidth="1"/>
    <col min="12797" max="12797" width="46.5546875" style="123" customWidth="1"/>
    <col min="12798" max="12798" width="29.44140625" style="123" customWidth="1"/>
    <col min="12799" max="13051" width="9.109375" style="123"/>
    <col min="13052" max="13052" width="6.44140625" style="123" customWidth="1"/>
    <col min="13053" max="13053" width="46.5546875" style="123" customWidth="1"/>
    <col min="13054" max="13054" width="29.44140625" style="123" customWidth="1"/>
    <col min="13055" max="13307" width="9.109375" style="123"/>
    <col min="13308" max="13308" width="6.44140625" style="123" customWidth="1"/>
    <col min="13309" max="13309" width="46.5546875" style="123" customWidth="1"/>
    <col min="13310" max="13310" width="29.44140625" style="123" customWidth="1"/>
    <col min="13311" max="13563" width="9.109375" style="123"/>
    <col min="13564" max="13564" width="6.44140625" style="123" customWidth="1"/>
    <col min="13565" max="13565" width="46.5546875" style="123" customWidth="1"/>
    <col min="13566" max="13566" width="29.44140625" style="123" customWidth="1"/>
    <col min="13567" max="13819" width="9.109375" style="123"/>
    <col min="13820" max="13820" width="6.44140625" style="123" customWidth="1"/>
    <col min="13821" max="13821" width="46.5546875" style="123" customWidth="1"/>
    <col min="13822" max="13822" width="29.44140625" style="123" customWidth="1"/>
    <col min="13823" max="14075" width="9.109375" style="123"/>
    <col min="14076" max="14076" width="6.44140625" style="123" customWidth="1"/>
    <col min="14077" max="14077" width="46.5546875" style="123" customWidth="1"/>
    <col min="14078" max="14078" width="29.44140625" style="123" customWidth="1"/>
    <col min="14079" max="14331" width="9.109375" style="123"/>
    <col min="14332" max="14332" width="6.44140625" style="123" customWidth="1"/>
    <col min="14333" max="14333" width="46.5546875" style="123" customWidth="1"/>
    <col min="14334" max="14334" width="29.44140625" style="123" customWidth="1"/>
    <col min="14335" max="14587" width="9.109375" style="123"/>
    <col min="14588" max="14588" width="6.44140625" style="123" customWidth="1"/>
    <col min="14589" max="14589" width="46.5546875" style="123" customWidth="1"/>
    <col min="14590" max="14590" width="29.44140625" style="123" customWidth="1"/>
    <col min="14591" max="14843" width="9.109375" style="123"/>
    <col min="14844" max="14844" width="6.44140625" style="123" customWidth="1"/>
    <col min="14845" max="14845" width="46.5546875" style="123" customWidth="1"/>
    <col min="14846" max="14846" width="29.44140625" style="123" customWidth="1"/>
    <col min="14847" max="15099" width="9.109375" style="123"/>
    <col min="15100" max="15100" width="6.44140625" style="123" customWidth="1"/>
    <col min="15101" max="15101" width="46.5546875" style="123" customWidth="1"/>
    <col min="15102" max="15102" width="29.44140625" style="123" customWidth="1"/>
    <col min="15103" max="15355" width="9.109375" style="123"/>
    <col min="15356" max="15356" width="6.44140625" style="123" customWidth="1"/>
    <col min="15357" max="15357" width="46.5546875" style="123" customWidth="1"/>
    <col min="15358" max="15358" width="29.44140625" style="123" customWidth="1"/>
    <col min="15359" max="15611" width="9.109375" style="123"/>
    <col min="15612" max="15612" width="6.44140625" style="123" customWidth="1"/>
    <col min="15613" max="15613" width="46.5546875" style="123" customWidth="1"/>
    <col min="15614" max="15614" width="29.44140625" style="123" customWidth="1"/>
    <col min="15615" max="15867" width="9.109375" style="123"/>
    <col min="15868" max="15868" width="6.44140625" style="123" customWidth="1"/>
    <col min="15869" max="15869" width="46.5546875" style="123" customWidth="1"/>
    <col min="15870" max="15870" width="29.44140625" style="123" customWidth="1"/>
    <col min="15871" max="16123" width="9.109375" style="123"/>
    <col min="16124" max="16124" width="6.44140625" style="123" customWidth="1"/>
    <col min="16125" max="16125" width="46.5546875" style="123" customWidth="1"/>
    <col min="16126" max="16126" width="29.44140625" style="123" customWidth="1"/>
    <col min="16127" max="16384" width="9.109375" style="123"/>
  </cols>
  <sheetData>
    <row r="1" spans="1:8" x14ac:dyDescent="0.25">
      <c r="B1" s="124" t="s">
        <v>174</v>
      </c>
      <c r="E1" s="123" t="s">
        <v>335</v>
      </c>
    </row>
    <row r="2" spans="1:8" x14ac:dyDescent="0.25">
      <c r="B2" s="124" t="s">
        <v>350</v>
      </c>
      <c r="E2" s="225" t="s">
        <v>429</v>
      </c>
    </row>
    <row r="3" spans="1:8" x14ac:dyDescent="0.25">
      <c r="B3" s="124"/>
      <c r="C3" s="124" t="s">
        <v>216</v>
      </c>
      <c r="E3" s="123" t="s">
        <v>77</v>
      </c>
    </row>
    <row r="4" spans="1:8" ht="13.8" thickBot="1" x14ac:dyDescent="0.3">
      <c r="B4" s="124"/>
    </row>
    <row r="5" spans="1:8" ht="39.6" x14ac:dyDescent="0.25">
      <c r="A5" s="1" t="s">
        <v>1</v>
      </c>
      <c r="B5" s="144" t="s">
        <v>217</v>
      </c>
      <c r="C5" s="145" t="s">
        <v>225</v>
      </c>
      <c r="D5" s="146" t="s">
        <v>40</v>
      </c>
      <c r="E5" s="20" t="s">
        <v>178</v>
      </c>
      <c r="F5" s="20" t="s">
        <v>42</v>
      </c>
      <c r="G5" s="20" t="s">
        <v>172</v>
      </c>
      <c r="H5" s="20" t="s">
        <v>43</v>
      </c>
    </row>
    <row r="6" spans="1:8" x14ac:dyDescent="0.25">
      <c r="A6" s="4">
        <v>1</v>
      </c>
      <c r="B6" s="147" t="s">
        <v>3</v>
      </c>
      <c r="C6" s="400">
        <f t="shared" ref="C6:C37" si="0">SUM(D6:H6)</f>
        <v>390629130</v>
      </c>
      <c r="D6" s="148">
        <v>37303010</v>
      </c>
      <c r="E6" s="148">
        <v>134574971</v>
      </c>
      <c r="F6" s="148">
        <v>112540360</v>
      </c>
      <c r="G6" s="148">
        <v>24139051</v>
      </c>
      <c r="H6" s="148">
        <v>82071738</v>
      </c>
    </row>
    <row r="7" spans="1:8" ht="26.4" x14ac:dyDescent="0.25">
      <c r="A7" s="4">
        <v>2</v>
      </c>
      <c r="B7" s="147" t="s">
        <v>4</v>
      </c>
      <c r="C7" s="400">
        <f t="shared" si="0"/>
        <v>73583465</v>
      </c>
      <c r="D7" s="148">
        <v>8571628</v>
      </c>
      <c r="E7" s="148">
        <v>28891426</v>
      </c>
      <c r="F7" s="148">
        <v>15322226</v>
      </c>
      <c r="G7" s="148">
        <v>4766929</v>
      </c>
      <c r="H7" s="148">
        <v>16031256</v>
      </c>
    </row>
    <row r="8" spans="1:8" x14ac:dyDescent="0.25">
      <c r="A8" s="4">
        <v>3</v>
      </c>
      <c r="B8" s="147" t="s">
        <v>5</v>
      </c>
      <c r="C8" s="400">
        <f t="shared" si="0"/>
        <v>475365373</v>
      </c>
      <c r="D8" s="148">
        <v>286377270</v>
      </c>
      <c r="E8" s="148">
        <v>35291065</v>
      </c>
      <c r="F8" s="148">
        <v>76819609</v>
      </c>
      <c r="G8" s="148">
        <v>33280498</v>
      </c>
      <c r="H8" s="148">
        <v>43596931</v>
      </c>
    </row>
    <row r="9" spans="1:8" x14ac:dyDescent="0.25">
      <c r="A9" s="4">
        <v>4</v>
      </c>
      <c r="B9" s="22" t="s">
        <v>6</v>
      </c>
      <c r="C9" s="149">
        <f t="shared" si="0"/>
        <v>4263500</v>
      </c>
      <c r="D9" s="27">
        <f>D10</f>
        <v>4263500</v>
      </c>
      <c r="E9" s="7">
        <f>E10</f>
        <v>0</v>
      </c>
      <c r="F9" s="7">
        <f>F10</f>
        <v>0</v>
      </c>
      <c r="G9" s="7">
        <f>G10</f>
        <v>0</v>
      </c>
      <c r="H9" s="7">
        <f>H10</f>
        <v>0</v>
      </c>
    </row>
    <row r="10" spans="1:8" ht="26.4" x14ac:dyDescent="0.25">
      <c r="A10" s="4">
        <v>5</v>
      </c>
      <c r="B10" s="22" t="s">
        <v>7</v>
      </c>
      <c r="C10" s="149">
        <f t="shared" si="0"/>
        <v>4263500</v>
      </c>
      <c r="D10" s="25">
        <v>4263500</v>
      </c>
      <c r="E10" s="5"/>
      <c r="F10" s="5"/>
      <c r="G10" s="5"/>
      <c r="H10" s="5"/>
    </row>
    <row r="11" spans="1:8" x14ac:dyDescent="0.25">
      <c r="A11" s="4">
        <v>6</v>
      </c>
      <c r="B11" s="22" t="s">
        <v>8</v>
      </c>
      <c r="C11" s="149">
        <f t="shared" si="0"/>
        <v>800000</v>
      </c>
      <c r="D11" s="27">
        <f>D12</f>
        <v>800000</v>
      </c>
      <c r="E11" s="7">
        <f>E12</f>
        <v>0</v>
      </c>
      <c r="F11" s="7">
        <f>F12</f>
        <v>0</v>
      </c>
      <c r="G11" s="7">
        <f>G12</f>
        <v>0</v>
      </c>
      <c r="H11" s="7">
        <f>H12</f>
        <v>0</v>
      </c>
    </row>
    <row r="12" spans="1:8" x14ac:dyDescent="0.25">
      <c r="A12" s="4">
        <v>7</v>
      </c>
      <c r="B12" s="22" t="s">
        <v>9</v>
      </c>
      <c r="C12" s="149">
        <f t="shared" si="0"/>
        <v>800000</v>
      </c>
      <c r="D12" s="27">
        <v>800000</v>
      </c>
      <c r="E12" s="7"/>
      <c r="F12" s="7"/>
      <c r="G12" s="7"/>
      <c r="H12" s="7"/>
    </row>
    <row r="13" spans="1:8" x14ac:dyDescent="0.25">
      <c r="A13" s="4">
        <v>8</v>
      </c>
      <c r="B13" s="22" t="s">
        <v>10</v>
      </c>
      <c r="C13" s="149">
        <f t="shared" si="0"/>
        <v>10580000</v>
      </c>
      <c r="D13" s="27">
        <f>SUM(D14:D15)</f>
        <v>10580000</v>
      </c>
      <c r="E13" s="7">
        <f>SUM(E14:E15)</f>
        <v>0</v>
      </c>
      <c r="F13" s="7">
        <f>SUM(F14:F15)</f>
        <v>0</v>
      </c>
      <c r="G13" s="7">
        <f>SUM(G14:G15)</f>
        <v>0</v>
      </c>
      <c r="H13" s="7">
        <f>SUM(H14:H15)</f>
        <v>0</v>
      </c>
    </row>
    <row r="14" spans="1:8" x14ac:dyDescent="0.25">
      <c r="A14" s="4">
        <v>9</v>
      </c>
      <c r="B14" s="22" t="s">
        <v>11</v>
      </c>
      <c r="C14" s="149">
        <f t="shared" si="0"/>
        <v>1000000</v>
      </c>
      <c r="D14" s="25">
        <v>1000000</v>
      </c>
      <c r="E14" s="5"/>
      <c r="F14" s="5"/>
      <c r="G14" s="5"/>
      <c r="H14" s="5"/>
    </row>
    <row r="15" spans="1:8" x14ac:dyDescent="0.25">
      <c r="A15" s="4">
        <v>10</v>
      </c>
      <c r="B15" s="22" t="s">
        <v>12</v>
      </c>
      <c r="C15" s="149">
        <f t="shared" si="0"/>
        <v>9580000</v>
      </c>
      <c r="D15" s="25">
        <v>9580000</v>
      </c>
      <c r="E15" s="5"/>
      <c r="F15" s="5"/>
      <c r="G15" s="5"/>
      <c r="H15" s="5"/>
    </row>
    <row r="16" spans="1:8" x14ac:dyDescent="0.25">
      <c r="A16" s="4">
        <v>11</v>
      </c>
      <c r="B16" s="28" t="s">
        <v>13</v>
      </c>
      <c r="C16" s="399">
        <f t="shared" si="0"/>
        <v>15643500</v>
      </c>
      <c r="D16" s="30">
        <f>D9+D11+D13</f>
        <v>15643500</v>
      </c>
      <c r="E16" s="9">
        <f>E9+E11+E13</f>
        <v>0</v>
      </c>
      <c r="F16" s="9">
        <f>F9+F11+F13</f>
        <v>0</v>
      </c>
      <c r="G16" s="9">
        <f>G9+G11+G13</f>
        <v>0</v>
      </c>
      <c r="H16" s="9">
        <f>H9+H11+H13</f>
        <v>0</v>
      </c>
    </row>
    <row r="17" spans="1:8" ht="18.75" customHeight="1" x14ac:dyDescent="0.25">
      <c r="A17" s="4">
        <v>12</v>
      </c>
      <c r="B17" s="22" t="s">
        <v>14</v>
      </c>
      <c r="C17" s="149">
        <f t="shared" si="0"/>
        <v>0</v>
      </c>
      <c r="D17" s="25"/>
      <c r="E17" s="5"/>
      <c r="F17" s="5"/>
      <c r="G17" s="5"/>
      <c r="H17" s="5"/>
    </row>
    <row r="18" spans="1:8" ht="26.4" x14ac:dyDescent="0.25">
      <c r="A18" s="4">
        <v>13</v>
      </c>
      <c r="B18" s="22" t="s">
        <v>15</v>
      </c>
      <c r="C18" s="149">
        <f t="shared" si="0"/>
        <v>169123789</v>
      </c>
      <c r="D18" s="26">
        <f>SUM(D19:D22)</f>
        <v>169123789</v>
      </c>
      <c r="E18" s="6">
        <f>SUM(E19:E22)</f>
        <v>0</v>
      </c>
      <c r="F18" s="6">
        <f>SUM(F19:F22)</f>
        <v>0</v>
      </c>
      <c r="G18" s="6">
        <f>SUM(G19:G22)</f>
        <v>0</v>
      </c>
      <c r="H18" s="6">
        <f>SUM(H19:H22)</f>
        <v>0</v>
      </c>
    </row>
    <row r="19" spans="1:8" x14ac:dyDescent="0.25">
      <c r="A19" s="4">
        <v>14</v>
      </c>
      <c r="B19" s="22" t="s">
        <v>218</v>
      </c>
      <c r="C19" s="149">
        <f t="shared" si="0"/>
        <v>3620000</v>
      </c>
      <c r="D19" s="25">
        <v>3620000</v>
      </c>
      <c r="E19" s="5"/>
      <c r="F19" s="5"/>
      <c r="G19" s="5"/>
      <c r="H19" s="5"/>
    </row>
    <row r="20" spans="1:8" x14ac:dyDescent="0.25">
      <c r="A20" s="4">
        <v>15</v>
      </c>
      <c r="B20" s="22" t="s">
        <v>16</v>
      </c>
      <c r="C20" s="149">
        <f t="shared" si="0"/>
        <v>0</v>
      </c>
      <c r="D20" s="25"/>
      <c r="E20" s="5"/>
      <c r="F20" s="5"/>
      <c r="G20" s="5"/>
      <c r="H20" s="5"/>
    </row>
    <row r="21" spans="1:8" x14ac:dyDescent="0.25">
      <c r="A21" s="4">
        <v>16</v>
      </c>
      <c r="B21" s="22" t="s">
        <v>17</v>
      </c>
      <c r="C21" s="149">
        <f t="shared" si="0"/>
        <v>0</v>
      </c>
      <c r="D21" s="25"/>
      <c r="E21" s="5"/>
      <c r="F21" s="5"/>
      <c r="G21" s="5"/>
      <c r="H21" s="5"/>
    </row>
    <row r="22" spans="1:8" x14ac:dyDescent="0.25">
      <c r="A22" s="4">
        <v>17</v>
      </c>
      <c r="B22" s="22" t="s">
        <v>18</v>
      </c>
      <c r="C22" s="149">
        <f t="shared" si="0"/>
        <v>165503789</v>
      </c>
      <c r="D22" s="25">
        <v>165503789</v>
      </c>
      <c r="E22" s="5"/>
      <c r="F22" s="5"/>
      <c r="G22" s="5"/>
      <c r="H22" s="5"/>
    </row>
    <row r="23" spans="1:8" ht="26.4" x14ac:dyDescent="0.25">
      <c r="A23" s="4">
        <v>18</v>
      </c>
      <c r="B23" s="22" t="s">
        <v>397</v>
      </c>
      <c r="C23" s="149">
        <f t="shared" si="0"/>
        <v>8699850</v>
      </c>
      <c r="D23" s="25">
        <v>8699850</v>
      </c>
      <c r="E23" s="5"/>
      <c r="F23" s="5"/>
      <c r="G23" s="5"/>
      <c r="H23" s="5"/>
    </row>
    <row r="24" spans="1:8" ht="16.5" customHeight="1" x14ac:dyDescent="0.25">
      <c r="A24" s="4">
        <v>19</v>
      </c>
      <c r="B24" s="22" t="s">
        <v>220</v>
      </c>
      <c r="C24" s="149">
        <f t="shared" si="0"/>
        <v>69310</v>
      </c>
      <c r="D24" s="25">
        <v>69310</v>
      </c>
      <c r="E24" s="5"/>
      <c r="F24" s="5"/>
      <c r="G24" s="5"/>
      <c r="H24" s="5"/>
    </row>
    <row r="25" spans="1:8" ht="16.5" customHeight="1" x14ac:dyDescent="0.25">
      <c r="A25" s="4">
        <v>20</v>
      </c>
      <c r="B25" s="22" t="s">
        <v>19</v>
      </c>
      <c r="C25" s="149">
        <f t="shared" si="0"/>
        <v>97352338</v>
      </c>
      <c r="D25" s="25">
        <v>97352338</v>
      </c>
      <c r="E25" s="5"/>
      <c r="F25" s="5"/>
      <c r="G25" s="5"/>
      <c r="H25" s="5"/>
    </row>
    <row r="26" spans="1:8" ht="18" customHeight="1" x14ac:dyDescent="0.25">
      <c r="A26" s="4">
        <v>21</v>
      </c>
      <c r="B26" s="28" t="s">
        <v>20</v>
      </c>
      <c r="C26" s="399">
        <f t="shared" si="0"/>
        <v>275245287</v>
      </c>
      <c r="D26" s="30">
        <f>D17+D18+D23+D24+D25</f>
        <v>275245287</v>
      </c>
      <c r="E26" s="9">
        <f>E17+E18+E23+E24+E25</f>
        <v>0</v>
      </c>
      <c r="F26" s="9">
        <f>F17+F18+F23+F24+F25</f>
        <v>0</v>
      </c>
      <c r="G26" s="9">
        <f>G17+G18+G23+G24+G25</f>
        <v>0</v>
      </c>
      <c r="H26" s="9">
        <f>H17+H18+H23+H24+H25</f>
        <v>0</v>
      </c>
    </row>
    <row r="27" spans="1:8" x14ac:dyDescent="0.25">
      <c r="A27" s="4">
        <v>22</v>
      </c>
      <c r="B27" s="22" t="s">
        <v>21</v>
      </c>
      <c r="C27" s="149">
        <f t="shared" si="0"/>
        <v>620000</v>
      </c>
      <c r="D27" s="25"/>
      <c r="E27" s="5">
        <v>500000</v>
      </c>
      <c r="F27" s="5">
        <v>120000</v>
      </c>
      <c r="G27" s="5"/>
      <c r="H27" s="5"/>
    </row>
    <row r="28" spans="1:8" x14ac:dyDescent="0.25">
      <c r="A28" s="4">
        <v>23</v>
      </c>
      <c r="B28" s="22" t="s">
        <v>22</v>
      </c>
      <c r="C28" s="149">
        <f t="shared" si="0"/>
        <v>1014275238</v>
      </c>
      <c r="D28" s="25">
        <v>1014275238</v>
      </c>
      <c r="E28" s="5"/>
      <c r="F28" s="5"/>
      <c r="G28" s="5"/>
      <c r="H28" s="5"/>
    </row>
    <row r="29" spans="1:8" x14ac:dyDescent="0.25">
      <c r="A29" s="4">
        <v>24</v>
      </c>
      <c r="B29" s="22" t="s">
        <v>23</v>
      </c>
      <c r="C29" s="149">
        <f t="shared" si="0"/>
        <v>1177008</v>
      </c>
      <c r="D29" s="25">
        <v>30709</v>
      </c>
      <c r="E29" s="5">
        <v>1106299</v>
      </c>
      <c r="F29" s="5">
        <v>40000</v>
      </c>
      <c r="G29" s="5"/>
      <c r="H29" s="5"/>
    </row>
    <row r="30" spans="1:8" x14ac:dyDescent="0.25">
      <c r="A30" s="4">
        <v>25</v>
      </c>
      <c r="B30" s="22" t="s">
        <v>24</v>
      </c>
      <c r="C30" s="149">
        <f t="shared" si="0"/>
        <v>28480602</v>
      </c>
      <c r="D30" s="25">
        <v>16054201</v>
      </c>
      <c r="E30" s="5">
        <v>736220</v>
      </c>
      <c r="F30" s="5">
        <v>2609638</v>
      </c>
      <c r="G30" s="5">
        <v>8414741</v>
      </c>
      <c r="H30" s="5">
        <v>665802</v>
      </c>
    </row>
    <row r="31" spans="1:8" ht="26.4" x14ac:dyDescent="0.25">
      <c r="A31" s="4">
        <v>26</v>
      </c>
      <c r="B31" s="22" t="s">
        <v>25</v>
      </c>
      <c r="C31" s="149">
        <f t="shared" si="0"/>
        <v>72129135</v>
      </c>
      <c r="D31" s="25">
        <v>68463790</v>
      </c>
      <c r="E31" s="5">
        <v>632481</v>
      </c>
      <c r="F31" s="5">
        <v>747802</v>
      </c>
      <c r="G31" s="5">
        <v>2105295</v>
      </c>
      <c r="H31" s="5">
        <v>179767</v>
      </c>
    </row>
    <row r="32" spans="1:8" x14ac:dyDescent="0.25">
      <c r="A32" s="4">
        <v>27</v>
      </c>
      <c r="B32" s="28" t="s">
        <v>26</v>
      </c>
      <c r="C32" s="399">
        <f t="shared" si="0"/>
        <v>1116681983</v>
      </c>
      <c r="D32" s="9">
        <f>SUM(D27:D31)</f>
        <v>1098823938</v>
      </c>
      <c r="E32" s="9">
        <f>SUM(E27:E31)</f>
        <v>2975000</v>
      </c>
      <c r="F32" s="9">
        <f>SUM(F27:F31)</f>
        <v>3517440</v>
      </c>
      <c r="G32" s="9">
        <f>SUM(G27:G31)</f>
        <v>10520036</v>
      </c>
      <c r="H32" s="9">
        <f>SUM(H27:H31)</f>
        <v>845569</v>
      </c>
    </row>
    <row r="33" spans="1:8" x14ac:dyDescent="0.25">
      <c r="A33" s="4">
        <v>28</v>
      </c>
      <c r="B33" s="22" t="s">
        <v>27</v>
      </c>
      <c r="C33" s="149">
        <f t="shared" si="0"/>
        <v>68628228</v>
      </c>
      <c r="D33" s="25">
        <v>68628228</v>
      </c>
      <c r="E33" s="5"/>
      <c r="F33" s="5"/>
      <c r="G33" s="5"/>
      <c r="H33" s="5"/>
    </row>
    <row r="34" spans="1:8" x14ac:dyDescent="0.25">
      <c r="A34" s="4">
        <v>29</v>
      </c>
      <c r="B34" s="22" t="s">
        <v>221</v>
      </c>
      <c r="C34" s="149">
        <f t="shared" si="0"/>
        <v>300000</v>
      </c>
      <c r="D34" s="25"/>
      <c r="E34" s="5">
        <v>300000</v>
      </c>
      <c r="F34" s="5"/>
      <c r="G34" s="5"/>
      <c r="H34" s="5"/>
    </row>
    <row r="35" spans="1:8" x14ac:dyDescent="0.25">
      <c r="A35" s="4">
        <v>30</v>
      </c>
      <c r="B35" s="22" t="s">
        <v>28</v>
      </c>
      <c r="C35" s="149">
        <f t="shared" si="0"/>
        <v>725196</v>
      </c>
      <c r="D35" s="25"/>
      <c r="E35" s="5"/>
      <c r="F35" s="5">
        <v>725196</v>
      </c>
      <c r="G35" s="5"/>
      <c r="H35" s="5"/>
    </row>
    <row r="36" spans="1:8" ht="26.4" x14ac:dyDescent="0.25">
      <c r="A36" s="4">
        <v>31</v>
      </c>
      <c r="B36" s="22" t="s">
        <v>29</v>
      </c>
      <c r="C36" s="149">
        <f t="shared" si="0"/>
        <v>18806425</v>
      </c>
      <c r="D36" s="25">
        <v>18529621</v>
      </c>
      <c r="E36" s="5">
        <v>81000</v>
      </c>
      <c r="F36" s="5">
        <v>195804</v>
      </c>
      <c r="G36" s="5"/>
      <c r="H36" s="5"/>
    </row>
    <row r="37" spans="1:8" x14ac:dyDescent="0.25">
      <c r="A37" s="4">
        <v>32</v>
      </c>
      <c r="B37" s="28" t="s">
        <v>30</v>
      </c>
      <c r="C37" s="399">
        <f t="shared" si="0"/>
        <v>88459849</v>
      </c>
      <c r="D37" s="30">
        <f>SUM(D33:D36)</f>
        <v>87157849</v>
      </c>
      <c r="E37" s="9">
        <f>SUM(E33:E36)</f>
        <v>381000</v>
      </c>
      <c r="F37" s="9">
        <f>SUM(F33:F36)</f>
        <v>921000</v>
      </c>
      <c r="G37" s="9">
        <f>SUM(G33:G36)</f>
        <v>0</v>
      </c>
      <c r="H37" s="9">
        <f>SUM(H33:H36)</f>
        <v>0</v>
      </c>
    </row>
    <row r="38" spans="1:8" ht="26.4" x14ac:dyDescent="0.25">
      <c r="A38" s="4">
        <v>33</v>
      </c>
      <c r="B38" s="279" t="s">
        <v>31</v>
      </c>
      <c r="C38" s="276">
        <f>SUM(D38:H38)</f>
        <v>11787317</v>
      </c>
      <c r="D38" s="280">
        <f>SUM(D39:D41)</f>
        <v>11787317</v>
      </c>
      <c r="E38" s="281">
        <f>SUM(E39:E41)</f>
        <v>0</v>
      </c>
      <c r="F38" s="281">
        <f>SUM(F39:F41)</f>
        <v>0</v>
      </c>
      <c r="G38" s="281">
        <f>SUM(G39:G41)</f>
        <v>0</v>
      </c>
      <c r="H38" s="281">
        <f>SUM(H39:H41)</f>
        <v>0</v>
      </c>
    </row>
    <row r="39" spans="1:8" ht="26.4" x14ac:dyDescent="0.25">
      <c r="A39" s="4">
        <v>34</v>
      </c>
      <c r="B39" s="22" t="s">
        <v>222</v>
      </c>
      <c r="C39" s="149">
        <f t="shared" ref="C39:C49" si="1">SUM(D39:H39)</f>
        <v>11487317</v>
      </c>
      <c r="D39" s="25">
        <v>11487317</v>
      </c>
      <c r="E39" s="5"/>
      <c r="F39" s="5"/>
      <c r="G39" s="5"/>
      <c r="H39" s="5"/>
    </row>
    <row r="40" spans="1:8" x14ac:dyDescent="0.25">
      <c r="A40" s="4">
        <v>35</v>
      </c>
      <c r="B40" s="22" t="s">
        <v>223</v>
      </c>
      <c r="C40" s="149">
        <f t="shared" si="1"/>
        <v>0</v>
      </c>
      <c r="D40" s="25"/>
      <c r="E40" s="5"/>
      <c r="F40" s="5"/>
      <c r="G40" s="5"/>
      <c r="H40" s="5"/>
    </row>
    <row r="41" spans="1:8" x14ac:dyDescent="0.25">
      <c r="A41" s="4">
        <v>36</v>
      </c>
      <c r="B41" s="22" t="s">
        <v>224</v>
      </c>
      <c r="C41" s="149">
        <f t="shared" si="1"/>
        <v>300000</v>
      </c>
      <c r="D41" s="25">
        <v>300000</v>
      </c>
      <c r="E41" s="5"/>
      <c r="F41" s="5"/>
      <c r="G41" s="5"/>
      <c r="H41" s="5"/>
    </row>
    <row r="42" spans="1:8" s="225" customFormat="1" x14ac:dyDescent="0.25">
      <c r="A42" s="4">
        <v>37</v>
      </c>
      <c r="B42" s="275" t="s">
        <v>359</v>
      </c>
      <c r="C42" s="276">
        <f t="shared" si="1"/>
        <v>7516495</v>
      </c>
      <c r="D42" s="277">
        <v>7516495</v>
      </c>
      <c r="E42" s="278"/>
      <c r="F42" s="278"/>
      <c r="G42" s="278"/>
      <c r="H42" s="278"/>
    </row>
    <row r="43" spans="1:8" x14ac:dyDescent="0.25">
      <c r="A43" s="4">
        <v>38</v>
      </c>
      <c r="B43" s="28" t="s">
        <v>32</v>
      </c>
      <c r="C43" s="399">
        <f t="shared" si="1"/>
        <v>19303812</v>
      </c>
      <c r="D43" s="30">
        <f>D38+D42</f>
        <v>19303812</v>
      </c>
      <c r="E43" s="30">
        <f t="shared" ref="E43:H43" si="2">E38+E42</f>
        <v>0</v>
      </c>
      <c r="F43" s="30">
        <f t="shared" si="2"/>
        <v>0</v>
      </c>
      <c r="G43" s="30">
        <f t="shared" si="2"/>
        <v>0</v>
      </c>
      <c r="H43" s="30">
        <f t="shared" si="2"/>
        <v>0</v>
      </c>
    </row>
    <row r="44" spans="1:8" x14ac:dyDescent="0.25">
      <c r="A44" s="4">
        <v>39</v>
      </c>
      <c r="B44" s="23" t="s">
        <v>33</v>
      </c>
      <c r="C44" s="399">
        <f t="shared" si="1"/>
        <v>2454912399</v>
      </c>
      <c r="D44" s="31">
        <f>D6+D7+D8+D16+D26+D32+D37+D43</f>
        <v>1828426294</v>
      </c>
      <c r="E44" s="10">
        <f>E6+E7+E8+E16+E26+E32+E37+E43</f>
        <v>202113462</v>
      </c>
      <c r="F44" s="10">
        <f>F6+F7+F8+F16+F26+F32+F37+F43</f>
        <v>209120635</v>
      </c>
      <c r="G44" s="10">
        <f>G6+G7+G8+G16+G26+G32+G37+G43</f>
        <v>72706514</v>
      </c>
      <c r="H44" s="10">
        <f>H6+H7+H8+H16+H26+H32+H37+H43</f>
        <v>142545494</v>
      </c>
    </row>
    <row r="45" spans="1:8" ht="26.4" x14ac:dyDescent="0.25">
      <c r="A45" s="4">
        <v>40</v>
      </c>
      <c r="B45" s="22" t="s">
        <v>34</v>
      </c>
      <c r="C45" s="149">
        <f t="shared" si="1"/>
        <v>45414726</v>
      </c>
      <c r="D45" s="25">
        <v>45414726</v>
      </c>
      <c r="E45" s="5"/>
      <c r="F45" s="5"/>
      <c r="G45" s="5"/>
      <c r="H45" s="5"/>
    </row>
    <row r="46" spans="1:8" ht="26.4" x14ac:dyDescent="0.25">
      <c r="A46" s="4">
        <v>41</v>
      </c>
      <c r="B46" s="22" t="s">
        <v>35</v>
      </c>
      <c r="C46" s="149">
        <f t="shared" si="1"/>
        <v>507950224</v>
      </c>
      <c r="D46" s="25">
        <v>507950224</v>
      </c>
      <c r="E46" s="5"/>
      <c r="F46" s="5"/>
      <c r="G46" s="5"/>
      <c r="H46" s="5"/>
    </row>
    <row r="47" spans="1:8" x14ac:dyDescent="0.25">
      <c r="A47" s="4">
        <v>42</v>
      </c>
      <c r="B47" s="22" t="s">
        <v>36</v>
      </c>
      <c r="C47" s="149">
        <f t="shared" si="1"/>
        <v>553364950</v>
      </c>
      <c r="D47" s="27">
        <f>SUM(D45:D46)</f>
        <v>553364950</v>
      </c>
      <c r="E47" s="7">
        <f>SUM(E45:E46)</f>
        <v>0</v>
      </c>
      <c r="F47" s="7">
        <f>SUM(F45:F46)</f>
        <v>0</v>
      </c>
      <c r="G47" s="7">
        <f>SUM(G45:G46)</f>
        <v>0</v>
      </c>
      <c r="H47" s="7">
        <f>SUM(H45:H46)</f>
        <v>0</v>
      </c>
    </row>
    <row r="48" spans="1:8" ht="13.8" thickBot="1" x14ac:dyDescent="0.3">
      <c r="A48" s="4">
        <v>43</v>
      </c>
      <c r="B48" s="24" t="s">
        <v>37</v>
      </c>
      <c r="C48" s="399">
        <f t="shared" si="1"/>
        <v>553364950</v>
      </c>
      <c r="D48" s="32">
        <f>D47</f>
        <v>553364950</v>
      </c>
      <c r="E48" s="11">
        <f>E47</f>
        <v>0</v>
      </c>
      <c r="F48" s="11">
        <f>F47</f>
        <v>0</v>
      </c>
      <c r="G48" s="11">
        <f>G47</f>
        <v>0</v>
      </c>
      <c r="H48" s="11">
        <f>H47</f>
        <v>0</v>
      </c>
    </row>
    <row r="49" spans="1:8" ht="14.4" thickTop="1" thickBot="1" x14ac:dyDescent="0.3">
      <c r="A49" s="4">
        <v>44</v>
      </c>
      <c r="B49" s="29" t="s">
        <v>38</v>
      </c>
      <c r="C49" s="399">
        <f t="shared" si="1"/>
        <v>3008277349</v>
      </c>
      <c r="D49" s="19">
        <f>D44+D48</f>
        <v>2381791244</v>
      </c>
      <c r="E49" s="12">
        <f>E44+E48</f>
        <v>202113462</v>
      </c>
      <c r="F49" s="12">
        <f>F44+F48</f>
        <v>209120635</v>
      </c>
      <c r="G49" s="12">
        <f>G44+G48</f>
        <v>72706514</v>
      </c>
      <c r="H49" s="12">
        <f>H44+H48</f>
        <v>142545494</v>
      </c>
    </row>
    <row r="50" spans="1:8" ht="13.8" thickTop="1" x14ac:dyDescent="0.25">
      <c r="C50" s="38"/>
    </row>
    <row r="51" spans="1:8" x14ac:dyDescent="0.25">
      <c r="C51" s="123">
        <v>3008277349</v>
      </c>
    </row>
    <row r="52" spans="1:8" x14ac:dyDescent="0.25">
      <c r="C52" s="38">
        <f>C51-C49</f>
        <v>0</v>
      </c>
    </row>
  </sheetData>
  <pageMargins left="0" right="0" top="0.19685039370078741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88B5-7C13-4CFC-B780-7E94462AAA73}">
  <dimension ref="A1:H40"/>
  <sheetViews>
    <sheetView workbookViewId="0">
      <selection activeCell="G2" sqref="G2"/>
    </sheetView>
  </sheetViews>
  <sheetFormatPr defaultColWidth="9.109375" defaultRowHeight="13.2" x14ac:dyDescent="0.25"/>
  <cols>
    <col min="1" max="1" width="5.6640625" style="150" customWidth="1"/>
    <col min="2" max="2" width="4.5546875" style="150" customWidth="1"/>
    <col min="3" max="3" width="27.33203125" style="150" customWidth="1"/>
    <col min="4" max="4" width="18.33203125" style="150" customWidth="1"/>
    <col min="5" max="5" width="7.44140625" style="150" customWidth="1"/>
    <col min="6" max="6" width="24.6640625" style="150" customWidth="1"/>
    <col min="7" max="7" width="16.6640625" style="150" customWidth="1"/>
    <col min="8" max="16384" width="9.109375" style="150"/>
  </cols>
  <sheetData>
    <row r="1" spans="1:8" x14ac:dyDescent="0.25">
      <c r="C1" s="151" t="s">
        <v>230</v>
      </c>
      <c r="D1" s="151"/>
      <c r="E1" s="152"/>
      <c r="F1" s="152"/>
      <c r="G1" s="33" t="s">
        <v>334</v>
      </c>
    </row>
    <row r="2" spans="1:8" x14ac:dyDescent="0.25">
      <c r="C2" s="152"/>
      <c r="D2" s="152" t="s">
        <v>231</v>
      </c>
      <c r="E2" s="152"/>
      <c r="F2" s="152"/>
      <c r="G2" s="225" t="s">
        <v>429</v>
      </c>
      <c r="H2" s="153"/>
    </row>
    <row r="3" spans="1:8" x14ac:dyDescent="0.25">
      <c r="C3" s="150" t="s">
        <v>232</v>
      </c>
      <c r="G3" s="34" t="s">
        <v>93</v>
      </c>
      <c r="H3" s="153"/>
    </row>
    <row r="4" spans="1:8" x14ac:dyDescent="0.25">
      <c r="G4" s="34"/>
      <c r="H4" s="153"/>
    </row>
    <row r="5" spans="1:8" x14ac:dyDescent="0.25">
      <c r="B5" s="150" t="s">
        <v>95</v>
      </c>
      <c r="C5" s="150" t="s">
        <v>78</v>
      </c>
      <c r="D5" s="150" t="s">
        <v>79</v>
      </c>
      <c r="E5" s="150" t="s">
        <v>96</v>
      </c>
      <c r="F5" s="150" t="s">
        <v>233</v>
      </c>
      <c r="G5" s="34" t="s">
        <v>80</v>
      </c>
      <c r="H5" s="153"/>
    </row>
    <row r="6" spans="1:8" x14ac:dyDescent="0.25">
      <c r="A6" s="36">
        <v>1</v>
      </c>
      <c r="B6" s="450" t="s">
        <v>234</v>
      </c>
      <c r="C6" s="450"/>
      <c r="D6" s="450"/>
      <c r="E6" s="450" t="s">
        <v>235</v>
      </c>
      <c r="F6" s="450"/>
      <c r="G6" s="450"/>
    </row>
    <row r="7" spans="1:8" x14ac:dyDescent="0.25">
      <c r="A7" s="36">
        <v>2</v>
      </c>
      <c r="B7" s="154" t="s">
        <v>236</v>
      </c>
      <c r="C7" s="154" t="s">
        <v>237</v>
      </c>
      <c r="D7" s="154"/>
      <c r="E7" s="154" t="s">
        <v>236</v>
      </c>
      <c r="F7" s="154" t="s">
        <v>238</v>
      </c>
      <c r="G7" s="154"/>
    </row>
    <row r="8" spans="1:8" x14ac:dyDescent="0.25">
      <c r="A8" s="36">
        <v>3</v>
      </c>
      <c r="B8" s="155" t="s">
        <v>239</v>
      </c>
      <c r="C8" s="156" t="s">
        <v>240</v>
      </c>
      <c r="D8" s="157">
        <f>'1b'!C20</f>
        <v>687786330</v>
      </c>
      <c r="E8" s="155" t="s">
        <v>239</v>
      </c>
      <c r="F8" s="155" t="s">
        <v>241</v>
      </c>
      <c r="G8" s="157">
        <f>'2d'!C6</f>
        <v>390629130</v>
      </c>
    </row>
    <row r="9" spans="1:8" x14ac:dyDescent="0.25">
      <c r="A9" s="36">
        <v>4</v>
      </c>
      <c r="B9" s="155" t="s">
        <v>242</v>
      </c>
      <c r="C9" s="156" t="s">
        <v>243</v>
      </c>
      <c r="D9" s="157">
        <f>'1b'!C39</f>
        <v>303400000</v>
      </c>
      <c r="E9" s="155" t="s">
        <v>242</v>
      </c>
      <c r="F9" s="155" t="s">
        <v>244</v>
      </c>
      <c r="G9" s="157">
        <f>'2d'!C7</f>
        <v>73583465</v>
      </c>
    </row>
    <row r="10" spans="1:8" x14ac:dyDescent="0.25">
      <c r="A10" s="36">
        <v>5</v>
      </c>
      <c r="B10" s="155" t="s">
        <v>245</v>
      </c>
      <c r="C10" s="156" t="s">
        <v>97</v>
      </c>
      <c r="D10" s="157">
        <f>'1b'!C61</f>
        <v>39564766</v>
      </c>
      <c r="E10" s="155" t="s">
        <v>245</v>
      </c>
      <c r="F10" s="155" t="s">
        <v>246</v>
      </c>
      <c r="G10" s="157">
        <f>'2d'!C8</f>
        <v>475365373</v>
      </c>
    </row>
    <row r="11" spans="1:8" x14ac:dyDescent="0.25">
      <c r="A11" s="36">
        <v>6</v>
      </c>
      <c r="B11" s="155" t="s">
        <v>247</v>
      </c>
      <c r="C11" s="156" t="s">
        <v>248</v>
      </c>
      <c r="D11" s="157">
        <f>'1b'!C66</f>
        <v>415000</v>
      </c>
      <c r="E11" s="155" t="s">
        <v>247</v>
      </c>
      <c r="F11" s="155" t="s">
        <v>249</v>
      </c>
      <c r="G11" s="157">
        <f>'2d'!C16</f>
        <v>15643500</v>
      </c>
    </row>
    <row r="12" spans="1:8" x14ac:dyDescent="0.25">
      <c r="A12" s="36">
        <v>7</v>
      </c>
      <c r="B12" s="155" t="s">
        <v>250</v>
      </c>
      <c r="C12" s="155"/>
      <c r="D12" s="157"/>
      <c r="E12" s="155" t="s">
        <v>250</v>
      </c>
      <c r="F12" s="155" t="s">
        <v>251</v>
      </c>
      <c r="G12" s="158">
        <f>'2d'!C26</f>
        <v>275245287</v>
      </c>
    </row>
    <row r="13" spans="1:8" x14ac:dyDescent="0.25">
      <c r="A13" s="36">
        <v>8</v>
      </c>
      <c r="B13" s="155" t="s">
        <v>252</v>
      </c>
      <c r="C13" s="155"/>
      <c r="D13" s="157"/>
      <c r="E13" s="155" t="s">
        <v>252</v>
      </c>
      <c r="F13" s="155"/>
      <c r="G13" s="157"/>
    </row>
    <row r="14" spans="1:8" x14ac:dyDescent="0.25">
      <c r="A14" s="36">
        <v>9</v>
      </c>
      <c r="B14" s="155"/>
      <c r="C14" s="155"/>
      <c r="D14" s="157"/>
      <c r="E14" s="155" t="s">
        <v>253</v>
      </c>
      <c r="F14" s="155"/>
      <c r="G14" s="157"/>
    </row>
    <row r="15" spans="1:8" x14ac:dyDescent="0.25">
      <c r="A15" s="36">
        <v>10</v>
      </c>
      <c r="B15" s="155"/>
      <c r="C15" s="155"/>
      <c r="D15" s="157"/>
      <c r="E15" s="155"/>
      <c r="F15" s="155"/>
      <c r="G15" s="157"/>
    </row>
    <row r="16" spans="1:8" x14ac:dyDescent="0.25">
      <c r="A16" s="36">
        <v>11</v>
      </c>
      <c r="B16" s="159"/>
      <c r="C16" s="159" t="s">
        <v>254</v>
      </c>
      <c r="D16" s="160">
        <f>SUM(D8:D15)</f>
        <v>1031166096</v>
      </c>
      <c r="E16" s="159"/>
      <c r="F16" s="159" t="s">
        <v>255</v>
      </c>
      <c r="G16" s="160">
        <f>SUM(G8:G14)</f>
        <v>1230466755</v>
      </c>
    </row>
    <row r="17" spans="1:7" x14ac:dyDescent="0.25">
      <c r="A17" s="36">
        <v>12</v>
      </c>
      <c r="B17" s="155"/>
      <c r="C17" s="155"/>
      <c r="D17" s="157"/>
      <c r="E17" s="155"/>
      <c r="F17" s="155" t="s">
        <v>256</v>
      </c>
      <c r="G17" s="157">
        <f>D16</f>
        <v>1031166096</v>
      </c>
    </row>
    <row r="18" spans="1:7" x14ac:dyDescent="0.25">
      <c r="A18" s="36">
        <v>13</v>
      </c>
      <c r="B18" s="155"/>
      <c r="C18" s="155"/>
      <c r="D18" s="157"/>
      <c r="E18" s="155"/>
      <c r="F18" s="155" t="s">
        <v>257</v>
      </c>
      <c r="G18" s="157">
        <f>G16-G17</f>
        <v>199300659</v>
      </c>
    </row>
    <row r="19" spans="1:7" x14ac:dyDescent="0.25">
      <c r="A19" s="36">
        <v>14</v>
      </c>
      <c r="B19" s="155"/>
      <c r="C19" s="161"/>
      <c r="D19" s="157"/>
      <c r="E19" s="155"/>
      <c r="F19" s="155"/>
      <c r="G19" s="157"/>
    </row>
    <row r="20" spans="1:7" x14ac:dyDescent="0.25">
      <c r="A20" s="36">
        <v>15</v>
      </c>
      <c r="B20" s="159" t="s">
        <v>258</v>
      </c>
      <c r="C20" s="159" t="s">
        <v>259</v>
      </c>
      <c r="D20" s="160"/>
      <c r="E20" s="159" t="s">
        <v>258</v>
      </c>
      <c r="F20" s="159" t="s">
        <v>260</v>
      </c>
      <c r="G20" s="160"/>
    </row>
    <row r="21" spans="1:7" x14ac:dyDescent="0.25">
      <c r="A21" s="36">
        <v>16</v>
      </c>
      <c r="B21" s="155" t="s">
        <v>261</v>
      </c>
      <c r="C21" s="155" t="s">
        <v>262</v>
      </c>
      <c r="D21" s="157">
        <f>'1b'!C28</f>
        <v>1137380569</v>
      </c>
      <c r="E21" s="155" t="s">
        <v>261</v>
      </c>
      <c r="F21" s="155" t="s">
        <v>85</v>
      </c>
      <c r="G21" s="157">
        <f>'2d'!C32</f>
        <v>1116681983</v>
      </c>
    </row>
    <row r="22" spans="1:7" x14ac:dyDescent="0.25">
      <c r="A22" s="36">
        <v>17</v>
      </c>
      <c r="B22" s="155" t="s">
        <v>263</v>
      </c>
      <c r="C22" s="155" t="s">
        <v>264</v>
      </c>
      <c r="D22" s="157">
        <f>'1b'!C64</f>
        <v>12129420</v>
      </c>
      <c r="E22" s="155" t="s">
        <v>263</v>
      </c>
      <c r="F22" s="155" t="s">
        <v>81</v>
      </c>
      <c r="G22" s="157">
        <f>'2d'!C37</f>
        <v>88459849</v>
      </c>
    </row>
    <row r="23" spans="1:7" x14ac:dyDescent="0.25">
      <c r="A23" s="36">
        <v>18</v>
      </c>
      <c r="B23" s="155" t="s">
        <v>265</v>
      </c>
      <c r="C23" s="155" t="s">
        <v>266</v>
      </c>
      <c r="D23" s="157">
        <f>'1b'!C70</f>
        <v>3122000</v>
      </c>
      <c r="E23" s="155" t="s">
        <v>265</v>
      </c>
      <c r="F23" s="155" t="s">
        <v>267</v>
      </c>
      <c r="G23" s="157">
        <f>'2d'!C43</f>
        <v>19303812</v>
      </c>
    </row>
    <row r="24" spans="1:7" x14ac:dyDescent="0.25">
      <c r="A24" s="36">
        <v>19</v>
      </c>
      <c r="B24" s="155" t="s">
        <v>268</v>
      </c>
      <c r="C24" s="155"/>
      <c r="D24" s="157"/>
      <c r="E24" s="155" t="s">
        <v>268</v>
      </c>
      <c r="F24" s="156"/>
      <c r="G24" s="157"/>
    </row>
    <row r="25" spans="1:7" x14ac:dyDescent="0.25">
      <c r="A25" s="36">
        <v>20</v>
      </c>
      <c r="B25" s="155" t="s">
        <v>269</v>
      </c>
      <c r="C25" s="155"/>
      <c r="D25" s="157"/>
      <c r="E25" s="155" t="s">
        <v>269</v>
      </c>
      <c r="F25" s="155"/>
      <c r="G25" s="157"/>
    </row>
    <row r="26" spans="1:7" x14ac:dyDescent="0.25">
      <c r="A26" s="36">
        <v>21</v>
      </c>
      <c r="B26" s="155" t="s">
        <v>270</v>
      </c>
      <c r="C26" s="155"/>
      <c r="D26" s="157"/>
      <c r="E26" s="155"/>
      <c r="F26" s="155"/>
      <c r="G26" s="157"/>
    </row>
    <row r="27" spans="1:7" x14ac:dyDescent="0.25">
      <c r="A27" s="36">
        <v>22</v>
      </c>
      <c r="B27" s="155" t="s">
        <v>271</v>
      </c>
      <c r="C27" s="162"/>
      <c r="D27" s="157"/>
      <c r="E27" s="155"/>
      <c r="F27" s="155"/>
      <c r="G27" s="157"/>
    </row>
    <row r="28" spans="1:7" x14ac:dyDescent="0.25">
      <c r="A28" s="36">
        <v>23</v>
      </c>
      <c r="B28" s="155" t="s">
        <v>272</v>
      </c>
      <c r="C28" s="155"/>
      <c r="D28" s="157"/>
      <c r="E28" s="155"/>
      <c r="F28" s="155"/>
      <c r="G28" s="157"/>
    </row>
    <row r="29" spans="1:7" x14ac:dyDescent="0.25">
      <c r="A29" s="36">
        <v>24</v>
      </c>
      <c r="B29" s="159"/>
      <c r="C29" s="159" t="s">
        <v>273</v>
      </c>
      <c r="D29" s="160">
        <f>SUM(D21:D28)</f>
        <v>1152631989</v>
      </c>
      <c r="E29" s="159"/>
      <c r="F29" s="159" t="s">
        <v>274</v>
      </c>
      <c r="G29" s="160">
        <f>SUM(G21:G26)</f>
        <v>1224445644</v>
      </c>
    </row>
    <row r="30" spans="1:7" x14ac:dyDescent="0.25">
      <c r="A30" s="36">
        <v>25</v>
      </c>
      <c r="B30" s="155"/>
      <c r="C30" s="155"/>
      <c r="D30" s="157"/>
      <c r="E30" s="155"/>
      <c r="F30" s="155" t="s">
        <v>275</v>
      </c>
      <c r="G30" s="157">
        <f>D29</f>
        <v>1152631989</v>
      </c>
    </row>
    <row r="31" spans="1:7" x14ac:dyDescent="0.25">
      <c r="A31" s="36">
        <v>26</v>
      </c>
      <c r="B31" s="155"/>
      <c r="C31" s="155"/>
      <c r="D31" s="157"/>
      <c r="E31" s="155"/>
      <c r="F31" s="155" t="s">
        <v>276</v>
      </c>
      <c r="G31" s="157">
        <f>G29-G30</f>
        <v>71813655</v>
      </c>
    </row>
    <row r="32" spans="1:7" x14ac:dyDescent="0.25">
      <c r="A32" s="36">
        <v>27</v>
      </c>
      <c r="B32" s="155"/>
      <c r="D32" s="157"/>
      <c r="E32" s="155"/>
      <c r="F32" s="155"/>
      <c r="G32" s="157"/>
    </row>
    <row r="33" spans="1:7" x14ac:dyDescent="0.25">
      <c r="A33" s="36">
        <v>28</v>
      </c>
      <c r="B33" s="163"/>
      <c r="C33" s="163" t="s">
        <v>277</v>
      </c>
      <c r="D33" s="164">
        <f>D16+D29</f>
        <v>2183798085</v>
      </c>
      <c r="E33" s="163"/>
      <c r="F33" s="163" t="s">
        <v>278</v>
      </c>
      <c r="G33" s="164">
        <f>SUM(G16+G29)</f>
        <v>2454912399</v>
      </c>
    </row>
    <row r="34" spans="1:7" x14ac:dyDescent="0.25">
      <c r="A34" s="165"/>
      <c r="B34" s="165"/>
      <c r="C34" s="166" t="s">
        <v>279</v>
      </c>
      <c r="D34" s="167">
        <f>'1b'!C75</f>
        <v>507950224</v>
      </c>
      <c r="F34" s="166" t="s">
        <v>280</v>
      </c>
      <c r="G34" s="168">
        <f>'2d'!C46</f>
        <v>507950224</v>
      </c>
    </row>
    <row r="35" spans="1:7" x14ac:dyDescent="0.25">
      <c r="A35" s="165"/>
      <c r="B35" s="165"/>
      <c r="C35" s="166" t="s">
        <v>358</v>
      </c>
      <c r="D35" s="167">
        <f>'1b'!C74</f>
        <v>33229433</v>
      </c>
      <c r="F35" s="166"/>
      <c r="G35" s="168"/>
    </row>
    <row r="36" spans="1:7" x14ac:dyDescent="0.25">
      <c r="A36" s="165"/>
      <c r="B36" s="165"/>
      <c r="C36" s="166" t="s">
        <v>281</v>
      </c>
      <c r="D36" s="167">
        <f>'1b'!C73</f>
        <v>283299607</v>
      </c>
      <c r="F36" s="166" t="s">
        <v>282</v>
      </c>
      <c r="G36" s="168">
        <f>'2d'!C45</f>
        <v>45414726</v>
      </c>
    </row>
    <row r="37" spans="1:7" x14ac:dyDescent="0.25">
      <c r="A37" s="165"/>
      <c r="B37" s="165"/>
      <c r="C37" s="166" t="s">
        <v>283</v>
      </c>
      <c r="D37" s="167">
        <f>SUM(D33:D36)</f>
        <v>3008277349</v>
      </c>
      <c r="F37" s="166" t="s">
        <v>284</v>
      </c>
      <c r="G37" s="168">
        <f>SUM(G33:G36)</f>
        <v>3008277349</v>
      </c>
    </row>
    <row r="38" spans="1:7" x14ac:dyDescent="0.25">
      <c r="A38" s="165"/>
      <c r="B38" s="165"/>
      <c r="C38" s="165"/>
      <c r="D38" s="167"/>
      <c r="G38" s="168"/>
    </row>
    <row r="39" spans="1:7" x14ac:dyDescent="0.25">
      <c r="A39" s="165"/>
      <c r="B39" s="165"/>
      <c r="C39" s="165"/>
      <c r="D39" s="167"/>
      <c r="G39" s="168"/>
    </row>
    <row r="40" spans="1:7" x14ac:dyDescent="0.25">
      <c r="A40" s="165"/>
      <c r="B40" s="165"/>
      <c r="D40" s="167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0C00-777E-485F-86A7-96409EA6F632}">
  <dimension ref="A1:H32"/>
  <sheetViews>
    <sheetView workbookViewId="0">
      <selection activeCell="F3" sqref="F3"/>
    </sheetView>
  </sheetViews>
  <sheetFormatPr defaultColWidth="9.109375" defaultRowHeight="13.2" x14ac:dyDescent="0.25"/>
  <cols>
    <col min="1" max="1" width="5.109375" style="395" customWidth="1"/>
    <col min="2" max="2" width="36.5546875" style="367" customWidth="1"/>
    <col min="3" max="3" width="13.44140625" style="367" customWidth="1"/>
    <col min="4" max="4" width="13.88671875" style="367" customWidth="1"/>
    <col min="5" max="5" width="15.88671875" style="367" customWidth="1"/>
    <col min="6" max="6" width="14.6640625" style="367" customWidth="1"/>
    <col min="7" max="7" width="16" style="367" customWidth="1"/>
    <col min="8" max="8" width="11.109375" style="367" customWidth="1"/>
    <col min="9" max="16384" width="9.109375" style="367"/>
  </cols>
  <sheetData>
    <row r="1" spans="1:8" x14ac:dyDescent="0.25">
      <c r="A1" s="36"/>
      <c r="C1" s="368" t="s">
        <v>0</v>
      </c>
      <c r="D1" s="368"/>
      <c r="E1" s="368"/>
    </row>
    <row r="2" spans="1:8" x14ac:dyDescent="0.25">
      <c r="A2" s="36"/>
      <c r="C2" s="369" t="s">
        <v>367</v>
      </c>
      <c r="D2" s="369"/>
      <c r="E2" s="369"/>
      <c r="F2" s="33" t="s">
        <v>368</v>
      </c>
    </row>
    <row r="3" spans="1:8" x14ac:dyDescent="0.25">
      <c r="A3" s="36"/>
      <c r="C3" s="368" t="s">
        <v>369</v>
      </c>
      <c r="D3" s="368"/>
      <c r="E3" s="368"/>
      <c r="F3" s="225" t="s">
        <v>431</v>
      </c>
    </row>
    <row r="4" spans="1:8" x14ac:dyDescent="0.25">
      <c r="A4" s="36"/>
      <c r="F4" s="34" t="s">
        <v>173</v>
      </c>
    </row>
    <row r="5" spans="1:8" x14ac:dyDescent="0.25">
      <c r="A5" s="36"/>
      <c r="B5" s="370" t="s">
        <v>370</v>
      </c>
      <c r="C5" s="370" t="s">
        <v>371</v>
      </c>
      <c r="D5" s="370" t="s">
        <v>79</v>
      </c>
      <c r="E5" s="370" t="s">
        <v>372</v>
      </c>
      <c r="F5" s="370" t="s">
        <v>373</v>
      </c>
      <c r="G5" s="370" t="s">
        <v>80</v>
      </c>
    </row>
    <row r="6" spans="1:8" x14ac:dyDescent="0.25">
      <c r="A6" s="36"/>
      <c r="B6" s="371" t="s">
        <v>374</v>
      </c>
      <c r="C6" s="451" t="s">
        <v>375</v>
      </c>
      <c r="D6" s="452"/>
      <c r="E6" s="371" t="s">
        <v>376</v>
      </c>
      <c r="F6" s="371" t="s">
        <v>377</v>
      </c>
      <c r="G6" s="371" t="s">
        <v>378</v>
      </c>
    </row>
    <row r="7" spans="1:8" x14ac:dyDescent="0.25">
      <c r="A7" s="36"/>
      <c r="B7" s="372"/>
      <c r="C7" s="372" t="s">
        <v>379</v>
      </c>
      <c r="D7" s="372" t="s">
        <v>380</v>
      </c>
      <c r="E7" s="372"/>
      <c r="F7" s="372"/>
      <c r="G7" s="372" t="s">
        <v>381</v>
      </c>
    </row>
    <row r="8" spans="1:8" x14ac:dyDescent="0.25">
      <c r="A8" s="36">
        <v>1</v>
      </c>
      <c r="B8" s="373" t="s">
        <v>382</v>
      </c>
      <c r="C8" s="374">
        <f>SUM(C9:C19)</f>
        <v>3100000</v>
      </c>
      <c r="D8" s="374">
        <f>SUM(D9:D19)</f>
        <v>7900000</v>
      </c>
      <c r="E8" s="374">
        <f>SUM(E9:E19)</f>
        <v>800000</v>
      </c>
      <c r="F8" s="374">
        <f>SUM(F9:F19)</f>
        <v>0</v>
      </c>
      <c r="G8" s="374">
        <f>SUM(G9:G19)</f>
        <v>11380000</v>
      </c>
    </row>
    <row r="9" spans="1:8" x14ac:dyDescent="0.25">
      <c r="A9" s="36">
        <v>2</v>
      </c>
      <c r="B9" s="375" t="s">
        <v>383</v>
      </c>
      <c r="C9" s="376"/>
      <c r="D9" s="376"/>
      <c r="E9" s="376"/>
      <c r="F9" s="376"/>
      <c r="G9" s="376"/>
    </row>
    <row r="10" spans="1:8" x14ac:dyDescent="0.25">
      <c r="A10" s="36">
        <v>3</v>
      </c>
      <c r="B10" s="377" t="s">
        <v>384</v>
      </c>
      <c r="C10" s="378"/>
      <c r="D10" s="378"/>
      <c r="E10" s="378"/>
      <c r="F10" s="378"/>
      <c r="G10" s="378"/>
    </row>
    <row r="11" spans="1:8" x14ac:dyDescent="0.25">
      <c r="A11" s="36">
        <v>4</v>
      </c>
      <c r="B11" s="379" t="s">
        <v>385</v>
      </c>
      <c r="C11" s="378"/>
      <c r="D11" s="378">
        <v>600000</v>
      </c>
      <c r="E11" s="378"/>
      <c r="F11" s="378"/>
      <c r="G11" s="378">
        <f>SUM(C11:F11)</f>
        <v>600000</v>
      </c>
      <c r="H11" s="380"/>
    </row>
    <row r="12" spans="1:8" x14ac:dyDescent="0.25">
      <c r="A12" s="36">
        <v>5</v>
      </c>
      <c r="B12" s="381" t="s">
        <v>386</v>
      </c>
      <c r="C12" s="378"/>
      <c r="D12" s="378">
        <v>6300000</v>
      </c>
      <c r="E12" s="378"/>
      <c r="F12" s="378"/>
      <c r="G12" s="378">
        <v>5880000</v>
      </c>
    </row>
    <row r="13" spans="1:8" x14ac:dyDescent="0.25">
      <c r="A13" s="36">
        <v>6</v>
      </c>
      <c r="B13" s="379" t="s">
        <v>387</v>
      </c>
      <c r="C13" s="378">
        <v>1500000</v>
      </c>
      <c r="D13" s="378"/>
      <c r="E13" s="378"/>
      <c r="F13" s="378"/>
      <c r="G13" s="378">
        <f t="shared" ref="G13:G19" si="0">SUM(C13:F13)</f>
        <v>1500000</v>
      </c>
      <c r="H13" s="380"/>
    </row>
    <row r="14" spans="1:8" x14ac:dyDescent="0.25">
      <c r="A14" s="36">
        <v>7</v>
      </c>
      <c r="B14" s="382" t="s">
        <v>409</v>
      </c>
      <c r="C14" s="378">
        <v>700000</v>
      </c>
      <c r="D14" s="378"/>
      <c r="E14" s="378"/>
      <c r="F14" s="378"/>
      <c r="G14" s="378">
        <f t="shared" si="0"/>
        <v>700000</v>
      </c>
      <c r="H14" s="380"/>
    </row>
    <row r="15" spans="1:8" x14ac:dyDescent="0.25">
      <c r="A15" s="36">
        <v>8</v>
      </c>
      <c r="B15" s="382" t="s">
        <v>410</v>
      </c>
      <c r="C15" s="378"/>
      <c r="D15" s="378">
        <v>1000000</v>
      </c>
      <c r="E15" s="378"/>
      <c r="F15" s="378"/>
      <c r="G15" s="378">
        <f>SUM(C15:F15)</f>
        <v>1000000</v>
      </c>
    </row>
    <row r="16" spans="1:8" x14ac:dyDescent="0.25">
      <c r="A16" s="36">
        <v>9</v>
      </c>
      <c r="B16" s="379" t="s">
        <v>388</v>
      </c>
      <c r="C16" s="378">
        <v>900000</v>
      </c>
      <c r="D16" s="378"/>
      <c r="E16" s="378"/>
      <c r="F16" s="378"/>
      <c r="G16" s="378">
        <f t="shared" si="0"/>
        <v>900000</v>
      </c>
    </row>
    <row r="17" spans="1:8" x14ac:dyDescent="0.25">
      <c r="A17" s="36">
        <v>10</v>
      </c>
      <c r="B17" s="377" t="s">
        <v>389</v>
      </c>
      <c r="C17" s="378"/>
      <c r="D17" s="378"/>
      <c r="E17" s="378"/>
      <c r="F17" s="378"/>
      <c r="G17" s="378">
        <f t="shared" si="0"/>
        <v>0</v>
      </c>
    </row>
    <row r="18" spans="1:8" x14ac:dyDescent="0.25">
      <c r="A18" s="36">
        <v>11</v>
      </c>
      <c r="B18" s="381" t="s">
        <v>390</v>
      </c>
      <c r="C18" s="378"/>
      <c r="D18" s="378"/>
      <c r="E18" s="378">
        <v>250000</v>
      </c>
      <c r="F18" s="378"/>
      <c r="G18" s="378">
        <f t="shared" si="0"/>
        <v>250000</v>
      </c>
    </row>
    <row r="19" spans="1:8" x14ac:dyDescent="0.25">
      <c r="A19" s="36">
        <v>12</v>
      </c>
      <c r="B19" s="383" t="s">
        <v>391</v>
      </c>
      <c r="C19" s="384"/>
      <c r="D19" s="384"/>
      <c r="E19" s="384">
        <v>550000</v>
      </c>
      <c r="F19" s="384"/>
      <c r="G19" s="384">
        <f t="shared" si="0"/>
        <v>550000</v>
      </c>
      <c r="H19" s="380"/>
    </row>
    <row r="20" spans="1:8" x14ac:dyDescent="0.25">
      <c r="A20" s="36"/>
      <c r="G20" s="385"/>
    </row>
    <row r="21" spans="1:8" x14ac:dyDescent="0.25">
      <c r="A21" s="36"/>
      <c r="B21" s="386" t="s">
        <v>392</v>
      </c>
      <c r="C21" s="387"/>
      <c r="D21" s="387"/>
      <c r="E21" s="387"/>
      <c r="F21" s="387"/>
      <c r="G21" s="449">
        <f>SUM(G22:G23)</f>
        <v>4068000</v>
      </c>
    </row>
    <row r="22" spans="1:8" x14ac:dyDescent="0.25">
      <c r="A22" s="36"/>
      <c r="B22" s="443" t="s">
        <v>428</v>
      </c>
      <c r="C22" s="444"/>
      <c r="D22" s="444"/>
      <c r="E22" s="444"/>
      <c r="F22" s="444"/>
      <c r="G22" s="445">
        <v>2544000</v>
      </c>
    </row>
    <row r="23" spans="1:8" x14ac:dyDescent="0.25">
      <c r="A23" s="36"/>
      <c r="B23" s="446" t="s">
        <v>393</v>
      </c>
      <c r="C23" s="447"/>
      <c r="D23" s="447"/>
      <c r="E23" s="447"/>
      <c r="F23" s="447"/>
      <c r="G23" s="448">
        <v>1524000</v>
      </c>
    </row>
    <row r="24" spans="1:8" x14ac:dyDescent="0.25">
      <c r="A24" s="36"/>
      <c r="B24" s="386" t="s">
        <v>394</v>
      </c>
      <c r="C24" s="387"/>
      <c r="D24" s="387"/>
      <c r="E24" s="387"/>
      <c r="F24" s="387"/>
      <c r="G24" s="388"/>
    </row>
    <row r="25" spans="1:8" x14ac:dyDescent="0.25">
      <c r="A25" s="36"/>
      <c r="B25" s="389" t="s">
        <v>395</v>
      </c>
      <c r="C25" s="390"/>
      <c r="D25" s="390"/>
      <c r="E25" s="390"/>
      <c r="F25" s="390"/>
      <c r="G25" s="391">
        <v>3120000</v>
      </c>
    </row>
    <row r="26" spans="1:8" x14ac:dyDescent="0.25">
      <c r="A26" s="36"/>
      <c r="B26" s="368" t="s">
        <v>411</v>
      </c>
      <c r="G26" s="396">
        <v>4263500</v>
      </c>
    </row>
    <row r="27" spans="1:8" x14ac:dyDescent="0.25">
      <c r="A27" s="36"/>
      <c r="B27" s="392" t="s">
        <v>396</v>
      </c>
      <c r="C27" s="392"/>
      <c r="D27" s="392"/>
      <c r="E27" s="392"/>
      <c r="F27" s="392"/>
      <c r="G27" s="393">
        <f>G8+G21+G25+G26</f>
        <v>22831500</v>
      </c>
    </row>
    <row r="28" spans="1:8" x14ac:dyDescent="0.25">
      <c r="A28" s="37"/>
      <c r="G28" s="385"/>
    </row>
    <row r="29" spans="1:8" x14ac:dyDescent="0.25">
      <c r="A29" s="37"/>
    </row>
    <row r="30" spans="1:8" x14ac:dyDescent="0.25">
      <c r="A30" s="37"/>
    </row>
    <row r="31" spans="1:8" x14ac:dyDescent="0.25">
      <c r="A31" s="37"/>
    </row>
    <row r="32" spans="1:8" x14ac:dyDescent="0.25">
      <c r="A32" s="394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1D6B9-CCD9-43C7-B24F-1A8081FAA888}">
  <dimension ref="A1:H123"/>
  <sheetViews>
    <sheetView workbookViewId="0">
      <pane ySplit="6" topLeftCell="A110" activePane="bottomLeft" state="frozen"/>
      <selection pane="bottomLeft" activeCell="F2" sqref="F2"/>
    </sheetView>
  </sheetViews>
  <sheetFormatPr defaultRowHeight="13.2" x14ac:dyDescent="0.25"/>
  <cols>
    <col min="1" max="1" width="5.6640625" style="123" customWidth="1"/>
    <col min="2" max="2" width="50" style="123" customWidth="1"/>
    <col min="3" max="3" width="14.6640625" style="123" customWidth="1"/>
    <col min="4" max="8" width="12.6640625" style="123" customWidth="1"/>
    <col min="9" max="255" width="9.109375" style="123"/>
    <col min="256" max="256" width="5.6640625" style="123" customWidth="1"/>
    <col min="257" max="257" width="50" style="123" customWidth="1"/>
    <col min="258" max="258" width="28.88671875" style="123" customWidth="1"/>
    <col min="259" max="511" width="9.109375" style="123"/>
    <col min="512" max="512" width="5.6640625" style="123" customWidth="1"/>
    <col min="513" max="513" width="50" style="123" customWidth="1"/>
    <col min="514" max="514" width="28.88671875" style="123" customWidth="1"/>
    <col min="515" max="767" width="9.109375" style="123"/>
    <col min="768" max="768" width="5.6640625" style="123" customWidth="1"/>
    <col min="769" max="769" width="50" style="123" customWidth="1"/>
    <col min="770" max="770" width="28.88671875" style="123" customWidth="1"/>
    <col min="771" max="1023" width="9.109375" style="123"/>
    <col min="1024" max="1024" width="5.6640625" style="123" customWidth="1"/>
    <col min="1025" max="1025" width="50" style="123" customWidth="1"/>
    <col min="1026" max="1026" width="28.88671875" style="123" customWidth="1"/>
    <col min="1027" max="1279" width="9.109375" style="123"/>
    <col min="1280" max="1280" width="5.6640625" style="123" customWidth="1"/>
    <col min="1281" max="1281" width="50" style="123" customWidth="1"/>
    <col min="1282" max="1282" width="28.88671875" style="123" customWidth="1"/>
    <col min="1283" max="1535" width="9.109375" style="123"/>
    <col min="1536" max="1536" width="5.6640625" style="123" customWidth="1"/>
    <col min="1537" max="1537" width="50" style="123" customWidth="1"/>
    <col min="1538" max="1538" width="28.88671875" style="123" customWidth="1"/>
    <col min="1539" max="1791" width="9.109375" style="123"/>
    <col min="1792" max="1792" width="5.6640625" style="123" customWidth="1"/>
    <col min="1793" max="1793" width="50" style="123" customWidth="1"/>
    <col min="1794" max="1794" width="28.88671875" style="123" customWidth="1"/>
    <col min="1795" max="2047" width="9.109375" style="123"/>
    <col min="2048" max="2048" width="5.6640625" style="123" customWidth="1"/>
    <col min="2049" max="2049" width="50" style="123" customWidth="1"/>
    <col min="2050" max="2050" width="28.88671875" style="123" customWidth="1"/>
    <col min="2051" max="2303" width="9.109375" style="123"/>
    <col min="2304" max="2304" width="5.6640625" style="123" customWidth="1"/>
    <col min="2305" max="2305" width="50" style="123" customWidth="1"/>
    <col min="2306" max="2306" width="28.88671875" style="123" customWidth="1"/>
    <col min="2307" max="2559" width="9.109375" style="123"/>
    <col min="2560" max="2560" width="5.6640625" style="123" customWidth="1"/>
    <col min="2561" max="2561" width="50" style="123" customWidth="1"/>
    <col min="2562" max="2562" width="28.88671875" style="123" customWidth="1"/>
    <col min="2563" max="2815" width="9.109375" style="123"/>
    <col min="2816" max="2816" width="5.6640625" style="123" customWidth="1"/>
    <col min="2817" max="2817" width="50" style="123" customWidth="1"/>
    <col min="2818" max="2818" width="28.88671875" style="123" customWidth="1"/>
    <col min="2819" max="3071" width="9.109375" style="123"/>
    <col min="3072" max="3072" width="5.6640625" style="123" customWidth="1"/>
    <col min="3073" max="3073" width="50" style="123" customWidth="1"/>
    <col min="3074" max="3074" width="28.88671875" style="123" customWidth="1"/>
    <col min="3075" max="3327" width="9.109375" style="123"/>
    <col min="3328" max="3328" width="5.6640625" style="123" customWidth="1"/>
    <col min="3329" max="3329" width="50" style="123" customWidth="1"/>
    <col min="3330" max="3330" width="28.88671875" style="123" customWidth="1"/>
    <col min="3331" max="3583" width="9.109375" style="123"/>
    <col min="3584" max="3584" width="5.6640625" style="123" customWidth="1"/>
    <col min="3585" max="3585" width="50" style="123" customWidth="1"/>
    <col min="3586" max="3586" width="28.88671875" style="123" customWidth="1"/>
    <col min="3587" max="3839" width="9.109375" style="123"/>
    <col min="3840" max="3840" width="5.6640625" style="123" customWidth="1"/>
    <col min="3841" max="3841" width="50" style="123" customWidth="1"/>
    <col min="3842" max="3842" width="28.88671875" style="123" customWidth="1"/>
    <col min="3843" max="4095" width="9.109375" style="123"/>
    <col min="4096" max="4096" width="5.6640625" style="123" customWidth="1"/>
    <col min="4097" max="4097" width="50" style="123" customWidth="1"/>
    <col min="4098" max="4098" width="28.88671875" style="123" customWidth="1"/>
    <col min="4099" max="4351" width="9.109375" style="123"/>
    <col min="4352" max="4352" width="5.6640625" style="123" customWidth="1"/>
    <col min="4353" max="4353" width="50" style="123" customWidth="1"/>
    <col min="4354" max="4354" width="28.88671875" style="123" customWidth="1"/>
    <col min="4355" max="4607" width="9.109375" style="123"/>
    <col min="4608" max="4608" width="5.6640625" style="123" customWidth="1"/>
    <col min="4609" max="4609" width="50" style="123" customWidth="1"/>
    <col min="4610" max="4610" width="28.88671875" style="123" customWidth="1"/>
    <col min="4611" max="4863" width="9.109375" style="123"/>
    <col min="4864" max="4864" width="5.6640625" style="123" customWidth="1"/>
    <col min="4865" max="4865" width="50" style="123" customWidth="1"/>
    <col min="4866" max="4866" width="28.88671875" style="123" customWidth="1"/>
    <col min="4867" max="5119" width="9.109375" style="123"/>
    <col min="5120" max="5120" width="5.6640625" style="123" customWidth="1"/>
    <col min="5121" max="5121" width="50" style="123" customWidth="1"/>
    <col min="5122" max="5122" width="28.88671875" style="123" customWidth="1"/>
    <col min="5123" max="5375" width="9.109375" style="123"/>
    <col min="5376" max="5376" width="5.6640625" style="123" customWidth="1"/>
    <col min="5377" max="5377" width="50" style="123" customWidth="1"/>
    <col min="5378" max="5378" width="28.88671875" style="123" customWidth="1"/>
    <col min="5379" max="5631" width="9.109375" style="123"/>
    <col min="5632" max="5632" width="5.6640625" style="123" customWidth="1"/>
    <col min="5633" max="5633" width="50" style="123" customWidth="1"/>
    <col min="5634" max="5634" width="28.88671875" style="123" customWidth="1"/>
    <col min="5635" max="5887" width="9.109375" style="123"/>
    <col min="5888" max="5888" width="5.6640625" style="123" customWidth="1"/>
    <col min="5889" max="5889" width="50" style="123" customWidth="1"/>
    <col min="5890" max="5890" width="28.88671875" style="123" customWidth="1"/>
    <col min="5891" max="6143" width="9.109375" style="123"/>
    <col min="6144" max="6144" width="5.6640625" style="123" customWidth="1"/>
    <col min="6145" max="6145" width="50" style="123" customWidth="1"/>
    <col min="6146" max="6146" width="28.88671875" style="123" customWidth="1"/>
    <col min="6147" max="6399" width="9.109375" style="123"/>
    <col min="6400" max="6400" width="5.6640625" style="123" customWidth="1"/>
    <col min="6401" max="6401" width="50" style="123" customWidth="1"/>
    <col min="6402" max="6402" width="28.88671875" style="123" customWidth="1"/>
    <col min="6403" max="6655" width="9.109375" style="123"/>
    <col min="6656" max="6656" width="5.6640625" style="123" customWidth="1"/>
    <col min="6657" max="6657" width="50" style="123" customWidth="1"/>
    <col min="6658" max="6658" width="28.88671875" style="123" customWidth="1"/>
    <col min="6659" max="6911" width="9.109375" style="123"/>
    <col min="6912" max="6912" width="5.6640625" style="123" customWidth="1"/>
    <col min="6913" max="6913" width="50" style="123" customWidth="1"/>
    <col min="6914" max="6914" width="28.88671875" style="123" customWidth="1"/>
    <col min="6915" max="7167" width="9.109375" style="123"/>
    <col min="7168" max="7168" width="5.6640625" style="123" customWidth="1"/>
    <col min="7169" max="7169" width="50" style="123" customWidth="1"/>
    <col min="7170" max="7170" width="28.88671875" style="123" customWidth="1"/>
    <col min="7171" max="7423" width="9.109375" style="123"/>
    <col min="7424" max="7424" width="5.6640625" style="123" customWidth="1"/>
    <col min="7425" max="7425" width="50" style="123" customWidth="1"/>
    <col min="7426" max="7426" width="28.88671875" style="123" customWidth="1"/>
    <col min="7427" max="7679" width="9.109375" style="123"/>
    <col min="7680" max="7680" width="5.6640625" style="123" customWidth="1"/>
    <col min="7681" max="7681" width="50" style="123" customWidth="1"/>
    <col min="7682" max="7682" width="28.88671875" style="123" customWidth="1"/>
    <col min="7683" max="7935" width="9.109375" style="123"/>
    <col min="7936" max="7936" width="5.6640625" style="123" customWidth="1"/>
    <col min="7937" max="7937" width="50" style="123" customWidth="1"/>
    <col min="7938" max="7938" width="28.88671875" style="123" customWidth="1"/>
    <col min="7939" max="8191" width="9.109375" style="123"/>
    <col min="8192" max="8192" width="5.6640625" style="123" customWidth="1"/>
    <col min="8193" max="8193" width="50" style="123" customWidth="1"/>
    <col min="8194" max="8194" width="28.88671875" style="123" customWidth="1"/>
    <col min="8195" max="8447" width="9.109375" style="123"/>
    <col min="8448" max="8448" width="5.6640625" style="123" customWidth="1"/>
    <col min="8449" max="8449" width="50" style="123" customWidth="1"/>
    <col min="8450" max="8450" width="28.88671875" style="123" customWidth="1"/>
    <col min="8451" max="8703" width="9.109375" style="123"/>
    <col min="8704" max="8704" width="5.6640625" style="123" customWidth="1"/>
    <col min="8705" max="8705" width="50" style="123" customWidth="1"/>
    <col min="8706" max="8706" width="28.88671875" style="123" customWidth="1"/>
    <col min="8707" max="8959" width="9.109375" style="123"/>
    <col min="8960" max="8960" width="5.6640625" style="123" customWidth="1"/>
    <col min="8961" max="8961" width="50" style="123" customWidth="1"/>
    <col min="8962" max="8962" width="28.88671875" style="123" customWidth="1"/>
    <col min="8963" max="9215" width="9.109375" style="123"/>
    <col min="9216" max="9216" width="5.6640625" style="123" customWidth="1"/>
    <col min="9217" max="9217" width="50" style="123" customWidth="1"/>
    <col min="9218" max="9218" width="28.88671875" style="123" customWidth="1"/>
    <col min="9219" max="9471" width="9.109375" style="123"/>
    <col min="9472" max="9472" width="5.6640625" style="123" customWidth="1"/>
    <col min="9473" max="9473" width="50" style="123" customWidth="1"/>
    <col min="9474" max="9474" width="28.88671875" style="123" customWidth="1"/>
    <col min="9475" max="9727" width="9.109375" style="123"/>
    <col min="9728" max="9728" width="5.6640625" style="123" customWidth="1"/>
    <col min="9729" max="9729" width="50" style="123" customWidth="1"/>
    <col min="9730" max="9730" width="28.88671875" style="123" customWidth="1"/>
    <col min="9731" max="9983" width="9.109375" style="123"/>
    <col min="9984" max="9984" width="5.6640625" style="123" customWidth="1"/>
    <col min="9985" max="9985" width="50" style="123" customWidth="1"/>
    <col min="9986" max="9986" width="28.88671875" style="123" customWidth="1"/>
    <col min="9987" max="10239" width="9.109375" style="123"/>
    <col min="10240" max="10240" width="5.6640625" style="123" customWidth="1"/>
    <col min="10241" max="10241" width="50" style="123" customWidth="1"/>
    <col min="10242" max="10242" width="28.88671875" style="123" customWidth="1"/>
    <col min="10243" max="10495" width="9.109375" style="123"/>
    <col min="10496" max="10496" width="5.6640625" style="123" customWidth="1"/>
    <col min="10497" max="10497" width="50" style="123" customWidth="1"/>
    <col min="10498" max="10498" width="28.88671875" style="123" customWidth="1"/>
    <col min="10499" max="10751" width="9.109375" style="123"/>
    <col min="10752" max="10752" width="5.6640625" style="123" customWidth="1"/>
    <col min="10753" max="10753" width="50" style="123" customWidth="1"/>
    <col min="10754" max="10754" width="28.88671875" style="123" customWidth="1"/>
    <col min="10755" max="11007" width="9.109375" style="123"/>
    <col min="11008" max="11008" width="5.6640625" style="123" customWidth="1"/>
    <col min="11009" max="11009" width="50" style="123" customWidth="1"/>
    <col min="11010" max="11010" width="28.88671875" style="123" customWidth="1"/>
    <col min="11011" max="11263" width="9.109375" style="123"/>
    <col min="11264" max="11264" width="5.6640625" style="123" customWidth="1"/>
    <col min="11265" max="11265" width="50" style="123" customWidth="1"/>
    <col min="11266" max="11266" width="28.88671875" style="123" customWidth="1"/>
    <col min="11267" max="11519" width="9.109375" style="123"/>
    <col min="11520" max="11520" width="5.6640625" style="123" customWidth="1"/>
    <col min="11521" max="11521" width="50" style="123" customWidth="1"/>
    <col min="11522" max="11522" width="28.88671875" style="123" customWidth="1"/>
    <col min="11523" max="11775" width="9.109375" style="123"/>
    <col min="11776" max="11776" width="5.6640625" style="123" customWidth="1"/>
    <col min="11777" max="11777" width="50" style="123" customWidth="1"/>
    <col min="11778" max="11778" width="28.88671875" style="123" customWidth="1"/>
    <col min="11779" max="12031" width="9.109375" style="123"/>
    <col min="12032" max="12032" width="5.6640625" style="123" customWidth="1"/>
    <col min="12033" max="12033" width="50" style="123" customWidth="1"/>
    <col min="12034" max="12034" width="28.88671875" style="123" customWidth="1"/>
    <col min="12035" max="12287" width="9.109375" style="123"/>
    <col min="12288" max="12288" width="5.6640625" style="123" customWidth="1"/>
    <col min="12289" max="12289" width="50" style="123" customWidth="1"/>
    <col min="12290" max="12290" width="28.88671875" style="123" customWidth="1"/>
    <col min="12291" max="12543" width="9.109375" style="123"/>
    <col min="12544" max="12544" width="5.6640625" style="123" customWidth="1"/>
    <col min="12545" max="12545" width="50" style="123" customWidth="1"/>
    <col min="12546" max="12546" width="28.88671875" style="123" customWidth="1"/>
    <col min="12547" max="12799" width="9.109375" style="123"/>
    <col min="12800" max="12800" width="5.6640625" style="123" customWidth="1"/>
    <col min="12801" max="12801" width="50" style="123" customWidth="1"/>
    <col min="12802" max="12802" width="28.88671875" style="123" customWidth="1"/>
    <col min="12803" max="13055" width="9.109375" style="123"/>
    <col min="13056" max="13056" width="5.6640625" style="123" customWidth="1"/>
    <col min="13057" max="13057" width="50" style="123" customWidth="1"/>
    <col min="13058" max="13058" width="28.88671875" style="123" customWidth="1"/>
    <col min="13059" max="13311" width="9.109375" style="123"/>
    <col min="13312" max="13312" width="5.6640625" style="123" customWidth="1"/>
    <col min="13313" max="13313" width="50" style="123" customWidth="1"/>
    <col min="13314" max="13314" width="28.88671875" style="123" customWidth="1"/>
    <col min="13315" max="13567" width="9.109375" style="123"/>
    <col min="13568" max="13568" width="5.6640625" style="123" customWidth="1"/>
    <col min="13569" max="13569" width="50" style="123" customWidth="1"/>
    <col min="13570" max="13570" width="28.88671875" style="123" customWidth="1"/>
    <col min="13571" max="13823" width="9.109375" style="123"/>
    <col min="13824" max="13824" width="5.6640625" style="123" customWidth="1"/>
    <col min="13825" max="13825" width="50" style="123" customWidth="1"/>
    <col min="13826" max="13826" width="28.88671875" style="123" customWidth="1"/>
    <col min="13827" max="14079" width="9.109375" style="123"/>
    <col min="14080" max="14080" width="5.6640625" style="123" customWidth="1"/>
    <col min="14081" max="14081" width="50" style="123" customWidth="1"/>
    <col min="14082" max="14082" width="28.88671875" style="123" customWidth="1"/>
    <col min="14083" max="14335" width="9.109375" style="123"/>
    <col min="14336" max="14336" width="5.6640625" style="123" customWidth="1"/>
    <col min="14337" max="14337" width="50" style="123" customWidth="1"/>
    <col min="14338" max="14338" width="28.88671875" style="123" customWidth="1"/>
    <col min="14339" max="14591" width="9.109375" style="123"/>
    <col min="14592" max="14592" width="5.6640625" style="123" customWidth="1"/>
    <col min="14593" max="14593" width="50" style="123" customWidth="1"/>
    <col min="14594" max="14594" width="28.88671875" style="123" customWidth="1"/>
    <col min="14595" max="14847" width="9.109375" style="123"/>
    <col min="14848" max="14848" width="5.6640625" style="123" customWidth="1"/>
    <col min="14849" max="14849" width="50" style="123" customWidth="1"/>
    <col min="14850" max="14850" width="28.88671875" style="123" customWidth="1"/>
    <col min="14851" max="15103" width="9.109375" style="123"/>
    <col min="15104" max="15104" width="5.6640625" style="123" customWidth="1"/>
    <col min="15105" max="15105" width="50" style="123" customWidth="1"/>
    <col min="15106" max="15106" width="28.88671875" style="123" customWidth="1"/>
    <col min="15107" max="15359" width="9.109375" style="123"/>
    <col min="15360" max="15360" width="5.6640625" style="123" customWidth="1"/>
    <col min="15361" max="15361" width="50" style="123" customWidth="1"/>
    <col min="15362" max="15362" width="28.88671875" style="123" customWidth="1"/>
    <col min="15363" max="15615" width="9.109375" style="123"/>
    <col min="15616" max="15616" width="5.6640625" style="123" customWidth="1"/>
    <col min="15617" max="15617" width="50" style="123" customWidth="1"/>
    <col min="15618" max="15618" width="28.88671875" style="123" customWidth="1"/>
    <col min="15619" max="15871" width="9.109375" style="123"/>
    <col min="15872" max="15872" width="5.6640625" style="123" customWidth="1"/>
    <col min="15873" max="15873" width="50" style="123" customWidth="1"/>
    <col min="15874" max="15874" width="28.88671875" style="123" customWidth="1"/>
    <col min="15875" max="16127" width="9.109375" style="123"/>
    <col min="16128" max="16128" width="5.6640625" style="123" customWidth="1"/>
    <col min="16129" max="16129" width="50" style="123" customWidth="1"/>
    <col min="16130" max="16130" width="28.88671875" style="123" customWidth="1"/>
    <col min="16131" max="16384" width="9.109375" style="123"/>
  </cols>
  <sheetData>
    <row r="1" spans="1:8" x14ac:dyDescent="0.25">
      <c r="B1" s="124" t="s">
        <v>174</v>
      </c>
      <c r="F1" s="123" t="s">
        <v>333</v>
      </c>
    </row>
    <row r="2" spans="1:8" x14ac:dyDescent="0.25">
      <c r="B2" s="124" t="s">
        <v>175</v>
      </c>
      <c r="C2" s="125"/>
      <c r="F2" s="225" t="s">
        <v>431</v>
      </c>
    </row>
    <row r="3" spans="1:8" x14ac:dyDescent="0.25">
      <c r="C3" s="13"/>
      <c r="F3" s="123" t="s">
        <v>77</v>
      </c>
    </row>
    <row r="4" spans="1:8" x14ac:dyDescent="0.25">
      <c r="B4" s="126" t="s">
        <v>285</v>
      </c>
      <c r="C4" s="127" t="s">
        <v>176</v>
      </c>
    </row>
    <row r="5" spans="1:8" ht="39.6" x14ac:dyDescent="0.25">
      <c r="A5" s="1" t="s">
        <v>1</v>
      </c>
      <c r="B5" s="2" t="s">
        <v>2</v>
      </c>
      <c r="C5" s="3" t="s">
        <v>177</v>
      </c>
      <c r="D5" s="3" t="s">
        <v>40</v>
      </c>
      <c r="E5" s="3" t="s">
        <v>178</v>
      </c>
      <c r="F5" s="3" t="s">
        <v>42</v>
      </c>
      <c r="G5" s="3" t="s">
        <v>172</v>
      </c>
      <c r="H5" s="3" t="s">
        <v>43</v>
      </c>
    </row>
    <row r="6" spans="1:8" ht="26.4" x14ac:dyDescent="0.25">
      <c r="A6" s="4">
        <v>1</v>
      </c>
      <c r="B6" s="128" t="s">
        <v>44</v>
      </c>
      <c r="C6" s="129">
        <f>'1b'!C6-'9b'!C6-'9c'!C6</f>
        <v>108620388</v>
      </c>
      <c r="D6" s="129">
        <f>'1b'!D6-'9b'!D6-'9c'!D6</f>
        <v>108620388</v>
      </c>
      <c r="E6" s="129">
        <f>'1b'!E6-'9b'!E6-'9c'!E6</f>
        <v>0</v>
      </c>
      <c r="F6" s="129">
        <f>'1b'!F6-'9b'!F6-'9c'!F6</f>
        <v>0</v>
      </c>
      <c r="G6" s="129">
        <f>'1b'!G6-'9b'!G6-'9c'!G6</f>
        <v>0</v>
      </c>
      <c r="H6" s="129">
        <f>'1b'!H6-'9b'!H6-'9c'!H6</f>
        <v>0</v>
      </c>
    </row>
    <row r="7" spans="1:8" ht="26.4" x14ac:dyDescent="0.25">
      <c r="A7" s="4">
        <v>2</v>
      </c>
      <c r="B7" s="128" t="s">
        <v>179</v>
      </c>
      <c r="C7" s="129">
        <f>'1b'!C7-'9b'!C7-'9c'!C7</f>
        <v>144158533</v>
      </c>
      <c r="D7" s="129">
        <f>'1b'!D7-'9b'!D7-'9c'!D7</f>
        <v>144158533</v>
      </c>
      <c r="E7" s="129">
        <f>'1b'!E7-'9b'!E7-'9c'!E7</f>
        <v>0</v>
      </c>
      <c r="F7" s="129">
        <f>'1b'!F7-'9b'!F7-'9c'!F7</f>
        <v>0</v>
      </c>
      <c r="G7" s="129">
        <f>'1b'!G7-'9b'!G7-'9c'!G7</f>
        <v>0</v>
      </c>
      <c r="H7" s="129">
        <f>'1b'!H7-'9b'!H7-'9c'!H7</f>
        <v>0</v>
      </c>
    </row>
    <row r="8" spans="1:8" ht="26.4" x14ac:dyDescent="0.25">
      <c r="A8" s="4">
        <v>3</v>
      </c>
      <c r="B8" s="128" t="s">
        <v>180</v>
      </c>
      <c r="C8" s="129">
        <f>'1b'!C8-'9b'!C8-'9c'!C8</f>
        <v>105915656</v>
      </c>
      <c r="D8" s="129">
        <f>'1b'!D8-'9b'!D8-'9c'!D8</f>
        <v>105915656</v>
      </c>
      <c r="E8" s="129">
        <f>'1b'!E8-'9b'!E8-'9c'!E8</f>
        <v>0</v>
      </c>
      <c r="F8" s="129">
        <f>'1b'!F8-'9b'!F8-'9c'!F8</f>
        <v>0</v>
      </c>
      <c r="G8" s="129">
        <f>'1b'!G8-'9b'!G8-'9c'!G8</f>
        <v>0</v>
      </c>
      <c r="H8" s="129">
        <f>'1b'!H8-'9b'!H8-'9c'!H8</f>
        <v>0</v>
      </c>
    </row>
    <row r="9" spans="1:8" ht="26.4" x14ac:dyDescent="0.25">
      <c r="A9" s="4">
        <v>4</v>
      </c>
      <c r="B9" s="128" t="s">
        <v>181</v>
      </c>
      <c r="C9" s="129">
        <f>'1b'!C9-'9b'!C9-'9c'!C9</f>
        <v>8755652</v>
      </c>
      <c r="D9" s="129">
        <f>'1b'!D9-'9b'!D9-'9c'!D9</f>
        <v>8755652</v>
      </c>
      <c r="E9" s="129">
        <f>'1b'!E9-'9b'!E9-'9c'!E9</f>
        <v>0</v>
      </c>
      <c r="F9" s="129">
        <f>'1b'!F9-'9b'!F9-'9c'!F9</f>
        <v>0</v>
      </c>
      <c r="G9" s="129">
        <f>'1b'!G9-'9b'!G9-'9c'!G9</f>
        <v>0</v>
      </c>
      <c r="H9" s="129">
        <f>'1b'!H9-'9b'!H9-'9c'!H9</f>
        <v>0</v>
      </c>
    </row>
    <row r="10" spans="1:8" ht="26.4" x14ac:dyDescent="0.25">
      <c r="A10" s="4">
        <v>5</v>
      </c>
      <c r="B10" s="128" t="s">
        <v>182</v>
      </c>
      <c r="C10" s="129">
        <f>'1b'!C10-'9b'!C10-'9c'!C10</f>
        <v>3966193</v>
      </c>
      <c r="D10" s="129">
        <f>'1b'!D10-'9b'!D10-'9c'!D10</f>
        <v>3966193</v>
      </c>
      <c r="E10" s="129">
        <f>'1b'!E10-'9b'!E10-'9c'!E10</f>
        <v>0</v>
      </c>
      <c r="F10" s="129">
        <f>'1b'!F10-'9b'!F10-'9c'!F10</f>
        <v>0</v>
      </c>
      <c r="G10" s="129">
        <f>'1b'!G10-'9b'!G10-'9c'!G10</f>
        <v>0</v>
      </c>
      <c r="H10" s="129">
        <f>'1b'!H10-'9b'!H10-'9c'!H10</f>
        <v>0</v>
      </c>
    </row>
    <row r="11" spans="1:8" x14ac:dyDescent="0.25">
      <c r="A11" s="4">
        <v>6</v>
      </c>
      <c r="B11" s="128" t="s">
        <v>156</v>
      </c>
      <c r="C11" s="129">
        <f>'1b'!C11-'9b'!C11-'9c'!C11</f>
        <v>971050</v>
      </c>
      <c r="D11" s="129">
        <f>'1b'!D11-'9b'!D11-'9c'!D11</f>
        <v>971050</v>
      </c>
      <c r="E11" s="129">
        <f>'1b'!E11-'9b'!E11-'9c'!E11</f>
        <v>0</v>
      </c>
      <c r="F11" s="129">
        <f>'1b'!F11-'9b'!F11-'9c'!F11</f>
        <v>0</v>
      </c>
      <c r="G11" s="129">
        <f>'1b'!G11-'9b'!G11-'9c'!G11</f>
        <v>0</v>
      </c>
      <c r="H11" s="129">
        <f>'1b'!H11-'9b'!H11-'9c'!H11</f>
        <v>0</v>
      </c>
    </row>
    <row r="12" spans="1:8" x14ac:dyDescent="0.25">
      <c r="A12" s="4">
        <v>7</v>
      </c>
      <c r="B12" s="128" t="s">
        <v>45</v>
      </c>
      <c r="C12" s="129">
        <f>'1b'!C12-'9b'!C12-'9c'!C12</f>
        <v>372387472</v>
      </c>
      <c r="D12" s="129">
        <f>'1b'!D12-'9b'!D12-'9c'!D12</f>
        <v>372387472</v>
      </c>
      <c r="E12" s="129">
        <f>'1b'!E12-'9b'!E12-'9c'!E12</f>
        <v>0</v>
      </c>
      <c r="F12" s="129">
        <f>'1b'!F12-'9b'!F12-'9c'!F12</f>
        <v>0</v>
      </c>
      <c r="G12" s="129">
        <f>'1b'!G12-'9b'!G12-'9c'!G12</f>
        <v>0</v>
      </c>
      <c r="H12" s="129">
        <f>'1b'!H12-'9b'!H12-'9c'!H12</f>
        <v>0</v>
      </c>
    </row>
    <row r="13" spans="1:8" s="132" customFormat="1" x14ac:dyDescent="0.25">
      <c r="A13" s="4">
        <v>8</v>
      </c>
      <c r="B13" s="130" t="s">
        <v>183</v>
      </c>
      <c r="C13" s="129">
        <f>'1b'!C13-'9b'!C13-'9c'!C13</f>
        <v>0</v>
      </c>
      <c r="D13" s="129">
        <f>'1b'!D13-'9b'!D13-'9c'!D13</f>
        <v>0</v>
      </c>
      <c r="E13" s="129">
        <f>'1b'!E13-'9b'!E13-'9c'!E13</f>
        <v>0</v>
      </c>
      <c r="F13" s="129">
        <f>'1b'!F13-'9b'!F13-'9c'!F13</f>
        <v>0</v>
      </c>
      <c r="G13" s="129">
        <f>'1b'!G13-'9b'!G13-'9c'!G13</f>
        <v>0</v>
      </c>
      <c r="H13" s="129">
        <f>'1b'!H13-'9b'!H13-'9c'!H13</f>
        <v>0</v>
      </c>
    </row>
    <row r="14" spans="1:8" ht="26.4" x14ac:dyDescent="0.25">
      <c r="A14" s="4">
        <v>9</v>
      </c>
      <c r="B14" s="128" t="s">
        <v>46</v>
      </c>
      <c r="C14" s="129">
        <f>'1b'!C14-'9b'!C14-'9c'!C14</f>
        <v>315398858</v>
      </c>
      <c r="D14" s="129">
        <f>'1b'!D14-'9b'!D14-'9c'!D14</f>
        <v>248292884</v>
      </c>
      <c r="E14" s="129">
        <f>'1b'!E14-'9b'!E14-'9c'!E14</f>
        <v>1981048</v>
      </c>
      <c r="F14" s="129">
        <f>'1b'!F14-'9b'!F14-'9c'!F14</f>
        <v>63264006</v>
      </c>
      <c r="G14" s="129">
        <f>'1b'!G14-'9b'!G14-'9c'!G14</f>
        <v>966128</v>
      </c>
      <c r="H14" s="129">
        <f>'1b'!H14-'9b'!H14-'9c'!H14</f>
        <v>894792</v>
      </c>
    </row>
    <row r="15" spans="1:8" x14ac:dyDescent="0.25">
      <c r="A15" s="4">
        <v>10</v>
      </c>
      <c r="B15" s="128" t="s">
        <v>184</v>
      </c>
      <c r="C15" s="129">
        <f>'1b'!C15-'9b'!C15-'9c'!C15</f>
        <v>6244548</v>
      </c>
      <c r="D15" s="129">
        <f>'1b'!D15-'9b'!D15-'9c'!D15</f>
        <v>4263500</v>
      </c>
      <c r="E15" s="129">
        <f>'1b'!E15-'9b'!E15-'9c'!E15</f>
        <v>1981048</v>
      </c>
      <c r="F15" s="129">
        <f>'1b'!F15-'9b'!F15-'9c'!F15</f>
        <v>0</v>
      </c>
      <c r="G15" s="129">
        <f>'1b'!G15-'9b'!G15-'9c'!G15</f>
        <v>0</v>
      </c>
      <c r="H15" s="129">
        <f>'1b'!H15-'9b'!H15-'9c'!H15</f>
        <v>0</v>
      </c>
    </row>
    <row r="16" spans="1:8" x14ac:dyDescent="0.25">
      <c r="A16" s="4">
        <v>11</v>
      </c>
      <c r="B16" s="128" t="s">
        <v>185</v>
      </c>
      <c r="C16" s="129">
        <f>'1b'!C16-'9b'!C16-'9c'!C16</f>
        <v>228071912</v>
      </c>
      <c r="D16" s="129">
        <f>'1b'!D16-'9b'!D16-'9c'!D16</f>
        <v>227105784</v>
      </c>
      <c r="E16" s="129">
        <f>'1b'!E16-'9b'!E16-'9c'!E16</f>
        <v>0</v>
      </c>
      <c r="F16" s="129">
        <f>'1b'!F16-'9b'!F16-'9c'!F16</f>
        <v>0</v>
      </c>
      <c r="G16" s="129">
        <f>'1b'!G16-'9b'!G16-'9c'!G16</f>
        <v>966128</v>
      </c>
      <c r="H16" s="129">
        <f>'1b'!H16-'9b'!H16-'9c'!H16</f>
        <v>0</v>
      </c>
    </row>
    <row r="17" spans="1:8" x14ac:dyDescent="0.25">
      <c r="A17" s="4">
        <v>12</v>
      </c>
      <c r="B17" s="128" t="s">
        <v>186</v>
      </c>
      <c r="C17" s="129">
        <f>'1b'!C17-'9b'!C17-'9c'!C17</f>
        <v>16923600</v>
      </c>
      <c r="D17" s="129">
        <f>'1b'!D17-'9b'!D17-'9c'!D17</f>
        <v>16923600</v>
      </c>
      <c r="E17" s="129">
        <f>'1b'!E17-'9b'!E17-'9c'!E17</f>
        <v>0</v>
      </c>
      <c r="F17" s="129">
        <f>'1b'!F17-'9b'!F17-'9c'!F17</f>
        <v>0</v>
      </c>
      <c r="G17" s="129">
        <f>'1b'!G17-'9b'!G17-'9c'!G17</f>
        <v>0</v>
      </c>
      <c r="H17" s="129">
        <f>'1b'!H17-'9b'!H17-'9c'!H17</f>
        <v>0</v>
      </c>
    </row>
    <row r="18" spans="1:8" x14ac:dyDescent="0.25">
      <c r="A18" s="4">
        <v>13</v>
      </c>
      <c r="B18" s="128" t="s">
        <v>187</v>
      </c>
      <c r="C18" s="129">
        <f>'1b'!C18-'9b'!C18-'9c'!C18</f>
        <v>64158798</v>
      </c>
      <c r="D18" s="129">
        <f>'1b'!D18-'9b'!D18-'9c'!D18</f>
        <v>0</v>
      </c>
      <c r="E18" s="129">
        <f>'1b'!E18-'9b'!E18-'9c'!E18</f>
        <v>0</v>
      </c>
      <c r="F18" s="129">
        <f>'1b'!F18-'9b'!F18-'9c'!F18</f>
        <v>63264006</v>
      </c>
      <c r="G18" s="129">
        <f>'1b'!G18-'9b'!G18-'9c'!G18</f>
        <v>0</v>
      </c>
      <c r="H18" s="129">
        <f>'1b'!H18-'9b'!H18-'9c'!H18</f>
        <v>894792</v>
      </c>
    </row>
    <row r="19" spans="1:8" x14ac:dyDescent="0.25">
      <c r="A19" s="4">
        <v>14</v>
      </c>
      <c r="B19" s="128" t="s">
        <v>188</v>
      </c>
      <c r="C19" s="129">
        <f>'1b'!C19-'9b'!C19-'9c'!C19</f>
        <v>0</v>
      </c>
      <c r="D19" s="129">
        <f>'1b'!D19-'9b'!D19-'9c'!D19</f>
        <v>0</v>
      </c>
      <c r="E19" s="129">
        <f>'1b'!E19-'9b'!E19-'9c'!E19</f>
        <v>0</v>
      </c>
      <c r="F19" s="129">
        <f>'1b'!F19-'9b'!F19-'9c'!F19</f>
        <v>0</v>
      </c>
      <c r="G19" s="129">
        <f>'1b'!G19-'9b'!G19-'9c'!G19</f>
        <v>0</v>
      </c>
      <c r="H19" s="129">
        <f>'1b'!H19-'9b'!H19-'9c'!H19</f>
        <v>0</v>
      </c>
    </row>
    <row r="20" spans="1:8" ht="26.4" x14ac:dyDescent="0.25">
      <c r="A20" s="4">
        <v>15</v>
      </c>
      <c r="B20" s="133" t="s">
        <v>47</v>
      </c>
      <c r="C20" s="129">
        <f>'1b'!C20-'9b'!C20-'9c'!C20</f>
        <v>687786330</v>
      </c>
      <c r="D20" s="129">
        <f>'1b'!D20-'9b'!D20-'9c'!D20</f>
        <v>620680356</v>
      </c>
      <c r="E20" s="129">
        <f>'1b'!E20-'9b'!E20-'9c'!E20</f>
        <v>1981048</v>
      </c>
      <c r="F20" s="129">
        <f>'1b'!F20-'9b'!F20-'9c'!F20</f>
        <v>63264006</v>
      </c>
      <c r="G20" s="129">
        <f>'1b'!G20-'9b'!G20-'9c'!G20</f>
        <v>966128</v>
      </c>
      <c r="H20" s="129">
        <f>'1b'!H20-'9b'!H20-'9c'!H20</f>
        <v>894792</v>
      </c>
    </row>
    <row r="21" spans="1:8" x14ac:dyDescent="0.25">
      <c r="A21" s="4">
        <v>16</v>
      </c>
      <c r="B21" s="128" t="s">
        <v>48</v>
      </c>
      <c r="C21" s="129">
        <f>'1b'!C21-'9b'!C21-'9c'!C21</f>
        <v>95035862</v>
      </c>
      <c r="D21" s="129">
        <f>'1b'!D21-'9b'!D21-'9c'!D21</f>
        <v>95035862</v>
      </c>
      <c r="E21" s="129">
        <f>'1b'!E21-'9b'!E21-'9c'!E21</f>
        <v>0</v>
      </c>
      <c r="F21" s="129">
        <f>'1b'!F21-'9b'!F21-'9c'!F21</f>
        <v>0</v>
      </c>
      <c r="G21" s="129">
        <f>'1b'!G21-'9b'!G21-'9c'!G21</f>
        <v>0</v>
      </c>
      <c r="H21" s="129">
        <f>'1b'!H21-'9b'!H21-'9c'!H21</f>
        <v>0</v>
      </c>
    </row>
    <row r="22" spans="1:8" x14ac:dyDescent="0.25">
      <c r="A22" s="4">
        <v>17</v>
      </c>
      <c r="B22" s="128" t="s">
        <v>189</v>
      </c>
      <c r="C22" s="129">
        <f>'1b'!C22-'9b'!C22-'9c'!C22</f>
        <v>95035862</v>
      </c>
      <c r="D22" s="129">
        <f>'1b'!D22-'9b'!D22-'9c'!D22</f>
        <v>95035862</v>
      </c>
      <c r="E22" s="129">
        <f>'1b'!E22-'9b'!E22-'9c'!E22</f>
        <v>0</v>
      </c>
      <c r="F22" s="129">
        <f>'1b'!F22-'9b'!F22-'9c'!F22</f>
        <v>0</v>
      </c>
      <c r="G22" s="129">
        <f>'1b'!G22-'9b'!G22-'9c'!G22</f>
        <v>0</v>
      </c>
      <c r="H22" s="129">
        <f>'1b'!H22-'9b'!H22-'9c'!H22</f>
        <v>0</v>
      </c>
    </row>
    <row r="23" spans="1:8" x14ac:dyDescent="0.25">
      <c r="A23" s="4">
        <v>18</v>
      </c>
      <c r="B23" s="128" t="s">
        <v>190</v>
      </c>
      <c r="C23" s="129">
        <f>'1b'!C23-'9b'!C23-'9c'!C23</f>
        <v>1042344707</v>
      </c>
      <c r="D23" s="129">
        <f>'1b'!D23-'9b'!D23-'9c'!D23</f>
        <v>1041544707</v>
      </c>
      <c r="E23" s="129">
        <f>'1b'!E23-'9b'!E23-'9c'!E23</f>
        <v>0</v>
      </c>
      <c r="F23" s="129">
        <f>'1b'!F23-'9b'!F23-'9c'!F23</f>
        <v>0</v>
      </c>
      <c r="G23" s="129">
        <f>'1b'!G23-'9b'!G23-'9c'!G23</f>
        <v>800000</v>
      </c>
      <c r="H23" s="129">
        <f>'1b'!H23-'9b'!H23-'9c'!H23</f>
        <v>0</v>
      </c>
    </row>
    <row r="24" spans="1:8" x14ac:dyDescent="0.25">
      <c r="A24" s="4">
        <v>19</v>
      </c>
      <c r="B24" s="128" t="s">
        <v>191</v>
      </c>
      <c r="C24" s="129">
        <f>'1b'!C24-'9b'!C24-'9c'!C24</f>
        <v>14249204</v>
      </c>
      <c r="D24" s="129">
        <f>'1b'!D24-'9b'!D24-'9c'!D24</f>
        <v>14249204</v>
      </c>
      <c r="E24" s="129">
        <f>'1b'!E24-'9b'!E24-'9c'!E24</f>
        <v>0</v>
      </c>
      <c r="F24" s="129">
        <f>'1b'!F24-'9b'!F24-'9c'!F24</f>
        <v>0</v>
      </c>
      <c r="G24" s="129">
        <f>'1b'!G24-'9b'!G24-'9c'!G24</f>
        <v>0</v>
      </c>
      <c r="H24" s="129">
        <f>'1b'!H24-'9b'!H24-'9c'!H24</f>
        <v>0</v>
      </c>
    </row>
    <row r="25" spans="1:8" x14ac:dyDescent="0.25">
      <c r="A25" s="4">
        <v>20</v>
      </c>
      <c r="B25" s="128" t="s">
        <v>192</v>
      </c>
      <c r="C25" s="129">
        <f>'1b'!C25-'9b'!C25-'9c'!C25</f>
        <v>1028095503</v>
      </c>
      <c r="D25" s="129">
        <f>'1b'!D25-'9b'!D25-'9c'!D25</f>
        <v>1027295503</v>
      </c>
      <c r="E25" s="129">
        <f>'1b'!E25-'9b'!E25-'9c'!E25</f>
        <v>0</v>
      </c>
      <c r="F25" s="129">
        <f>'1b'!F25-'9b'!F25-'9c'!F25</f>
        <v>0</v>
      </c>
      <c r="G25" s="129">
        <f>'1b'!G25-'9b'!G25-'9c'!G25</f>
        <v>800000</v>
      </c>
      <c r="H25" s="129">
        <f>'1b'!H25-'9b'!H25-'9c'!H25</f>
        <v>0</v>
      </c>
    </row>
    <row r="26" spans="1:8" x14ac:dyDescent="0.25">
      <c r="A26" s="4">
        <v>21</v>
      </c>
      <c r="B26" s="128" t="s">
        <v>193</v>
      </c>
      <c r="C26" s="129">
        <f>'1b'!C26-'9b'!C26-'9c'!C26</f>
        <v>0</v>
      </c>
      <c r="D26" s="129">
        <f>'1b'!D26-'9b'!D26-'9c'!D26</f>
        <v>0</v>
      </c>
      <c r="E26" s="129">
        <f>'1b'!E26-'9b'!E26-'9c'!E26</f>
        <v>0</v>
      </c>
      <c r="F26" s="129">
        <f>'1b'!F26-'9b'!F26-'9c'!F26</f>
        <v>0</v>
      </c>
      <c r="G26" s="129">
        <f>'1b'!G26-'9b'!G26-'9c'!G26</f>
        <v>0</v>
      </c>
      <c r="H26" s="129">
        <f>'1b'!H26-'9b'!H26-'9c'!H26</f>
        <v>0</v>
      </c>
    </row>
    <row r="27" spans="1:8" x14ac:dyDescent="0.25">
      <c r="A27" s="4">
        <v>22</v>
      </c>
      <c r="B27" s="135" t="s">
        <v>194</v>
      </c>
      <c r="C27" s="129">
        <f>'1b'!C27-'9b'!C27-'9c'!C27</f>
        <v>0</v>
      </c>
      <c r="D27" s="129">
        <f>'1b'!D27-'9b'!D27-'9c'!D27</f>
        <v>0</v>
      </c>
      <c r="E27" s="129">
        <f>'1b'!E27-'9b'!E27-'9c'!E27</f>
        <v>0</v>
      </c>
      <c r="F27" s="129">
        <f>'1b'!F27-'9b'!F27-'9c'!F27</f>
        <v>0</v>
      </c>
      <c r="G27" s="129">
        <f>'1b'!G27-'9b'!G27-'9c'!G27</f>
        <v>0</v>
      </c>
      <c r="H27" s="129">
        <f>'1b'!H27-'9b'!H27-'9c'!H27</f>
        <v>0</v>
      </c>
    </row>
    <row r="28" spans="1:8" ht="26.4" x14ac:dyDescent="0.25">
      <c r="A28" s="4">
        <v>23</v>
      </c>
      <c r="B28" s="133" t="s">
        <v>49</v>
      </c>
      <c r="C28" s="129">
        <f>'1b'!C28-'9b'!C28-'9c'!C28</f>
        <v>1137380569</v>
      </c>
      <c r="D28" s="129">
        <f>'1b'!D28-'9b'!D28-'9c'!D28</f>
        <v>1136580569</v>
      </c>
      <c r="E28" s="129">
        <f>'1b'!E28-'9b'!E28-'9c'!E28</f>
        <v>0</v>
      </c>
      <c r="F28" s="129">
        <f>'1b'!F28-'9b'!F28-'9c'!F28</f>
        <v>0</v>
      </c>
      <c r="G28" s="129">
        <f>'1b'!G28-'9b'!G28-'9c'!G28</f>
        <v>800000</v>
      </c>
      <c r="H28" s="129">
        <f>'1b'!H28-'9b'!H28-'9c'!H28</f>
        <v>0</v>
      </c>
    </row>
    <row r="29" spans="1:8" x14ac:dyDescent="0.25">
      <c r="A29" s="4">
        <v>24</v>
      </c>
      <c r="B29" s="128" t="s">
        <v>50</v>
      </c>
      <c r="C29" s="129">
        <f>'1b'!C29-'9b'!C29-'9c'!C29</f>
        <v>94550169</v>
      </c>
      <c r="D29" s="129">
        <f>'1b'!D29-'9b'!D29-'9c'!D29</f>
        <v>94550169</v>
      </c>
      <c r="E29" s="129">
        <f>'1b'!E29-'9b'!E29-'9c'!E29</f>
        <v>0</v>
      </c>
      <c r="F29" s="129">
        <f>'1b'!F29-'9b'!F29-'9c'!F29</f>
        <v>0</v>
      </c>
      <c r="G29" s="129">
        <f>'1b'!G29-'9b'!G29-'9c'!G29</f>
        <v>0</v>
      </c>
      <c r="H29" s="129">
        <f>'1b'!H29-'9b'!H29-'9c'!H29</f>
        <v>0</v>
      </c>
    </row>
    <row r="30" spans="1:8" x14ac:dyDescent="0.25">
      <c r="A30" s="4">
        <v>25</v>
      </c>
      <c r="B30" s="128" t="s">
        <v>51</v>
      </c>
      <c r="C30" s="129">
        <f>'1b'!C30-'9b'!C30-'9c'!C30</f>
        <v>94550169</v>
      </c>
      <c r="D30" s="129">
        <f>'1b'!D30-'9b'!D30-'9c'!D30</f>
        <v>94550169</v>
      </c>
      <c r="E30" s="129">
        <f>'1b'!E30-'9b'!E30-'9c'!E30</f>
        <v>0</v>
      </c>
      <c r="F30" s="129">
        <f>'1b'!F30-'9b'!F30-'9c'!F30</f>
        <v>0</v>
      </c>
      <c r="G30" s="129">
        <f>'1b'!G30-'9b'!G30-'9c'!G30</f>
        <v>0</v>
      </c>
      <c r="H30" s="129">
        <f>'1b'!H30-'9b'!H30-'9c'!H30</f>
        <v>0</v>
      </c>
    </row>
    <row r="31" spans="1:8" ht="16.5" customHeight="1" x14ac:dyDescent="0.25">
      <c r="A31" s="4">
        <v>26</v>
      </c>
      <c r="B31" s="128" t="s">
        <v>52</v>
      </c>
      <c r="C31" s="129">
        <f>'1b'!C31-'9b'!C31-'9c'!C31</f>
        <v>0</v>
      </c>
      <c r="D31" s="129">
        <f>'1b'!D31-'9b'!D31-'9c'!D31</f>
        <v>0</v>
      </c>
      <c r="E31" s="129">
        <f>'1b'!E31-'9b'!E31-'9c'!E31</f>
        <v>0</v>
      </c>
      <c r="F31" s="129">
        <f>'1b'!F31-'9b'!F31-'9c'!F31</f>
        <v>0</v>
      </c>
      <c r="G31" s="129">
        <f>'1b'!G31-'9b'!G31-'9c'!G31</f>
        <v>0</v>
      </c>
      <c r="H31" s="129">
        <f>'1b'!H31-'9b'!H31-'9c'!H31</f>
        <v>0</v>
      </c>
    </row>
    <row r="32" spans="1:8" ht="18.75" customHeight="1" x14ac:dyDescent="0.25">
      <c r="A32" s="4">
        <v>27</v>
      </c>
      <c r="B32" s="128" t="s">
        <v>53</v>
      </c>
      <c r="C32" s="129">
        <f>'1b'!C32-'9b'!C32-'9c'!C32</f>
        <v>181000000</v>
      </c>
      <c r="D32" s="129">
        <f>'1b'!D32-'9b'!D32-'9c'!D32</f>
        <v>181000000</v>
      </c>
      <c r="E32" s="129">
        <f>'1b'!E32-'9b'!E32-'9c'!E32</f>
        <v>0</v>
      </c>
      <c r="F32" s="129">
        <f>'1b'!F32-'9b'!F32-'9c'!F32</f>
        <v>0</v>
      </c>
      <c r="G32" s="129">
        <f>'1b'!G32-'9b'!G32-'9c'!G32</f>
        <v>0</v>
      </c>
      <c r="H32" s="129">
        <f>'1b'!H32-'9b'!H32-'9c'!H32</f>
        <v>0</v>
      </c>
    </row>
    <row r="33" spans="1:8" x14ac:dyDescent="0.25">
      <c r="A33" s="4">
        <v>28</v>
      </c>
      <c r="B33" s="128" t="s">
        <v>195</v>
      </c>
      <c r="C33" s="129">
        <f>'1b'!C33-'9b'!C33-'9c'!C33</f>
        <v>11800000</v>
      </c>
      <c r="D33" s="129">
        <f>'1b'!D33-'9b'!D33-'9c'!D33</f>
        <v>11800000</v>
      </c>
      <c r="E33" s="129">
        <f>'1b'!E33-'9b'!E33-'9c'!E33</f>
        <v>0</v>
      </c>
      <c r="F33" s="129">
        <f>'1b'!F33-'9b'!F33-'9c'!F33</f>
        <v>0</v>
      </c>
      <c r="G33" s="129">
        <f>'1b'!G33-'9b'!G33-'9c'!G33</f>
        <v>0</v>
      </c>
      <c r="H33" s="129">
        <f>'1b'!H33-'9b'!H33-'9c'!H33</f>
        <v>0</v>
      </c>
    </row>
    <row r="34" spans="1:8" ht="26.4" x14ac:dyDescent="0.25">
      <c r="A34" s="4">
        <v>29</v>
      </c>
      <c r="B34" s="128" t="s">
        <v>196</v>
      </c>
      <c r="C34" s="129">
        <f>'1b'!C34-'9b'!C34-'9c'!C34</f>
        <v>0</v>
      </c>
      <c r="D34" s="129">
        <f>'1b'!D34-'9b'!D34-'9c'!D34</f>
        <v>0</v>
      </c>
      <c r="E34" s="129">
        <f>'1b'!E34-'9b'!E34-'9c'!E34</f>
        <v>0</v>
      </c>
      <c r="F34" s="129">
        <f>'1b'!F34-'9b'!F34-'9c'!F34</f>
        <v>0</v>
      </c>
      <c r="G34" s="129">
        <f>'1b'!G34-'9b'!G34-'9c'!G34</f>
        <v>0</v>
      </c>
      <c r="H34" s="129">
        <f>'1b'!H34-'9b'!H34-'9c'!H34</f>
        <v>0</v>
      </c>
    </row>
    <row r="35" spans="1:8" x14ac:dyDescent="0.25">
      <c r="A35" s="4">
        <v>30</v>
      </c>
      <c r="B35" s="128" t="s">
        <v>54</v>
      </c>
      <c r="C35" s="129">
        <f>'1b'!C35-'9b'!C35-'9c'!C35</f>
        <v>192800000</v>
      </c>
      <c r="D35" s="129">
        <f>'1b'!D35-'9b'!D35-'9c'!D35</f>
        <v>192800000</v>
      </c>
      <c r="E35" s="129">
        <f>'1b'!E35-'9b'!E35-'9c'!E35</f>
        <v>0</v>
      </c>
      <c r="F35" s="129">
        <f>'1b'!F35-'9b'!F35-'9c'!F35</f>
        <v>0</v>
      </c>
      <c r="G35" s="129">
        <f>'1b'!G35-'9b'!G35-'9c'!G35</f>
        <v>0</v>
      </c>
      <c r="H35" s="129">
        <f>'1b'!H35-'9b'!H35-'9c'!H35</f>
        <v>0</v>
      </c>
    </row>
    <row r="36" spans="1:8" x14ac:dyDescent="0.25">
      <c r="A36" s="4">
        <v>31</v>
      </c>
      <c r="B36" s="128" t="s">
        <v>55</v>
      </c>
      <c r="C36" s="129">
        <f>'1b'!C36-'9b'!C36-'9c'!C36</f>
        <v>400000</v>
      </c>
      <c r="D36" s="129">
        <f>'1b'!D36-'9b'!D36-'9c'!D36</f>
        <v>400000</v>
      </c>
      <c r="E36" s="129">
        <f>'1b'!E36-'9b'!E36-'9c'!E36</f>
        <v>0</v>
      </c>
      <c r="F36" s="129">
        <f>'1b'!F36-'9b'!F36-'9c'!F36</f>
        <v>0</v>
      </c>
      <c r="G36" s="129">
        <f>'1b'!G36-'9b'!G36-'9c'!G36</f>
        <v>0</v>
      </c>
      <c r="H36" s="129">
        <f>'1b'!H36-'9b'!H36-'9c'!H36</f>
        <v>0</v>
      </c>
    </row>
    <row r="37" spans="1:8" ht="39.6" x14ac:dyDescent="0.25">
      <c r="A37" s="4">
        <v>32</v>
      </c>
      <c r="B37" s="128" t="s">
        <v>197</v>
      </c>
      <c r="C37" s="129">
        <f>'1b'!C37-'9b'!C37-'9c'!C37</f>
        <v>50000</v>
      </c>
      <c r="D37" s="129">
        <f>'1b'!D37-'9b'!D37-'9c'!D37</f>
        <v>50000</v>
      </c>
      <c r="E37" s="129">
        <f>'1b'!E37-'9b'!E37-'9c'!E37</f>
        <v>0</v>
      </c>
      <c r="F37" s="129">
        <f>'1b'!F37-'9b'!F37-'9c'!F37</f>
        <v>0</v>
      </c>
      <c r="G37" s="129">
        <f>'1b'!G37-'9b'!G37-'9c'!G37</f>
        <v>0</v>
      </c>
      <c r="H37" s="129">
        <f>'1b'!H37-'9b'!H37-'9c'!H37</f>
        <v>0</v>
      </c>
    </row>
    <row r="38" spans="1:8" x14ac:dyDescent="0.25">
      <c r="A38" s="4">
        <v>33</v>
      </c>
      <c r="B38" s="128" t="s">
        <v>198</v>
      </c>
      <c r="C38" s="129">
        <f>'1b'!C38-'9b'!C38-'9c'!C38</f>
        <v>350000</v>
      </c>
      <c r="D38" s="129">
        <f>'1b'!D38-'9b'!D38-'9c'!D38</f>
        <v>350000</v>
      </c>
      <c r="E38" s="129">
        <f>'1b'!E38-'9b'!E38-'9c'!E38</f>
        <v>0</v>
      </c>
      <c r="F38" s="129">
        <f>'1b'!F38-'9b'!F38-'9c'!F38</f>
        <v>0</v>
      </c>
      <c r="G38" s="129">
        <f>'1b'!G38-'9b'!G38-'9c'!G38</f>
        <v>0</v>
      </c>
      <c r="H38" s="129">
        <f>'1b'!H38-'9b'!H38-'9c'!H38</f>
        <v>0</v>
      </c>
    </row>
    <row r="39" spans="1:8" x14ac:dyDescent="0.25">
      <c r="A39" s="4">
        <v>34</v>
      </c>
      <c r="B39" s="133" t="s">
        <v>56</v>
      </c>
      <c r="C39" s="129">
        <f>'1b'!C39-'9b'!C39-'9c'!C39</f>
        <v>287750169</v>
      </c>
      <c r="D39" s="129">
        <f>'1b'!D39-'9b'!D39-'9c'!D39</f>
        <v>287750169</v>
      </c>
      <c r="E39" s="129">
        <f>'1b'!E39-'9b'!E39-'9c'!E39</f>
        <v>0</v>
      </c>
      <c r="F39" s="129">
        <f>'1b'!F39-'9b'!F39-'9c'!F39</f>
        <v>0</v>
      </c>
      <c r="G39" s="129">
        <f>'1b'!G39-'9b'!G39-'9c'!G39</f>
        <v>0</v>
      </c>
      <c r="H39" s="129">
        <f>'1b'!H39-'9b'!H39-'9c'!H39</f>
        <v>0</v>
      </c>
    </row>
    <row r="40" spans="1:8" x14ac:dyDescent="0.25">
      <c r="A40" s="4">
        <v>35</v>
      </c>
      <c r="B40" s="130" t="s">
        <v>199</v>
      </c>
      <c r="C40" s="129">
        <f>'1b'!C40-'9b'!C40-'9c'!C40</f>
        <v>0</v>
      </c>
      <c r="D40" s="129">
        <f>'1b'!D40-'9b'!D40-'9c'!D40</f>
        <v>0</v>
      </c>
      <c r="E40" s="129">
        <f>'1b'!E40-'9b'!E40-'9c'!E40</f>
        <v>0</v>
      </c>
      <c r="F40" s="129">
        <f>'1b'!F40-'9b'!F40-'9c'!F40</f>
        <v>0</v>
      </c>
      <c r="G40" s="129">
        <f>'1b'!G40-'9b'!G40-'9c'!G40</f>
        <v>0</v>
      </c>
      <c r="H40" s="129">
        <f>'1b'!H40-'9b'!H40-'9c'!H40</f>
        <v>0</v>
      </c>
    </row>
    <row r="41" spans="1:8" x14ac:dyDescent="0.25">
      <c r="A41" s="4">
        <v>36</v>
      </c>
      <c r="B41" s="137" t="s">
        <v>57</v>
      </c>
      <c r="C41" s="129">
        <f>'1b'!C41-'9b'!C41-'9c'!C41</f>
        <v>8036796</v>
      </c>
      <c r="D41" s="129">
        <f>'1b'!D41-'9b'!D41-'9c'!D41</f>
        <v>0</v>
      </c>
      <c r="E41" s="129">
        <f>'1b'!E41-'9b'!E41-'9c'!E41</f>
        <v>370000</v>
      </c>
      <c r="F41" s="129">
        <f>'1b'!F41-'9b'!F41-'9c'!F41</f>
        <v>1000000</v>
      </c>
      <c r="G41" s="129">
        <f>'1b'!G41-'9b'!G41-'9c'!G41</f>
        <v>1715000</v>
      </c>
      <c r="H41" s="129">
        <f>'1b'!H41-'9b'!H41-'9c'!H41</f>
        <v>4951796</v>
      </c>
    </row>
    <row r="42" spans="1:8" x14ac:dyDescent="0.25">
      <c r="A42" s="4">
        <v>37</v>
      </c>
      <c r="B42" s="137" t="s">
        <v>200</v>
      </c>
      <c r="C42" s="129">
        <f>'1b'!C42-'9b'!C42-'9c'!C42</f>
        <v>0</v>
      </c>
      <c r="D42" s="129">
        <f>'1b'!D42-'9b'!D42-'9c'!D42</f>
        <v>0</v>
      </c>
      <c r="E42" s="129">
        <f>'1b'!E42-'9b'!E42-'9c'!E42</f>
        <v>0</v>
      </c>
      <c r="F42" s="129">
        <f>'1b'!F42-'9b'!F42-'9c'!F42</f>
        <v>0</v>
      </c>
      <c r="G42" s="129">
        <f>'1b'!G42-'9b'!G42-'9c'!G42</f>
        <v>0</v>
      </c>
      <c r="H42" s="129">
        <f>'1b'!H42-'9b'!H42-'9c'!H42</f>
        <v>0</v>
      </c>
    </row>
    <row r="43" spans="1:8" x14ac:dyDescent="0.25">
      <c r="A43" s="4">
        <v>38</v>
      </c>
      <c r="B43" s="137" t="s">
        <v>58</v>
      </c>
      <c r="C43" s="129">
        <f>'1b'!C43-'9b'!C43-'9c'!C43</f>
        <v>2670000</v>
      </c>
      <c r="D43" s="129">
        <f>'1b'!D43-'9b'!D43-'9c'!D43</f>
        <v>0</v>
      </c>
      <c r="E43" s="129">
        <f>'1b'!E43-'9b'!E43-'9c'!E43</f>
        <v>70000</v>
      </c>
      <c r="F43" s="129">
        <f>'1b'!F43-'9b'!F43-'9c'!F43</f>
        <v>1000000</v>
      </c>
      <c r="G43" s="129">
        <f>'1b'!G43-'9b'!G43-'9c'!G43</f>
        <v>1600000</v>
      </c>
      <c r="H43" s="129">
        <f>'1b'!H43-'9b'!H43-'9c'!H43</f>
        <v>0</v>
      </c>
    </row>
    <row r="44" spans="1:8" x14ac:dyDescent="0.25">
      <c r="A44" s="4">
        <v>39</v>
      </c>
      <c r="B44" s="137" t="s">
        <v>201</v>
      </c>
      <c r="C44" s="129">
        <f>'1b'!C44-'9b'!C44-'9c'!C44</f>
        <v>848660</v>
      </c>
      <c r="D44" s="129">
        <f>'1b'!D44-'9b'!D44-'9c'!D44</f>
        <v>0</v>
      </c>
      <c r="E44" s="129">
        <f>'1b'!E44-'9b'!E44-'9c'!E44</f>
        <v>0</v>
      </c>
      <c r="F44" s="129">
        <f>'1b'!F44-'9b'!F44-'9c'!F44</f>
        <v>0</v>
      </c>
      <c r="G44" s="129">
        <f>'1b'!G44-'9b'!G44-'9c'!G44</f>
        <v>0</v>
      </c>
      <c r="H44" s="129">
        <f>'1b'!H44-'9b'!H44-'9c'!H44</f>
        <v>848660</v>
      </c>
    </row>
    <row r="45" spans="1:8" x14ac:dyDescent="0.25">
      <c r="A45" s="4">
        <v>40</v>
      </c>
      <c r="B45" s="137" t="s">
        <v>202</v>
      </c>
      <c r="C45" s="129">
        <f>'1b'!C45-'9b'!C45-'9c'!C45</f>
        <v>4518136</v>
      </c>
      <c r="D45" s="129">
        <f>'1b'!D45-'9b'!D45-'9c'!D45</f>
        <v>0</v>
      </c>
      <c r="E45" s="129">
        <f>'1b'!E45-'9b'!E45-'9c'!E45</f>
        <v>300000</v>
      </c>
      <c r="F45" s="129">
        <f>'1b'!F45-'9b'!F45-'9c'!F45</f>
        <v>0</v>
      </c>
      <c r="G45" s="129">
        <f>'1b'!G45-'9b'!G45-'9c'!G45</f>
        <v>115000</v>
      </c>
      <c r="H45" s="129">
        <f>'1b'!H45-'9b'!H45-'9c'!H45</f>
        <v>4103136</v>
      </c>
    </row>
    <row r="46" spans="1:8" x14ac:dyDescent="0.25">
      <c r="A46" s="4">
        <v>41</v>
      </c>
      <c r="B46" s="128" t="s">
        <v>59</v>
      </c>
      <c r="C46" s="129">
        <f>'1b'!C46-'9b'!C46-'9c'!C46</f>
        <v>3584747</v>
      </c>
      <c r="D46" s="129">
        <f>'1b'!D46-'9b'!D46-'9c'!D46</f>
        <v>1821747</v>
      </c>
      <c r="E46" s="129">
        <f>'1b'!E46-'9b'!E46-'9c'!E46</f>
        <v>1300000</v>
      </c>
      <c r="F46" s="129">
        <f>'1b'!F46-'9b'!F46-'9c'!F46</f>
        <v>463000</v>
      </c>
      <c r="G46" s="129">
        <f>'1b'!G46-'9b'!G46-'9c'!G46</f>
        <v>0</v>
      </c>
      <c r="H46" s="129">
        <f>'1b'!H46-'9b'!H46-'9c'!H46</f>
        <v>0</v>
      </c>
    </row>
    <row r="47" spans="1:8" x14ac:dyDescent="0.25">
      <c r="A47" s="4">
        <v>42</v>
      </c>
      <c r="B47" s="128" t="s">
        <v>60</v>
      </c>
      <c r="C47" s="129">
        <f>'1b'!C47-'9b'!C47-'9c'!C47</f>
        <v>3396747</v>
      </c>
      <c r="D47" s="129">
        <f>'1b'!D47-'9b'!D47-'9c'!D47</f>
        <v>1821747</v>
      </c>
      <c r="E47" s="129">
        <f>'1b'!E47-'9b'!E47-'9c'!E47</f>
        <v>1300000</v>
      </c>
      <c r="F47" s="129">
        <f>'1b'!F47-'9b'!F47-'9c'!F47</f>
        <v>275000</v>
      </c>
      <c r="G47" s="129">
        <f>'1b'!G47-'9b'!G47-'9c'!G47</f>
        <v>0</v>
      </c>
      <c r="H47" s="129">
        <f>'1b'!H47-'9b'!H47-'9c'!H47</f>
        <v>0</v>
      </c>
    </row>
    <row r="48" spans="1:8" x14ac:dyDescent="0.25">
      <c r="A48" s="4">
        <v>43</v>
      </c>
      <c r="B48" s="128" t="s">
        <v>61</v>
      </c>
      <c r="C48" s="129">
        <f>'1b'!C48-'9b'!C48-'9c'!C48</f>
        <v>188000</v>
      </c>
      <c r="D48" s="129">
        <f>'1b'!D48-'9b'!D48-'9c'!D48</f>
        <v>0</v>
      </c>
      <c r="E48" s="129">
        <f>'1b'!E48-'9b'!E48-'9c'!E48</f>
        <v>0</v>
      </c>
      <c r="F48" s="129">
        <f>'1b'!F48-'9b'!F48-'9c'!F48</f>
        <v>188000</v>
      </c>
      <c r="G48" s="129">
        <f>'1b'!G48-'9b'!G48-'9c'!G48</f>
        <v>0</v>
      </c>
      <c r="H48" s="129">
        <f>'1b'!H48-'9b'!H48-'9c'!H48</f>
        <v>0</v>
      </c>
    </row>
    <row r="49" spans="1:8" x14ac:dyDescent="0.25">
      <c r="A49" s="4">
        <v>44</v>
      </c>
      <c r="B49" s="128" t="s">
        <v>203</v>
      </c>
      <c r="C49" s="129">
        <f>'1b'!C49-'9b'!C49-'9c'!C49</f>
        <v>1740682</v>
      </c>
      <c r="D49" s="129">
        <f>'1b'!D49-'9b'!D49-'9c'!D49</f>
        <v>1740682</v>
      </c>
      <c r="E49" s="129">
        <f>'1b'!E49-'9b'!E49-'9c'!E49</f>
        <v>0</v>
      </c>
      <c r="F49" s="129">
        <f>'1b'!F49-'9b'!F49-'9c'!F49</f>
        <v>0</v>
      </c>
      <c r="G49" s="129">
        <f>'1b'!G49-'9b'!G49-'9c'!G49</f>
        <v>0</v>
      </c>
      <c r="H49" s="129">
        <f>'1b'!H49-'9b'!H49-'9c'!H49</f>
        <v>0</v>
      </c>
    </row>
    <row r="50" spans="1:8" ht="26.4" x14ac:dyDescent="0.25">
      <c r="A50" s="4">
        <v>45</v>
      </c>
      <c r="B50" s="128" t="s">
        <v>204</v>
      </c>
      <c r="C50" s="129">
        <f>'1b'!C50-'9b'!C50-'9c'!C50</f>
        <v>0</v>
      </c>
      <c r="D50" s="129">
        <f>'1b'!D50-'9b'!D50-'9c'!D50</f>
        <v>0</v>
      </c>
      <c r="E50" s="129">
        <f>'1b'!E50-'9b'!E50-'9c'!E50</f>
        <v>0</v>
      </c>
      <c r="F50" s="129">
        <f>'1b'!F50-'9b'!F50-'9c'!F50</f>
        <v>0</v>
      </c>
      <c r="G50" s="129">
        <f>'1b'!G50-'9b'!G50-'9c'!G50</f>
        <v>0</v>
      </c>
      <c r="H50" s="129">
        <f>'1b'!H50-'9b'!H50-'9c'!H50</f>
        <v>0</v>
      </c>
    </row>
    <row r="51" spans="1:8" ht="26.4" x14ac:dyDescent="0.25">
      <c r="A51" s="4">
        <v>46</v>
      </c>
      <c r="B51" s="128" t="s">
        <v>62</v>
      </c>
      <c r="C51" s="129">
        <f>'1b'!C51-'9b'!C51-'9c'!C51</f>
        <v>1487317</v>
      </c>
      <c r="D51" s="129">
        <f>'1b'!D51-'9b'!D51-'9c'!D51</f>
        <v>1487317</v>
      </c>
      <c r="E51" s="129">
        <f>'1b'!E51-'9b'!E51-'9c'!E51</f>
        <v>0</v>
      </c>
      <c r="F51" s="129">
        <f>'1b'!F51-'9b'!F51-'9c'!F51</f>
        <v>0</v>
      </c>
      <c r="G51" s="129">
        <f>'1b'!G51-'9b'!G51-'9c'!G51</f>
        <v>0</v>
      </c>
      <c r="H51" s="129">
        <f>'1b'!H51-'9b'!H51-'9c'!H51</f>
        <v>0</v>
      </c>
    </row>
    <row r="52" spans="1:8" x14ac:dyDescent="0.25">
      <c r="A52" s="4">
        <v>47</v>
      </c>
      <c r="B52" s="128" t="s">
        <v>205</v>
      </c>
      <c r="C52" s="129">
        <f>'1b'!C52-'9b'!C52-'9c'!C52</f>
        <v>253365</v>
      </c>
      <c r="D52" s="129">
        <f>'1b'!D52-'9b'!D52-'9c'!D52</f>
        <v>253365</v>
      </c>
      <c r="E52" s="129">
        <f>'1b'!E52-'9b'!E52-'9c'!E52</f>
        <v>0</v>
      </c>
      <c r="F52" s="129">
        <f>'1b'!F52-'9b'!F52-'9c'!F52</f>
        <v>0</v>
      </c>
      <c r="G52" s="129">
        <f>'1b'!G52-'9b'!G52-'9c'!G52</f>
        <v>0</v>
      </c>
      <c r="H52" s="129">
        <f>'1b'!H52-'9b'!H52-'9c'!H52</f>
        <v>0</v>
      </c>
    </row>
    <row r="53" spans="1:8" x14ac:dyDescent="0.25">
      <c r="A53" s="4">
        <v>48</v>
      </c>
      <c r="B53" s="128" t="s">
        <v>63</v>
      </c>
      <c r="C53" s="129">
        <f>'1b'!C53-'9b'!C53-'9c'!C53</f>
        <v>0</v>
      </c>
      <c r="D53" s="129">
        <f>'1b'!D53-'9b'!D53-'9c'!D53</f>
        <v>0</v>
      </c>
      <c r="E53" s="129">
        <f>'1b'!E53-'9b'!E53-'9c'!E53</f>
        <v>0</v>
      </c>
      <c r="F53" s="129">
        <f>'1b'!F53-'9b'!F53-'9c'!F53</f>
        <v>0</v>
      </c>
      <c r="G53" s="129">
        <f>'1b'!G53-'9b'!G53-'9c'!G53</f>
        <v>0</v>
      </c>
      <c r="H53" s="129">
        <f>'1b'!H53-'9b'!H53-'9c'!H53</f>
        <v>0</v>
      </c>
    </row>
    <row r="54" spans="1:8" x14ac:dyDescent="0.25">
      <c r="A54" s="4">
        <v>49</v>
      </c>
      <c r="B54" s="128" t="s">
        <v>206</v>
      </c>
      <c r="C54" s="129">
        <f>'1b'!C54-'9b'!C54-'9c'!C54</f>
        <v>1095245</v>
      </c>
      <c r="D54" s="129">
        <f>'1b'!D54-'9b'!D54-'9c'!D54</f>
        <v>0</v>
      </c>
      <c r="E54" s="129">
        <f>'1b'!E54-'9b'!E54-'9c'!E54</f>
        <v>0</v>
      </c>
      <c r="F54" s="129">
        <f>'1b'!F54-'9b'!F54-'9c'!F54</f>
        <v>0</v>
      </c>
      <c r="G54" s="129">
        <f>'1b'!G54-'9b'!G54-'9c'!G54</f>
        <v>0</v>
      </c>
      <c r="H54" s="129">
        <f>'1b'!H54-'9b'!H54-'9c'!H54</f>
        <v>1095245</v>
      </c>
    </row>
    <row r="55" spans="1:8" x14ac:dyDescent="0.25">
      <c r="A55" s="4">
        <v>50</v>
      </c>
      <c r="B55" s="128" t="s">
        <v>207</v>
      </c>
      <c r="C55" s="129">
        <f>'1b'!C55-'9b'!C55-'9c'!C55</f>
        <v>2915286</v>
      </c>
      <c r="D55" s="129">
        <f>'1b'!D55-'9b'!D55-'9c'!D55</f>
        <v>436675</v>
      </c>
      <c r="E55" s="129">
        <f>'1b'!E55-'9b'!E55-'9c'!E55</f>
        <v>450900</v>
      </c>
      <c r="F55" s="129">
        <f>'1b'!F55-'9b'!F55-'9c'!F55</f>
        <v>395010</v>
      </c>
      <c r="G55" s="129">
        <f>'1b'!G55-'9b'!G55-'9c'!G55</f>
        <v>0</v>
      </c>
      <c r="H55" s="129">
        <f>'1b'!H55-'9b'!H55-'9c'!H55</f>
        <v>1632701</v>
      </c>
    </row>
    <row r="56" spans="1:8" x14ac:dyDescent="0.25">
      <c r="A56" s="4">
        <v>51</v>
      </c>
      <c r="B56" s="128" t="s">
        <v>64</v>
      </c>
      <c r="C56" s="129">
        <f>'1b'!C56-'9b'!C56-'9c'!C56</f>
        <v>0</v>
      </c>
      <c r="D56" s="129">
        <f>'1b'!D56-'9b'!D56-'9c'!D56</f>
        <v>0</v>
      </c>
      <c r="E56" s="129">
        <f>'1b'!E56-'9b'!E56-'9c'!E56</f>
        <v>0</v>
      </c>
      <c r="F56" s="129">
        <f>'1b'!F56-'9b'!F56-'9c'!F56</f>
        <v>0</v>
      </c>
      <c r="G56" s="129">
        <f>'1b'!G56-'9b'!G56-'9c'!G56</f>
        <v>0</v>
      </c>
      <c r="H56" s="129">
        <f>'1b'!H56-'9b'!H56-'9c'!H56</f>
        <v>0</v>
      </c>
    </row>
    <row r="57" spans="1:8" ht="26.4" x14ac:dyDescent="0.25">
      <c r="A57" s="4">
        <v>52</v>
      </c>
      <c r="B57" s="128" t="s">
        <v>208</v>
      </c>
      <c r="C57" s="129">
        <f>'1b'!C57-'9b'!C57-'9c'!C57</f>
        <v>3048201</v>
      </c>
      <c r="D57" s="129">
        <f>'1b'!D57-'9b'!D57-'9c'!D57</f>
        <v>3048201</v>
      </c>
      <c r="E57" s="129">
        <f>'1b'!E57-'9b'!E57-'9c'!E57</f>
        <v>0</v>
      </c>
      <c r="F57" s="129">
        <f>'1b'!F57-'9b'!F57-'9c'!F57</f>
        <v>0</v>
      </c>
      <c r="G57" s="129">
        <f>'1b'!G57-'9b'!G57-'9c'!G57</f>
        <v>0</v>
      </c>
      <c r="H57" s="129">
        <f>'1b'!H57-'9b'!H57-'9c'!H57</f>
        <v>0</v>
      </c>
    </row>
    <row r="58" spans="1:8" x14ac:dyDescent="0.25">
      <c r="A58" s="4">
        <v>53</v>
      </c>
      <c r="B58" s="128" t="s">
        <v>209</v>
      </c>
      <c r="C58" s="129">
        <f>'1b'!C58-'9b'!C58-'9c'!C58</f>
        <v>0</v>
      </c>
      <c r="D58" s="129">
        <f>'1b'!D58-'9b'!D58-'9c'!D58</f>
        <v>0</v>
      </c>
      <c r="E58" s="129">
        <f>'1b'!E58-'9b'!E58-'9c'!E58</f>
        <v>0</v>
      </c>
      <c r="F58" s="129">
        <f>'1b'!F58-'9b'!F58-'9c'!F58</f>
        <v>0</v>
      </c>
      <c r="G58" s="129">
        <f>'1b'!G58-'9b'!G58-'9c'!G58</f>
        <v>0</v>
      </c>
      <c r="H58" s="129">
        <f>'1b'!H58-'9b'!H58-'9c'!H58</f>
        <v>0</v>
      </c>
    </row>
    <row r="59" spans="1:8" x14ac:dyDescent="0.25">
      <c r="A59" s="4">
        <v>54</v>
      </c>
      <c r="B59" s="128" t="s">
        <v>65</v>
      </c>
      <c r="C59" s="129">
        <f>'1b'!C59-'9b'!C59-'9c'!C59</f>
        <v>717765</v>
      </c>
      <c r="D59" s="129">
        <f>'1b'!D59-'9b'!D59-'9c'!D59</f>
        <v>717765</v>
      </c>
      <c r="E59" s="129">
        <f>'1b'!E59-'9b'!E59-'9c'!E59</f>
        <v>0</v>
      </c>
      <c r="F59" s="129">
        <f>'1b'!F59-'9b'!F59-'9c'!F59</f>
        <v>0</v>
      </c>
      <c r="G59" s="129">
        <f>'1b'!G59-'9b'!G59-'9c'!G59</f>
        <v>0</v>
      </c>
      <c r="H59" s="129">
        <f>'1b'!H59-'9b'!H59-'9c'!H59</f>
        <v>0</v>
      </c>
    </row>
    <row r="60" spans="1:8" x14ac:dyDescent="0.25">
      <c r="A60" s="4">
        <v>55</v>
      </c>
      <c r="B60" s="128" t="s">
        <v>210</v>
      </c>
      <c r="C60" s="129">
        <f>'1b'!C60-'9b'!C60-'9c'!C60</f>
        <v>0</v>
      </c>
      <c r="D60" s="129">
        <f>'1b'!D60-'9b'!D60-'9c'!D60</f>
        <v>0</v>
      </c>
      <c r="E60" s="129">
        <f>'1b'!E60-'9b'!E60-'9c'!E60</f>
        <v>0</v>
      </c>
      <c r="F60" s="129">
        <f>'1b'!F60-'9b'!F60-'9c'!F60</f>
        <v>0</v>
      </c>
      <c r="G60" s="129">
        <f>'1b'!G60-'9b'!G60-'9c'!G60</f>
        <v>0</v>
      </c>
      <c r="H60" s="129">
        <f>'1b'!H60-'9b'!H60-'9c'!H60</f>
        <v>0</v>
      </c>
    </row>
    <row r="61" spans="1:8" x14ac:dyDescent="0.25">
      <c r="A61" s="4">
        <v>56</v>
      </c>
      <c r="B61" s="133" t="s">
        <v>66</v>
      </c>
      <c r="C61" s="129">
        <f>'1b'!C61-'9b'!C61-'9c'!C61</f>
        <v>21138722</v>
      </c>
      <c r="D61" s="129">
        <f>'1b'!D61-'9b'!D61-'9c'!D61</f>
        <v>7765070</v>
      </c>
      <c r="E61" s="129">
        <f>'1b'!E61-'9b'!E61-'9c'!E61</f>
        <v>2120900</v>
      </c>
      <c r="F61" s="129">
        <f>'1b'!F61-'9b'!F61-'9c'!F61</f>
        <v>1858010</v>
      </c>
      <c r="G61" s="129">
        <f>'1b'!G61-'9b'!G61-'9c'!G61</f>
        <v>1715000</v>
      </c>
      <c r="H61" s="129">
        <f>'1b'!H61-'9b'!H61-'9c'!H61</f>
        <v>7679742</v>
      </c>
    </row>
    <row r="62" spans="1:8" x14ac:dyDescent="0.25">
      <c r="A62" s="4">
        <v>57</v>
      </c>
      <c r="B62" s="128" t="s">
        <v>211</v>
      </c>
      <c r="C62" s="129">
        <f>'1b'!C62-'9b'!C62-'9c'!C62</f>
        <v>0</v>
      </c>
      <c r="D62" s="129">
        <f>'1b'!D62-'9b'!D62-'9c'!D62</f>
        <v>0</v>
      </c>
      <c r="E62" s="129">
        <f>'1b'!E62-'9b'!E62-'9c'!E62</f>
        <v>0</v>
      </c>
      <c r="F62" s="129">
        <f>'1b'!F62-'9b'!F62-'9c'!F62</f>
        <v>0</v>
      </c>
      <c r="G62" s="129">
        <f>'1b'!G62-'9b'!G62-'9c'!G62</f>
        <v>0</v>
      </c>
      <c r="H62" s="129">
        <f>'1b'!H62-'9b'!H62-'9c'!H62</f>
        <v>0</v>
      </c>
    </row>
    <row r="63" spans="1:8" x14ac:dyDescent="0.25">
      <c r="A63" s="4">
        <v>58</v>
      </c>
      <c r="B63" s="128" t="s">
        <v>212</v>
      </c>
      <c r="C63" s="129">
        <f>'1b'!C63-'9b'!C63-'9c'!C63</f>
        <v>0</v>
      </c>
      <c r="D63" s="129">
        <f>'1b'!D63-'9b'!D63-'9c'!D63</f>
        <v>0</v>
      </c>
      <c r="E63" s="129">
        <f>'1b'!E63-'9b'!E63-'9c'!E63</f>
        <v>0</v>
      </c>
      <c r="F63" s="129">
        <f>'1b'!F63-'9b'!F63-'9c'!F63</f>
        <v>0</v>
      </c>
      <c r="G63" s="129">
        <f>'1b'!G63-'9b'!G63-'9c'!G63</f>
        <v>0</v>
      </c>
      <c r="H63" s="129">
        <f>'1b'!H63-'9b'!H63-'9c'!H63</f>
        <v>0</v>
      </c>
    </row>
    <row r="64" spans="1:8" x14ac:dyDescent="0.25">
      <c r="A64" s="4">
        <v>59</v>
      </c>
      <c r="B64" s="133" t="s">
        <v>67</v>
      </c>
      <c r="C64" s="129">
        <f>'1b'!C64-'9b'!C64-'9c'!C64</f>
        <v>0</v>
      </c>
      <c r="D64" s="129">
        <f>'1b'!D64-'9b'!D64-'9c'!D64</f>
        <v>0</v>
      </c>
      <c r="E64" s="129">
        <f>'1b'!E64-'9b'!E64-'9c'!E64</f>
        <v>0</v>
      </c>
      <c r="F64" s="129">
        <f>'1b'!F64-'9b'!F64-'9c'!F64</f>
        <v>0</v>
      </c>
      <c r="G64" s="129">
        <f>'1b'!G64-'9b'!G64-'9c'!G64</f>
        <v>0</v>
      </c>
      <c r="H64" s="129">
        <f>'1b'!H64-'9b'!H64-'9c'!H64</f>
        <v>0</v>
      </c>
    </row>
    <row r="65" spans="1:8" x14ac:dyDescent="0.25">
      <c r="A65" s="4">
        <v>60</v>
      </c>
      <c r="B65" s="138" t="s">
        <v>104</v>
      </c>
      <c r="C65" s="129">
        <f>'1b'!C65-'9b'!C65-'9c'!C65</f>
        <v>415000</v>
      </c>
      <c r="D65" s="129">
        <f>'1b'!D65-'9b'!D65-'9c'!D65</f>
        <v>0</v>
      </c>
      <c r="E65" s="129">
        <f>'1b'!E65-'9b'!E65-'9c'!E65</f>
        <v>0</v>
      </c>
      <c r="F65" s="129">
        <f>'1b'!F65-'9b'!F65-'9c'!F65</f>
        <v>0</v>
      </c>
      <c r="G65" s="129">
        <f>'1b'!G65-'9b'!G65-'9c'!G65</f>
        <v>415000</v>
      </c>
      <c r="H65" s="129">
        <f>'1b'!H65-'9b'!H65-'9c'!H65</f>
        <v>0</v>
      </c>
    </row>
    <row r="66" spans="1:8" x14ac:dyDescent="0.25">
      <c r="A66" s="4">
        <v>61</v>
      </c>
      <c r="B66" s="139" t="s">
        <v>103</v>
      </c>
      <c r="C66" s="129">
        <f>'1b'!C66-'9b'!C66-'9c'!C66</f>
        <v>415000</v>
      </c>
      <c r="D66" s="129">
        <f>'1b'!D66-'9b'!D66-'9c'!D66</f>
        <v>0</v>
      </c>
      <c r="E66" s="129">
        <f>'1b'!E66-'9b'!E66-'9c'!E66</f>
        <v>0</v>
      </c>
      <c r="F66" s="129">
        <f>'1b'!F66-'9b'!F66-'9c'!F66</f>
        <v>0</v>
      </c>
      <c r="G66" s="129">
        <f>'1b'!G66-'9b'!G66-'9c'!G66</f>
        <v>415000</v>
      </c>
      <c r="H66" s="129">
        <f>'1b'!H66-'9b'!H66-'9c'!H66</f>
        <v>0</v>
      </c>
    </row>
    <row r="67" spans="1:8" ht="26.4" x14ac:dyDescent="0.25">
      <c r="A67" s="4">
        <v>62</v>
      </c>
      <c r="B67" s="128" t="s">
        <v>68</v>
      </c>
      <c r="C67" s="129">
        <f>'1b'!C67-'9b'!C67-'9c'!C67</f>
        <v>0</v>
      </c>
      <c r="D67" s="129">
        <f>'1b'!D67-'9b'!D67-'9c'!D67</f>
        <v>0</v>
      </c>
      <c r="E67" s="129">
        <f>'1b'!E67-'9b'!E67-'9c'!E67</f>
        <v>0</v>
      </c>
      <c r="F67" s="129">
        <f>'1b'!F67-'9b'!F67-'9c'!F67</f>
        <v>0</v>
      </c>
      <c r="G67" s="129">
        <f>'1b'!G67-'9b'!G67-'9c'!G67</f>
        <v>0</v>
      </c>
      <c r="H67" s="129">
        <f>'1b'!H67-'9b'!H67-'9c'!H67</f>
        <v>0</v>
      </c>
    </row>
    <row r="68" spans="1:8" x14ac:dyDescent="0.25">
      <c r="A68" s="4">
        <v>63</v>
      </c>
      <c r="B68" s="128" t="s">
        <v>69</v>
      </c>
      <c r="C68" s="129">
        <f>'1b'!C68-'9b'!C68-'9c'!C68</f>
        <v>0</v>
      </c>
      <c r="D68" s="129">
        <f>'1b'!D68-'9b'!D68-'9c'!D68</f>
        <v>0</v>
      </c>
      <c r="E68" s="129">
        <f>'1b'!E68-'9b'!E68-'9c'!E68</f>
        <v>0</v>
      </c>
      <c r="F68" s="129">
        <f>'1b'!F68-'9b'!F68-'9c'!F68</f>
        <v>0</v>
      </c>
      <c r="G68" s="129">
        <f>'1b'!G68-'9b'!G68-'9c'!G68</f>
        <v>0</v>
      </c>
      <c r="H68" s="129">
        <f>'1b'!H68-'9b'!H68-'9c'!H68</f>
        <v>0</v>
      </c>
    </row>
    <row r="69" spans="1:8" x14ac:dyDescent="0.25">
      <c r="A69" s="4">
        <v>64</v>
      </c>
      <c r="B69" s="128" t="s">
        <v>70</v>
      </c>
      <c r="C69" s="129">
        <f>'1b'!C69-'9b'!C69-'9c'!C69</f>
        <v>2732000</v>
      </c>
      <c r="D69" s="129">
        <f>'1b'!D69-'9b'!D69-'9c'!D69</f>
        <v>2732000</v>
      </c>
      <c r="E69" s="129">
        <f>'1b'!E69-'9b'!E69-'9c'!E69</f>
        <v>0</v>
      </c>
      <c r="F69" s="129">
        <f>'1b'!F69-'9b'!F69-'9c'!F69</f>
        <v>0</v>
      </c>
      <c r="G69" s="129">
        <f>'1b'!G69-'9b'!G69-'9c'!G69</f>
        <v>0</v>
      </c>
      <c r="H69" s="129">
        <f>'1b'!H69-'9b'!H69-'9c'!H69</f>
        <v>0</v>
      </c>
    </row>
    <row r="70" spans="1:8" x14ac:dyDescent="0.25">
      <c r="A70" s="4">
        <v>65</v>
      </c>
      <c r="B70" s="133" t="s">
        <v>71</v>
      </c>
      <c r="C70" s="129">
        <f>'1b'!C70-'9b'!C70-'9c'!C70</f>
        <v>2732000</v>
      </c>
      <c r="D70" s="129">
        <f>'1b'!D70-'9b'!D70-'9c'!D70</f>
        <v>2732000</v>
      </c>
      <c r="E70" s="129">
        <f>'1b'!E70-'9b'!E70-'9c'!E70</f>
        <v>0</v>
      </c>
      <c r="F70" s="129">
        <f>'1b'!F70-'9b'!F70-'9c'!F70</f>
        <v>0</v>
      </c>
      <c r="G70" s="129">
        <f>'1b'!G70-'9b'!G70-'9c'!G70</f>
        <v>0</v>
      </c>
      <c r="H70" s="129">
        <f>'1b'!H70-'9b'!H70-'9c'!H70</f>
        <v>0</v>
      </c>
    </row>
    <row r="71" spans="1:8" x14ac:dyDescent="0.25">
      <c r="A71" s="4">
        <v>66</v>
      </c>
      <c r="B71" s="140" t="s">
        <v>72</v>
      </c>
      <c r="C71" s="129">
        <f>'1b'!C71-'9b'!C71-'9c'!C71</f>
        <v>2137202790</v>
      </c>
      <c r="D71" s="129">
        <f>'1b'!D71-'9b'!D71-'9c'!D71</f>
        <v>2055508164</v>
      </c>
      <c r="E71" s="129">
        <f>'1b'!E71-'9b'!E71-'9c'!E71</f>
        <v>4101948</v>
      </c>
      <c r="F71" s="129">
        <f>'1b'!F71-'9b'!F71-'9c'!F71</f>
        <v>65122016</v>
      </c>
      <c r="G71" s="129">
        <f>'1b'!G71-'9b'!G71-'9c'!G71</f>
        <v>3896128</v>
      </c>
      <c r="H71" s="129">
        <f>'1b'!H71-'9b'!H71-'9c'!H71</f>
        <v>8574534</v>
      </c>
    </row>
    <row r="72" spans="1:8" ht="26.4" x14ac:dyDescent="0.25">
      <c r="A72" s="4">
        <v>67</v>
      </c>
      <c r="B72" s="130" t="s">
        <v>213</v>
      </c>
      <c r="C72" s="129">
        <f>'1b'!C72-'9b'!C72-'9c'!C72</f>
        <v>0</v>
      </c>
      <c r="D72" s="129">
        <f>'1b'!D72-'9b'!D72-'9c'!D72</f>
        <v>0</v>
      </c>
      <c r="E72" s="129">
        <f>'1b'!E72-'9b'!E72-'9c'!E72</f>
        <v>0</v>
      </c>
      <c r="F72" s="129">
        <f>'1b'!F72-'9b'!F72-'9c'!F72</f>
        <v>0</v>
      </c>
      <c r="G72" s="129">
        <f>'1b'!G72-'9b'!G72-'9c'!G72</f>
        <v>0</v>
      </c>
      <c r="H72" s="129">
        <f>'1b'!H72-'9b'!H72-'9c'!H72</f>
        <v>0</v>
      </c>
    </row>
    <row r="73" spans="1:8" ht="26.4" x14ac:dyDescent="0.25">
      <c r="A73" s="4">
        <v>68</v>
      </c>
      <c r="B73" s="128" t="s">
        <v>214</v>
      </c>
      <c r="C73" s="129">
        <f>'1b'!C73-'9b'!C73-'9c'!C73</f>
        <v>283299607</v>
      </c>
      <c r="D73" s="129">
        <f>'1b'!D73-'9b'!D73-'9c'!D73</f>
        <v>247944252</v>
      </c>
      <c r="E73" s="129">
        <f>'1b'!E73-'9b'!E73-'9c'!E73</f>
        <v>11151861</v>
      </c>
      <c r="F73" s="129">
        <f>'1b'!F73-'9b'!F73-'9c'!F73</f>
        <v>17021226</v>
      </c>
      <c r="G73" s="129">
        <f>'1b'!G73-'9b'!G73-'9c'!G73</f>
        <v>2340070</v>
      </c>
      <c r="H73" s="129">
        <f>'1b'!H73-'9b'!H73-'9c'!H73</f>
        <v>4842198</v>
      </c>
    </row>
    <row r="74" spans="1:8" x14ac:dyDescent="0.25">
      <c r="A74" s="4">
        <v>69</v>
      </c>
      <c r="B74" s="128" t="s">
        <v>73</v>
      </c>
      <c r="C74" s="129">
        <f>'1b'!C74-'9b'!C74-'9c'!C74</f>
        <v>33229433</v>
      </c>
      <c r="D74" s="129">
        <f>'1b'!D74-'9b'!D74-'9c'!D74</f>
        <v>33229433</v>
      </c>
      <c r="E74" s="129">
        <f>'1b'!E74-'9b'!E74-'9c'!E74</f>
        <v>0</v>
      </c>
      <c r="F74" s="129">
        <f>'1b'!F74-'9b'!F74-'9c'!F74</f>
        <v>0</v>
      </c>
      <c r="G74" s="129">
        <f>'1b'!G74-'9b'!G74-'9c'!G74</f>
        <v>0</v>
      </c>
      <c r="H74" s="129">
        <f>'1b'!H74-'9b'!H74-'9c'!H74</f>
        <v>0</v>
      </c>
    </row>
    <row r="75" spans="1:8" x14ac:dyDescent="0.25">
      <c r="A75" s="4">
        <v>70</v>
      </c>
      <c r="B75" s="128" t="s">
        <v>215</v>
      </c>
      <c r="C75" s="129">
        <f>'1b'!C75-'9b'!C75-'9c'!C75</f>
        <v>495516367</v>
      </c>
      <c r="D75" s="129">
        <f>'1b'!D75-'9b'!D75-'9c'!D75</f>
        <v>0</v>
      </c>
      <c r="E75" s="129">
        <f>'1b'!E75-'9b'!E75-'9c'!E75</f>
        <v>178980296</v>
      </c>
      <c r="F75" s="129">
        <f>'1b'!F75-'9b'!F75-'9c'!F75</f>
        <v>122270493</v>
      </c>
      <c r="G75" s="129">
        <f>'1b'!G75-'9b'!G75-'9c'!G75</f>
        <v>65136816</v>
      </c>
      <c r="H75" s="129">
        <f>'1b'!H75-'9b'!H75-'9c'!H75</f>
        <v>129128762</v>
      </c>
    </row>
    <row r="76" spans="1:8" x14ac:dyDescent="0.25">
      <c r="A76" s="4">
        <v>71</v>
      </c>
      <c r="B76" s="128" t="s">
        <v>74</v>
      </c>
      <c r="C76" s="129">
        <f>'1b'!C76-'9b'!C76-'9c'!C76</f>
        <v>812045407</v>
      </c>
      <c r="D76" s="129">
        <f>'1b'!D76-'9b'!D76-'9c'!D76</f>
        <v>281173685</v>
      </c>
      <c r="E76" s="129">
        <f>'1b'!E76-'9b'!E76-'9c'!E76</f>
        <v>190132157</v>
      </c>
      <c r="F76" s="129">
        <f>'1b'!F76-'9b'!F76-'9c'!F76</f>
        <v>139291719</v>
      </c>
      <c r="G76" s="129">
        <f>'1b'!G76-'9b'!G76-'9c'!G76</f>
        <v>67476886</v>
      </c>
      <c r="H76" s="129">
        <f>'1b'!H76-'9b'!H76-'9c'!H76</f>
        <v>133970960</v>
      </c>
    </row>
    <row r="77" spans="1:8" ht="13.8" thickBot="1" x14ac:dyDescent="0.3">
      <c r="A77" s="4">
        <v>72</v>
      </c>
      <c r="B77" s="141" t="s">
        <v>75</v>
      </c>
      <c r="C77" s="129">
        <f>'1b'!C77-'9b'!C77-'9c'!C77</f>
        <v>812045407</v>
      </c>
      <c r="D77" s="129">
        <f>'1b'!D77-'9b'!D77-'9c'!D77</f>
        <v>281173685</v>
      </c>
      <c r="E77" s="129">
        <f>'1b'!E77-'9b'!E77-'9c'!E77</f>
        <v>190132157</v>
      </c>
      <c r="F77" s="129">
        <f>'1b'!F77-'9b'!F77-'9c'!F77</f>
        <v>139291719</v>
      </c>
      <c r="G77" s="129">
        <f>'1b'!G77-'9b'!G77-'9c'!G77</f>
        <v>67476886</v>
      </c>
      <c r="H77" s="129">
        <f>'1b'!H77-'9b'!H77-'9c'!H77</f>
        <v>133970960</v>
      </c>
    </row>
    <row r="78" spans="1:8" ht="13.8" thickBot="1" x14ac:dyDescent="0.3">
      <c r="A78" s="4">
        <v>73</v>
      </c>
      <c r="B78" s="169" t="s">
        <v>38</v>
      </c>
      <c r="C78" s="170">
        <f>'1b'!C78-'9b'!C78-'9c'!C78</f>
        <v>2949248197</v>
      </c>
      <c r="D78" s="170">
        <f>'1b'!D78-'9b'!D78-'9c'!D78</f>
        <v>2336681849</v>
      </c>
      <c r="E78" s="170">
        <f>'1b'!E78-'9b'!E78-'9c'!E78</f>
        <v>194234105</v>
      </c>
      <c r="F78" s="170">
        <f>'1b'!F78-'9b'!F78-'9c'!F78</f>
        <v>204413735</v>
      </c>
      <c r="G78" s="170">
        <f>'1b'!G78-'9b'!G78-'9c'!G78</f>
        <v>71373014</v>
      </c>
      <c r="H78" s="170">
        <f>'1b'!H78-'9b'!H78-'9c'!H78</f>
        <v>142545494</v>
      </c>
    </row>
    <row r="79" spans="1:8" ht="13.8" thickTop="1" x14ac:dyDescent="0.25">
      <c r="A79" s="4">
        <v>74</v>
      </c>
      <c r="B79" s="171" t="s">
        <v>3</v>
      </c>
      <c r="C79" s="172">
        <f>'2d'!C6-'9b'!C79-'9c'!C79</f>
        <v>384072236</v>
      </c>
      <c r="D79" s="172">
        <f>'2d'!D6-'9b'!D79-'9c'!D79</f>
        <v>37303010</v>
      </c>
      <c r="E79" s="172">
        <f>'2d'!E6-'9b'!E79-'9c'!E79</f>
        <v>128018077</v>
      </c>
      <c r="F79" s="172">
        <f>'2d'!F6-'9b'!F79-'9c'!F79</f>
        <v>112540360</v>
      </c>
      <c r="G79" s="172">
        <f>'2d'!G6-'9b'!G79-'9c'!G79</f>
        <v>24139051</v>
      </c>
      <c r="H79" s="172">
        <f>'2d'!H6-'9b'!H79-'9c'!H79</f>
        <v>82071738</v>
      </c>
    </row>
    <row r="80" spans="1:8" ht="26.4" x14ac:dyDescent="0.25">
      <c r="A80" s="4">
        <v>75</v>
      </c>
      <c r="B80" s="147" t="s">
        <v>4</v>
      </c>
      <c r="C80" s="172">
        <f>'2d'!C7-'9b'!C80-'9c'!C80</f>
        <v>72261002</v>
      </c>
      <c r="D80" s="172">
        <f>'2d'!D7-'9b'!D80-'9c'!D80</f>
        <v>8571628</v>
      </c>
      <c r="E80" s="172">
        <f>'2d'!E7-'9b'!E80-'9c'!E80</f>
        <v>27568963</v>
      </c>
      <c r="F80" s="172">
        <f>'2d'!F7-'9b'!F80-'9c'!F80</f>
        <v>15322226</v>
      </c>
      <c r="G80" s="172">
        <f>'2d'!G7-'9b'!G80-'9c'!G80</f>
        <v>4766929</v>
      </c>
      <c r="H80" s="172">
        <f>'2d'!H7-'9b'!H80-'9c'!H80</f>
        <v>16031256</v>
      </c>
    </row>
    <row r="81" spans="1:8" x14ac:dyDescent="0.25">
      <c r="A81" s="4">
        <v>76</v>
      </c>
      <c r="B81" s="147" t="s">
        <v>5</v>
      </c>
      <c r="C81" s="172">
        <f>'2d'!C8-'9b'!C81-'9c'!C81</f>
        <v>456217773</v>
      </c>
      <c r="D81" s="172">
        <f>'2d'!D8-'9b'!D81-'9c'!D81</f>
        <v>273270070</v>
      </c>
      <c r="E81" s="172">
        <f>'2d'!E8-'9b'!E81-'9c'!E81</f>
        <v>35291065</v>
      </c>
      <c r="F81" s="172">
        <f>'2d'!F8-'9b'!F81-'9c'!F81</f>
        <v>72112709</v>
      </c>
      <c r="G81" s="172">
        <f>'2d'!G8-'9b'!G81-'9c'!G81</f>
        <v>31946998</v>
      </c>
      <c r="H81" s="172">
        <f>'2d'!H8-'9b'!H81-'9c'!H81</f>
        <v>43596931</v>
      </c>
    </row>
    <row r="82" spans="1:8" x14ac:dyDescent="0.25">
      <c r="A82" s="4">
        <v>77</v>
      </c>
      <c r="B82" s="22" t="s">
        <v>6</v>
      </c>
      <c r="C82" s="172">
        <f>'2d'!C9-'9b'!C82-'9c'!C82</f>
        <v>4263500</v>
      </c>
      <c r="D82" s="172">
        <f>'2d'!D9-'9b'!D82-'9c'!D82</f>
        <v>4263500</v>
      </c>
      <c r="E82" s="172">
        <f>'2d'!E9-'9b'!E82-'9c'!E82</f>
        <v>0</v>
      </c>
      <c r="F82" s="172">
        <f>'2d'!F9-'9b'!F82-'9c'!F82</f>
        <v>0</v>
      </c>
      <c r="G82" s="172">
        <f>'2d'!G9-'9b'!G82-'9c'!G82</f>
        <v>0</v>
      </c>
      <c r="H82" s="172">
        <f>'2d'!H9-'9b'!H82-'9c'!H82</f>
        <v>0</v>
      </c>
    </row>
    <row r="83" spans="1:8" ht="26.4" x14ac:dyDescent="0.25">
      <c r="A83" s="4">
        <v>78</v>
      </c>
      <c r="B83" s="22" t="s">
        <v>7</v>
      </c>
      <c r="C83" s="172">
        <f>'2d'!C10-'9b'!C83-'9c'!C83</f>
        <v>4263500</v>
      </c>
      <c r="D83" s="172">
        <f>'2d'!D10-'9b'!D83-'9c'!D83</f>
        <v>4263500</v>
      </c>
      <c r="E83" s="172">
        <f>'2d'!E10-'9b'!E83-'9c'!E83</f>
        <v>0</v>
      </c>
      <c r="F83" s="172">
        <f>'2d'!F10-'9b'!F83-'9c'!F83</f>
        <v>0</v>
      </c>
      <c r="G83" s="172">
        <f>'2d'!G10-'9b'!G83-'9c'!G83</f>
        <v>0</v>
      </c>
      <c r="H83" s="172">
        <f>'2d'!H10-'9b'!H83-'9c'!H83</f>
        <v>0</v>
      </c>
    </row>
    <row r="84" spans="1:8" x14ac:dyDescent="0.25">
      <c r="A84" s="4">
        <v>79</v>
      </c>
      <c r="B84" s="22" t="s">
        <v>8</v>
      </c>
      <c r="C84" s="172">
        <f>'2d'!C11-'9b'!C84-'9c'!C84</f>
        <v>800000</v>
      </c>
      <c r="D84" s="172">
        <f>'2d'!D11-'9b'!D84-'9c'!D84</f>
        <v>800000</v>
      </c>
      <c r="E84" s="172">
        <f>'2d'!E11-'9b'!E84-'9c'!E84</f>
        <v>0</v>
      </c>
      <c r="F84" s="172">
        <f>'2d'!F11-'9b'!F84-'9c'!F84</f>
        <v>0</v>
      </c>
      <c r="G84" s="172">
        <f>'2d'!G11-'9b'!G84-'9c'!G84</f>
        <v>0</v>
      </c>
      <c r="H84" s="172">
        <f>'2d'!H11-'9b'!H84-'9c'!H84</f>
        <v>0</v>
      </c>
    </row>
    <row r="85" spans="1:8" x14ac:dyDescent="0.25">
      <c r="A85" s="4">
        <v>80</v>
      </c>
      <c r="B85" s="22" t="s">
        <v>9</v>
      </c>
      <c r="C85" s="172">
        <f>'2d'!C12-'9b'!C85-'9c'!C85</f>
        <v>800000</v>
      </c>
      <c r="D85" s="172">
        <f>'2d'!D12-'9b'!D85-'9c'!D85</f>
        <v>800000</v>
      </c>
      <c r="E85" s="172">
        <f>'2d'!E12-'9b'!E85-'9c'!E85</f>
        <v>0</v>
      </c>
      <c r="F85" s="172">
        <f>'2d'!F12-'9b'!F85-'9c'!F85</f>
        <v>0</v>
      </c>
      <c r="G85" s="172">
        <f>'2d'!G12-'9b'!G85-'9c'!G85</f>
        <v>0</v>
      </c>
      <c r="H85" s="172">
        <f>'2d'!H12-'9b'!H85-'9c'!H85</f>
        <v>0</v>
      </c>
    </row>
    <row r="86" spans="1:8" x14ac:dyDescent="0.25">
      <c r="A86" s="4">
        <v>81</v>
      </c>
      <c r="B86" s="22" t="s">
        <v>10</v>
      </c>
      <c r="C86" s="172">
        <f>'2d'!C13-'9b'!C86-'9c'!C86</f>
        <v>10580000</v>
      </c>
      <c r="D86" s="172">
        <f>'2d'!D13-'9b'!D86-'9c'!D86</f>
        <v>10580000</v>
      </c>
      <c r="E86" s="172">
        <f>'2d'!E13-'9b'!E86-'9c'!E86</f>
        <v>0</v>
      </c>
      <c r="F86" s="172">
        <f>'2d'!F13-'9b'!F86-'9c'!F86</f>
        <v>0</v>
      </c>
      <c r="G86" s="172">
        <f>'2d'!G13-'9b'!G86-'9c'!G86</f>
        <v>0</v>
      </c>
      <c r="H86" s="172">
        <f>'2d'!H13-'9b'!H86-'9c'!H86</f>
        <v>0</v>
      </c>
    </row>
    <row r="87" spans="1:8" x14ac:dyDescent="0.25">
      <c r="A87" s="4">
        <v>82</v>
      </c>
      <c r="B87" s="22" t="s">
        <v>11</v>
      </c>
      <c r="C87" s="172">
        <f>'2d'!C14-'9b'!C87-'9c'!C87</f>
        <v>1000000</v>
      </c>
      <c r="D87" s="172">
        <f>'2d'!D14-'9b'!D87-'9c'!D87</f>
        <v>1000000</v>
      </c>
      <c r="E87" s="172">
        <f>'2d'!E14-'9b'!E87-'9c'!E87</f>
        <v>0</v>
      </c>
      <c r="F87" s="172">
        <f>'2d'!F14-'9b'!F87-'9c'!F87</f>
        <v>0</v>
      </c>
      <c r="G87" s="172">
        <f>'2d'!G14-'9b'!G87-'9c'!G87</f>
        <v>0</v>
      </c>
      <c r="H87" s="172">
        <f>'2d'!H14-'9b'!H87-'9c'!H87</f>
        <v>0</v>
      </c>
    </row>
    <row r="88" spans="1:8" x14ac:dyDescent="0.25">
      <c r="A88" s="4">
        <v>83</v>
      </c>
      <c r="B88" s="22" t="s">
        <v>12</v>
      </c>
      <c r="C88" s="172">
        <f>'2d'!C15-'9b'!C88-'9c'!C88</f>
        <v>9580000</v>
      </c>
      <c r="D88" s="172">
        <f>'2d'!D15-'9b'!D88-'9c'!D88</f>
        <v>9580000</v>
      </c>
      <c r="E88" s="172">
        <f>'2d'!E15-'9b'!E88-'9c'!E88</f>
        <v>0</v>
      </c>
      <c r="F88" s="172">
        <f>'2d'!F15-'9b'!F88-'9c'!F88</f>
        <v>0</v>
      </c>
      <c r="G88" s="172">
        <f>'2d'!G15-'9b'!G88-'9c'!G88</f>
        <v>0</v>
      </c>
      <c r="H88" s="172">
        <f>'2d'!H15-'9b'!H88-'9c'!H88</f>
        <v>0</v>
      </c>
    </row>
    <row r="89" spans="1:8" x14ac:dyDescent="0.25">
      <c r="A89" s="4">
        <v>84</v>
      </c>
      <c r="B89" s="28" t="s">
        <v>13</v>
      </c>
      <c r="C89" s="172">
        <f>'2d'!C16-'9b'!C89-'9c'!C89</f>
        <v>15643500</v>
      </c>
      <c r="D89" s="172">
        <f>'2d'!D16-'9b'!D89-'9c'!D89</f>
        <v>15643500</v>
      </c>
      <c r="E89" s="172">
        <f>'2d'!E16-'9b'!E89-'9c'!E89</f>
        <v>0</v>
      </c>
      <c r="F89" s="172">
        <f>'2d'!F16-'9b'!F89-'9c'!F89</f>
        <v>0</v>
      </c>
      <c r="G89" s="172">
        <f>'2d'!G16-'9b'!G89-'9c'!G89</f>
        <v>0</v>
      </c>
      <c r="H89" s="172">
        <f>'2d'!H16-'9b'!H89-'9c'!H89</f>
        <v>0</v>
      </c>
    </row>
    <row r="90" spans="1:8" x14ac:dyDescent="0.25">
      <c r="A90" s="4">
        <v>85</v>
      </c>
      <c r="B90" s="22" t="s">
        <v>14</v>
      </c>
      <c r="C90" s="172">
        <f>'2d'!C17-'9b'!C90-'9c'!C90</f>
        <v>0</v>
      </c>
      <c r="D90" s="172">
        <f>'2d'!D17-'9b'!D90-'9c'!D90</f>
        <v>0</v>
      </c>
      <c r="E90" s="172">
        <f>'2d'!E17-'9b'!E90-'9c'!E90</f>
        <v>0</v>
      </c>
      <c r="F90" s="172">
        <f>'2d'!F17-'9b'!F90-'9c'!F90</f>
        <v>0</v>
      </c>
      <c r="G90" s="172">
        <f>'2d'!G17-'9b'!G90-'9c'!G90</f>
        <v>0</v>
      </c>
      <c r="H90" s="172">
        <f>'2d'!H17-'9b'!H90-'9c'!H90</f>
        <v>0</v>
      </c>
    </row>
    <row r="91" spans="1:8" ht="26.4" x14ac:dyDescent="0.25">
      <c r="A91" s="4">
        <v>86</v>
      </c>
      <c r="B91" s="22" t="s">
        <v>15</v>
      </c>
      <c r="C91" s="172">
        <f>'2d'!C18-'9b'!C91-'9c'!C91</f>
        <v>169123789</v>
      </c>
      <c r="D91" s="172">
        <f>'2d'!D18-'9b'!D91-'9c'!D91</f>
        <v>169123789</v>
      </c>
      <c r="E91" s="172">
        <f>'2d'!E18-'9b'!E91-'9c'!E91</f>
        <v>0</v>
      </c>
      <c r="F91" s="172">
        <f>'2d'!F18-'9b'!F91-'9c'!F91</f>
        <v>0</v>
      </c>
      <c r="G91" s="172">
        <f>'2d'!G18-'9b'!G91-'9c'!G91</f>
        <v>0</v>
      </c>
      <c r="H91" s="172">
        <f>'2d'!H18-'9b'!H91-'9c'!H91</f>
        <v>0</v>
      </c>
    </row>
    <row r="92" spans="1:8" x14ac:dyDescent="0.25">
      <c r="A92" s="4">
        <v>87</v>
      </c>
      <c r="B92" s="22" t="s">
        <v>218</v>
      </c>
      <c r="C92" s="172">
        <f>'2d'!C19-'9b'!C92-'9c'!C92</f>
        <v>3620000</v>
      </c>
      <c r="D92" s="172">
        <f>'2d'!D19-'9b'!D92-'9c'!D92</f>
        <v>3620000</v>
      </c>
      <c r="E92" s="172">
        <f>'2d'!E19-'9b'!E92-'9c'!E92</f>
        <v>0</v>
      </c>
      <c r="F92" s="172">
        <f>'2d'!F19-'9b'!F92-'9c'!F92</f>
        <v>0</v>
      </c>
      <c r="G92" s="172">
        <f>'2d'!G19-'9b'!G92-'9c'!G92</f>
        <v>0</v>
      </c>
      <c r="H92" s="172">
        <f>'2d'!H19-'9b'!H92-'9c'!H92</f>
        <v>0</v>
      </c>
    </row>
    <row r="93" spans="1:8" x14ac:dyDescent="0.25">
      <c r="A93" s="4">
        <v>88</v>
      </c>
      <c r="B93" s="22" t="s">
        <v>16</v>
      </c>
      <c r="C93" s="172">
        <f>'2d'!C20-'9b'!C93-'9c'!C93</f>
        <v>0</v>
      </c>
      <c r="D93" s="172">
        <f>'2d'!D20-'9b'!D93-'9c'!D93</f>
        <v>0</v>
      </c>
      <c r="E93" s="172">
        <f>'2d'!E20-'9b'!E93-'9c'!E93</f>
        <v>0</v>
      </c>
      <c r="F93" s="172">
        <f>'2d'!F20-'9b'!F93-'9c'!F93</f>
        <v>0</v>
      </c>
      <c r="G93" s="172">
        <f>'2d'!G20-'9b'!G93-'9c'!G93</f>
        <v>0</v>
      </c>
      <c r="H93" s="172">
        <f>'2d'!H20-'9b'!H93-'9c'!H93</f>
        <v>0</v>
      </c>
    </row>
    <row r="94" spans="1:8" x14ac:dyDescent="0.25">
      <c r="A94" s="4">
        <v>89</v>
      </c>
      <c r="B94" s="22" t="s">
        <v>17</v>
      </c>
      <c r="C94" s="172">
        <f>'2d'!C21-'9b'!C94-'9c'!C94</f>
        <v>0</v>
      </c>
      <c r="D94" s="172">
        <f>'2d'!D21-'9b'!D94-'9c'!D94</f>
        <v>0</v>
      </c>
      <c r="E94" s="172">
        <f>'2d'!E21-'9b'!E94-'9c'!E94</f>
        <v>0</v>
      </c>
      <c r="F94" s="172">
        <f>'2d'!F21-'9b'!F94-'9c'!F94</f>
        <v>0</v>
      </c>
      <c r="G94" s="172">
        <f>'2d'!G21-'9b'!G94-'9c'!G94</f>
        <v>0</v>
      </c>
      <c r="H94" s="172">
        <f>'2d'!H21-'9b'!H94-'9c'!H94</f>
        <v>0</v>
      </c>
    </row>
    <row r="95" spans="1:8" x14ac:dyDescent="0.25">
      <c r="A95" s="4">
        <v>90</v>
      </c>
      <c r="B95" s="22" t="s">
        <v>18</v>
      </c>
      <c r="C95" s="172">
        <f>'2d'!C22-'9b'!C95-'9c'!C95</f>
        <v>165503789</v>
      </c>
      <c r="D95" s="172">
        <f>'2d'!D22-'9b'!D95-'9c'!D95</f>
        <v>165503789</v>
      </c>
      <c r="E95" s="172">
        <f>'2d'!E22-'9b'!E95-'9c'!E95</f>
        <v>0</v>
      </c>
      <c r="F95" s="172">
        <f>'2d'!F22-'9b'!F95-'9c'!F95</f>
        <v>0</v>
      </c>
      <c r="G95" s="172">
        <f>'2d'!G22-'9b'!G95-'9c'!G95</f>
        <v>0</v>
      </c>
      <c r="H95" s="172">
        <f>'2d'!H22-'9b'!H95-'9c'!H95</f>
        <v>0</v>
      </c>
    </row>
    <row r="96" spans="1:8" ht="26.4" x14ac:dyDescent="0.25">
      <c r="A96" s="4">
        <v>91</v>
      </c>
      <c r="B96" s="22" t="s">
        <v>219</v>
      </c>
      <c r="C96" s="172">
        <f>'2d'!C23-'9b'!C96-'9c'!C96</f>
        <v>3528180</v>
      </c>
      <c r="D96" s="172">
        <f>'2d'!D23-'9b'!D96-'9c'!D96</f>
        <v>3528180</v>
      </c>
      <c r="E96" s="172">
        <f>'2d'!E23-'9b'!E96-'9c'!E96</f>
        <v>0</v>
      </c>
      <c r="F96" s="172">
        <f>'2d'!F23-'9b'!F96-'9c'!F96</f>
        <v>0</v>
      </c>
      <c r="G96" s="172">
        <f>'2d'!G23-'9b'!G96-'9c'!G96</f>
        <v>0</v>
      </c>
      <c r="H96" s="172">
        <f>'2d'!H23-'9b'!H96-'9c'!H96</f>
        <v>0</v>
      </c>
    </row>
    <row r="97" spans="1:8" x14ac:dyDescent="0.25">
      <c r="A97" s="4">
        <v>92</v>
      </c>
      <c r="B97" s="22" t="s">
        <v>220</v>
      </c>
      <c r="C97" s="172">
        <f>'2d'!C24-'9b'!C97-'9c'!C97</f>
        <v>69310</v>
      </c>
      <c r="D97" s="172">
        <f>'2d'!D24-'9b'!D97-'9c'!D97</f>
        <v>69310</v>
      </c>
      <c r="E97" s="172">
        <f>'2d'!E24-'9b'!E97-'9c'!E97</f>
        <v>0</v>
      </c>
      <c r="F97" s="172">
        <f>'2d'!F24-'9b'!F97-'9c'!F97</f>
        <v>0</v>
      </c>
      <c r="G97" s="172">
        <f>'2d'!G24-'9b'!G97-'9c'!G97</f>
        <v>0</v>
      </c>
      <c r="H97" s="172">
        <f>'2d'!H24-'9b'!H97-'9c'!H97</f>
        <v>0</v>
      </c>
    </row>
    <row r="98" spans="1:8" x14ac:dyDescent="0.25">
      <c r="A98" s="4">
        <v>93</v>
      </c>
      <c r="B98" s="22" t="s">
        <v>19</v>
      </c>
      <c r="C98" s="172">
        <f>'2d'!C25-'9b'!C98-'9c'!C98</f>
        <v>93352338</v>
      </c>
      <c r="D98" s="172">
        <f>'2d'!D25-'9b'!D98-'9c'!D98</f>
        <v>93352338</v>
      </c>
      <c r="E98" s="172">
        <f>'2d'!E25-'9b'!E98-'9c'!E98</f>
        <v>0</v>
      </c>
      <c r="F98" s="172">
        <f>'2d'!F25-'9b'!F98-'9c'!F98</f>
        <v>0</v>
      </c>
      <c r="G98" s="172">
        <f>'2d'!G25-'9b'!G98-'9c'!G98</f>
        <v>0</v>
      </c>
      <c r="H98" s="172">
        <f>'2d'!H25-'9b'!H98-'9c'!H98</f>
        <v>0</v>
      </c>
    </row>
    <row r="99" spans="1:8" x14ac:dyDescent="0.25">
      <c r="A99" s="4">
        <v>94</v>
      </c>
      <c r="B99" s="28" t="s">
        <v>20</v>
      </c>
      <c r="C99" s="172">
        <f>'2d'!C26-'9b'!C99-'9c'!C99</f>
        <v>266073617</v>
      </c>
      <c r="D99" s="172">
        <f>'2d'!D26-'9b'!D99-'9c'!D99</f>
        <v>266073617</v>
      </c>
      <c r="E99" s="172">
        <f>'2d'!E26-'9b'!E99-'9c'!E99</f>
        <v>0</v>
      </c>
      <c r="F99" s="172">
        <f>'2d'!F26-'9b'!F99-'9c'!F99</f>
        <v>0</v>
      </c>
      <c r="G99" s="172">
        <f>'2d'!G26-'9b'!G99-'9c'!G99</f>
        <v>0</v>
      </c>
      <c r="H99" s="172">
        <f>'2d'!H26-'9b'!H99-'9c'!H99</f>
        <v>0</v>
      </c>
    </row>
    <row r="100" spans="1:8" x14ac:dyDescent="0.25">
      <c r="A100" s="4">
        <v>95</v>
      </c>
      <c r="B100" s="22" t="s">
        <v>21</v>
      </c>
      <c r="C100" s="172">
        <f>'2d'!C27-'9b'!C100-'9c'!C100</f>
        <v>620000</v>
      </c>
      <c r="D100" s="172">
        <f>'2d'!D27-'9b'!D100-'9c'!D100</f>
        <v>0</v>
      </c>
      <c r="E100" s="172">
        <f>'2d'!E27-'9b'!E100-'9c'!E100</f>
        <v>500000</v>
      </c>
      <c r="F100" s="172">
        <f>'2d'!F27-'9b'!F100-'9c'!F100</f>
        <v>120000</v>
      </c>
      <c r="G100" s="172">
        <f>'2d'!G27-'9b'!G100-'9c'!G100</f>
        <v>0</v>
      </c>
      <c r="H100" s="172">
        <f>'2d'!H27-'9b'!H100-'9c'!H100</f>
        <v>0</v>
      </c>
    </row>
    <row r="101" spans="1:8" x14ac:dyDescent="0.25">
      <c r="A101" s="4">
        <v>96</v>
      </c>
      <c r="B101" s="22" t="s">
        <v>22</v>
      </c>
      <c r="C101" s="172">
        <f>'2d'!C28-'9b'!C101-'9c'!C101</f>
        <v>1006256067</v>
      </c>
      <c r="D101" s="172">
        <f>'2d'!D28-'9b'!D101-'9c'!D101</f>
        <v>1006256067</v>
      </c>
      <c r="E101" s="172">
        <f>'2d'!E28-'9b'!E101-'9c'!E101</f>
        <v>0</v>
      </c>
      <c r="F101" s="172">
        <f>'2d'!F28-'9b'!F101-'9c'!F101</f>
        <v>0</v>
      </c>
      <c r="G101" s="172">
        <f>'2d'!G28-'9b'!G101-'9c'!G101</f>
        <v>0</v>
      </c>
      <c r="H101" s="172">
        <f>'2d'!H28-'9b'!H101-'9c'!H101</f>
        <v>0</v>
      </c>
    </row>
    <row r="102" spans="1:8" x14ac:dyDescent="0.25">
      <c r="A102" s="4">
        <v>97</v>
      </c>
      <c r="B102" s="22" t="s">
        <v>23</v>
      </c>
      <c r="C102" s="172">
        <f>'2d'!C29-'9b'!C102-'9c'!C102</f>
        <v>1177008</v>
      </c>
      <c r="D102" s="172">
        <f>'2d'!D29-'9b'!D102-'9c'!D102</f>
        <v>30709</v>
      </c>
      <c r="E102" s="172">
        <f>'2d'!E29-'9b'!E102-'9c'!E102</f>
        <v>1106299</v>
      </c>
      <c r="F102" s="172">
        <f>'2d'!F29-'9b'!F102-'9c'!F102</f>
        <v>40000</v>
      </c>
      <c r="G102" s="172">
        <f>'2d'!G29-'9b'!G102-'9c'!G102</f>
        <v>0</v>
      </c>
      <c r="H102" s="172">
        <f>'2d'!H29-'9b'!H102-'9c'!H102</f>
        <v>0</v>
      </c>
    </row>
    <row r="103" spans="1:8" x14ac:dyDescent="0.25">
      <c r="A103" s="4">
        <v>98</v>
      </c>
      <c r="B103" s="22" t="s">
        <v>24</v>
      </c>
      <c r="C103" s="172">
        <f>'2d'!C30-'9b'!C103-'9c'!C103</f>
        <v>28480602</v>
      </c>
      <c r="D103" s="172">
        <f>'2d'!D30-'9b'!D103-'9c'!D103</f>
        <v>16054201</v>
      </c>
      <c r="E103" s="172">
        <f>'2d'!E30-'9b'!E103-'9c'!E103</f>
        <v>736220</v>
      </c>
      <c r="F103" s="172">
        <f>'2d'!F30-'9b'!F103-'9c'!F103</f>
        <v>2609638</v>
      </c>
      <c r="G103" s="172">
        <f>'2d'!G30-'9b'!G103-'9c'!G103</f>
        <v>8414741</v>
      </c>
      <c r="H103" s="172">
        <f>'2d'!H30-'9b'!H103-'9c'!H103</f>
        <v>665802</v>
      </c>
    </row>
    <row r="104" spans="1:8" ht="26.4" x14ac:dyDescent="0.25">
      <c r="A104" s="4">
        <v>99</v>
      </c>
      <c r="B104" s="22" t="s">
        <v>25</v>
      </c>
      <c r="C104" s="172">
        <f>'2d'!C31-'9b'!C104-'9c'!C104</f>
        <v>69963959</v>
      </c>
      <c r="D104" s="172">
        <f>'2d'!D31-'9b'!D104-'9c'!D104</f>
        <v>66298614</v>
      </c>
      <c r="E104" s="172">
        <f>'2d'!E31-'9b'!E104-'9c'!E104</f>
        <v>632481</v>
      </c>
      <c r="F104" s="172">
        <f>'2d'!F31-'9b'!F104-'9c'!F104</f>
        <v>747802</v>
      </c>
      <c r="G104" s="172">
        <f>'2d'!G31-'9b'!G104-'9c'!G104</f>
        <v>2105295</v>
      </c>
      <c r="H104" s="172">
        <f>'2d'!H31-'9b'!H104-'9c'!H104</f>
        <v>179767</v>
      </c>
    </row>
    <row r="105" spans="1:8" x14ac:dyDescent="0.25">
      <c r="A105" s="4">
        <v>100</v>
      </c>
      <c r="B105" s="28" t="s">
        <v>26</v>
      </c>
      <c r="C105" s="172">
        <f>'2d'!C32-'9b'!C105-'9c'!C105</f>
        <v>1106497636</v>
      </c>
      <c r="D105" s="172">
        <f>'2d'!D32-'9b'!D105-'9c'!D105</f>
        <v>1088639591</v>
      </c>
      <c r="E105" s="172">
        <f>'2d'!E32-'9b'!E105-'9c'!E105</f>
        <v>2975000</v>
      </c>
      <c r="F105" s="172">
        <f>'2d'!F32-'9b'!F105-'9c'!F105</f>
        <v>3517440</v>
      </c>
      <c r="G105" s="172">
        <f>'2d'!G32-'9b'!G105-'9c'!G105</f>
        <v>10520036</v>
      </c>
      <c r="H105" s="172">
        <f>'2d'!H32-'9b'!H105-'9c'!H105</f>
        <v>845569</v>
      </c>
    </row>
    <row r="106" spans="1:8" x14ac:dyDescent="0.25">
      <c r="A106" s="4">
        <v>101</v>
      </c>
      <c r="B106" s="22" t="s">
        <v>27</v>
      </c>
      <c r="C106" s="172">
        <f>'2d'!C33-'9b'!C106-'9c'!C106</f>
        <v>68461046</v>
      </c>
      <c r="D106" s="172">
        <f>'2d'!D33-'9b'!D106-'9c'!D106</f>
        <v>68461046</v>
      </c>
      <c r="E106" s="172">
        <f>'2d'!E33-'9b'!E106-'9c'!E106</f>
        <v>0</v>
      </c>
      <c r="F106" s="172">
        <f>'2d'!F33-'9b'!F106-'9c'!F106</f>
        <v>0</v>
      </c>
      <c r="G106" s="172">
        <f>'2d'!G33-'9b'!G106-'9c'!G106</f>
        <v>0</v>
      </c>
      <c r="H106" s="172">
        <f>'2d'!H33-'9b'!H106-'9c'!H106</f>
        <v>0</v>
      </c>
    </row>
    <row r="107" spans="1:8" x14ac:dyDescent="0.25">
      <c r="A107" s="4">
        <v>102</v>
      </c>
      <c r="B107" s="22" t="s">
        <v>221</v>
      </c>
      <c r="C107" s="172">
        <f>'2d'!C34-'9b'!C107-'9c'!C107</f>
        <v>300000</v>
      </c>
      <c r="D107" s="172">
        <f>'2d'!D34-'9b'!D107-'9c'!D107</f>
        <v>0</v>
      </c>
      <c r="E107" s="172">
        <f>'2d'!E34-'9b'!E107-'9c'!E107</f>
        <v>300000</v>
      </c>
      <c r="F107" s="172">
        <f>'2d'!F34-'9b'!F107-'9c'!F107</f>
        <v>0</v>
      </c>
      <c r="G107" s="172">
        <f>'2d'!G34-'9b'!G107-'9c'!G107</f>
        <v>0</v>
      </c>
      <c r="H107" s="172">
        <f>'2d'!H34-'9b'!H107-'9c'!H107</f>
        <v>0</v>
      </c>
    </row>
    <row r="108" spans="1:8" x14ac:dyDescent="0.25">
      <c r="A108" s="4">
        <v>103</v>
      </c>
      <c r="B108" s="22" t="s">
        <v>28</v>
      </c>
      <c r="C108" s="172">
        <f>'2d'!C35-'9b'!C108-'9c'!C108</f>
        <v>725196</v>
      </c>
      <c r="D108" s="172">
        <f>'2d'!D35-'9b'!D108-'9c'!D108</f>
        <v>0</v>
      </c>
      <c r="E108" s="172">
        <f>'2d'!E35-'9b'!E108-'9c'!E108</f>
        <v>0</v>
      </c>
      <c r="F108" s="172">
        <f>'2d'!F35-'9b'!F108-'9c'!F108</f>
        <v>725196</v>
      </c>
      <c r="G108" s="172">
        <f>'2d'!G35-'9b'!G108-'9c'!G108</f>
        <v>0</v>
      </c>
      <c r="H108" s="172">
        <f>'2d'!H35-'9b'!H108-'9c'!H108</f>
        <v>0</v>
      </c>
    </row>
    <row r="109" spans="1:8" ht="26.4" x14ac:dyDescent="0.25">
      <c r="A109" s="4">
        <v>104</v>
      </c>
      <c r="B109" s="22" t="s">
        <v>29</v>
      </c>
      <c r="C109" s="172">
        <f>'2d'!C36-'9b'!C109-'9c'!C109</f>
        <v>18761286</v>
      </c>
      <c r="D109" s="172">
        <f>'2d'!D36-'9b'!D109-'9c'!D109</f>
        <v>18484482</v>
      </c>
      <c r="E109" s="172">
        <f>'2d'!E36-'9b'!E109-'9c'!E109</f>
        <v>81000</v>
      </c>
      <c r="F109" s="172">
        <f>'2d'!F36-'9b'!F109-'9c'!F109</f>
        <v>195804</v>
      </c>
      <c r="G109" s="172">
        <f>'2d'!G36-'9b'!G109-'9c'!G109</f>
        <v>0</v>
      </c>
      <c r="H109" s="172">
        <f>'2d'!H36-'9b'!H109-'9c'!H109</f>
        <v>0</v>
      </c>
    </row>
    <row r="110" spans="1:8" x14ac:dyDescent="0.25">
      <c r="A110" s="4">
        <v>105</v>
      </c>
      <c r="B110" s="28" t="s">
        <v>30</v>
      </c>
      <c r="C110" s="172">
        <f>'2d'!C37-'9b'!C110-'9c'!C110</f>
        <v>88247528</v>
      </c>
      <c r="D110" s="172">
        <f>'2d'!D37-'9b'!D110-'9c'!D110</f>
        <v>86945528</v>
      </c>
      <c r="E110" s="172">
        <f>'2d'!E37-'9b'!E110-'9c'!E110</f>
        <v>381000</v>
      </c>
      <c r="F110" s="172">
        <f>'2d'!F37-'9b'!F110-'9c'!F110</f>
        <v>921000</v>
      </c>
      <c r="G110" s="172">
        <f>'2d'!G37-'9b'!G110-'9c'!G110</f>
        <v>0</v>
      </c>
      <c r="H110" s="172">
        <f>'2d'!H37-'9b'!H110-'9c'!H110</f>
        <v>0</v>
      </c>
    </row>
    <row r="111" spans="1:8" ht="26.4" x14ac:dyDescent="0.25">
      <c r="A111" s="4">
        <v>106</v>
      </c>
      <c r="B111" s="22" t="s">
        <v>31</v>
      </c>
      <c r="C111" s="172">
        <f>'2d'!C38-'9b'!C111-'9c'!C111</f>
        <v>11787317</v>
      </c>
      <c r="D111" s="172">
        <f>'2d'!D38-'9b'!D111-'9c'!D111</f>
        <v>11787317</v>
      </c>
      <c r="E111" s="172">
        <f>'2d'!E38-'9b'!E111-'9c'!E111</f>
        <v>0</v>
      </c>
      <c r="F111" s="172">
        <f>'2d'!F38-'9b'!F111-'9c'!F111</f>
        <v>0</v>
      </c>
      <c r="G111" s="172">
        <f>'2d'!G38-'9b'!G111-'9c'!G111</f>
        <v>0</v>
      </c>
      <c r="H111" s="172">
        <f>'2d'!H38-'9b'!H111-'9c'!H111</f>
        <v>0</v>
      </c>
    </row>
    <row r="112" spans="1:8" ht="26.4" x14ac:dyDescent="0.25">
      <c r="A112" s="4">
        <v>107</v>
      </c>
      <c r="B112" s="22" t="s">
        <v>222</v>
      </c>
      <c r="C112" s="172">
        <f>'2d'!C39-'9b'!C112-'9c'!C112</f>
        <v>11487317</v>
      </c>
      <c r="D112" s="172">
        <f>'2d'!D39-'9b'!D112-'9c'!D112</f>
        <v>11487317</v>
      </c>
      <c r="E112" s="172">
        <f>'2d'!E39-'9b'!E112-'9c'!E112</f>
        <v>0</v>
      </c>
      <c r="F112" s="172">
        <f>'2d'!F39-'9b'!F112-'9c'!F112</f>
        <v>0</v>
      </c>
      <c r="G112" s="172">
        <f>'2d'!G39-'9b'!G112-'9c'!G112</f>
        <v>0</v>
      </c>
      <c r="H112" s="172">
        <f>'2d'!H39-'9b'!H112-'9c'!H112</f>
        <v>0</v>
      </c>
    </row>
    <row r="113" spans="1:8" x14ac:dyDescent="0.25">
      <c r="A113" s="4">
        <v>108</v>
      </c>
      <c r="B113" s="22" t="s">
        <v>223</v>
      </c>
      <c r="C113" s="172">
        <f>'2d'!C40-'9b'!C113-'9c'!C113</f>
        <v>0</v>
      </c>
      <c r="D113" s="172">
        <f>'2d'!D40-'9b'!D113-'9c'!D113</f>
        <v>0</v>
      </c>
      <c r="E113" s="172">
        <f>'2d'!E40-'9b'!E113-'9c'!E113</f>
        <v>0</v>
      </c>
      <c r="F113" s="172">
        <f>'2d'!F40-'9b'!F113-'9c'!F113</f>
        <v>0</v>
      </c>
      <c r="G113" s="172">
        <f>'2d'!G40-'9b'!G113-'9c'!G113</f>
        <v>0</v>
      </c>
      <c r="H113" s="172">
        <f>'2d'!H40-'9b'!H113-'9c'!H113</f>
        <v>0</v>
      </c>
    </row>
    <row r="114" spans="1:8" x14ac:dyDescent="0.25">
      <c r="A114" s="4">
        <v>109</v>
      </c>
      <c r="B114" s="22" t="s">
        <v>224</v>
      </c>
      <c r="C114" s="172">
        <f>'2d'!C41-'9b'!C114-'9c'!C114</f>
        <v>0</v>
      </c>
      <c r="D114" s="172">
        <f>'2d'!D41-'9b'!D114-'9c'!D114</f>
        <v>0</v>
      </c>
      <c r="E114" s="172">
        <f>'2d'!E41-'9b'!E114-'9c'!E114</f>
        <v>0</v>
      </c>
      <c r="F114" s="172">
        <f>'2d'!F41-'9b'!F114-'9c'!F114</f>
        <v>0</v>
      </c>
      <c r="G114" s="172">
        <f>'2d'!G41-'9b'!G114-'9c'!G114</f>
        <v>0</v>
      </c>
      <c r="H114" s="172">
        <f>'2d'!H41-'9b'!H114-'9c'!H114</f>
        <v>0</v>
      </c>
    </row>
    <row r="115" spans="1:8" s="225" customFormat="1" x14ac:dyDescent="0.25">
      <c r="A115" s="4">
        <v>116</v>
      </c>
      <c r="B115" s="275" t="s">
        <v>359</v>
      </c>
      <c r="C115" s="276">
        <f t="shared" ref="C115" si="0">SUM(D115:H115)</f>
        <v>7516495</v>
      </c>
      <c r="D115" s="277">
        <v>7516495</v>
      </c>
      <c r="E115" s="278"/>
      <c r="F115" s="278"/>
      <c r="G115" s="278"/>
      <c r="H115" s="278"/>
    </row>
    <row r="116" spans="1:8" x14ac:dyDescent="0.25">
      <c r="A116" s="4">
        <v>110</v>
      </c>
      <c r="B116" s="28" t="s">
        <v>32</v>
      </c>
      <c r="C116" s="172">
        <f>'2d'!C43-'9b'!C115-'9c'!C115</f>
        <v>19303812</v>
      </c>
      <c r="D116" s="172">
        <f>'2d'!D43-'9b'!D115-'9c'!D115</f>
        <v>19303812</v>
      </c>
      <c r="E116" s="172">
        <f>'2d'!E43-'9b'!E115-'9c'!E115</f>
        <v>0</v>
      </c>
      <c r="F116" s="172">
        <f>'2d'!F43-'9b'!F115-'9c'!F115</f>
        <v>0</v>
      </c>
      <c r="G116" s="172">
        <f>'2d'!G43-'9b'!G115-'9c'!G115</f>
        <v>0</v>
      </c>
      <c r="H116" s="172">
        <f>'2d'!H43-'9b'!H115-'9c'!H115</f>
        <v>0</v>
      </c>
    </row>
    <row r="117" spans="1:8" x14ac:dyDescent="0.25">
      <c r="A117" s="4">
        <v>111</v>
      </c>
      <c r="B117" s="23" t="s">
        <v>33</v>
      </c>
      <c r="C117" s="172">
        <f>'2d'!C44-'9b'!C116-'9c'!C116</f>
        <v>2408317104</v>
      </c>
      <c r="D117" s="172">
        <f>'2d'!D44-'9b'!D116-'9c'!D116</f>
        <v>1795750756</v>
      </c>
      <c r="E117" s="172">
        <f>'2d'!E44-'9b'!E116-'9c'!E116</f>
        <v>194234105</v>
      </c>
      <c r="F117" s="172">
        <f>'2d'!F44-'9b'!F116-'9c'!F116</f>
        <v>204413735</v>
      </c>
      <c r="G117" s="172">
        <f>'2d'!G44-'9b'!G116-'9c'!G116</f>
        <v>71373014</v>
      </c>
      <c r="H117" s="172">
        <f>'2d'!H44-'9b'!H116-'9c'!H116</f>
        <v>142545494</v>
      </c>
    </row>
    <row r="118" spans="1:8" ht="26.4" x14ac:dyDescent="0.25">
      <c r="A118" s="4">
        <v>112</v>
      </c>
      <c r="B118" s="22" t="s">
        <v>34</v>
      </c>
      <c r="C118" s="172">
        <f>'2d'!C45-'9b'!C117-'9c'!C117</f>
        <v>45414726</v>
      </c>
      <c r="D118" s="172">
        <f>'2d'!D45-'9b'!D117-'9c'!D117</f>
        <v>45414726</v>
      </c>
      <c r="E118" s="172">
        <f>'2d'!E45-'9b'!E117-'9c'!E117</f>
        <v>0</v>
      </c>
      <c r="F118" s="172">
        <f>'2d'!F45-'9b'!F117-'9c'!F117</f>
        <v>0</v>
      </c>
      <c r="G118" s="172">
        <f>'2d'!G45-'9b'!G117-'9c'!G117</f>
        <v>0</v>
      </c>
      <c r="H118" s="172">
        <f>'2d'!H45-'9b'!H117-'9c'!H117</f>
        <v>0</v>
      </c>
    </row>
    <row r="119" spans="1:8" x14ac:dyDescent="0.25">
      <c r="A119" s="4">
        <v>113</v>
      </c>
      <c r="B119" s="22" t="s">
        <v>35</v>
      </c>
      <c r="C119" s="172">
        <f>'2d'!C46-'9b'!C118-'9c'!C118</f>
        <v>495516367</v>
      </c>
      <c r="D119" s="172">
        <f>'2d'!D46-'9b'!D118-'9c'!D118</f>
        <v>495516367</v>
      </c>
      <c r="E119" s="172">
        <f>'2d'!E46-'9b'!E118-'9c'!E118</f>
        <v>0</v>
      </c>
      <c r="F119" s="172">
        <f>'2d'!F46-'9b'!F118-'9c'!F118</f>
        <v>0</v>
      </c>
      <c r="G119" s="172">
        <f>'2d'!G46-'9b'!G118-'9c'!G118</f>
        <v>0</v>
      </c>
      <c r="H119" s="172">
        <f>'2d'!H46-'9b'!H118-'9c'!H118</f>
        <v>0</v>
      </c>
    </row>
    <row r="120" spans="1:8" x14ac:dyDescent="0.25">
      <c r="A120" s="4">
        <v>114</v>
      </c>
      <c r="B120" s="22" t="s">
        <v>36</v>
      </c>
      <c r="C120" s="172">
        <f>'2d'!C47-'9b'!C119-'9c'!C119</f>
        <v>540931093</v>
      </c>
      <c r="D120" s="172">
        <f>'2d'!D47-'9b'!D119-'9c'!D119</f>
        <v>540931093</v>
      </c>
      <c r="E120" s="172">
        <f>'2d'!E47-'9b'!E119-'9c'!E119</f>
        <v>0</v>
      </c>
      <c r="F120" s="172">
        <f>'2d'!F47-'9b'!F119-'9c'!F119</f>
        <v>0</v>
      </c>
      <c r="G120" s="172">
        <f>'2d'!G47-'9b'!G119-'9c'!G119</f>
        <v>0</v>
      </c>
      <c r="H120" s="172">
        <f>'2d'!H47-'9b'!H119-'9c'!H119</f>
        <v>0</v>
      </c>
    </row>
    <row r="121" spans="1:8" ht="13.8" thickBot="1" x14ac:dyDescent="0.3">
      <c r="A121" s="4">
        <v>115</v>
      </c>
      <c r="B121" s="24" t="s">
        <v>37</v>
      </c>
      <c r="C121" s="172">
        <f>'2d'!C48-'9b'!C120-'9c'!C120</f>
        <v>540931093</v>
      </c>
      <c r="D121" s="172">
        <f>'2d'!D48-'9b'!D120-'9c'!D120</f>
        <v>540931093</v>
      </c>
      <c r="E121" s="172">
        <f>'2d'!E48-'9b'!E120-'9c'!E120</f>
        <v>0</v>
      </c>
      <c r="F121" s="172">
        <f>'2d'!F48-'9b'!F120-'9c'!F120</f>
        <v>0</v>
      </c>
      <c r="G121" s="172">
        <f>'2d'!G48-'9b'!G120-'9c'!G120</f>
        <v>0</v>
      </c>
      <c r="H121" s="172">
        <f>'2d'!H48-'9b'!H120-'9c'!H120</f>
        <v>0</v>
      </c>
    </row>
    <row r="122" spans="1:8" ht="14.4" thickTop="1" thickBot="1" x14ac:dyDescent="0.3">
      <c r="A122" s="4">
        <v>116</v>
      </c>
      <c r="B122" s="29" t="s">
        <v>38</v>
      </c>
      <c r="C122" s="170">
        <f>'2d'!C49-'9b'!C121-'9c'!C121</f>
        <v>2949248197</v>
      </c>
      <c r="D122" s="170">
        <f>'2d'!D49-'9b'!D121-'9c'!D121</f>
        <v>2336681849</v>
      </c>
      <c r="E122" s="170">
        <f>'2d'!E49-'9b'!E121-'9c'!E121</f>
        <v>194234105</v>
      </c>
      <c r="F122" s="170">
        <f>'2d'!F49-'9b'!F121-'9c'!F121</f>
        <v>204413735</v>
      </c>
      <c r="G122" s="170">
        <f>'2d'!G49-'9b'!G121-'9c'!G121</f>
        <v>71373014</v>
      </c>
      <c r="H122" s="170">
        <f>'2d'!H49-'9b'!H121-'9c'!H121</f>
        <v>142545494</v>
      </c>
    </row>
    <row r="123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6DEE-3DE5-40E8-9A19-C392987116AF}">
  <dimension ref="A1:H122"/>
  <sheetViews>
    <sheetView workbookViewId="0">
      <pane ySplit="6" topLeftCell="A70" activePane="bottomLeft" state="frozen"/>
      <selection pane="bottomLeft" activeCell="F2" sqref="F2"/>
    </sheetView>
  </sheetViews>
  <sheetFormatPr defaultRowHeight="13.2" x14ac:dyDescent="0.25"/>
  <cols>
    <col min="1" max="1" width="5.6640625" style="123" customWidth="1"/>
    <col min="2" max="2" width="50" style="123" customWidth="1"/>
    <col min="3" max="3" width="14.6640625" style="123" customWidth="1"/>
    <col min="4" max="8" width="12.6640625" style="123" customWidth="1"/>
    <col min="9" max="255" width="9.109375" style="123"/>
    <col min="256" max="256" width="5.6640625" style="123" customWidth="1"/>
    <col min="257" max="257" width="50" style="123" customWidth="1"/>
    <col min="258" max="258" width="28.88671875" style="123" customWidth="1"/>
    <col min="259" max="511" width="9.109375" style="123"/>
    <col min="512" max="512" width="5.6640625" style="123" customWidth="1"/>
    <col min="513" max="513" width="50" style="123" customWidth="1"/>
    <col min="514" max="514" width="28.88671875" style="123" customWidth="1"/>
    <col min="515" max="767" width="9.109375" style="123"/>
    <col min="768" max="768" width="5.6640625" style="123" customWidth="1"/>
    <col min="769" max="769" width="50" style="123" customWidth="1"/>
    <col min="770" max="770" width="28.88671875" style="123" customWidth="1"/>
    <col min="771" max="1023" width="9.109375" style="123"/>
    <col min="1024" max="1024" width="5.6640625" style="123" customWidth="1"/>
    <col min="1025" max="1025" width="50" style="123" customWidth="1"/>
    <col min="1026" max="1026" width="28.88671875" style="123" customWidth="1"/>
    <col min="1027" max="1279" width="9.109375" style="123"/>
    <col min="1280" max="1280" width="5.6640625" style="123" customWidth="1"/>
    <col min="1281" max="1281" width="50" style="123" customWidth="1"/>
    <col min="1282" max="1282" width="28.88671875" style="123" customWidth="1"/>
    <col min="1283" max="1535" width="9.109375" style="123"/>
    <col min="1536" max="1536" width="5.6640625" style="123" customWidth="1"/>
    <col min="1537" max="1537" width="50" style="123" customWidth="1"/>
    <col min="1538" max="1538" width="28.88671875" style="123" customWidth="1"/>
    <col min="1539" max="1791" width="9.109375" style="123"/>
    <col min="1792" max="1792" width="5.6640625" style="123" customWidth="1"/>
    <col min="1793" max="1793" width="50" style="123" customWidth="1"/>
    <col min="1794" max="1794" width="28.88671875" style="123" customWidth="1"/>
    <col min="1795" max="2047" width="9.109375" style="123"/>
    <col min="2048" max="2048" width="5.6640625" style="123" customWidth="1"/>
    <col min="2049" max="2049" width="50" style="123" customWidth="1"/>
    <col min="2050" max="2050" width="28.88671875" style="123" customWidth="1"/>
    <col min="2051" max="2303" width="9.109375" style="123"/>
    <col min="2304" max="2304" width="5.6640625" style="123" customWidth="1"/>
    <col min="2305" max="2305" width="50" style="123" customWidth="1"/>
    <col min="2306" max="2306" width="28.88671875" style="123" customWidth="1"/>
    <col min="2307" max="2559" width="9.109375" style="123"/>
    <col min="2560" max="2560" width="5.6640625" style="123" customWidth="1"/>
    <col min="2561" max="2561" width="50" style="123" customWidth="1"/>
    <col min="2562" max="2562" width="28.88671875" style="123" customWidth="1"/>
    <col min="2563" max="2815" width="9.109375" style="123"/>
    <col min="2816" max="2816" width="5.6640625" style="123" customWidth="1"/>
    <col min="2817" max="2817" width="50" style="123" customWidth="1"/>
    <col min="2818" max="2818" width="28.88671875" style="123" customWidth="1"/>
    <col min="2819" max="3071" width="9.109375" style="123"/>
    <col min="3072" max="3072" width="5.6640625" style="123" customWidth="1"/>
    <col min="3073" max="3073" width="50" style="123" customWidth="1"/>
    <col min="3074" max="3074" width="28.88671875" style="123" customWidth="1"/>
    <col min="3075" max="3327" width="9.109375" style="123"/>
    <col min="3328" max="3328" width="5.6640625" style="123" customWidth="1"/>
    <col min="3329" max="3329" width="50" style="123" customWidth="1"/>
    <col min="3330" max="3330" width="28.88671875" style="123" customWidth="1"/>
    <col min="3331" max="3583" width="9.109375" style="123"/>
    <col min="3584" max="3584" width="5.6640625" style="123" customWidth="1"/>
    <col min="3585" max="3585" width="50" style="123" customWidth="1"/>
    <col min="3586" max="3586" width="28.88671875" style="123" customWidth="1"/>
    <col min="3587" max="3839" width="9.109375" style="123"/>
    <col min="3840" max="3840" width="5.6640625" style="123" customWidth="1"/>
    <col min="3841" max="3841" width="50" style="123" customWidth="1"/>
    <col min="3842" max="3842" width="28.88671875" style="123" customWidth="1"/>
    <col min="3843" max="4095" width="9.109375" style="123"/>
    <col min="4096" max="4096" width="5.6640625" style="123" customWidth="1"/>
    <col min="4097" max="4097" width="50" style="123" customWidth="1"/>
    <col min="4098" max="4098" width="28.88671875" style="123" customWidth="1"/>
    <col min="4099" max="4351" width="9.109375" style="123"/>
    <col min="4352" max="4352" width="5.6640625" style="123" customWidth="1"/>
    <col min="4353" max="4353" width="50" style="123" customWidth="1"/>
    <col min="4354" max="4354" width="28.88671875" style="123" customWidth="1"/>
    <col min="4355" max="4607" width="9.109375" style="123"/>
    <col min="4608" max="4608" width="5.6640625" style="123" customWidth="1"/>
    <col min="4609" max="4609" width="50" style="123" customWidth="1"/>
    <col min="4610" max="4610" width="28.88671875" style="123" customWidth="1"/>
    <col min="4611" max="4863" width="9.109375" style="123"/>
    <col min="4864" max="4864" width="5.6640625" style="123" customWidth="1"/>
    <col min="4865" max="4865" width="50" style="123" customWidth="1"/>
    <col min="4866" max="4866" width="28.88671875" style="123" customWidth="1"/>
    <col min="4867" max="5119" width="9.109375" style="123"/>
    <col min="5120" max="5120" width="5.6640625" style="123" customWidth="1"/>
    <col min="5121" max="5121" width="50" style="123" customWidth="1"/>
    <col min="5122" max="5122" width="28.88671875" style="123" customWidth="1"/>
    <col min="5123" max="5375" width="9.109375" style="123"/>
    <col min="5376" max="5376" width="5.6640625" style="123" customWidth="1"/>
    <col min="5377" max="5377" width="50" style="123" customWidth="1"/>
    <col min="5378" max="5378" width="28.88671875" style="123" customWidth="1"/>
    <col min="5379" max="5631" width="9.109375" style="123"/>
    <col min="5632" max="5632" width="5.6640625" style="123" customWidth="1"/>
    <col min="5633" max="5633" width="50" style="123" customWidth="1"/>
    <col min="5634" max="5634" width="28.88671875" style="123" customWidth="1"/>
    <col min="5635" max="5887" width="9.109375" style="123"/>
    <col min="5888" max="5888" width="5.6640625" style="123" customWidth="1"/>
    <col min="5889" max="5889" width="50" style="123" customWidth="1"/>
    <col min="5890" max="5890" width="28.88671875" style="123" customWidth="1"/>
    <col min="5891" max="6143" width="9.109375" style="123"/>
    <col min="6144" max="6144" width="5.6640625" style="123" customWidth="1"/>
    <col min="6145" max="6145" width="50" style="123" customWidth="1"/>
    <col min="6146" max="6146" width="28.88671875" style="123" customWidth="1"/>
    <col min="6147" max="6399" width="9.109375" style="123"/>
    <col min="6400" max="6400" width="5.6640625" style="123" customWidth="1"/>
    <col min="6401" max="6401" width="50" style="123" customWidth="1"/>
    <col min="6402" max="6402" width="28.88671875" style="123" customWidth="1"/>
    <col min="6403" max="6655" width="9.109375" style="123"/>
    <col min="6656" max="6656" width="5.6640625" style="123" customWidth="1"/>
    <col min="6657" max="6657" width="50" style="123" customWidth="1"/>
    <col min="6658" max="6658" width="28.88671875" style="123" customWidth="1"/>
    <col min="6659" max="6911" width="9.109375" style="123"/>
    <col min="6912" max="6912" width="5.6640625" style="123" customWidth="1"/>
    <col min="6913" max="6913" width="50" style="123" customWidth="1"/>
    <col min="6914" max="6914" width="28.88671875" style="123" customWidth="1"/>
    <col min="6915" max="7167" width="9.109375" style="123"/>
    <col min="7168" max="7168" width="5.6640625" style="123" customWidth="1"/>
    <col min="7169" max="7169" width="50" style="123" customWidth="1"/>
    <col min="7170" max="7170" width="28.88671875" style="123" customWidth="1"/>
    <col min="7171" max="7423" width="9.109375" style="123"/>
    <col min="7424" max="7424" width="5.6640625" style="123" customWidth="1"/>
    <col min="7425" max="7425" width="50" style="123" customWidth="1"/>
    <col min="7426" max="7426" width="28.88671875" style="123" customWidth="1"/>
    <col min="7427" max="7679" width="9.109375" style="123"/>
    <col min="7680" max="7680" width="5.6640625" style="123" customWidth="1"/>
    <col min="7681" max="7681" width="50" style="123" customWidth="1"/>
    <col min="7682" max="7682" width="28.88671875" style="123" customWidth="1"/>
    <col min="7683" max="7935" width="9.109375" style="123"/>
    <col min="7936" max="7936" width="5.6640625" style="123" customWidth="1"/>
    <col min="7937" max="7937" width="50" style="123" customWidth="1"/>
    <col min="7938" max="7938" width="28.88671875" style="123" customWidth="1"/>
    <col min="7939" max="8191" width="9.109375" style="123"/>
    <col min="8192" max="8192" width="5.6640625" style="123" customWidth="1"/>
    <col min="8193" max="8193" width="50" style="123" customWidth="1"/>
    <col min="8194" max="8194" width="28.88671875" style="123" customWidth="1"/>
    <col min="8195" max="8447" width="9.109375" style="123"/>
    <col min="8448" max="8448" width="5.6640625" style="123" customWidth="1"/>
    <col min="8449" max="8449" width="50" style="123" customWidth="1"/>
    <col min="8450" max="8450" width="28.88671875" style="123" customWidth="1"/>
    <col min="8451" max="8703" width="9.109375" style="123"/>
    <col min="8704" max="8704" width="5.6640625" style="123" customWidth="1"/>
    <col min="8705" max="8705" width="50" style="123" customWidth="1"/>
    <col min="8706" max="8706" width="28.88671875" style="123" customWidth="1"/>
    <col min="8707" max="8959" width="9.109375" style="123"/>
    <col min="8960" max="8960" width="5.6640625" style="123" customWidth="1"/>
    <col min="8961" max="8961" width="50" style="123" customWidth="1"/>
    <col min="8962" max="8962" width="28.88671875" style="123" customWidth="1"/>
    <col min="8963" max="9215" width="9.109375" style="123"/>
    <col min="9216" max="9216" width="5.6640625" style="123" customWidth="1"/>
    <col min="9217" max="9217" width="50" style="123" customWidth="1"/>
    <col min="9218" max="9218" width="28.88671875" style="123" customWidth="1"/>
    <col min="9219" max="9471" width="9.109375" style="123"/>
    <col min="9472" max="9472" width="5.6640625" style="123" customWidth="1"/>
    <col min="9473" max="9473" width="50" style="123" customWidth="1"/>
    <col min="9474" max="9474" width="28.88671875" style="123" customWidth="1"/>
    <col min="9475" max="9727" width="9.109375" style="123"/>
    <col min="9728" max="9728" width="5.6640625" style="123" customWidth="1"/>
    <col min="9729" max="9729" width="50" style="123" customWidth="1"/>
    <col min="9730" max="9730" width="28.88671875" style="123" customWidth="1"/>
    <col min="9731" max="9983" width="9.109375" style="123"/>
    <col min="9984" max="9984" width="5.6640625" style="123" customWidth="1"/>
    <col min="9985" max="9985" width="50" style="123" customWidth="1"/>
    <col min="9986" max="9986" width="28.88671875" style="123" customWidth="1"/>
    <col min="9987" max="10239" width="9.109375" style="123"/>
    <col min="10240" max="10240" width="5.6640625" style="123" customWidth="1"/>
    <col min="10241" max="10241" width="50" style="123" customWidth="1"/>
    <col min="10242" max="10242" width="28.88671875" style="123" customWidth="1"/>
    <col min="10243" max="10495" width="9.109375" style="123"/>
    <col min="10496" max="10496" width="5.6640625" style="123" customWidth="1"/>
    <col min="10497" max="10497" width="50" style="123" customWidth="1"/>
    <col min="10498" max="10498" width="28.88671875" style="123" customWidth="1"/>
    <col min="10499" max="10751" width="9.109375" style="123"/>
    <col min="10752" max="10752" width="5.6640625" style="123" customWidth="1"/>
    <col min="10753" max="10753" width="50" style="123" customWidth="1"/>
    <col min="10754" max="10754" width="28.88671875" style="123" customWidth="1"/>
    <col min="10755" max="11007" width="9.109375" style="123"/>
    <col min="11008" max="11008" width="5.6640625" style="123" customWidth="1"/>
    <col min="11009" max="11009" width="50" style="123" customWidth="1"/>
    <col min="11010" max="11010" width="28.88671875" style="123" customWidth="1"/>
    <col min="11011" max="11263" width="9.109375" style="123"/>
    <col min="11264" max="11264" width="5.6640625" style="123" customWidth="1"/>
    <col min="11265" max="11265" width="50" style="123" customWidth="1"/>
    <col min="11266" max="11266" width="28.88671875" style="123" customWidth="1"/>
    <col min="11267" max="11519" width="9.109375" style="123"/>
    <col min="11520" max="11520" width="5.6640625" style="123" customWidth="1"/>
    <col min="11521" max="11521" width="50" style="123" customWidth="1"/>
    <col min="11522" max="11522" width="28.88671875" style="123" customWidth="1"/>
    <col min="11523" max="11775" width="9.109375" style="123"/>
    <col min="11776" max="11776" width="5.6640625" style="123" customWidth="1"/>
    <col min="11777" max="11777" width="50" style="123" customWidth="1"/>
    <col min="11778" max="11778" width="28.88671875" style="123" customWidth="1"/>
    <col min="11779" max="12031" width="9.109375" style="123"/>
    <col min="12032" max="12032" width="5.6640625" style="123" customWidth="1"/>
    <col min="12033" max="12033" width="50" style="123" customWidth="1"/>
    <col min="12034" max="12034" width="28.88671875" style="123" customWidth="1"/>
    <col min="12035" max="12287" width="9.109375" style="123"/>
    <col min="12288" max="12288" width="5.6640625" style="123" customWidth="1"/>
    <col min="12289" max="12289" width="50" style="123" customWidth="1"/>
    <col min="12290" max="12290" width="28.88671875" style="123" customWidth="1"/>
    <col min="12291" max="12543" width="9.109375" style="123"/>
    <col min="12544" max="12544" width="5.6640625" style="123" customWidth="1"/>
    <col min="12545" max="12545" width="50" style="123" customWidth="1"/>
    <col min="12546" max="12546" width="28.88671875" style="123" customWidth="1"/>
    <col min="12547" max="12799" width="9.109375" style="123"/>
    <col min="12800" max="12800" width="5.6640625" style="123" customWidth="1"/>
    <col min="12801" max="12801" width="50" style="123" customWidth="1"/>
    <col min="12802" max="12802" width="28.88671875" style="123" customWidth="1"/>
    <col min="12803" max="13055" width="9.109375" style="123"/>
    <col min="13056" max="13056" width="5.6640625" style="123" customWidth="1"/>
    <col min="13057" max="13057" width="50" style="123" customWidth="1"/>
    <col min="13058" max="13058" width="28.88671875" style="123" customWidth="1"/>
    <col min="13059" max="13311" width="9.109375" style="123"/>
    <col min="13312" max="13312" width="5.6640625" style="123" customWidth="1"/>
    <col min="13313" max="13313" width="50" style="123" customWidth="1"/>
    <col min="13314" max="13314" width="28.88671875" style="123" customWidth="1"/>
    <col min="13315" max="13567" width="9.109375" style="123"/>
    <col min="13568" max="13568" width="5.6640625" style="123" customWidth="1"/>
    <col min="13569" max="13569" width="50" style="123" customWidth="1"/>
    <col min="13570" max="13570" width="28.88671875" style="123" customWidth="1"/>
    <col min="13571" max="13823" width="9.109375" style="123"/>
    <col min="13824" max="13824" width="5.6640625" style="123" customWidth="1"/>
    <col min="13825" max="13825" width="50" style="123" customWidth="1"/>
    <col min="13826" max="13826" width="28.88671875" style="123" customWidth="1"/>
    <col min="13827" max="14079" width="9.109375" style="123"/>
    <col min="14080" max="14080" width="5.6640625" style="123" customWidth="1"/>
    <col min="14081" max="14081" width="50" style="123" customWidth="1"/>
    <col min="14082" max="14082" width="28.88671875" style="123" customWidth="1"/>
    <col min="14083" max="14335" width="9.109375" style="123"/>
    <col min="14336" max="14336" width="5.6640625" style="123" customWidth="1"/>
    <col min="14337" max="14337" width="50" style="123" customWidth="1"/>
    <col min="14338" max="14338" width="28.88671875" style="123" customWidth="1"/>
    <col min="14339" max="14591" width="9.109375" style="123"/>
    <col min="14592" max="14592" width="5.6640625" style="123" customWidth="1"/>
    <col min="14593" max="14593" width="50" style="123" customWidth="1"/>
    <col min="14594" max="14594" width="28.88671875" style="123" customWidth="1"/>
    <col min="14595" max="14847" width="9.109375" style="123"/>
    <col min="14848" max="14848" width="5.6640625" style="123" customWidth="1"/>
    <col min="14849" max="14849" width="50" style="123" customWidth="1"/>
    <col min="14850" max="14850" width="28.88671875" style="123" customWidth="1"/>
    <col min="14851" max="15103" width="9.109375" style="123"/>
    <col min="15104" max="15104" width="5.6640625" style="123" customWidth="1"/>
    <col min="15105" max="15105" width="50" style="123" customWidth="1"/>
    <col min="15106" max="15106" width="28.88671875" style="123" customWidth="1"/>
    <col min="15107" max="15359" width="9.109375" style="123"/>
    <col min="15360" max="15360" width="5.6640625" style="123" customWidth="1"/>
    <col min="15361" max="15361" width="50" style="123" customWidth="1"/>
    <col min="15362" max="15362" width="28.88671875" style="123" customWidth="1"/>
    <col min="15363" max="15615" width="9.109375" style="123"/>
    <col min="15616" max="15616" width="5.6640625" style="123" customWidth="1"/>
    <col min="15617" max="15617" width="50" style="123" customWidth="1"/>
    <col min="15618" max="15618" width="28.88671875" style="123" customWidth="1"/>
    <col min="15619" max="15871" width="9.109375" style="123"/>
    <col min="15872" max="15872" width="5.6640625" style="123" customWidth="1"/>
    <col min="15873" max="15873" width="50" style="123" customWidth="1"/>
    <col min="15874" max="15874" width="28.88671875" style="123" customWidth="1"/>
    <col min="15875" max="16127" width="9.109375" style="123"/>
    <col min="16128" max="16128" width="5.6640625" style="123" customWidth="1"/>
    <col min="16129" max="16129" width="50" style="123" customWidth="1"/>
    <col min="16130" max="16130" width="28.88671875" style="123" customWidth="1"/>
    <col min="16131" max="16384" width="9.109375" style="123"/>
  </cols>
  <sheetData>
    <row r="1" spans="1:8" x14ac:dyDescent="0.25">
      <c r="B1" s="124" t="s">
        <v>174</v>
      </c>
      <c r="F1" s="123" t="s">
        <v>332</v>
      </c>
    </row>
    <row r="2" spans="1:8" x14ac:dyDescent="0.25">
      <c r="B2" s="124" t="s">
        <v>175</v>
      </c>
      <c r="C2" s="125"/>
      <c r="F2" s="225" t="s">
        <v>431</v>
      </c>
    </row>
    <row r="3" spans="1:8" x14ac:dyDescent="0.25">
      <c r="C3" s="13"/>
      <c r="F3" s="123" t="s">
        <v>77</v>
      </c>
    </row>
    <row r="4" spans="1:8" x14ac:dyDescent="0.25">
      <c r="B4" s="126" t="s">
        <v>286</v>
      </c>
      <c r="C4" s="127" t="s">
        <v>176</v>
      </c>
    </row>
    <row r="5" spans="1:8" ht="39.6" x14ac:dyDescent="0.25">
      <c r="A5" s="1" t="s">
        <v>1</v>
      </c>
      <c r="B5" s="2" t="s">
        <v>2</v>
      </c>
      <c r="C5" s="3" t="s">
        <v>177</v>
      </c>
      <c r="D5" s="3" t="s">
        <v>40</v>
      </c>
      <c r="E5" s="3" t="s">
        <v>178</v>
      </c>
      <c r="F5" s="3" t="s">
        <v>42</v>
      </c>
      <c r="G5" s="3" t="s">
        <v>172</v>
      </c>
      <c r="H5" s="3" t="s">
        <v>43</v>
      </c>
    </row>
    <row r="6" spans="1:8" ht="26.4" x14ac:dyDescent="0.25">
      <c r="A6" s="4">
        <v>1</v>
      </c>
      <c r="B6" s="128" t="s">
        <v>44</v>
      </c>
      <c r="C6" s="129">
        <f>SUM(D6:H6)</f>
        <v>0</v>
      </c>
      <c r="D6" s="5"/>
      <c r="E6" s="5"/>
      <c r="F6" s="5"/>
      <c r="G6" s="5"/>
      <c r="H6" s="5"/>
    </row>
    <row r="7" spans="1:8" ht="26.4" x14ac:dyDescent="0.25">
      <c r="A7" s="4">
        <v>2</v>
      </c>
      <c r="B7" s="128" t="s">
        <v>179</v>
      </c>
      <c r="C7" s="129">
        <f t="shared" ref="C7:C70" si="0">SUM(D7:H7)</f>
        <v>0</v>
      </c>
      <c r="D7" s="5"/>
      <c r="E7" s="5"/>
      <c r="F7" s="5"/>
      <c r="G7" s="5"/>
      <c r="H7" s="5"/>
    </row>
    <row r="8" spans="1:8" ht="26.4" x14ac:dyDescent="0.25">
      <c r="A8" s="4">
        <v>3</v>
      </c>
      <c r="B8" s="128" t="s">
        <v>180</v>
      </c>
      <c r="C8" s="129">
        <f t="shared" si="0"/>
        <v>0</v>
      </c>
      <c r="D8" s="5"/>
      <c r="E8" s="5"/>
      <c r="F8" s="5"/>
      <c r="G8" s="5"/>
      <c r="H8" s="5"/>
    </row>
    <row r="9" spans="1:8" ht="26.4" x14ac:dyDescent="0.25">
      <c r="A9" s="4">
        <v>4</v>
      </c>
      <c r="B9" s="128" t="s">
        <v>181</v>
      </c>
      <c r="C9" s="129">
        <f t="shared" si="0"/>
        <v>0</v>
      </c>
      <c r="D9" s="5"/>
      <c r="E9" s="5"/>
      <c r="F9" s="5"/>
      <c r="G9" s="5"/>
      <c r="H9" s="5"/>
    </row>
    <row r="10" spans="1:8" ht="26.4" x14ac:dyDescent="0.25">
      <c r="A10" s="4">
        <v>5</v>
      </c>
      <c r="B10" s="128" t="s">
        <v>182</v>
      </c>
      <c r="C10" s="129">
        <f t="shared" si="0"/>
        <v>0</v>
      </c>
      <c r="D10" s="5"/>
      <c r="E10" s="5"/>
      <c r="F10" s="5"/>
      <c r="G10" s="5"/>
      <c r="H10" s="5"/>
    </row>
    <row r="11" spans="1:8" x14ac:dyDescent="0.25">
      <c r="A11" s="4">
        <v>6</v>
      </c>
      <c r="B11" s="128" t="s">
        <v>156</v>
      </c>
      <c r="C11" s="129">
        <f t="shared" si="0"/>
        <v>0</v>
      </c>
      <c r="D11" s="5"/>
      <c r="E11" s="5"/>
      <c r="F11" s="5"/>
      <c r="G11" s="5"/>
      <c r="H11" s="5"/>
    </row>
    <row r="12" spans="1:8" x14ac:dyDescent="0.25">
      <c r="A12" s="4">
        <v>7</v>
      </c>
      <c r="B12" s="128" t="s">
        <v>45</v>
      </c>
      <c r="C12" s="129">
        <f t="shared" si="0"/>
        <v>0</v>
      </c>
      <c r="D12" s="14">
        <f>SUM(D6:D11)</f>
        <v>0</v>
      </c>
      <c r="E12" s="14">
        <f>SUM(E6:E11)</f>
        <v>0</v>
      </c>
      <c r="F12" s="14">
        <f>SUM(F6:F11)</f>
        <v>0</v>
      </c>
      <c r="G12" s="14">
        <f>SUM(G6:G11)</f>
        <v>0</v>
      </c>
      <c r="H12" s="14">
        <f>SUM(H6:H11)</f>
        <v>0</v>
      </c>
    </row>
    <row r="13" spans="1:8" s="132" customFormat="1" x14ac:dyDescent="0.25">
      <c r="A13" s="4">
        <v>8</v>
      </c>
      <c r="B13" s="130" t="s">
        <v>183</v>
      </c>
      <c r="C13" s="129">
        <f t="shared" si="0"/>
        <v>0</v>
      </c>
      <c r="D13" s="131"/>
      <c r="E13" s="131"/>
      <c r="F13" s="131"/>
      <c r="G13" s="131"/>
      <c r="H13" s="131"/>
    </row>
    <row r="14" spans="1:8" ht="26.4" x14ac:dyDescent="0.25">
      <c r="A14" s="4">
        <v>9</v>
      </c>
      <c r="B14" s="128" t="s">
        <v>46</v>
      </c>
      <c r="C14" s="129">
        <f t="shared" si="0"/>
        <v>0</v>
      </c>
      <c r="D14" s="14">
        <f>SUM(D15:D19)</f>
        <v>0</v>
      </c>
      <c r="E14" s="14">
        <f>SUM(E15:E19)</f>
        <v>0</v>
      </c>
      <c r="F14" s="14">
        <f>SUM(F15:F19)</f>
        <v>0</v>
      </c>
      <c r="G14" s="14">
        <f>SUM(G15:G19)</f>
        <v>0</v>
      </c>
      <c r="H14" s="14">
        <f>SUM(H15:H19)</f>
        <v>0</v>
      </c>
    </row>
    <row r="15" spans="1:8" x14ac:dyDescent="0.25">
      <c r="A15" s="4">
        <v>10</v>
      </c>
      <c r="B15" s="128" t="s">
        <v>184</v>
      </c>
      <c r="C15" s="129">
        <f t="shared" si="0"/>
        <v>0</v>
      </c>
      <c r="D15" s="5"/>
      <c r="E15" s="5"/>
      <c r="F15" s="5"/>
      <c r="G15" s="5"/>
      <c r="H15" s="5"/>
    </row>
    <row r="16" spans="1:8" x14ac:dyDescent="0.25">
      <c r="A16" s="4">
        <v>11</v>
      </c>
      <c r="B16" s="128" t="s">
        <v>185</v>
      </c>
      <c r="C16" s="129">
        <f t="shared" si="0"/>
        <v>0</v>
      </c>
      <c r="D16" s="5"/>
      <c r="E16" s="5"/>
      <c r="F16" s="5"/>
      <c r="G16" s="5"/>
      <c r="H16" s="5"/>
    </row>
    <row r="17" spans="1:8" x14ac:dyDescent="0.25">
      <c r="A17" s="4">
        <v>12</v>
      </c>
      <c r="B17" s="128" t="s">
        <v>186</v>
      </c>
      <c r="C17" s="129">
        <f t="shared" si="0"/>
        <v>0</v>
      </c>
      <c r="D17" s="5"/>
      <c r="E17" s="5"/>
      <c r="F17" s="5"/>
      <c r="G17" s="5"/>
      <c r="H17" s="5"/>
    </row>
    <row r="18" spans="1:8" x14ac:dyDescent="0.25">
      <c r="A18" s="4">
        <v>13</v>
      </c>
      <c r="B18" s="128" t="s">
        <v>187</v>
      </c>
      <c r="C18" s="129">
        <f t="shared" si="0"/>
        <v>0</v>
      </c>
      <c r="D18" s="5"/>
      <c r="E18" s="5"/>
      <c r="F18" s="5"/>
      <c r="G18" s="5"/>
      <c r="H18" s="5"/>
    </row>
    <row r="19" spans="1:8" x14ac:dyDescent="0.25">
      <c r="A19" s="4">
        <v>14</v>
      </c>
      <c r="B19" s="128" t="s">
        <v>188</v>
      </c>
      <c r="C19" s="129">
        <f t="shared" si="0"/>
        <v>0</v>
      </c>
      <c r="D19" s="5"/>
      <c r="E19" s="5"/>
      <c r="F19" s="5"/>
      <c r="G19" s="5"/>
      <c r="H19" s="5"/>
    </row>
    <row r="20" spans="1:8" ht="26.4" x14ac:dyDescent="0.25">
      <c r="A20" s="4">
        <v>15</v>
      </c>
      <c r="B20" s="133" t="s">
        <v>47</v>
      </c>
      <c r="C20" s="129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5">
      <c r="A21" s="4">
        <v>16</v>
      </c>
      <c r="B21" s="128" t="s">
        <v>48</v>
      </c>
      <c r="C21" s="129">
        <f t="shared" si="0"/>
        <v>0</v>
      </c>
      <c r="D21" s="15">
        <f>D22</f>
        <v>0</v>
      </c>
      <c r="E21" s="15">
        <f>E22</f>
        <v>0</v>
      </c>
      <c r="F21" s="15">
        <f>F22</f>
        <v>0</v>
      </c>
      <c r="G21" s="15">
        <f>G22</f>
        <v>0</v>
      </c>
      <c r="H21" s="15">
        <f>H22</f>
        <v>0</v>
      </c>
    </row>
    <row r="22" spans="1:8" x14ac:dyDescent="0.25">
      <c r="A22" s="4">
        <v>17</v>
      </c>
      <c r="B22" s="128" t="s">
        <v>189</v>
      </c>
      <c r="C22" s="129">
        <f t="shared" si="0"/>
        <v>0</v>
      </c>
      <c r="D22" s="134"/>
      <c r="E22" s="134"/>
      <c r="F22" s="134"/>
      <c r="G22" s="134"/>
      <c r="H22" s="134"/>
    </row>
    <row r="23" spans="1:8" x14ac:dyDescent="0.25">
      <c r="A23" s="4">
        <v>18</v>
      </c>
      <c r="B23" s="128" t="s">
        <v>190</v>
      </c>
      <c r="C23" s="129">
        <f t="shared" si="0"/>
        <v>0</v>
      </c>
      <c r="D23" s="15">
        <f>SUM(D24:D27)</f>
        <v>0</v>
      </c>
      <c r="E23" s="15">
        <f>SUM(E24:E27)</f>
        <v>0</v>
      </c>
      <c r="F23" s="15">
        <f>SUM(F24:F27)</f>
        <v>0</v>
      </c>
      <c r="G23" s="15">
        <f>SUM(G24:G27)</f>
        <v>0</v>
      </c>
      <c r="H23" s="15">
        <f>SUM(H24:H27)</f>
        <v>0</v>
      </c>
    </row>
    <row r="24" spans="1:8" x14ac:dyDescent="0.25">
      <c r="A24" s="4">
        <v>19</v>
      </c>
      <c r="B24" s="128" t="s">
        <v>191</v>
      </c>
      <c r="C24" s="129">
        <f t="shared" si="0"/>
        <v>0</v>
      </c>
      <c r="D24" s="3"/>
      <c r="E24" s="3"/>
      <c r="F24" s="3"/>
      <c r="G24" s="3"/>
      <c r="H24" s="3"/>
    </row>
    <row r="25" spans="1:8" x14ac:dyDescent="0.25">
      <c r="A25" s="4">
        <v>20</v>
      </c>
      <c r="B25" s="128" t="s">
        <v>192</v>
      </c>
      <c r="C25" s="129">
        <f t="shared" si="0"/>
        <v>0</v>
      </c>
      <c r="D25" s="3"/>
      <c r="E25" s="3"/>
      <c r="F25" s="3"/>
      <c r="G25" s="3"/>
      <c r="H25" s="3"/>
    </row>
    <row r="26" spans="1:8" x14ac:dyDescent="0.25">
      <c r="A26" s="4">
        <v>21</v>
      </c>
      <c r="B26" s="128" t="s">
        <v>193</v>
      </c>
      <c r="C26" s="129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135" t="s">
        <v>194</v>
      </c>
      <c r="C27" s="129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133" t="s">
        <v>49</v>
      </c>
      <c r="C28" s="129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5">
      <c r="A29" s="4">
        <v>24</v>
      </c>
      <c r="B29" s="128" t="s">
        <v>50</v>
      </c>
      <c r="C29" s="129">
        <f t="shared" si="0"/>
        <v>7770474</v>
      </c>
      <c r="D29" s="14">
        <f>SUM(D30:D31)</f>
        <v>7770474</v>
      </c>
      <c r="E29" s="14">
        <f>SUM(E30:E31)</f>
        <v>0</v>
      </c>
      <c r="F29" s="14">
        <f>SUM(F30:F31)</f>
        <v>0</v>
      </c>
      <c r="G29" s="14">
        <f>SUM(G30:G31)</f>
        <v>0</v>
      </c>
      <c r="H29" s="14">
        <f>SUM(H30:H31)</f>
        <v>0</v>
      </c>
    </row>
    <row r="30" spans="1:8" x14ac:dyDescent="0.25">
      <c r="A30" s="4">
        <v>25</v>
      </c>
      <c r="B30" s="128" t="s">
        <v>51</v>
      </c>
      <c r="C30" s="129">
        <f t="shared" si="0"/>
        <v>7770474</v>
      </c>
      <c r="D30" s="5">
        <v>7770474</v>
      </c>
      <c r="E30" s="5"/>
      <c r="F30" s="5"/>
      <c r="G30" s="5"/>
      <c r="H30" s="5"/>
    </row>
    <row r="31" spans="1:8" ht="16.5" customHeight="1" x14ac:dyDescent="0.25">
      <c r="A31" s="4">
        <v>26</v>
      </c>
      <c r="B31" s="128" t="s">
        <v>52</v>
      </c>
      <c r="C31" s="129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128" t="s">
        <v>53</v>
      </c>
      <c r="C32" s="129">
        <f t="shared" si="0"/>
        <v>0</v>
      </c>
      <c r="D32" s="5"/>
      <c r="E32" s="5"/>
      <c r="F32" s="5"/>
      <c r="G32" s="5"/>
      <c r="H32" s="5"/>
    </row>
    <row r="33" spans="1:8" x14ac:dyDescent="0.25">
      <c r="A33" s="4">
        <v>28</v>
      </c>
      <c r="B33" s="128" t="s">
        <v>195</v>
      </c>
      <c r="C33" s="129">
        <f t="shared" si="0"/>
        <v>0</v>
      </c>
      <c r="D33" s="5"/>
      <c r="E33" s="5"/>
      <c r="F33" s="5"/>
      <c r="G33" s="5"/>
      <c r="H33" s="5"/>
    </row>
    <row r="34" spans="1:8" ht="26.4" x14ac:dyDescent="0.25">
      <c r="A34" s="4">
        <v>29</v>
      </c>
      <c r="B34" s="128" t="s">
        <v>196</v>
      </c>
      <c r="C34" s="129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128" t="s">
        <v>54</v>
      </c>
      <c r="C35" s="129">
        <f t="shared" si="0"/>
        <v>0</v>
      </c>
      <c r="D35" s="14">
        <f>SUM(D32:D34)</f>
        <v>0</v>
      </c>
      <c r="E35" s="14">
        <f>SUM(E32:E34)</f>
        <v>0</v>
      </c>
      <c r="F35" s="14">
        <f>SUM(F32:F34)</f>
        <v>0</v>
      </c>
      <c r="G35" s="14">
        <f>SUM(G32:G34)</f>
        <v>0</v>
      </c>
      <c r="H35" s="14">
        <f>SUM(H32:H34)</f>
        <v>0</v>
      </c>
    </row>
    <row r="36" spans="1:8" x14ac:dyDescent="0.25">
      <c r="A36" s="4">
        <v>31</v>
      </c>
      <c r="B36" s="128" t="s">
        <v>55</v>
      </c>
      <c r="C36" s="129">
        <f t="shared" si="0"/>
        <v>0</v>
      </c>
      <c r="D36" s="14">
        <f>SUM(D37:D38)</f>
        <v>0</v>
      </c>
      <c r="E36" s="14">
        <f>SUM(E37:E38)</f>
        <v>0</v>
      </c>
      <c r="F36" s="14">
        <f>SUM(F37:F38)</f>
        <v>0</v>
      </c>
      <c r="G36" s="14">
        <f>SUM(G37:G38)</f>
        <v>0</v>
      </c>
      <c r="H36" s="14">
        <f>SUM(H37:H38)</f>
        <v>0</v>
      </c>
    </row>
    <row r="37" spans="1:8" ht="39.6" x14ac:dyDescent="0.25">
      <c r="A37" s="4">
        <v>32</v>
      </c>
      <c r="B37" s="128" t="s">
        <v>197</v>
      </c>
      <c r="C37" s="129">
        <f t="shared" si="0"/>
        <v>0</v>
      </c>
      <c r="D37" s="5"/>
      <c r="E37" s="5"/>
      <c r="F37" s="5"/>
      <c r="G37" s="5"/>
      <c r="H37" s="5"/>
    </row>
    <row r="38" spans="1:8" x14ac:dyDescent="0.25">
      <c r="A38" s="4">
        <v>33</v>
      </c>
      <c r="B38" s="128" t="s">
        <v>198</v>
      </c>
      <c r="C38" s="129">
        <f t="shared" si="0"/>
        <v>0</v>
      </c>
      <c r="D38" s="5"/>
      <c r="E38" s="5"/>
      <c r="F38" s="5"/>
      <c r="G38" s="5"/>
      <c r="H38" s="5"/>
    </row>
    <row r="39" spans="1:8" x14ac:dyDescent="0.25">
      <c r="A39" s="4">
        <v>34</v>
      </c>
      <c r="B39" s="133" t="s">
        <v>56</v>
      </c>
      <c r="C39" s="129">
        <f t="shared" si="0"/>
        <v>7770474</v>
      </c>
      <c r="D39" s="6">
        <f>D29+D35+D36</f>
        <v>7770474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130" t="s">
        <v>199</v>
      </c>
      <c r="C40" s="129">
        <f t="shared" si="0"/>
        <v>0</v>
      </c>
      <c r="D40" s="136"/>
      <c r="E40" s="136"/>
      <c r="F40" s="136"/>
      <c r="G40" s="136"/>
      <c r="H40" s="136"/>
    </row>
    <row r="41" spans="1:8" x14ac:dyDescent="0.25">
      <c r="A41" s="4">
        <v>36</v>
      </c>
      <c r="B41" s="137" t="s">
        <v>57</v>
      </c>
      <c r="C41" s="129">
        <f t="shared" si="0"/>
        <v>0</v>
      </c>
      <c r="D41" s="16">
        <f>SUM(D42:D45)</f>
        <v>0</v>
      </c>
      <c r="E41" s="16">
        <f>SUM(E42:E45)</f>
        <v>0</v>
      </c>
      <c r="F41" s="16">
        <f>SUM(F42:F45)</f>
        <v>0</v>
      </c>
      <c r="G41" s="16">
        <f>SUM(G42:G45)</f>
        <v>0</v>
      </c>
      <c r="H41" s="16">
        <f>SUM(H42:H45)</f>
        <v>0</v>
      </c>
    </row>
    <row r="42" spans="1:8" x14ac:dyDescent="0.25">
      <c r="A42" s="4">
        <v>37</v>
      </c>
      <c r="B42" s="137" t="s">
        <v>200</v>
      </c>
      <c r="C42" s="129">
        <f t="shared" si="0"/>
        <v>0</v>
      </c>
      <c r="D42" s="39"/>
      <c r="E42" s="39"/>
      <c r="F42" s="39"/>
      <c r="G42" s="39"/>
      <c r="H42" s="39"/>
    </row>
    <row r="43" spans="1:8" x14ac:dyDescent="0.25">
      <c r="A43" s="4">
        <v>38</v>
      </c>
      <c r="B43" s="137" t="s">
        <v>58</v>
      </c>
      <c r="C43" s="129">
        <f t="shared" si="0"/>
        <v>0</v>
      </c>
      <c r="D43" s="7"/>
      <c r="E43" s="7"/>
      <c r="F43" s="7"/>
      <c r="G43" s="7"/>
      <c r="H43" s="7"/>
    </row>
    <row r="44" spans="1:8" x14ac:dyDescent="0.25">
      <c r="A44" s="4">
        <v>39</v>
      </c>
      <c r="B44" s="137" t="s">
        <v>201</v>
      </c>
      <c r="C44" s="129">
        <f t="shared" si="0"/>
        <v>0</v>
      </c>
      <c r="D44" s="7"/>
      <c r="E44" s="7"/>
      <c r="F44" s="7"/>
      <c r="G44" s="7"/>
      <c r="H44" s="7"/>
    </row>
    <row r="45" spans="1:8" x14ac:dyDescent="0.25">
      <c r="A45" s="4">
        <v>40</v>
      </c>
      <c r="B45" s="137" t="s">
        <v>202</v>
      </c>
      <c r="C45" s="129">
        <f t="shared" si="0"/>
        <v>0</v>
      </c>
      <c r="D45" s="7"/>
      <c r="E45" s="7"/>
      <c r="F45" s="7"/>
      <c r="G45" s="7"/>
      <c r="H45" s="7"/>
    </row>
    <row r="46" spans="1:8" x14ac:dyDescent="0.25">
      <c r="A46" s="4">
        <v>41</v>
      </c>
      <c r="B46" s="128" t="s">
        <v>59</v>
      </c>
      <c r="C46" s="129">
        <f t="shared" si="0"/>
        <v>1170000</v>
      </c>
      <c r="D46" s="16">
        <f>SUM(D47:D48)</f>
        <v>0</v>
      </c>
      <c r="E46" s="16">
        <f>SUM(E47:E48)</f>
        <v>0</v>
      </c>
      <c r="F46" s="16">
        <f>SUM(F47:F48)</f>
        <v>1170000</v>
      </c>
      <c r="G46" s="16">
        <f>SUM(G47:G48)</f>
        <v>0</v>
      </c>
      <c r="H46" s="16">
        <f>SUM(H47:H48)</f>
        <v>0</v>
      </c>
    </row>
    <row r="47" spans="1:8" x14ac:dyDescent="0.25">
      <c r="A47" s="4">
        <v>42</v>
      </c>
      <c r="B47" s="128" t="s">
        <v>60</v>
      </c>
      <c r="C47" s="129">
        <f t="shared" si="0"/>
        <v>70000</v>
      </c>
      <c r="D47" s="5"/>
      <c r="E47" s="5"/>
      <c r="F47" s="5">
        <v>70000</v>
      </c>
      <c r="G47" s="5"/>
      <c r="H47" s="5"/>
    </row>
    <row r="48" spans="1:8" x14ac:dyDescent="0.25">
      <c r="A48" s="4">
        <v>43</v>
      </c>
      <c r="B48" s="128" t="s">
        <v>61</v>
      </c>
      <c r="C48" s="129">
        <f t="shared" si="0"/>
        <v>1100000</v>
      </c>
      <c r="D48" s="5"/>
      <c r="E48" s="5"/>
      <c r="F48" s="5">
        <v>1100000</v>
      </c>
      <c r="G48" s="5"/>
      <c r="H48" s="5"/>
    </row>
    <row r="49" spans="1:8" x14ac:dyDescent="0.25">
      <c r="A49" s="4">
        <v>44</v>
      </c>
      <c r="B49" s="128" t="s">
        <v>203</v>
      </c>
      <c r="C49" s="129">
        <f t="shared" si="0"/>
        <v>9610000</v>
      </c>
      <c r="D49" s="16">
        <f>SUM(D50:D53)</f>
        <v>9610000</v>
      </c>
      <c r="E49" s="16">
        <f>SUM(E50:E53)</f>
        <v>0</v>
      </c>
      <c r="F49" s="16">
        <f>SUM(F50:F53)</f>
        <v>0</v>
      </c>
      <c r="G49" s="16">
        <f>SUM(G50:G53)</f>
        <v>0</v>
      </c>
      <c r="H49" s="16">
        <f>SUM(H50:H53)</f>
        <v>0</v>
      </c>
    </row>
    <row r="50" spans="1:8" ht="26.4" x14ac:dyDescent="0.25">
      <c r="A50" s="4">
        <v>45</v>
      </c>
      <c r="B50" s="128" t="s">
        <v>204</v>
      </c>
      <c r="C50" s="129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128" t="s">
        <v>62</v>
      </c>
      <c r="C51" s="129">
        <f t="shared" si="0"/>
        <v>0</v>
      </c>
      <c r="D51" s="5"/>
      <c r="E51" s="5"/>
      <c r="F51" s="5"/>
      <c r="G51" s="5"/>
      <c r="H51" s="5"/>
    </row>
    <row r="52" spans="1:8" x14ac:dyDescent="0.25">
      <c r="A52" s="4">
        <v>47</v>
      </c>
      <c r="B52" s="128" t="s">
        <v>205</v>
      </c>
      <c r="C52" s="129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5">
      <c r="A53" s="4">
        <v>48</v>
      </c>
      <c r="B53" s="128" t="s">
        <v>63</v>
      </c>
      <c r="C53" s="129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5">
      <c r="A54" s="4">
        <v>49</v>
      </c>
      <c r="B54" s="128" t="s">
        <v>206</v>
      </c>
      <c r="C54" s="129">
        <f t="shared" si="0"/>
        <v>0</v>
      </c>
      <c r="D54" s="5"/>
      <c r="E54" s="5"/>
      <c r="F54" s="5"/>
      <c r="G54" s="5"/>
      <c r="H54" s="5"/>
    </row>
    <row r="55" spans="1:8" x14ac:dyDescent="0.25">
      <c r="A55" s="4">
        <v>50</v>
      </c>
      <c r="B55" s="128" t="s">
        <v>207</v>
      </c>
      <c r="C55" s="129">
        <f t="shared" si="0"/>
        <v>6185544</v>
      </c>
      <c r="D55" s="8">
        <v>5869644</v>
      </c>
      <c r="E55" s="8"/>
      <c r="F55" s="8">
        <v>315900</v>
      </c>
      <c r="G55" s="8"/>
      <c r="H55" s="8"/>
    </row>
    <row r="56" spans="1:8" x14ac:dyDescent="0.25">
      <c r="A56" s="4">
        <v>51</v>
      </c>
      <c r="B56" s="128" t="s">
        <v>64</v>
      </c>
      <c r="C56" s="129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52</v>
      </c>
      <c r="B57" s="128" t="s">
        <v>208</v>
      </c>
      <c r="C57" s="129">
        <f t="shared" si="0"/>
        <v>0</v>
      </c>
      <c r="D57" s="5"/>
      <c r="E57" s="5"/>
      <c r="F57" s="5"/>
      <c r="G57" s="5"/>
      <c r="H57" s="5"/>
    </row>
    <row r="58" spans="1:8" x14ac:dyDescent="0.25">
      <c r="A58" s="4">
        <v>53</v>
      </c>
      <c r="B58" s="128" t="s">
        <v>209</v>
      </c>
      <c r="C58" s="129">
        <f t="shared" si="0"/>
        <v>0</v>
      </c>
      <c r="D58" s="5"/>
      <c r="E58" s="5"/>
      <c r="F58" s="5"/>
      <c r="G58" s="5"/>
      <c r="H58" s="5"/>
    </row>
    <row r="59" spans="1:8" x14ac:dyDescent="0.25">
      <c r="A59" s="4">
        <v>54</v>
      </c>
      <c r="B59" s="128" t="s">
        <v>65</v>
      </c>
      <c r="C59" s="129">
        <f t="shared" si="0"/>
        <v>0</v>
      </c>
      <c r="D59" s="5"/>
      <c r="E59" s="5"/>
      <c r="F59" s="5"/>
      <c r="G59" s="5"/>
      <c r="H59" s="5"/>
    </row>
    <row r="60" spans="1:8" x14ac:dyDescent="0.25">
      <c r="A60" s="4">
        <v>55</v>
      </c>
      <c r="B60" s="128" t="s">
        <v>210</v>
      </c>
      <c r="C60" s="129">
        <f t="shared" si="0"/>
        <v>1460500</v>
      </c>
      <c r="D60" s="5">
        <v>1460500</v>
      </c>
      <c r="E60" s="3"/>
      <c r="F60" s="3"/>
      <c r="G60" s="3"/>
      <c r="H60" s="3"/>
    </row>
    <row r="61" spans="1:8" x14ac:dyDescent="0.25">
      <c r="A61" s="4">
        <v>56</v>
      </c>
      <c r="B61" s="133" t="s">
        <v>66</v>
      </c>
      <c r="C61" s="129">
        <f t="shared" si="0"/>
        <v>18426044</v>
      </c>
      <c r="D61" s="6">
        <f>D40+D41+D46+D49+D54+D55+D56+D57+D58+D59+D60</f>
        <v>16940144</v>
      </c>
      <c r="E61" s="6">
        <f>E40+E41+E46+E49+E54+E55+E56+E57+E58+E59+E60</f>
        <v>0</v>
      </c>
      <c r="F61" s="6">
        <f>F40+F41+F46+F49+F54+F55+F56+F57+F58+F59+F60</f>
        <v>1485900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5">
      <c r="A62" s="4">
        <v>57</v>
      </c>
      <c r="B62" s="128" t="s">
        <v>211</v>
      </c>
      <c r="C62" s="129">
        <f t="shared" si="0"/>
        <v>12129420</v>
      </c>
      <c r="D62" s="5">
        <v>12129420</v>
      </c>
      <c r="E62" s="5"/>
      <c r="F62" s="5"/>
      <c r="G62" s="3"/>
      <c r="H62" s="3"/>
    </row>
    <row r="63" spans="1:8" x14ac:dyDescent="0.25">
      <c r="A63" s="4">
        <v>58</v>
      </c>
      <c r="B63" s="128" t="s">
        <v>212</v>
      </c>
      <c r="C63" s="129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59</v>
      </c>
      <c r="B64" s="133" t="s">
        <v>67</v>
      </c>
      <c r="C64" s="129">
        <f t="shared" si="0"/>
        <v>12129420</v>
      </c>
      <c r="D64" s="6">
        <f>SUM(D62:D63)</f>
        <v>12129420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60</v>
      </c>
      <c r="B65" s="138" t="s">
        <v>104</v>
      </c>
      <c r="C65" s="129">
        <f t="shared" si="0"/>
        <v>0</v>
      </c>
      <c r="D65" s="39"/>
      <c r="E65" s="39"/>
      <c r="F65" s="39"/>
      <c r="G65" s="39"/>
      <c r="H65" s="39"/>
    </row>
    <row r="66" spans="1:8" x14ac:dyDescent="0.25">
      <c r="A66" s="4">
        <v>61</v>
      </c>
      <c r="B66" s="139" t="s">
        <v>103</v>
      </c>
      <c r="C66" s="129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6.4" x14ac:dyDescent="0.25">
      <c r="A67" s="4">
        <v>62</v>
      </c>
      <c r="B67" s="128" t="s">
        <v>68</v>
      </c>
      <c r="C67" s="129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63</v>
      </c>
      <c r="B68" s="128" t="s">
        <v>69</v>
      </c>
      <c r="C68" s="129">
        <f t="shared" si="0"/>
        <v>390000</v>
      </c>
      <c r="D68" s="5">
        <v>390000</v>
      </c>
      <c r="E68" s="5"/>
      <c r="F68" s="5"/>
      <c r="G68" s="5"/>
      <c r="H68" s="5"/>
    </row>
    <row r="69" spans="1:8" x14ac:dyDescent="0.25">
      <c r="A69" s="4">
        <v>64</v>
      </c>
      <c r="B69" s="128" t="s">
        <v>70</v>
      </c>
      <c r="C69" s="129">
        <f t="shared" si="0"/>
        <v>0</v>
      </c>
      <c r="D69" s="3"/>
      <c r="E69" s="3"/>
      <c r="F69" s="3"/>
      <c r="G69" s="3"/>
      <c r="H69" s="3"/>
    </row>
    <row r="70" spans="1:8" x14ac:dyDescent="0.25">
      <c r="A70" s="4">
        <v>65</v>
      </c>
      <c r="B70" s="133" t="s">
        <v>71</v>
      </c>
      <c r="C70" s="129">
        <f t="shared" si="0"/>
        <v>390000</v>
      </c>
      <c r="D70" s="17">
        <f>SUM(D67:D69)</f>
        <v>390000</v>
      </c>
      <c r="E70" s="17">
        <f>SUM(E67:E69)</f>
        <v>0</v>
      </c>
      <c r="F70" s="17">
        <f>SUM(F67:F69)</f>
        <v>0</v>
      </c>
      <c r="G70" s="17">
        <f>SUM(G67:G69)</f>
        <v>0</v>
      </c>
      <c r="H70" s="17">
        <f>SUM(H67:H69)</f>
        <v>0</v>
      </c>
    </row>
    <row r="71" spans="1:8" x14ac:dyDescent="0.25">
      <c r="A71" s="4">
        <v>66</v>
      </c>
      <c r="B71" s="140" t="s">
        <v>72</v>
      </c>
      <c r="C71" s="129">
        <f t="shared" ref="C71:C110" si="1">SUM(D71:H71)</f>
        <v>38715938</v>
      </c>
      <c r="D71" s="122">
        <f>D20+D28+D39+D61+D64+D66+D70</f>
        <v>37230038</v>
      </c>
      <c r="E71" s="122">
        <f>E20+E28+E39+E61+E64+E66+E70</f>
        <v>0</v>
      </c>
      <c r="F71" s="122">
        <f>F20+F28+F39+F61+F64+F66+F70</f>
        <v>1485900</v>
      </c>
      <c r="G71" s="122">
        <f>G20+G28+G39+G61+G64+G66+G70</f>
        <v>0</v>
      </c>
      <c r="H71" s="122">
        <f>H20+H28+H39+H61+H64+H66+H70</f>
        <v>0</v>
      </c>
    </row>
    <row r="72" spans="1:8" ht="26.4" x14ac:dyDescent="0.25">
      <c r="A72" s="4">
        <v>67</v>
      </c>
      <c r="B72" s="130" t="s">
        <v>213</v>
      </c>
      <c r="C72" s="129">
        <f t="shared" si="1"/>
        <v>0</v>
      </c>
      <c r="D72" s="39"/>
      <c r="E72" s="39"/>
      <c r="F72" s="39"/>
      <c r="G72" s="39"/>
      <c r="H72" s="39"/>
    </row>
    <row r="73" spans="1:8" ht="26.4" x14ac:dyDescent="0.25">
      <c r="A73" s="4">
        <v>68</v>
      </c>
      <c r="B73" s="128" t="s">
        <v>214</v>
      </c>
      <c r="C73" s="129">
        <f t="shared" si="1"/>
        <v>0</v>
      </c>
      <c r="D73" s="5"/>
      <c r="E73" s="5"/>
      <c r="F73" s="5"/>
      <c r="G73" s="5"/>
      <c r="H73" s="5"/>
    </row>
    <row r="74" spans="1:8" x14ac:dyDescent="0.25">
      <c r="A74" s="4">
        <v>69</v>
      </c>
      <c r="B74" s="128" t="s">
        <v>73</v>
      </c>
      <c r="C74" s="129">
        <f t="shared" si="1"/>
        <v>0</v>
      </c>
      <c r="D74" s="5"/>
      <c r="E74" s="5"/>
      <c r="F74" s="5"/>
      <c r="G74" s="5"/>
      <c r="H74" s="5"/>
    </row>
    <row r="75" spans="1:8" x14ac:dyDescent="0.25">
      <c r="A75" s="4">
        <v>70</v>
      </c>
      <c r="B75" s="128" t="s">
        <v>215</v>
      </c>
      <c r="C75" s="129">
        <f t="shared" si="1"/>
        <v>4554500</v>
      </c>
      <c r="D75" s="5"/>
      <c r="E75" s="5"/>
      <c r="F75" s="5">
        <v>3221000</v>
      </c>
      <c r="G75" s="5">
        <v>1333500</v>
      </c>
      <c r="H75" s="5"/>
    </row>
    <row r="76" spans="1:8" x14ac:dyDescent="0.25">
      <c r="A76" s="4">
        <v>71</v>
      </c>
      <c r="B76" s="128" t="s">
        <v>74</v>
      </c>
      <c r="C76" s="129">
        <f t="shared" si="1"/>
        <v>4554500</v>
      </c>
      <c r="D76" s="15">
        <f>SUM(D72:D75)</f>
        <v>0</v>
      </c>
      <c r="E76" s="15">
        <f>SUM(E72:E75)</f>
        <v>0</v>
      </c>
      <c r="F76" s="15">
        <f>SUM(F72:F75)</f>
        <v>3221000</v>
      </c>
      <c r="G76" s="15">
        <f>SUM(G72:G75)</f>
        <v>1333500</v>
      </c>
      <c r="H76" s="15">
        <f>SUM(H72:H75)</f>
        <v>0</v>
      </c>
    </row>
    <row r="77" spans="1:8" ht="13.8" thickBot="1" x14ac:dyDescent="0.3">
      <c r="A77" s="4">
        <v>72</v>
      </c>
      <c r="B77" s="141" t="s">
        <v>75</v>
      </c>
      <c r="C77" s="173">
        <f t="shared" si="1"/>
        <v>4554500</v>
      </c>
      <c r="D77" s="18">
        <f>D76</f>
        <v>0</v>
      </c>
      <c r="E77" s="18">
        <f>E76</f>
        <v>0</v>
      </c>
      <c r="F77" s="18">
        <f>F76</f>
        <v>3221000</v>
      </c>
      <c r="G77" s="18">
        <f>G76</f>
        <v>1333500</v>
      </c>
      <c r="H77" s="18">
        <f>H76</f>
        <v>0</v>
      </c>
    </row>
    <row r="78" spans="1:8" ht="13.8" thickBot="1" x14ac:dyDescent="0.3">
      <c r="A78" s="4">
        <v>73</v>
      </c>
      <c r="B78" s="169" t="s">
        <v>38</v>
      </c>
      <c r="C78" s="174">
        <f t="shared" si="1"/>
        <v>43270438</v>
      </c>
      <c r="D78" s="175">
        <f>D71+D77</f>
        <v>37230038</v>
      </c>
      <c r="E78" s="175">
        <f>E71+E77</f>
        <v>0</v>
      </c>
      <c r="F78" s="175">
        <f>F71+F77</f>
        <v>4706900</v>
      </c>
      <c r="G78" s="175">
        <f>G71+G77</f>
        <v>1333500</v>
      </c>
      <c r="H78" s="176">
        <f>H71+H77</f>
        <v>0</v>
      </c>
    </row>
    <row r="79" spans="1:8" ht="13.8" thickTop="1" x14ac:dyDescent="0.25">
      <c r="A79" s="4">
        <v>74</v>
      </c>
      <c r="B79" s="171" t="s">
        <v>3</v>
      </c>
      <c r="C79" s="172">
        <f t="shared" si="1"/>
        <v>0</v>
      </c>
      <c r="D79" s="177"/>
      <c r="E79" s="177"/>
      <c r="F79" s="177"/>
      <c r="G79" s="177"/>
      <c r="H79" s="177"/>
    </row>
    <row r="80" spans="1:8" ht="26.4" x14ac:dyDescent="0.25">
      <c r="A80" s="4">
        <v>75</v>
      </c>
      <c r="B80" s="147" t="s">
        <v>4</v>
      </c>
      <c r="C80" s="129">
        <f t="shared" si="1"/>
        <v>0</v>
      </c>
      <c r="D80" s="148"/>
      <c r="E80" s="148"/>
      <c r="F80" s="148"/>
      <c r="G80" s="148"/>
      <c r="H80" s="148"/>
    </row>
    <row r="81" spans="1:8" x14ac:dyDescent="0.25">
      <c r="A81" s="4">
        <v>76</v>
      </c>
      <c r="B81" s="147" t="s">
        <v>5</v>
      </c>
      <c r="C81" s="129">
        <f t="shared" si="1"/>
        <v>19147600</v>
      </c>
      <c r="D81" s="148">
        <v>13107200</v>
      </c>
      <c r="E81" s="148"/>
      <c r="F81" s="148">
        <v>4706900</v>
      </c>
      <c r="G81" s="148">
        <v>1333500</v>
      </c>
      <c r="H81" s="148"/>
    </row>
    <row r="82" spans="1:8" x14ac:dyDescent="0.25">
      <c r="A82" s="4">
        <v>77</v>
      </c>
      <c r="B82" s="22" t="s">
        <v>6</v>
      </c>
      <c r="C82" s="149">
        <f t="shared" si="1"/>
        <v>0</v>
      </c>
      <c r="D82" s="27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6.4" x14ac:dyDescent="0.25">
      <c r="A83" s="4">
        <v>78</v>
      </c>
      <c r="B83" s="22" t="s">
        <v>7</v>
      </c>
      <c r="C83" s="149">
        <f t="shared" si="1"/>
        <v>0</v>
      </c>
      <c r="D83" s="25"/>
      <c r="E83" s="5"/>
      <c r="F83" s="5"/>
      <c r="G83" s="5"/>
      <c r="H83" s="5"/>
    </row>
    <row r="84" spans="1:8" x14ac:dyDescent="0.25">
      <c r="A84" s="4">
        <v>79</v>
      </c>
      <c r="B84" s="22" t="s">
        <v>8</v>
      </c>
      <c r="C84" s="149">
        <f t="shared" si="1"/>
        <v>0</v>
      </c>
      <c r="D84" s="27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5">
      <c r="A85" s="4">
        <v>80</v>
      </c>
      <c r="B85" s="22" t="s">
        <v>9</v>
      </c>
      <c r="C85" s="149">
        <f t="shared" si="1"/>
        <v>0</v>
      </c>
      <c r="D85" s="27"/>
      <c r="E85" s="7"/>
      <c r="F85" s="7"/>
      <c r="G85" s="7"/>
      <c r="H85" s="7"/>
    </row>
    <row r="86" spans="1:8" x14ac:dyDescent="0.25">
      <c r="A86" s="4">
        <v>81</v>
      </c>
      <c r="B86" s="22" t="s">
        <v>10</v>
      </c>
      <c r="C86" s="149">
        <f t="shared" si="1"/>
        <v>0</v>
      </c>
      <c r="D86" s="27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5">
      <c r="A87" s="4">
        <v>82</v>
      </c>
      <c r="B87" s="22" t="s">
        <v>11</v>
      </c>
      <c r="C87" s="149">
        <f t="shared" si="1"/>
        <v>0</v>
      </c>
      <c r="D87" s="25"/>
      <c r="E87" s="5"/>
      <c r="F87" s="5"/>
      <c r="G87" s="5"/>
      <c r="H87" s="5"/>
    </row>
    <row r="88" spans="1:8" x14ac:dyDescent="0.25">
      <c r="A88" s="4">
        <v>83</v>
      </c>
      <c r="B88" s="22" t="s">
        <v>12</v>
      </c>
      <c r="C88" s="149">
        <f t="shared" si="1"/>
        <v>0</v>
      </c>
      <c r="D88" s="25"/>
      <c r="E88" s="5"/>
      <c r="F88" s="5"/>
      <c r="G88" s="5"/>
      <c r="H88" s="5"/>
    </row>
    <row r="89" spans="1:8" x14ac:dyDescent="0.25">
      <c r="A89" s="4">
        <v>84</v>
      </c>
      <c r="B89" s="28" t="s">
        <v>13</v>
      </c>
      <c r="C89" s="149">
        <f t="shared" si="1"/>
        <v>0</v>
      </c>
      <c r="D89" s="3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5">
      <c r="A90" s="4">
        <v>85</v>
      </c>
      <c r="B90" s="22" t="s">
        <v>14</v>
      </c>
      <c r="C90" s="149">
        <f t="shared" si="1"/>
        <v>0</v>
      </c>
      <c r="D90" s="25"/>
      <c r="E90" s="5"/>
      <c r="F90" s="5"/>
      <c r="G90" s="5"/>
      <c r="H90" s="5"/>
    </row>
    <row r="91" spans="1:8" ht="26.4" x14ac:dyDescent="0.25">
      <c r="A91" s="4">
        <v>86</v>
      </c>
      <c r="B91" s="22" t="s">
        <v>15</v>
      </c>
      <c r="C91" s="149">
        <f t="shared" si="1"/>
        <v>0</v>
      </c>
      <c r="D91" s="26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5">
      <c r="A92" s="4">
        <v>87</v>
      </c>
      <c r="B92" s="22" t="s">
        <v>218</v>
      </c>
      <c r="C92" s="149">
        <f t="shared" si="1"/>
        <v>0</v>
      </c>
      <c r="D92" s="25"/>
      <c r="E92" s="5"/>
      <c r="F92" s="5"/>
      <c r="G92" s="5"/>
      <c r="H92" s="5"/>
    </row>
    <row r="93" spans="1:8" x14ac:dyDescent="0.25">
      <c r="A93" s="4">
        <v>88</v>
      </c>
      <c r="B93" s="22" t="s">
        <v>16</v>
      </c>
      <c r="C93" s="149">
        <f t="shared" si="1"/>
        <v>0</v>
      </c>
      <c r="D93" s="25"/>
      <c r="E93" s="5"/>
      <c r="F93" s="5"/>
      <c r="G93" s="5"/>
      <c r="H93" s="5"/>
    </row>
    <row r="94" spans="1:8" x14ac:dyDescent="0.25">
      <c r="A94" s="4">
        <v>89</v>
      </c>
      <c r="B94" s="22" t="s">
        <v>17</v>
      </c>
      <c r="C94" s="149">
        <f t="shared" si="1"/>
        <v>0</v>
      </c>
      <c r="D94" s="25"/>
      <c r="E94" s="5"/>
      <c r="F94" s="5"/>
      <c r="G94" s="5"/>
      <c r="H94" s="5"/>
    </row>
    <row r="95" spans="1:8" x14ac:dyDescent="0.25">
      <c r="A95" s="4">
        <v>90</v>
      </c>
      <c r="B95" s="22" t="s">
        <v>18</v>
      </c>
      <c r="C95" s="149">
        <f t="shared" si="1"/>
        <v>0</v>
      </c>
      <c r="D95" s="25"/>
      <c r="E95" s="5"/>
      <c r="F95" s="5"/>
      <c r="G95" s="5"/>
      <c r="H95" s="5"/>
    </row>
    <row r="96" spans="1:8" ht="26.4" x14ac:dyDescent="0.25">
      <c r="A96" s="4">
        <v>91</v>
      </c>
      <c r="B96" s="22" t="s">
        <v>219</v>
      </c>
      <c r="C96" s="149">
        <f t="shared" si="1"/>
        <v>5171670</v>
      </c>
      <c r="D96" s="25">
        <v>5171670</v>
      </c>
      <c r="E96" s="5"/>
      <c r="F96" s="5"/>
      <c r="G96" s="5"/>
      <c r="H96" s="5"/>
    </row>
    <row r="97" spans="1:8" x14ac:dyDescent="0.25">
      <c r="A97" s="4">
        <v>92</v>
      </c>
      <c r="B97" s="22" t="s">
        <v>220</v>
      </c>
      <c r="C97" s="149">
        <f t="shared" si="1"/>
        <v>0</v>
      </c>
      <c r="D97" s="25"/>
      <c r="E97" s="5"/>
      <c r="F97" s="5"/>
      <c r="G97" s="5"/>
      <c r="H97" s="5"/>
    </row>
    <row r="98" spans="1:8" x14ac:dyDescent="0.25">
      <c r="A98" s="4">
        <v>93</v>
      </c>
      <c r="B98" s="22" t="s">
        <v>19</v>
      </c>
      <c r="C98" s="149">
        <f t="shared" si="1"/>
        <v>4000000</v>
      </c>
      <c r="D98" s="25">
        <v>4000000</v>
      </c>
      <c r="E98" s="5"/>
      <c r="F98" s="5"/>
      <c r="G98" s="5"/>
      <c r="H98" s="5"/>
    </row>
    <row r="99" spans="1:8" x14ac:dyDescent="0.25">
      <c r="A99" s="4">
        <v>94</v>
      </c>
      <c r="B99" s="28" t="s">
        <v>20</v>
      </c>
      <c r="C99" s="149">
        <f t="shared" si="1"/>
        <v>9171670</v>
      </c>
      <c r="D99" s="30">
        <f>D90+D91+D96+D97+D98</f>
        <v>9171670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8" x14ac:dyDescent="0.25">
      <c r="A100" s="4">
        <v>95</v>
      </c>
      <c r="B100" s="22" t="s">
        <v>21</v>
      </c>
      <c r="C100" s="149">
        <f t="shared" si="1"/>
        <v>0</v>
      </c>
      <c r="D100" s="25"/>
      <c r="E100" s="5"/>
      <c r="F100" s="5"/>
      <c r="G100" s="5"/>
      <c r="H100" s="5"/>
    </row>
    <row r="101" spans="1:8" x14ac:dyDescent="0.25">
      <c r="A101" s="4">
        <v>96</v>
      </c>
      <c r="B101" s="22" t="s">
        <v>22</v>
      </c>
      <c r="C101" s="149">
        <f t="shared" si="1"/>
        <v>8019171</v>
      </c>
      <c r="D101" s="25">
        <v>8019171</v>
      </c>
      <c r="E101" s="5"/>
      <c r="F101" s="5"/>
      <c r="G101" s="5"/>
      <c r="H101" s="5"/>
    </row>
    <row r="102" spans="1:8" x14ac:dyDescent="0.25">
      <c r="A102" s="4">
        <v>97</v>
      </c>
      <c r="B102" s="22" t="s">
        <v>23</v>
      </c>
      <c r="C102" s="149">
        <f t="shared" si="1"/>
        <v>0</v>
      </c>
      <c r="D102" s="25"/>
      <c r="E102" s="5"/>
      <c r="F102" s="5"/>
      <c r="G102" s="5"/>
      <c r="H102" s="5"/>
    </row>
    <row r="103" spans="1:8" x14ac:dyDescent="0.25">
      <c r="A103" s="4">
        <v>98</v>
      </c>
      <c r="B103" s="22" t="s">
        <v>24</v>
      </c>
      <c r="C103" s="149">
        <f t="shared" si="1"/>
        <v>0</v>
      </c>
      <c r="D103" s="25"/>
      <c r="E103" s="5"/>
      <c r="F103" s="5"/>
      <c r="G103" s="5"/>
      <c r="H103" s="5"/>
    </row>
    <row r="104" spans="1:8" ht="26.4" x14ac:dyDescent="0.25">
      <c r="A104" s="4">
        <v>99</v>
      </c>
      <c r="B104" s="22" t="s">
        <v>25</v>
      </c>
      <c r="C104" s="149">
        <f t="shared" si="1"/>
        <v>2165176</v>
      </c>
      <c r="D104" s="25">
        <v>2165176</v>
      </c>
      <c r="E104" s="5"/>
      <c r="F104" s="5"/>
      <c r="G104" s="5"/>
      <c r="H104" s="5"/>
    </row>
    <row r="105" spans="1:8" x14ac:dyDescent="0.25">
      <c r="A105" s="4">
        <v>100</v>
      </c>
      <c r="B105" s="28" t="s">
        <v>26</v>
      </c>
      <c r="C105" s="149">
        <f t="shared" si="1"/>
        <v>10184347</v>
      </c>
      <c r="D105" s="30">
        <f>SUM(D100:D104)</f>
        <v>10184347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8" x14ac:dyDescent="0.25">
      <c r="A106" s="4">
        <v>101</v>
      </c>
      <c r="B106" s="22" t="s">
        <v>27</v>
      </c>
      <c r="C106" s="149">
        <f t="shared" si="1"/>
        <v>167182</v>
      </c>
      <c r="D106" s="25">
        <v>167182</v>
      </c>
      <c r="E106" s="5"/>
      <c r="F106" s="5"/>
      <c r="G106" s="5"/>
      <c r="H106" s="5"/>
    </row>
    <row r="107" spans="1:8" x14ac:dyDescent="0.25">
      <c r="A107" s="4">
        <v>102</v>
      </c>
      <c r="B107" s="22" t="s">
        <v>221</v>
      </c>
      <c r="C107" s="149">
        <f t="shared" si="1"/>
        <v>0</v>
      </c>
      <c r="D107" s="25"/>
      <c r="E107" s="5"/>
      <c r="F107" s="5"/>
      <c r="G107" s="5"/>
      <c r="H107" s="5"/>
    </row>
    <row r="108" spans="1:8" x14ac:dyDescent="0.25">
      <c r="A108" s="4">
        <v>103</v>
      </c>
      <c r="B108" s="22" t="s">
        <v>28</v>
      </c>
      <c r="C108" s="149">
        <f t="shared" si="1"/>
        <v>0</v>
      </c>
      <c r="D108" s="25"/>
      <c r="E108" s="5"/>
      <c r="F108" s="5"/>
      <c r="G108" s="5"/>
      <c r="H108" s="5"/>
    </row>
    <row r="109" spans="1:8" ht="26.4" x14ac:dyDescent="0.25">
      <c r="A109" s="4">
        <v>104</v>
      </c>
      <c r="B109" s="22" t="s">
        <v>29</v>
      </c>
      <c r="C109" s="149">
        <f t="shared" si="1"/>
        <v>45139</v>
      </c>
      <c r="D109" s="25">
        <v>45139</v>
      </c>
      <c r="E109" s="5"/>
      <c r="F109" s="5"/>
      <c r="G109" s="5"/>
      <c r="H109" s="5"/>
    </row>
    <row r="110" spans="1:8" x14ac:dyDescent="0.25">
      <c r="A110" s="4">
        <v>105</v>
      </c>
      <c r="B110" s="28" t="s">
        <v>30</v>
      </c>
      <c r="C110" s="149">
        <f t="shared" si="1"/>
        <v>212321</v>
      </c>
      <c r="D110" s="30">
        <f>SUM(D106:D109)</f>
        <v>212321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8" ht="26.4" x14ac:dyDescent="0.25">
      <c r="A111" s="4">
        <v>106</v>
      </c>
      <c r="B111" s="22" t="s">
        <v>31</v>
      </c>
      <c r="C111" s="149">
        <f>SUM(D111:H111)</f>
        <v>0</v>
      </c>
      <c r="D111" s="27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</row>
    <row r="112" spans="1:8" ht="26.4" x14ac:dyDescent="0.25">
      <c r="A112" s="4">
        <v>107</v>
      </c>
      <c r="B112" s="22" t="s">
        <v>222</v>
      </c>
      <c r="C112" s="149">
        <f t="shared" ref="C112:C121" si="2">SUM(D112:H112)</f>
        <v>0</v>
      </c>
      <c r="D112" s="25"/>
      <c r="E112" s="5"/>
      <c r="F112" s="5"/>
      <c r="G112" s="5"/>
      <c r="H112" s="5"/>
    </row>
    <row r="113" spans="1:8" x14ac:dyDescent="0.25">
      <c r="A113" s="4">
        <v>108</v>
      </c>
      <c r="B113" s="22" t="s">
        <v>223</v>
      </c>
      <c r="C113" s="149">
        <f t="shared" si="2"/>
        <v>0</v>
      </c>
      <c r="D113" s="25"/>
      <c r="E113" s="5"/>
      <c r="F113" s="5"/>
      <c r="G113" s="5"/>
      <c r="H113" s="5"/>
    </row>
    <row r="114" spans="1:8" x14ac:dyDescent="0.25">
      <c r="A114" s="4">
        <v>109</v>
      </c>
      <c r="B114" s="22" t="s">
        <v>224</v>
      </c>
      <c r="C114" s="149">
        <f t="shared" si="2"/>
        <v>300000</v>
      </c>
      <c r="D114" s="25">
        <v>300000</v>
      </c>
      <c r="E114" s="5"/>
      <c r="F114" s="5"/>
      <c r="G114" s="5"/>
      <c r="H114" s="5"/>
    </row>
    <row r="115" spans="1:8" x14ac:dyDescent="0.25">
      <c r="A115" s="4">
        <v>110</v>
      </c>
      <c r="B115" s="28" t="s">
        <v>32</v>
      </c>
      <c r="C115" s="149">
        <f t="shared" si="2"/>
        <v>0</v>
      </c>
      <c r="D115" s="3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8" x14ac:dyDescent="0.25">
      <c r="A116" s="4">
        <v>111</v>
      </c>
      <c r="B116" s="23" t="s">
        <v>33</v>
      </c>
      <c r="C116" s="149">
        <f t="shared" si="2"/>
        <v>38715938</v>
      </c>
      <c r="D116" s="31">
        <f>D79+D80+D81+D89+D99+D105+D110+D115</f>
        <v>32675538</v>
      </c>
      <c r="E116" s="10">
        <f>E79+E80+E81+E89+E99+E105+E110+E115</f>
        <v>0</v>
      </c>
      <c r="F116" s="10">
        <f>F79+F80+F81+F89+F99+F105+F110+F115</f>
        <v>4706900</v>
      </c>
      <c r="G116" s="10">
        <f>G79+G80+G81+G89+G99+G105+G110+G115</f>
        <v>1333500</v>
      </c>
      <c r="H116" s="10">
        <f>H79+H80+H81+H89+H99+H105+H110+H115</f>
        <v>0</v>
      </c>
    </row>
    <row r="117" spans="1:8" ht="26.4" x14ac:dyDescent="0.25">
      <c r="A117" s="4">
        <v>112</v>
      </c>
      <c r="B117" s="22" t="s">
        <v>34</v>
      </c>
      <c r="C117" s="149">
        <f t="shared" si="2"/>
        <v>0</v>
      </c>
      <c r="D117" s="25"/>
      <c r="E117" s="5"/>
      <c r="F117" s="5"/>
      <c r="G117" s="5"/>
      <c r="H117" s="5"/>
    </row>
    <row r="118" spans="1:8" x14ac:dyDescent="0.25">
      <c r="A118" s="4">
        <v>113</v>
      </c>
      <c r="B118" s="22" t="s">
        <v>35</v>
      </c>
      <c r="C118" s="149">
        <f t="shared" si="2"/>
        <v>4554500</v>
      </c>
      <c r="D118" s="25">
        <v>4554500</v>
      </c>
      <c r="E118" s="5"/>
      <c r="F118" s="5"/>
      <c r="G118" s="5"/>
      <c r="H118" s="5"/>
    </row>
    <row r="119" spans="1:8" x14ac:dyDescent="0.25">
      <c r="A119" s="4">
        <v>114</v>
      </c>
      <c r="B119" s="22" t="s">
        <v>36</v>
      </c>
      <c r="C119" s="149">
        <f t="shared" si="2"/>
        <v>4554500</v>
      </c>
      <c r="D119" s="27">
        <f>SUM(D117:D118)</f>
        <v>4554500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8" ht="13.8" thickBot="1" x14ac:dyDescent="0.3">
      <c r="A120" s="4">
        <v>115</v>
      </c>
      <c r="B120" s="24" t="s">
        <v>37</v>
      </c>
      <c r="C120" s="149">
        <f t="shared" si="2"/>
        <v>4554500</v>
      </c>
      <c r="D120" s="32">
        <f>D119</f>
        <v>4554500</v>
      </c>
      <c r="E120" s="11">
        <f>E119</f>
        <v>0</v>
      </c>
      <c r="F120" s="11">
        <f>F119</f>
        <v>0</v>
      </c>
      <c r="G120" s="11">
        <f>G119</f>
        <v>0</v>
      </c>
      <c r="H120" s="11">
        <f>H119</f>
        <v>0</v>
      </c>
    </row>
    <row r="121" spans="1:8" ht="14.4" thickTop="1" thickBot="1" x14ac:dyDescent="0.3">
      <c r="A121" s="4">
        <v>116</v>
      </c>
      <c r="B121" s="29" t="s">
        <v>38</v>
      </c>
      <c r="C121" s="149">
        <f t="shared" si="2"/>
        <v>43270438</v>
      </c>
      <c r="D121" s="19">
        <f>D116+D120</f>
        <v>37230038</v>
      </c>
      <c r="E121" s="12">
        <f>E116+E120</f>
        <v>0</v>
      </c>
      <c r="F121" s="12">
        <f>F116+F120</f>
        <v>4706900</v>
      </c>
      <c r="G121" s="12">
        <f>G116+G120</f>
        <v>1333500</v>
      </c>
      <c r="H121" s="12">
        <f>H116+H120</f>
        <v>0</v>
      </c>
    </row>
    <row r="122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B817E-C01D-4753-8AC8-559818FB157A}">
  <dimension ref="A1:H122"/>
  <sheetViews>
    <sheetView workbookViewId="0">
      <pane ySplit="6" topLeftCell="A72" activePane="bottomLeft" state="frozen"/>
      <selection pane="bottomLeft" activeCell="F2" sqref="F2"/>
    </sheetView>
  </sheetViews>
  <sheetFormatPr defaultRowHeight="13.2" x14ac:dyDescent="0.25"/>
  <cols>
    <col min="1" max="1" width="5.6640625" style="123" customWidth="1"/>
    <col min="2" max="2" width="50" style="123" customWidth="1"/>
    <col min="3" max="3" width="14.6640625" style="123" customWidth="1"/>
    <col min="4" max="8" width="12.6640625" style="123" customWidth="1"/>
    <col min="9" max="255" width="9.109375" style="123"/>
    <col min="256" max="256" width="5.6640625" style="123" customWidth="1"/>
    <col min="257" max="257" width="50" style="123" customWidth="1"/>
    <col min="258" max="258" width="28.88671875" style="123" customWidth="1"/>
    <col min="259" max="511" width="9.109375" style="123"/>
    <col min="512" max="512" width="5.6640625" style="123" customWidth="1"/>
    <col min="513" max="513" width="50" style="123" customWidth="1"/>
    <col min="514" max="514" width="28.88671875" style="123" customWidth="1"/>
    <col min="515" max="767" width="9.109375" style="123"/>
    <col min="768" max="768" width="5.6640625" style="123" customWidth="1"/>
    <col min="769" max="769" width="50" style="123" customWidth="1"/>
    <col min="770" max="770" width="28.88671875" style="123" customWidth="1"/>
    <col min="771" max="1023" width="9.109375" style="123"/>
    <col min="1024" max="1024" width="5.6640625" style="123" customWidth="1"/>
    <col min="1025" max="1025" width="50" style="123" customWidth="1"/>
    <col min="1026" max="1026" width="28.88671875" style="123" customWidth="1"/>
    <col min="1027" max="1279" width="9.109375" style="123"/>
    <col min="1280" max="1280" width="5.6640625" style="123" customWidth="1"/>
    <col min="1281" max="1281" width="50" style="123" customWidth="1"/>
    <col min="1282" max="1282" width="28.88671875" style="123" customWidth="1"/>
    <col min="1283" max="1535" width="9.109375" style="123"/>
    <col min="1536" max="1536" width="5.6640625" style="123" customWidth="1"/>
    <col min="1537" max="1537" width="50" style="123" customWidth="1"/>
    <col min="1538" max="1538" width="28.88671875" style="123" customWidth="1"/>
    <col min="1539" max="1791" width="9.109375" style="123"/>
    <col min="1792" max="1792" width="5.6640625" style="123" customWidth="1"/>
    <col min="1793" max="1793" width="50" style="123" customWidth="1"/>
    <col min="1794" max="1794" width="28.88671875" style="123" customWidth="1"/>
    <col min="1795" max="2047" width="9.109375" style="123"/>
    <col min="2048" max="2048" width="5.6640625" style="123" customWidth="1"/>
    <col min="2049" max="2049" width="50" style="123" customWidth="1"/>
    <col min="2050" max="2050" width="28.88671875" style="123" customWidth="1"/>
    <col min="2051" max="2303" width="9.109375" style="123"/>
    <col min="2304" max="2304" width="5.6640625" style="123" customWidth="1"/>
    <col min="2305" max="2305" width="50" style="123" customWidth="1"/>
    <col min="2306" max="2306" width="28.88671875" style="123" customWidth="1"/>
    <col min="2307" max="2559" width="9.109375" style="123"/>
    <col min="2560" max="2560" width="5.6640625" style="123" customWidth="1"/>
    <col min="2561" max="2561" width="50" style="123" customWidth="1"/>
    <col min="2562" max="2562" width="28.88671875" style="123" customWidth="1"/>
    <col min="2563" max="2815" width="9.109375" style="123"/>
    <col min="2816" max="2816" width="5.6640625" style="123" customWidth="1"/>
    <col min="2817" max="2817" width="50" style="123" customWidth="1"/>
    <col min="2818" max="2818" width="28.88671875" style="123" customWidth="1"/>
    <col min="2819" max="3071" width="9.109375" style="123"/>
    <col min="3072" max="3072" width="5.6640625" style="123" customWidth="1"/>
    <col min="3073" max="3073" width="50" style="123" customWidth="1"/>
    <col min="3074" max="3074" width="28.88671875" style="123" customWidth="1"/>
    <col min="3075" max="3327" width="9.109375" style="123"/>
    <col min="3328" max="3328" width="5.6640625" style="123" customWidth="1"/>
    <col min="3329" max="3329" width="50" style="123" customWidth="1"/>
    <col min="3330" max="3330" width="28.88671875" style="123" customWidth="1"/>
    <col min="3331" max="3583" width="9.109375" style="123"/>
    <col min="3584" max="3584" width="5.6640625" style="123" customWidth="1"/>
    <col min="3585" max="3585" width="50" style="123" customWidth="1"/>
    <col min="3586" max="3586" width="28.88671875" style="123" customWidth="1"/>
    <col min="3587" max="3839" width="9.109375" style="123"/>
    <col min="3840" max="3840" width="5.6640625" style="123" customWidth="1"/>
    <col min="3841" max="3841" width="50" style="123" customWidth="1"/>
    <col min="3842" max="3842" width="28.88671875" style="123" customWidth="1"/>
    <col min="3843" max="4095" width="9.109375" style="123"/>
    <col min="4096" max="4096" width="5.6640625" style="123" customWidth="1"/>
    <col min="4097" max="4097" width="50" style="123" customWidth="1"/>
    <col min="4098" max="4098" width="28.88671875" style="123" customWidth="1"/>
    <col min="4099" max="4351" width="9.109375" style="123"/>
    <col min="4352" max="4352" width="5.6640625" style="123" customWidth="1"/>
    <col min="4353" max="4353" width="50" style="123" customWidth="1"/>
    <col min="4354" max="4354" width="28.88671875" style="123" customWidth="1"/>
    <col min="4355" max="4607" width="9.109375" style="123"/>
    <col min="4608" max="4608" width="5.6640625" style="123" customWidth="1"/>
    <col min="4609" max="4609" width="50" style="123" customWidth="1"/>
    <col min="4610" max="4610" width="28.88671875" style="123" customWidth="1"/>
    <col min="4611" max="4863" width="9.109375" style="123"/>
    <col min="4864" max="4864" width="5.6640625" style="123" customWidth="1"/>
    <col min="4865" max="4865" width="50" style="123" customWidth="1"/>
    <col min="4866" max="4866" width="28.88671875" style="123" customWidth="1"/>
    <col min="4867" max="5119" width="9.109375" style="123"/>
    <col min="5120" max="5120" width="5.6640625" style="123" customWidth="1"/>
    <col min="5121" max="5121" width="50" style="123" customWidth="1"/>
    <col min="5122" max="5122" width="28.88671875" style="123" customWidth="1"/>
    <col min="5123" max="5375" width="9.109375" style="123"/>
    <col min="5376" max="5376" width="5.6640625" style="123" customWidth="1"/>
    <col min="5377" max="5377" width="50" style="123" customWidth="1"/>
    <col min="5378" max="5378" width="28.88671875" style="123" customWidth="1"/>
    <col min="5379" max="5631" width="9.109375" style="123"/>
    <col min="5632" max="5632" width="5.6640625" style="123" customWidth="1"/>
    <col min="5633" max="5633" width="50" style="123" customWidth="1"/>
    <col min="5634" max="5634" width="28.88671875" style="123" customWidth="1"/>
    <col min="5635" max="5887" width="9.109375" style="123"/>
    <col min="5888" max="5888" width="5.6640625" style="123" customWidth="1"/>
    <col min="5889" max="5889" width="50" style="123" customWidth="1"/>
    <col min="5890" max="5890" width="28.88671875" style="123" customWidth="1"/>
    <col min="5891" max="6143" width="9.109375" style="123"/>
    <col min="6144" max="6144" width="5.6640625" style="123" customWidth="1"/>
    <col min="6145" max="6145" width="50" style="123" customWidth="1"/>
    <col min="6146" max="6146" width="28.88671875" style="123" customWidth="1"/>
    <col min="6147" max="6399" width="9.109375" style="123"/>
    <col min="6400" max="6400" width="5.6640625" style="123" customWidth="1"/>
    <col min="6401" max="6401" width="50" style="123" customWidth="1"/>
    <col min="6402" max="6402" width="28.88671875" style="123" customWidth="1"/>
    <col min="6403" max="6655" width="9.109375" style="123"/>
    <col min="6656" max="6656" width="5.6640625" style="123" customWidth="1"/>
    <col min="6657" max="6657" width="50" style="123" customWidth="1"/>
    <col min="6658" max="6658" width="28.88671875" style="123" customWidth="1"/>
    <col min="6659" max="6911" width="9.109375" style="123"/>
    <col min="6912" max="6912" width="5.6640625" style="123" customWidth="1"/>
    <col min="6913" max="6913" width="50" style="123" customWidth="1"/>
    <col min="6914" max="6914" width="28.88671875" style="123" customWidth="1"/>
    <col min="6915" max="7167" width="9.109375" style="123"/>
    <col min="7168" max="7168" width="5.6640625" style="123" customWidth="1"/>
    <col min="7169" max="7169" width="50" style="123" customWidth="1"/>
    <col min="7170" max="7170" width="28.88671875" style="123" customWidth="1"/>
    <col min="7171" max="7423" width="9.109375" style="123"/>
    <col min="7424" max="7424" width="5.6640625" style="123" customWidth="1"/>
    <col min="7425" max="7425" width="50" style="123" customWidth="1"/>
    <col min="7426" max="7426" width="28.88671875" style="123" customWidth="1"/>
    <col min="7427" max="7679" width="9.109375" style="123"/>
    <col min="7680" max="7680" width="5.6640625" style="123" customWidth="1"/>
    <col min="7681" max="7681" width="50" style="123" customWidth="1"/>
    <col min="7682" max="7682" width="28.88671875" style="123" customWidth="1"/>
    <col min="7683" max="7935" width="9.109375" style="123"/>
    <col min="7936" max="7936" width="5.6640625" style="123" customWidth="1"/>
    <col min="7937" max="7937" width="50" style="123" customWidth="1"/>
    <col min="7938" max="7938" width="28.88671875" style="123" customWidth="1"/>
    <col min="7939" max="8191" width="9.109375" style="123"/>
    <col min="8192" max="8192" width="5.6640625" style="123" customWidth="1"/>
    <col min="8193" max="8193" width="50" style="123" customWidth="1"/>
    <col min="8194" max="8194" width="28.88671875" style="123" customWidth="1"/>
    <col min="8195" max="8447" width="9.109375" style="123"/>
    <col min="8448" max="8448" width="5.6640625" style="123" customWidth="1"/>
    <col min="8449" max="8449" width="50" style="123" customWidth="1"/>
    <col min="8450" max="8450" width="28.88671875" style="123" customWidth="1"/>
    <col min="8451" max="8703" width="9.109375" style="123"/>
    <col min="8704" max="8704" width="5.6640625" style="123" customWidth="1"/>
    <col min="8705" max="8705" width="50" style="123" customWidth="1"/>
    <col min="8706" max="8706" width="28.88671875" style="123" customWidth="1"/>
    <col min="8707" max="8959" width="9.109375" style="123"/>
    <col min="8960" max="8960" width="5.6640625" style="123" customWidth="1"/>
    <col min="8961" max="8961" width="50" style="123" customWidth="1"/>
    <col min="8962" max="8962" width="28.88671875" style="123" customWidth="1"/>
    <col min="8963" max="9215" width="9.109375" style="123"/>
    <col min="9216" max="9216" width="5.6640625" style="123" customWidth="1"/>
    <col min="9217" max="9217" width="50" style="123" customWidth="1"/>
    <col min="9218" max="9218" width="28.88671875" style="123" customWidth="1"/>
    <col min="9219" max="9471" width="9.109375" style="123"/>
    <col min="9472" max="9472" width="5.6640625" style="123" customWidth="1"/>
    <col min="9473" max="9473" width="50" style="123" customWidth="1"/>
    <col min="9474" max="9474" width="28.88671875" style="123" customWidth="1"/>
    <col min="9475" max="9727" width="9.109375" style="123"/>
    <col min="9728" max="9728" width="5.6640625" style="123" customWidth="1"/>
    <col min="9729" max="9729" width="50" style="123" customWidth="1"/>
    <col min="9730" max="9730" width="28.88671875" style="123" customWidth="1"/>
    <col min="9731" max="9983" width="9.109375" style="123"/>
    <col min="9984" max="9984" width="5.6640625" style="123" customWidth="1"/>
    <col min="9985" max="9985" width="50" style="123" customWidth="1"/>
    <col min="9986" max="9986" width="28.88671875" style="123" customWidth="1"/>
    <col min="9987" max="10239" width="9.109375" style="123"/>
    <col min="10240" max="10240" width="5.6640625" style="123" customWidth="1"/>
    <col min="10241" max="10241" width="50" style="123" customWidth="1"/>
    <col min="10242" max="10242" width="28.88671875" style="123" customWidth="1"/>
    <col min="10243" max="10495" width="9.109375" style="123"/>
    <col min="10496" max="10496" width="5.6640625" style="123" customWidth="1"/>
    <col min="10497" max="10497" width="50" style="123" customWidth="1"/>
    <col min="10498" max="10498" width="28.88671875" style="123" customWidth="1"/>
    <col min="10499" max="10751" width="9.109375" style="123"/>
    <col min="10752" max="10752" width="5.6640625" style="123" customWidth="1"/>
    <col min="10753" max="10753" width="50" style="123" customWidth="1"/>
    <col min="10754" max="10754" width="28.88671875" style="123" customWidth="1"/>
    <col min="10755" max="11007" width="9.109375" style="123"/>
    <col min="11008" max="11008" width="5.6640625" style="123" customWidth="1"/>
    <col min="11009" max="11009" width="50" style="123" customWidth="1"/>
    <col min="11010" max="11010" width="28.88671875" style="123" customWidth="1"/>
    <col min="11011" max="11263" width="9.109375" style="123"/>
    <col min="11264" max="11264" width="5.6640625" style="123" customWidth="1"/>
    <col min="11265" max="11265" width="50" style="123" customWidth="1"/>
    <col min="11266" max="11266" width="28.88671875" style="123" customWidth="1"/>
    <col min="11267" max="11519" width="9.109375" style="123"/>
    <col min="11520" max="11520" width="5.6640625" style="123" customWidth="1"/>
    <col min="11521" max="11521" width="50" style="123" customWidth="1"/>
    <col min="11522" max="11522" width="28.88671875" style="123" customWidth="1"/>
    <col min="11523" max="11775" width="9.109375" style="123"/>
    <col min="11776" max="11776" width="5.6640625" style="123" customWidth="1"/>
    <col min="11777" max="11777" width="50" style="123" customWidth="1"/>
    <col min="11778" max="11778" width="28.88671875" style="123" customWidth="1"/>
    <col min="11779" max="12031" width="9.109375" style="123"/>
    <col min="12032" max="12032" width="5.6640625" style="123" customWidth="1"/>
    <col min="12033" max="12033" width="50" style="123" customWidth="1"/>
    <col min="12034" max="12034" width="28.88671875" style="123" customWidth="1"/>
    <col min="12035" max="12287" width="9.109375" style="123"/>
    <col min="12288" max="12288" width="5.6640625" style="123" customWidth="1"/>
    <col min="12289" max="12289" width="50" style="123" customWidth="1"/>
    <col min="12290" max="12290" width="28.88671875" style="123" customWidth="1"/>
    <col min="12291" max="12543" width="9.109375" style="123"/>
    <col min="12544" max="12544" width="5.6640625" style="123" customWidth="1"/>
    <col min="12545" max="12545" width="50" style="123" customWidth="1"/>
    <col min="12546" max="12546" width="28.88671875" style="123" customWidth="1"/>
    <col min="12547" max="12799" width="9.109375" style="123"/>
    <col min="12800" max="12800" width="5.6640625" style="123" customWidth="1"/>
    <col min="12801" max="12801" width="50" style="123" customWidth="1"/>
    <col min="12802" max="12802" width="28.88671875" style="123" customWidth="1"/>
    <col min="12803" max="13055" width="9.109375" style="123"/>
    <col min="13056" max="13056" width="5.6640625" style="123" customWidth="1"/>
    <col min="13057" max="13057" width="50" style="123" customWidth="1"/>
    <col min="13058" max="13058" width="28.88671875" style="123" customWidth="1"/>
    <col min="13059" max="13311" width="9.109375" style="123"/>
    <col min="13312" max="13312" width="5.6640625" style="123" customWidth="1"/>
    <col min="13313" max="13313" width="50" style="123" customWidth="1"/>
    <col min="13314" max="13314" width="28.88671875" style="123" customWidth="1"/>
    <col min="13315" max="13567" width="9.109375" style="123"/>
    <col min="13568" max="13568" width="5.6640625" style="123" customWidth="1"/>
    <col min="13569" max="13569" width="50" style="123" customWidth="1"/>
    <col min="13570" max="13570" width="28.88671875" style="123" customWidth="1"/>
    <col min="13571" max="13823" width="9.109375" style="123"/>
    <col min="13824" max="13824" width="5.6640625" style="123" customWidth="1"/>
    <col min="13825" max="13825" width="50" style="123" customWidth="1"/>
    <col min="13826" max="13826" width="28.88671875" style="123" customWidth="1"/>
    <col min="13827" max="14079" width="9.109375" style="123"/>
    <col min="14080" max="14080" width="5.6640625" style="123" customWidth="1"/>
    <col min="14081" max="14081" width="50" style="123" customWidth="1"/>
    <col min="14082" max="14082" width="28.88671875" style="123" customWidth="1"/>
    <col min="14083" max="14335" width="9.109375" style="123"/>
    <col min="14336" max="14336" width="5.6640625" style="123" customWidth="1"/>
    <col min="14337" max="14337" width="50" style="123" customWidth="1"/>
    <col min="14338" max="14338" width="28.88671875" style="123" customWidth="1"/>
    <col min="14339" max="14591" width="9.109375" style="123"/>
    <col min="14592" max="14592" width="5.6640625" style="123" customWidth="1"/>
    <col min="14593" max="14593" width="50" style="123" customWidth="1"/>
    <col min="14594" max="14594" width="28.88671875" style="123" customWidth="1"/>
    <col min="14595" max="14847" width="9.109375" style="123"/>
    <col min="14848" max="14848" width="5.6640625" style="123" customWidth="1"/>
    <col min="14849" max="14849" width="50" style="123" customWidth="1"/>
    <col min="14850" max="14850" width="28.88671875" style="123" customWidth="1"/>
    <col min="14851" max="15103" width="9.109375" style="123"/>
    <col min="15104" max="15104" width="5.6640625" style="123" customWidth="1"/>
    <col min="15105" max="15105" width="50" style="123" customWidth="1"/>
    <col min="15106" max="15106" width="28.88671875" style="123" customWidth="1"/>
    <col min="15107" max="15359" width="9.109375" style="123"/>
    <col min="15360" max="15360" width="5.6640625" style="123" customWidth="1"/>
    <col min="15361" max="15361" width="50" style="123" customWidth="1"/>
    <col min="15362" max="15362" width="28.88671875" style="123" customWidth="1"/>
    <col min="15363" max="15615" width="9.109375" style="123"/>
    <col min="15616" max="15616" width="5.6640625" style="123" customWidth="1"/>
    <col min="15617" max="15617" width="50" style="123" customWidth="1"/>
    <col min="15618" max="15618" width="28.88671875" style="123" customWidth="1"/>
    <col min="15619" max="15871" width="9.109375" style="123"/>
    <col min="15872" max="15872" width="5.6640625" style="123" customWidth="1"/>
    <col min="15873" max="15873" width="50" style="123" customWidth="1"/>
    <col min="15874" max="15874" width="28.88671875" style="123" customWidth="1"/>
    <col min="15875" max="16127" width="9.109375" style="123"/>
    <col min="16128" max="16128" width="5.6640625" style="123" customWidth="1"/>
    <col min="16129" max="16129" width="50" style="123" customWidth="1"/>
    <col min="16130" max="16130" width="28.88671875" style="123" customWidth="1"/>
    <col min="16131" max="16384" width="9.109375" style="123"/>
  </cols>
  <sheetData>
    <row r="1" spans="1:8" x14ac:dyDescent="0.25">
      <c r="B1" s="124" t="s">
        <v>174</v>
      </c>
      <c r="F1" s="123" t="s">
        <v>331</v>
      </c>
    </row>
    <row r="2" spans="1:8" x14ac:dyDescent="0.25">
      <c r="B2" s="124" t="s">
        <v>175</v>
      </c>
      <c r="C2" s="125"/>
      <c r="F2" s="225" t="s">
        <v>431</v>
      </c>
    </row>
    <row r="3" spans="1:8" x14ac:dyDescent="0.25">
      <c r="C3" s="13"/>
      <c r="F3" s="123" t="s">
        <v>77</v>
      </c>
    </row>
    <row r="4" spans="1:8" x14ac:dyDescent="0.25">
      <c r="B4" s="126" t="s">
        <v>287</v>
      </c>
      <c r="C4" s="127" t="s">
        <v>176</v>
      </c>
    </row>
    <row r="5" spans="1:8" ht="39.6" x14ac:dyDescent="0.25">
      <c r="A5" s="1" t="s">
        <v>1</v>
      </c>
      <c r="B5" s="2" t="s">
        <v>2</v>
      </c>
      <c r="C5" s="3" t="s">
        <v>177</v>
      </c>
      <c r="D5" s="3" t="s">
        <v>40</v>
      </c>
      <c r="E5" s="3" t="s">
        <v>178</v>
      </c>
      <c r="F5" s="3" t="s">
        <v>42</v>
      </c>
      <c r="G5" s="3" t="s">
        <v>172</v>
      </c>
      <c r="H5" s="3" t="s">
        <v>43</v>
      </c>
    </row>
    <row r="6" spans="1:8" ht="26.4" x14ac:dyDescent="0.25">
      <c r="A6" s="4">
        <v>1</v>
      </c>
      <c r="B6" s="128" t="s">
        <v>44</v>
      </c>
      <c r="C6" s="129">
        <f>SUM(D6:H6)</f>
        <v>0</v>
      </c>
      <c r="D6" s="5"/>
      <c r="E6" s="5"/>
      <c r="F6" s="5"/>
      <c r="G6" s="5"/>
      <c r="H6" s="5"/>
    </row>
    <row r="7" spans="1:8" ht="26.4" x14ac:dyDescent="0.25">
      <c r="A7" s="4">
        <v>2</v>
      </c>
      <c r="B7" s="128" t="s">
        <v>179</v>
      </c>
      <c r="C7" s="129">
        <f t="shared" ref="C7:C70" si="0">SUM(D7:H7)</f>
        <v>0</v>
      </c>
      <c r="D7" s="5"/>
      <c r="E7" s="5"/>
      <c r="F7" s="5"/>
      <c r="G7" s="5"/>
      <c r="H7" s="5"/>
    </row>
    <row r="8" spans="1:8" ht="26.4" x14ac:dyDescent="0.25">
      <c r="A8" s="4">
        <v>3</v>
      </c>
      <c r="B8" s="128" t="s">
        <v>180</v>
      </c>
      <c r="C8" s="129">
        <f t="shared" si="0"/>
        <v>0</v>
      </c>
      <c r="D8" s="5"/>
      <c r="E8" s="5"/>
      <c r="F8" s="5"/>
      <c r="G8" s="5"/>
      <c r="H8" s="5"/>
    </row>
    <row r="9" spans="1:8" ht="26.4" x14ac:dyDescent="0.25">
      <c r="A9" s="4">
        <v>4</v>
      </c>
      <c r="B9" s="128" t="s">
        <v>181</v>
      </c>
      <c r="C9" s="129">
        <f t="shared" si="0"/>
        <v>0</v>
      </c>
      <c r="D9" s="5"/>
      <c r="E9" s="5"/>
      <c r="F9" s="5"/>
      <c r="G9" s="5"/>
      <c r="H9" s="5"/>
    </row>
    <row r="10" spans="1:8" ht="26.4" x14ac:dyDescent="0.25">
      <c r="A10" s="4">
        <v>5</v>
      </c>
      <c r="B10" s="128" t="s">
        <v>182</v>
      </c>
      <c r="C10" s="129">
        <f t="shared" si="0"/>
        <v>0</v>
      </c>
      <c r="D10" s="5"/>
      <c r="E10" s="5"/>
      <c r="F10" s="5"/>
      <c r="G10" s="5"/>
      <c r="H10" s="5"/>
    </row>
    <row r="11" spans="1:8" x14ac:dyDescent="0.25">
      <c r="A11" s="4">
        <v>6</v>
      </c>
      <c r="B11" s="128" t="s">
        <v>156</v>
      </c>
      <c r="C11" s="129">
        <f t="shared" si="0"/>
        <v>0</v>
      </c>
      <c r="D11" s="5"/>
      <c r="E11" s="5"/>
      <c r="F11" s="5"/>
      <c r="G11" s="5"/>
      <c r="H11" s="5"/>
    </row>
    <row r="12" spans="1:8" x14ac:dyDescent="0.25">
      <c r="A12" s="4">
        <v>7</v>
      </c>
      <c r="B12" s="128" t="s">
        <v>45</v>
      </c>
      <c r="C12" s="129">
        <f t="shared" si="0"/>
        <v>0</v>
      </c>
      <c r="D12" s="14">
        <f>SUM(D6:D11)</f>
        <v>0</v>
      </c>
      <c r="E12" s="14">
        <f>SUM(E6:E11)</f>
        <v>0</v>
      </c>
      <c r="F12" s="14">
        <f>SUM(F6:F11)</f>
        <v>0</v>
      </c>
      <c r="G12" s="14">
        <f>SUM(G6:G11)</f>
        <v>0</v>
      </c>
      <c r="H12" s="14">
        <f>SUM(H6:H11)</f>
        <v>0</v>
      </c>
    </row>
    <row r="13" spans="1:8" s="132" customFormat="1" x14ac:dyDescent="0.25">
      <c r="A13" s="4">
        <v>8</v>
      </c>
      <c r="B13" s="130" t="s">
        <v>183</v>
      </c>
      <c r="C13" s="129">
        <f t="shared" si="0"/>
        <v>0</v>
      </c>
      <c r="D13" s="131"/>
      <c r="E13" s="131"/>
      <c r="F13" s="131"/>
      <c r="G13" s="131"/>
      <c r="H13" s="131"/>
    </row>
    <row r="14" spans="1:8" ht="26.4" x14ac:dyDescent="0.25">
      <c r="A14" s="4">
        <v>9</v>
      </c>
      <c r="B14" s="128" t="s">
        <v>46</v>
      </c>
      <c r="C14" s="129">
        <f t="shared" si="0"/>
        <v>0</v>
      </c>
      <c r="D14" s="14">
        <f>SUM(D15:D19)</f>
        <v>0</v>
      </c>
      <c r="E14" s="14">
        <f>SUM(E15:E19)</f>
        <v>0</v>
      </c>
      <c r="F14" s="14">
        <f>SUM(F15:F19)</f>
        <v>0</v>
      </c>
      <c r="G14" s="14">
        <f>SUM(G15:G19)</f>
        <v>0</v>
      </c>
      <c r="H14" s="14">
        <f>SUM(H15:H19)</f>
        <v>0</v>
      </c>
    </row>
    <row r="15" spans="1:8" x14ac:dyDescent="0.25">
      <c r="A15" s="4">
        <v>10</v>
      </c>
      <c r="B15" s="128" t="s">
        <v>184</v>
      </c>
      <c r="C15" s="129">
        <f t="shared" si="0"/>
        <v>0</v>
      </c>
      <c r="D15" s="5"/>
      <c r="E15" s="5"/>
      <c r="F15" s="5"/>
      <c r="G15" s="5"/>
      <c r="H15" s="5"/>
    </row>
    <row r="16" spans="1:8" x14ac:dyDescent="0.25">
      <c r="A16" s="4">
        <v>11</v>
      </c>
      <c r="B16" s="128" t="s">
        <v>185</v>
      </c>
      <c r="C16" s="129">
        <f t="shared" si="0"/>
        <v>0</v>
      </c>
      <c r="D16" s="5"/>
      <c r="E16" s="5"/>
      <c r="F16" s="5"/>
      <c r="G16" s="5"/>
      <c r="H16" s="5"/>
    </row>
    <row r="17" spans="1:8" x14ac:dyDescent="0.25">
      <c r="A17" s="4">
        <v>12</v>
      </c>
      <c r="B17" s="128" t="s">
        <v>186</v>
      </c>
      <c r="C17" s="129">
        <f t="shared" si="0"/>
        <v>0</v>
      </c>
      <c r="D17" s="5"/>
      <c r="E17" s="5"/>
      <c r="F17" s="5"/>
      <c r="G17" s="5"/>
      <c r="H17" s="5"/>
    </row>
    <row r="18" spans="1:8" x14ac:dyDescent="0.25">
      <c r="A18" s="4">
        <v>13</v>
      </c>
      <c r="B18" s="128" t="s">
        <v>187</v>
      </c>
      <c r="C18" s="129">
        <f t="shared" si="0"/>
        <v>0</v>
      </c>
      <c r="D18" s="5"/>
      <c r="E18" s="5"/>
      <c r="F18" s="5"/>
      <c r="G18" s="5"/>
      <c r="H18" s="5"/>
    </row>
    <row r="19" spans="1:8" x14ac:dyDescent="0.25">
      <c r="A19" s="4">
        <v>14</v>
      </c>
      <c r="B19" s="128" t="s">
        <v>188</v>
      </c>
      <c r="C19" s="129">
        <f t="shared" si="0"/>
        <v>0</v>
      </c>
      <c r="D19" s="5"/>
      <c r="E19" s="5"/>
      <c r="F19" s="5"/>
      <c r="G19" s="5"/>
      <c r="H19" s="5"/>
    </row>
    <row r="20" spans="1:8" ht="26.4" x14ac:dyDescent="0.25">
      <c r="A20" s="4">
        <v>15</v>
      </c>
      <c r="B20" s="133" t="s">
        <v>47</v>
      </c>
      <c r="C20" s="129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5">
      <c r="A21" s="4">
        <v>16</v>
      </c>
      <c r="B21" s="128" t="s">
        <v>48</v>
      </c>
      <c r="C21" s="129">
        <f t="shared" si="0"/>
        <v>0</v>
      </c>
      <c r="D21" s="15">
        <f>D22</f>
        <v>0</v>
      </c>
      <c r="E21" s="15">
        <f>E22</f>
        <v>0</v>
      </c>
      <c r="F21" s="15">
        <f>F22</f>
        <v>0</v>
      </c>
      <c r="G21" s="15">
        <f>G22</f>
        <v>0</v>
      </c>
      <c r="H21" s="15">
        <f>H22</f>
        <v>0</v>
      </c>
    </row>
    <row r="22" spans="1:8" x14ac:dyDescent="0.25">
      <c r="A22" s="4">
        <v>17</v>
      </c>
      <c r="B22" s="128" t="s">
        <v>189</v>
      </c>
      <c r="C22" s="129">
        <f t="shared" si="0"/>
        <v>0</v>
      </c>
      <c r="D22" s="134"/>
      <c r="E22" s="134"/>
      <c r="F22" s="134"/>
      <c r="G22" s="134"/>
      <c r="H22" s="134"/>
    </row>
    <row r="23" spans="1:8" x14ac:dyDescent="0.25">
      <c r="A23" s="4">
        <v>18</v>
      </c>
      <c r="B23" s="128" t="s">
        <v>190</v>
      </c>
      <c r="C23" s="129">
        <f t="shared" si="0"/>
        <v>0</v>
      </c>
      <c r="D23" s="15">
        <f>SUM(D24:D27)</f>
        <v>0</v>
      </c>
      <c r="E23" s="15">
        <f>SUM(E24:E27)</f>
        <v>0</v>
      </c>
      <c r="F23" s="15">
        <f>SUM(F24:F27)</f>
        <v>0</v>
      </c>
      <c r="G23" s="15">
        <f>SUM(G24:G27)</f>
        <v>0</v>
      </c>
      <c r="H23" s="15">
        <f>SUM(H24:H27)</f>
        <v>0</v>
      </c>
    </row>
    <row r="24" spans="1:8" x14ac:dyDescent="0.25">
      <c r="A24" s="4">
        <v>19</v>
      </c>
      <c r="B24" s="128" t="s">
        <v>191</v>
      </c>
      <c r="C24" s="129">
        <f t="shared" si="0"/>
        <v>0</v>
      </c>
      <c r="D24" s="3"/>
      <c r="E24" s="3"/>
      <c r="F24" s="3"/>
      <c r="G24" s="3"/>
      <c r="H24" s="3"/>
    </row>
    <row r="25" spans="1:8" x14ac:dyDescent="0.25">
      <c r="A25" s="4">
        <v>20</v>
      </c>
      <c r="B25" s="128" t="s">
        <v>192</v>
      </c>
      <c r="C25" s="129">
        <f t="shared" si="0"/>
        <v>0</v>
      </c>
      <c r="D25" s="3"/>
      <c r="E25" s="3"/>
      <c r="F25" s="3"/>
      <c r="G25" s="3"/>
      <c r="H25" s="3"/>
    </row>
    <row r="26" spans="1:8" x14ac:dyDescent="0.25">
      <c r="A26" s="4">
        <v>21</v>
      </c>
      <c r="B26" s="128" t="s">
        <v>193</v>
      </c>
      <c r="C26" s="129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135" t="s">
        <v>194</v>
      </c>
      <c r="C27" s="129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133" t="s">
        <v>49</v>
      </c>
      <c r="C28" s="129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5">
      <c r="A29" s="4">
        <v>24</v>
      </c>
      <c r="B29" s="128" t="s">
        <v>50</v>
      </c>
      <c r="C29" s="129">
        <f t="shared" si="0"/>
        <v>7879357</v>
      </c>
      <c r="D29" s="14">
        <f>SUM(D30:D31)</f>
        <v>7879357</v>
      </c>
      <c r="E29" s="14">
        <f>SUM(E30:E31)</f>
        <v>0</v>
      </c>
      <c r="F29" s="14">
        <f>SUM(F30:F31)</f>
        <v>0</v>
      </c>
      <c r="G29" s="14">
        <f>SUM(G30:G31)</f>
        <v>0</v>
      </c>
      <c r="H29" s="14">
        <f>SUM(H30:H31)</f>
        <v>0</v>
      </c>
    </row>
    <row r="30" spans="1:8" x14ac:dyDescent="0.25">
      <c r="A30" s="4">
        <v>25</v>
      </c>
      <c r="B30" s="128" t="s">
        <v>51</v>
      </c>
      <c r="C30" s="129">
        <f t="shared" si="0"/>
        <v>7879357</v>
      </c>
      <c r="D30" s="5">
        <v>7879357</v>
      </c>
      <c r="E30" s="5"/>
      <c r="F30" s="5"/>
      <c r="G30" s="5"/>
      <c r="H30" s="5"/>
    </row>
    <row r="31" spans="1:8" ht="16.5" customHeight="1" x14ac:dyDescent="0.25">
      <c r="A31" s="4">
        <v>26</v>
      </c>
      <c r="B31" s="128" t="s">
        <v>52</v>
      </c>
      <c r="C31" s="129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128" t="s">
        <v>53</v>
      </c>
      <c r="C32" s="129">
        <f t="shared" si="0"/>
        <v>0</v>
      </c>
      <c r="D32" s="5"/>
      <c r="E32" s="5"/>
      <c r="F32" s="5"/>
      <c r="G32" s="5"/>
      <c r="H32" s="5"/>
    </row>
    <row r="33" spans="1:8" x14ac:dyDescent="0.25">
      <c r="A33" s="4">
        <v>28</v>
      </c>
      <c r="B33" s="128" t="s">
        <v>195</v>
      </c>
      <c r="C33" s="129">
        <f t="shared" si="0"/>
        <v>0</v>
      </c>
      <c r="D33" s="5"/>
      <c r="E33" s="5"/>
      <c r="F33" s="5"/>
      <c r="G33" s="5"/>
      <c r="H33" s="5"/>
    </row>
    <row r="34" spans="1:8" ht="26.4" x14ac:dyDescent="0.25">
      <c r="A34" s="4">
        <v>29</v>
      </c>
      <c r="B34" s="128" t="s">
        <v>196</v>
      </c>
      <c r="C34" s="129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128" t="s">
        <v>54</v>
      </c>
      <c r="C35" s="129">
        <f t="shared" si="0"/>
        <v>0</v>
      </c>
      <c r="D35" s="14">
        <f>SUM(D32:D34)</f>
        <v>0</v>
      </c>
      <c r="E35" s="14">
        <f>SUM(E32:E34)</f>
        <v>0</v>
      </c>
      <c r="F35" s="14">
        <f>SUM(F32:F34)</f>
        <v>0</v>
      </c>
      <c r="G35" s="14">
        <f>SUM(G32:G34)</f>
        <v>0</v>
      </c>
      <c r="H35" s="14">
        <f>SUM(H32:H34)</f>
        <v>0</v>
      </c>
    </row>
    <row r="36" spans="1:8" x14ac:dyDescent="0.25">
      <c r="A36" s="4">
        <v>31</v>
      </c>
      <c r="B36" s="128" t="s">
        <v>55</v>
      </c>
      <c r="C36" s="129">
        <f t="shared" si="0"/>
        <v>0</v>
      </c>
      <c r="D36" s="14">
        <f>SUM(D37:D38)</f>
        <v>0</v>
      </c>
      <c r="E36" s="14">
        <f>SUM(E37:E38)</f>
        <v>0</v>
      </c>
      <c r="F36" s="14">
        <f>SUM(F37:F38)</f>
        <v>0</v>
      </c>
      <c r="G36" s="14">
        <f>SUM(G37:G38)</f>
        <v>0</v>
      </c>
      <c r="H36" s="14">
        <f>SUM(H37:H38)</f>
        <v>0</v>
      </c>
    </row>
    <row r="37" spans="1:8" ht="39.6" x14ac:dyDescent="0.25">
      <c r="A37" s="4">
        <v>32</v>
      </c>
      <c r="B37" s="128" t="s">
        <v>197</v>
      </c>
      <c r="C37" s="129">
        <f t="shared" si="0"/>
        <v>0</v>
      </c>
      <c r="D37" s="5"/>
      <c r="E37" s="5"/>
      <c r="F37" s="5"/>
      <c r="G37" s="5"/>
      <c r="H37" s="5"/>
    </row>
    <row r="38" spans="1:8" x14ac:dyDescent="0.25">
      <c r="A38" s="4">
        <v>33</v>
      </c>
      <c r="B38" s="128" t="s">
        <v>198</v>
      </c>
      <c r="C38" s="129">
        <f t="shared" si="0"/>
        <v>0</v>
      </c>
      <c r="D38" s="5"/>
      <c r="E38" s="5"/>
      <c r="F38" s="5"/>
      <c r="G38" s="5"/>
      <c r="H38" s="5"/>
    </row>
    <row r="39" spans="1:8" x14ac:dyDescent="0.25">
      <c r="A39" s="4">
        <v>34</v>
      </c>
      <c r="B39" s="133" t="s">
        <v>56</v>
      </c>
      <c r="C39" s="129">
        <f t="shared" si="0"/>
        <v>7879357</v>
      </c>
      <c r="D39" s="6">
        <f>D29+D35+D36</f>
        <v>7879357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130" t="s">
        <v>199</v>
      </c>
      <c r="C40" s="129">
        <f t="shared" si="0"/>
        <v>0</v>
      </c>
      <c r="D40" s="136"/>
      <c r="E40" s="136"/>
      <c r="F40" s="136"/>
      <c r="G40" s="136"/>
      <c r="H40" s="136"/>
    </row>
    <row r="41" spans="1:8" x14ac:dyDescent="0.25">
      <c r="A41" s="4">
        <v>36</v>
      </c>
      <c r="B41" s="137" t="s">
        <v>57</v>
      </c>
      <c r="C41" s="129">
        <f t="shared" si="0"/>
        <v>0</v>
      </c>
      <c r="D41" s="16">
        <f>SUM(D42:D45)</f>
        <v>0</v>
      </c>
      <c r="E41" s="16">
        <f>SUM(E42:E45)</f>
        <v>0</v>
      </c>
      <c r="F41" s="16">
        <f>SUM(F42:F45)</f>
        <v>0</v>
      </c>
      <c r="G41" s="16">
        <f>SUM(G42:G45)</f>
        <v>0</v>
      </c>
      <c r="H41" s="16">
        <f>SUM(H42:H45)</f>
        <v>0</v>
      </c>
    </row>
    <row r="42" spans="1:8" x14ac:dyDescent="0.25">
      <c r="A42" s="4">
        <v>37</v>
      </c>
      <c r="B42" s="137" t="s">
        <v>200</v>
      </c>
      <c r="C42" s="129">
        <f t="shared" si="0"/>
        <v>0</v>
      </c>
      <c r="D42" s="39"/>
      <c r="E42" s="39"/>
      <c r="F42" s="39"/>
      <c r="G42" s="39"/>
      <c r="H42" s="39"/>
    </row>
    <row r="43" spans="1:8" x14ac:dyDescent="0.25">
      <c r="A43" s="4">
        <v>38</v>
      </c>
      <c r="B43" s="137" t="s">
        <v>58</v>
      </c>
      <c r="C43" s="129">
        <f t="shared" si="0"/>
        <v>0</v>
      </c>
      <c r="D43" s="7"/>
      <c r="E43" s="7"/>
      <c r="F43" s="7"/>
      <c r="G43" s="7"/>
      <c r="H43" s="7"/>
    </row>
    <row r="44" spans="1:8" x14ac:dyDescent="0.25">
      <c r="A44" s="4">
        <v>39</v>
      </c>
      <c r="B44" s="137" t="s">
        <v>201</v>
      </c>
      <c r="C44" s="129">
        <f t="shared" si="0"/>
        <v>0</v>
      </c>
      <c r="D44" s="7"/>
      <c r="E44" s="7"/>
      <c r="F44" s="7"/>
      <c r="G44" s="7"/>
      <c r="H44" s="7"/>
    </row>
    <row r="45" spans="1:8" x14ac:dyDescent="0.25">
      <c r="A45" s="4">
        <v>40</v>
      </c>
      <c r="B45" s="137" t="s">
        <v>202</v>
      </c>
      <c r="C45" s="129">
        <f t="shared" si="0"/>
        <v>0</v>
      </c>
      <c r="D45" s="7"/>
      <c r="E45" s="7"/>
      <c r="F45" s="7"/>
      <c r="G45" s="7"/>
      <c r="H45" s="7"/>
    </row>
    <row r="46" spans="1:8" x14ac:dyDescent="0.25">
      <c r="A46" s="4">
        <v>41</v>
      </c>
      <c r="B46" s="128" t="s">
        <v>59</v>
      </c>
      <c r="C46" s="129">
        <f t="shared" si="0"/>
        <v>0</v>
      </c>
      <c r="D46" s="16">
        <f>SUM(D47:D48)</f>
        <v>0</v>
      </c>
      <c r="E46" s="16">
        <f>SUM(E47:E48)</f>
        <v>0</v>
      </c>
      <c r="F46" s="16">
        <f>SUM(F47:F48)</f>
        <v>0</v>
      </c>
      <c r="G46" s="16">
        <f>SUM(G47:G48)</f>
        <v>0</v>
      </c>
      <c r="H46" s="16">
        <f>SUM(H47:H48)</f>
        <v>0</v>
      </c>
    </row>
    <row r="47" spans="1:8" x14ac:dyDescent="0.25">
      <c r="A47" s="4">
        <v>42</v>
      </c>
      <c r="B47" s="128" t="s">
        <v>60</v>
      </c>
      <c r="C47" s="129">
        <f t="shared" si="0"/>
        <v>0</v>
      </c>
      <c r="D47" s="5"/>
      <c r="E47" s="5"/>
      <c r="F47" s="5"/>
      <c r="G47" s="5"/>
      <c r="H47" s="5"/>
    </row>
    <row r="48" spans="1:8" x14ac:dyDescent="0.25">
      <c r="A48" s="4">
        <v>43</v>
      </c>
      <c r="B48" s="128" t="s">
        <v>61</v>
      </c>
      <c r="C48" s="129">
        <f t="shared" si="0"/>
        <v>0</v>
      </c>
      <c r="D48" s="5"/>
      <c r="E48" s="5"/>
      <c r="F48" s="5"/>
      <c r="G48" s="5"/>
      <c r="H48" s="5"/>
    </row>
    <row r="49" spans="1:8" x14ac:dyDescent="0.25">
      <c r="A49" s="4">
        <v>44</v>
      </c>
      <c r="B49" s="128" t="s">
        <v>203</v>
      </c>
      <c r="C49" s="129">
        <f t="shared" si="0"/>
        <v>0</v>
      </c>
      <c r="D49" s="16">
        <f>SUM(D50:D53)</f>
        <v>0</v>
      </c>
      <c r="E49" s="16">
        <f>SUM(E50:E53)</f>
        <v>0</v>
      </c>
      <c r="F49" s="16">
        <f>SUM(F50:F53)</f>
        <v>0</v>
      </c>
      <c r="G49" s="16">
        <f>SUM(G50:G53)</f>
        <v>0</v>
      </c>
      <c r="H49" s="16">
        <f>SUM(H50:H53)</f>
        <v>0</v>
      </c>
    </row>
    <row r="50" spans="1:8" ht="26.4" x14ac:dyDescent="0.25">
      <c r="A50" s="4">
        <v>45</v>
      </c>
      <c r="B50" s="128" t="s">
        <v>204</v>
      </c>
      <c r="C50" s="129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128" t="s">
        <v>62</v>
      </c>
      <c r="C51" s="129">
        <f t="shared" si="0"/>
        <v>0</v>
      </c>
      <c r="D51" s="5"/>
      <c r="E51" s="5"/>
      <c r="F51" s="5"/>
      <c r="G51" s="5"/>
      <c r="H51" s="5"/>
    </row>
    <row r="52" spans="1:8" x14ac:dyDescent="0.25">
      <c r="A52" s="4">
        <v>47</v>
      </c>
      <c r="B52" s="128" t="s">
        <v>205</v>
      </c>
      <c r="C52" s="129">
        <f t="shared" si="0"/>
        <v>0</v>
      </c>
      <c r="D52" s="5"/>
      <c r="E52" s="5"/>
      <c r="F52" s="5"/>
      <c r="G52" s="5"/>
      <c r="H52" s="5"/>
    </row>
    <row r="53" spans="1:8" x14ac:dyDescent="0.25">
      <c r="A53" s="4">
        <v>48</v>
      </c>
      <c r="B53" s="128" t="s">
        <v>63</v>
      </c>
      <c r="C53" s="129">
        <f t="shared" si="0"/>
        <v>0</v>
      </c>
      <c r="D53" s="5"/>
      <c r="E53" s="5"/>
      <c r="F53" s="5"/>
      <c r="G53" s="5"/>
      <c r="H53" s="5"/>
    </row>
    <row r="54" spans="1:8" x14ac:dyDescent="0.25">
      <c r="A54" s="4">
        <v>49</v>
      </c>
      <c r="B54" s="128" t="s">
        <v>206</v>
      </c>
      <c r="C54" s="129">
        <f t="shared" si="0"/>
        <v>0</v>
      </c>
      <c r="D54" s="5"/>
      <c r="E54" s="5"/>
      <c r="F54" s="5"/>
      <c r="G54" s="5"/>
      <c r="H54" s="5"/>
    </row>
    <row r="55" spans="1:8" x14ac:dyDescent="0.25">
      <c r="A55" s="4">
        <v>50</v>
      </c>
      <c r="B55" s="128" t="s">
        <v>207</v>
      </c>
      <c r="C55" s="129">
        <f t="shared" si="0"/>
        <v>0</v>
      </c>
      <c r="D55" s="8"/>
      <c r="E55" s="8"/>
      <c r="F55" s="8"/>
      <c r="G55" s="8"/>
      <c r="H55" s="8"/>
    </row>
    <row r="56" spans="1:8" x14ac:dyDescent="0.25">
      <c r="A56" s="4">
        <v>51</v>
      </c>
      <c r="B56" s="128" t="s">
        <v>64</v>
      </c>
      <c r="C56" s="129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52</v>
      </c>
      <c r="B57" s="128" t="s">
        <v>208</v>
      </c>
      <c r="C57" s="129">
        <f t="shared" si="0"/>
        <v>0</v>
      </c>
      <c r="D57" s="5"/>
      <c r="E57" s="5"/>
      <c r="F57" s="5"/>
      <c r="G57" s="5"/>
      <c r="H57" s="5"/>
    </row>
    <row r="58" spans="1:8" x14ac:dyDescent="0.25">
      <c r="A58" s="4">
        <v>53</v>
      </c>
      <c r="B58" s="128" t="s">
        <v>209</v>
      </c>
      <c r="C58" s="129">
        <f t="shared" si="0"/>
        <v>0</v>
      </c>
      <c r="D58" s="5"/>
      <c r="E58" s="5"/>
      <c r="F58" s="5"/>
      <c r="G58" s="5"/>
      <c r="H58" s="5"/>
    </row>
    <row r="59" spans="1:8" x14ac:dyDescent="0.25">
      <c r="A59" s="4">
        <v>54</v>
      </c>
      <c r="B59" s="128" t="s">
        <v>65</v>
      </c>
      <c r="C59" s="129">
        <f t="shared" si="0"/>
        <v>0</v>
      </c>
      <c r="D59" s="5"/>
      <c r="E59" s="5"/>
      <c r="F59" s="5"/>
      <c r="G59" s="5"/>
      <c r="H59" s="5"/>
    </row>
    <row r="60" spans="1:8" x14ac:dyDescent="0.25">
      <c r="A60" s="4">
        <v>55</v>
      </c>
      <c r="B60" s="128" t="s">
        <v>210</v>
      </c>
      <c r="C60" s="129">
        <f t="shared" si="0"/>
        <v>0</v>
      </c>
      <c r="D60" s="5"/>
      <c r="E60" s="3"/>
      <c r="F60" s="3"/>
      <c r="G60" s="3"/>
      <c r="H60" s="3"/>
    </row>
    <row r="61" spans="1:8" x14ac:dyDescent="0.25">
      <c r="A61" s="4">
        <v>56</v>
      </c>
      <c r="B61" s="133" t="s">
        <v>66</v>
      </c>
      <c r="C61" s="129">
        <f t="shared" si="0"/>
        <v>0</v>
      </c>
      <c r="D61" s="6">
        <f>D40+D41+D46+D49+D54+D55+D56+D57+D58+D59+D60</f>
        <v>0</v>
      </c>
      <c r="E61" s="6">
        <f>E40+E41+E46+E49+E54+E55+E56+E57+E58+E59+E60</f>
        <v>0</v>
      </c>
      <c r="F61" s="6">
        <f>F40+F41+F46+F49+F54+F55+F56+F57+F58+F59+F60</f>
        <v>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5">
      <c r="A62" s="4">
        <v>57</v>
      </c>
      <c r="B62" s="128" t="s">
        <v>211</v>
      </c>
      <c r="C62" s="129">
        <f t="shared" si="0"/>
        <v>0</v>
      </c>
      <c r="D62" s="5"/>
      <c r="E62" s="5"/>
      <c r="F62" s="5"/>
      <c r="G62" s="3"/>
      <c r="H62" s="3"/>
    </row>
    <row r="63" spans="1:8" x14ac:dyDescent="0.25">
      <c r="A63" s="4">
        <v>58</v>
      </c>
      <c r="B63" s="128" t="s">
        <v>212</v>
      </c>
      <c r="C63" s="129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59</v>
      </c>
      <c r="B64" s="133" t="s">
        <v>67</v>
      </c>
      <c r="C64" s="129">
        <f t="shared" si="0"/>
        <v>0</v>
      </c>
      <c r="D64" s="6">
        <f>SUM(D62:D63)</f>
        <v>0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60</v>
      </c>
      <c r="B65" s="138" t="s">
        <v>104</v>
      </c>
      <c r="C65" s="129">
        <f t="shared" si="0"/>
        <v>0</v>
      </c>
      <c r="D65" s="39"/>
      <c r="E65" s="39"/>
      <c r="F65" s="39"/>
      <c r="G65" s="39"/>
      <c r="H65" s="39"/>
    </row>
    <row r="66" spans="1:8" x14ac:dyDescent="0.25">
      <c r="A66" s="4">
        <v>61</v>
      </c>
      <c r="B66" s="139" t="s">
        <v>103</v>
      </c>
      <c r="C66" s="129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6.4" x14ac:dyDescent="0.25">
      <c r="A67" s="4">
        <v>62</v>
      </c>
      <c r="B67" s="128" t="s">
        <v>68</v>
      </c>
      <c r="C67" s="129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63</v>
      </c>
      <c r="B68" s="128" t="s">
        <v>69</v>
      </c>
      <c r="C68" s="129">
        <f t="shared" si="0"/>
        <v>0</v>
      </c>
      <c r="D68" s="5"/>
      <c r="E68" s="5"/>
      <c r="F68" s="5"/>
      <c r="G68" s="5"/>
      <c r="H68" s="5"/>
    </row>
    <row r="69" spans="1:8" x14ac:dyDescent="0.25">
      <c r="A69" s="4">
        <v>64</v>
      </c>
      <c r="B69" s="128" t="s">
        <v>70</v>
      </c>
      <c r="C69" s="129">
        <f t="shared" si="0"/>
        <v>0</v>
      </c>
      <c r="D69" s="3"/>
      <c r="E69" s="3"/>
      <c r="F69" s="3"/>
      <c r="G69" s="3"/>
      <c r="H69" s="3"/>
    </row>
    <row r="70" spans="1:8" x14ac:dyDescent="0.25">
      <c r="A70" s="4">
        <v>65</v>
      </c>
      <c r="B70" s="133" t="s">
        <v>71</v>
      </c>
      <c r="C70" s="129">
        <f t="shared" si="0"/>
        <v>0</v>
      </c>
      <c r="D70" s="17">
        <f>SUM(D67:D69)</f>
        <v>0</v>
      </c>
      <c r="E70" s="17">
        <f>SUM(E67:E69)</f>
        <v>0</v>
      </c>
      <c r="F70" s="17">
        <f>SUM(F67:F69)</f>
        <v>0</v>
      </c>
      <c r="G70" s="17">
        <f>SUM(G67:G69)</f>
        <v>0</v>
      </c>
      <c r="H70" s="17">
        <f>SUM(H67:H69)</f>
        <v>0</v>
      </c>
    </row>
    <row r="71" spans="1:8" x14ac:dyDescent="0.25">
      <c r="A71" s="4">
        <v>66</v>
      </c>
      <c r="B71" s="140" t="s">
        <v>72</v>
      </c>
      <c r="C71" s="129">
        <f t="shared" ref="C71:C110" si="1">SUM(D71:H71)</f>
        <v>7879357</v>
      </c>
      <c r="D71" s="122">
        <f>D20+D28+D39+D61+D64+D66+D70</f>
        <v>7879357</v>
      </c>
      <c r="E71" s="122">
        <f>E20+E28+E39+E61+E64+E66+E70</f>
        <v>0</v>
      </c>
      <c r="F71" s="122">
        <f>F20+F28+F39+F61+F64+F66+F70</f>
        <v>0</v>
      </c>
      <c r="G71" s="122">
        <f>G20+G28+G39+G61+G64+G66+G70</f>
        <v>0</v>
      </c>
      <c r="H71" s="122">
        <f>H20+H28+H39+H61+H64+H66+H70</f>
        <v>0</v>
      </c>
    </row>
    <row r="72" spans="1:8" ht="26.4" x14ac:dyDescent="0.25">
      <c r="A72" s="4">
        <v>67</v>
      </c>
      <c r="B72" s="130" t="s">
        <v>213</v>
      </c>
      <c r="C72" s="129">
        <f t="shared" si="1"/>
        <v>0</v>
      </c>
      <c r="D72" s="39"/>
      <c r="E72" s="39"/>
      <c r="F72" s="39"/>
      <c r="G72" s="39"/>
      <c r="H72" s="39"/>
    </row>
    <row r="73" spans="1:8" ht="26.4" x14ac:dyDescent="0.25">
      <c r="A73" s="4">
        <v>68</v>
      </c>
      <c r="B73" s="128" t="s">
        <v>214</v>
      </c>
      <c r="C73" s="129">
        <f t="shared" si="1"/>
        <v>0</v>
      </c>
      <c r="D73" s="5"/>
      <c r="E73" s="5"/>
      <c r="F73" s="5"/>
      <c r="G73" s="5"/>
      <c r="H73" s="5"/>
    </row>
    <row r="74" spans="1:8" x14ac:dyDescent="0.25">
      <c r="A74" s="4">
        <v>69</v>
      </c>
      <c r="B74" s="128" t="s">
        <v>73</v>
      </c>
      <c r="C74" s="129">
        <f t="shared" si="1"/>
        <v>0</v>
      </c>
      <c r="D74" s="5"/>
      <c r="E74" s="5"/>
      <c r="F74" s="5"/>
      <c r="G74" s="5"/>
      <c r="H74" s="5"/>
    </row>
    <row r="75" spans="1:8" x14ac:dyDescent="0.25">
      <c r="A75" s="4">
        <v>70</v>
      </c>
      <c r="B75" s="128" t="s">
        <v>215</v>
      </c>
      <c r="C75" s="129">
        <f t="shared" si="1"/>
        <v>7879357</v>
      </c>
      <c r="D75" s="5"/>
      <c r="E75" s="5">
        <v>7879357</v>
      </c>
      <c r="F75" s="5"/>
      <c r="G75" s="5"/>
      <c r="H75" s="5"/>
    </row>
    <row r="76" spans="1:8" x14ac:dyDescent="0.25">
      <c r="A76" s="4">
        <v>71</v>
      </c>
      <c r="B76" s="128" t="s">
        <v>74</v>
      </c>
      <c r="C76" s="129">
        <f t="shared" si="1"/>
        <v>7879357</v>
      </c>
      <c r="D76" s="15">
        <f>SUM(D72:D75)</f>
        <v>0</v>
      </c>
      <c r="E76" s="15">
        <f>SUM(E72:E75)</f>
        <v>7879357</v>
      </c>
      <c r="F76" s="15">
        <f>SUM(F72:F75)</f>
        <v>0</v>
      </c>
      <c r="G76" s="15">
        <f>SUM(G72:G75)</f>
        <v>0</v>
      </c>
      <c r="H76" s="15">
        <f>SUM(H72:H75)</f>
        <v>0</v>
      </c>
    </row>
    <row r="77" spans="1:8" ht="13.8" thickBot="1" x14ac:dyDescent="0.3">
      <c r="A77" s="4">
        <v>72</v>
      </c>
      <c r="B77" s="141" t="s">
        <v>75</v>
      </c>
      <c r="C77" s="173">
        <f t="shared" si="1"/>
        <v>7879357</v>
      </c>
      <c r="D77" s="18">
        <f>D76</f>
        <v>0</v>
      </c>
      <c r="E77" s="18">
        <f>E76</f>
        <v>7879357</v>
      </c>
      <c r="F77" s="18">
        <f>F76</f>
        <v>0</v>
      </c>
      <c r="G77" s="18">
        <f>G76</f>
        <v>0</v>
      </c>
      <c r="H77" s="18">
        <f>H76</f>
        <v>0</v>
      </c>
    </row>
    <row r="78" spans="1:8" ht="13.8" thickBot="1" x14ac:dyDescent="0.3">
      <c r="A78" s="4">
        <v>73</v>
      </c>
      <c r="B78" s="169" t="s">
        <v>38</v>
      </c>
      <c r="C78" s="174">
        <f t="shared" si="1"/>
        <v>15758714</v>
      </c>
      <c r="D78" s="175">
        <f>D71+D77</f>
        <v>7879357</v>
      </c>
      <c r="E78" s="175">
        <f>E71+E77</f>
        <v>7879357</v>
      </c>
      <c r="F78" s="175">
        <f>F71+F77</f>
        <v>0</v>
      </c>
      <c r="G78" s="175">
        <f>G71+G77</f>
        <v>0</v>
      </c>
      <c r="H78" s="176">
        <f>H71+H77</f>
        <v>0</v>
      </c>
    </row>
    <row r="79" spans="1:8" ht="13.8" thickTop="1" x14ac:dyDescent="0.25">
      <c r="A79" s="4">
        <v>74</v>
      </c>
      <c r="B79" s="171" t="s">
        <v>3</v>
      </c>
      <c r="C79" s="172">
        <f t="shared" si="1"/>
        <v>6556894</v>
      </c>
      <c r="D79" s="177"/>
      <c r="E79" s="177">
        <v>6556894</v>
      </c>
      <c r="F79" s="177"/>
      <c r="G79" s="177"/>
      <c r="H79" s="177"/>
    </row>
    <row r="80" spans="1:8" ht="26.4" x14ac:dyDescent="0.25">
      <c r="A80" s="4">
        <v>75</v>
      </c>
      <c r="B80" s="147" t="s">
        <v>4</v>
      </c>
      <c r="C80" s="129">
        <f t="shared" si="1"/>
        <v>1322463</v>
      </c>
      <c r="D80" s="148"/>
      <c r="E80" s="148">
        <v>1322463</v>
      </c>
      <c r="F80" s="148"/>
      <c r="G80" s="148"/>
      <c r="H80" s="148"/>
    </row>
    <row r="81" spans="1:8" x14ac:dyDescent="0.25">
      <c r="A81" s="4">
        <v>76</v>
      </c>
      <c r="B81" s="147" t="s">
        <v>5</v>
      </c>
      <c r="C81" s="129">
        <f t="shared" si="1"/>
        <v>0</v>
      </c>
      <c r="D81" s="148"/>
      <c r="E81" s="148"/>
      <c r="F81" s="148"/>
      <c r="G81" s="148"/>
      <c r="H81" s="148"/>
    </row>
    <row r="82" spans="1:8" x14ac:dyDescent="0.25">
      <c r="A82" s="4">
        <v>77</v>
      </c>
      <c r="B82" s="22" t="s">
        <v>6</v>
      </c>
      <c r="C82" s="149">
        <f t="shared" si="1"/>
        <v>0</v>
      </c>
      <c r="D82" s="27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6.4" x14ac:dyDescent="0.25">
      <c r="A83" s="4">
        <v>78</v>
      </c>
      <c r="B83" s="22" t="s">
        <v>7</v>
      </c>
      <c r="C83" s="149">
        <f t="shared" si="1"/>
        <v>0</v>
      </c>
      <c r="D83" s="25"/>
      <c r="E83" s="5"/>
      <c r="F83" s="5"/>
      <c r="G83" s="5"/>
      <c r="H83" s="5"/>
    </row>
    <row r="84" spans="1:8" x14ac:dyDescent="0.25">
      <c r="A84" s="4">
        <v>79</v>
      </c>
      <c r="B84" s="22" t="s">
        <v>8</v>
      </c>
      <c r="C84" s="149">
        <f t="shared" si="1"/>
        <v>0</v>
      </c>
      <c r="D84" s="27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5">
      <c r="A85" s="4">
        <v>80</v>
      </c>
      <c r="B85" s="22" t="s">
        <v>9</v>
      </c>
      <c r="C85" s="149">
        <f t="shared" si="1"/>
        <v>0</v>
      </c>
      <c r="D85" s="27"/>
      <c r="E85" s="7"/>
      <c r="F85" s="7"/>
      <c r="G85" s="7"/>
      <c r="H85" s="7"/>
    </row>
    <row r="86" spans="1:8" x14ac:dyDescent="0.25">
      <c r="A86" s="4">
        <v>81</v>
      </c>
      <c r="B86" s="22" t="s">
        <v>10</v>
      </c>
      <c r="C86" s="149">
        <f t="shared" si="1"/>
        <v>0</v>
      </c>
      <c r="D86" s="27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5">
      <c r="A87" s="4">
        <v>82</v>
      </c>
      <c r="B87" s="22" t="s">
        <v>11</v>
      </c>
      <c r="C87" s="149">
        <f t="shared" si="1"/>
        <v>0</v>
      </c>
      <c r="D87" s="25"/>
      <c r="E87" s="5"/>
      <c r="F87" s="5"/>
      <c r="G87" s="5"/>
      <c r="H87" s="5"/>
    </row>
    <row r="88" spans="1:8" x14ac:dyDescent="0.25">
      <c r="A88" s="4">
        <v>83</v>
      </c>
      <c r="B88" s="22" t="s">
        <v>12</v>
      </c>
      <c r="C88" s="149">
        <f t="shared" si="1"/>
        <v>0</v>
      </c>
      <c r="D88" s="25"/>
      <c r="E88" s="5"/>
      <c r="F88" s="5"/>
      <c r="G88" s="5"/>
      <c r="H88" s="5"/>
    </row>
    <row r="89" spans="1:8" x14ac:dyDescent="0.25">
      <c r="A89" s="4">
        <v>84</v>
      </c>
      <c r="B89" s="28" t="s">
        <v>13</v>
      </c>
      <c r="C89" s="149">
        <f t="shared" si="1"/>
        <v>0</v>
      </c>
      <c r="D89" s="3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5">
      <c r="A90" s="4">
        <v>85</v>
      </c>
      <c r="B90" s="22" t="s">
        <v>14</v>
      </c>
      <c r="C90" s="149">
        <f t="shared" si="1"/>
        <v>0</v>
      </c>
      <c r="D90" s="25"/>
      <c r="E90" s="5"/>
      <c r="F90" s="5"/>
      <c r="G90" s="5"/>
      <c r="H90" s="5"/>
    </row>
    <row r="91" spans="1:8" ht="26.4" x14ac:dyDescent="0.25">
      <c r="A91" s="4">
        <v>86</v>
      </c>
      <c r="B91" s="22" t="s">
        <v>15</v>
      </c>
      <c r="C91" s="149">
        <f t="shared" si="1"/>
        <v>0</v>
      </c>
      <c r="D91" s="26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5">
      <c r="A92" s="4">
        <v>87</v>
      </c>
      <c r="B92" s="22" t="s">
        <v>218</v>
      </c>
      <c r="C92" s="149">
        <f t="shared" si="1"/>
        <v>0</v>
      </c>
      <c r="D92" s="25"/>
      <c r="E92" s="5"/>
      <c r="F92" s="5"/>
      <c r="G92" s="5"/>
      <c r="H92" s="5"/>
    </row>
    <row r="93" spans="1:8" x14ac:dyDescent="0.25">
      <c r="A93" s="4">
        <v>88</v>
      </c>
      <c r="B93" s="22" t="s">
        <v>16</v>
      </c>
      <c r="C93" s="149">
        <f t="shared" si="1"/>
        <v>0</v>
      </c>
      <c r="D93" s="25"/>
      <c r="E93" s="5"/>
      <c r="F93" s="5"/>
      <c r="G93" s="5"/>
      <c r="H93" s="5"/>
    </row>
    <row r="94" spans="1:8" x14ac:dyDescent="0.25">
      <c r="A94" s="4">
        <v>89</v>
      </c>
      <c r="B94" s="22" t="s">
        <v>17</v>
      </c>
      <c r="C94" s="149">
        <f t="shared" si="1"/>
        <v>0</v>
      </c>
      <c r="D94" s="25"/>
      <c r="E94" s="5"/>
      <c r="F94" s="5"/>
      <c r="G94" s="5"/>
      <c r="H94" s="5"/>
    </row>
    <row r="95" spans="1:8" x14ac:dyDescent="0.25">
      <c r="A95" s="4">
        <v>90</v>
      </c>
      <c r="B95" s="22" t="s">
        <v>18</v>
      </c>
      <c r="C95" s="149">
        <f t="shared" si="1"/>
        <v>0</v>
      </c>
      <c r="D95" s="25"/>
      <c r="E95" s="5"/>
      <c r="F95" s="5"/>
      <c r="G95" s="5"/>
      <c r="H95" s="5"/>
    </row>
    <row r="96" spans="1:8" ht="26.4" x14ac:dyDescent="0.25">
      <c r="A96" s="4">
        <v>91</v>
      </c>
      <c r="B96" s="22" t="s">
        <v>219</v>
      </c>
      <c r="C96" s="149">
        <f t="shared" si="1"/>
        <v>0</v>
      </c>
      <c r="D96" s="25"/>
      <c r="E96" s="5"/>
      <c r="F96" s="5"/>
      <c r="G96" s="5"/>
      <c r="H96" s="5"/>
    </row>
    <row r="97" spans="1:8" x14ac:dyDescent="0.25">
      <c r="A97" s="4">
        <v>92</v>
      </c>
      <c r="B97" s="22" t="s">
        <v>220</v>
      </c>
      <c r="C97" s="149">
        <f t="shared" si="1"/>
        <v>0</v>
      </c>
      <c r="D97" s="25"/>
      <c r="E97" s="5"/>
      <c r="F97" s="5"/>
      <c r="G97" s="5"/>
      <c r="H97" s="5"/>
    </row>
    <row r="98" spans="1:8" x14ac:dyDescent="0.25">
      <c r="A98" s="4">
        <v>93</v>
      </c>
      <c r="B98" s="22" t="s">
        <v>19</v>
      </c>
      <c r="C98" s="149">
        <f t="shared" si="1"/>
        <v>0</v>
      </c>
      <c r="D98" s="25"/>
      <c r="E98" s="5"/>
      <c r="F98" s="5"/>
      <c r="G98" s="5"/>
      <c r="H98" s="5"/>
    </row>
    <row r="99" spans="1:8" x14ac:dyDescent="0.25">
      <c r="A99" s="4">
        <v>94</v>
      </c>
      <c r="B99" s="28" t="s">
        <v>20</v>
      </c>
      <c r="C99" s="149">
        <f t="shared" si="1"/>
        <v>0</v>
      </c>
      <c r="D99" s="30">
        <f>D90+D91+D96+D97+D98</f>
        <v>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8" x14ac:dyDescent="0.25">
      <c r="A100" s="4">
        <v>95</v>
      </c>
      <c r="B100" s="22" t="s">
        <v>21</v>
      </c>
      <c r="C100" s="149">
        <f t="shared" si="1"/>
        <v>0</v>
      </c>
      <c r="D100" s="25"/>
      <c r="E100" s="5"/>
      <c r="F100" s="5"/>
      <c r="G100" s="5"/>
      <c r="H100" s="5"/>
    </row>
    <row r="101" spans="1:8" x14ac:dyDescent="0.25">
      <c r="A101" s="4">
        <v>96</v>
      </c>
      <c r="B101" s="22" t="s">
        <v>22</v>
      </c>
      <c r="C101" s="149">
        <f t="shared" si="1"/>
        <v>0</v>
      </c>
      <c r="D101" s="25"/>
      <c r="E101" s="5"/>
      <c r="F101" s="5"/>
      <c r="G101" s="5"/>
      <c r="H101" s="5"/>
    </row>
    <row r="102" spans="1:8" x14ac:dyDescent="0.25">
      <c r="A102" s="4">
        <v>97</v>
      </c>
      <c r="B102" s="22" t="s">
        <v>23</v>
      </c>
      <c r="C102" s="149">
        <f t="shared" si="1"/>
        <v>0</v>
      </c>
      <c r="D102" s="25"/>
      <c r="E102" s="5"/>
      <c r="F102" s="5"/>
      <c r="G102" s="5"/>
      <c r="H102" s="5"/>
    </row>
    <row r="103" spans="1:8" x14ac:dyDescent="0.25">
      <c r="A103" s="4">
        <v>98</v>
      </c>
      <c r="B103" s="22" t="s">
        <v>24</v>
      </c>
      <c r="C103" s="149">
        <f t="shared" si="1"/>
        <v>0</v>
      </c>
      <c r="D103" s="25"/>
      <c r="E103" s="5"/>
      <c r="F103" s="5"/>
      <c r="G103" s="5"/>
      <c r="H103" s="5"/>
    </row>
    <row r="104" spans="1:8" ht="26.4" x14ac:dyDescent="0.25">
      <c r="A104" s="4">
        <v>99</v>
      </c>
      <c r="B104" s="22" t="s">
        <v>25</v>
      </c>
      <c r="C104" s="149">
        <f t="shared" si="1"/>
        <v>0</v>
      </c>
      <c r="D104" s="25"/>
      <c r="E104" s="5"/>
      <c r="F104" s="5"/>
      <c r="G104" s="5"/>
      <c r="H104" s="5"/>
    </row>
    <row r="105" spans="1:8" x14ac:dyDescent="0.25">
      <c r="A105" s="4">
        <v>100</v>
      </c>
      <c r="B105" s="28" t="s">
        <v>26</v>
      </c>
      <c r="C105" s="149">
        <f t="shared" si="1"/>
        <v>0</v>
      </c>
      <c r="D105" s="30">
        <f>SUM(D100:D104)</f>
        <v>0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8" x14ac:dyDescent="0.25">
      <c r="A106" s="4">
        <v>101</v>
      </c>
      <c r="B106" s="22" t="s">
        <v>27</v>
      </c>
      <c r="C106" s="149">
        <f t="shared" si="1"/>
        <v>0</v>
      </c>
      <c r="D106" s="25"/>
      <c r="E106" s="5"/>
      <c r="F106" s="5"/>
      <c r="G106" s="5"/>
      <c r="H106" s="5"/>
    </row>
    <row r="107" spans="1:8" x14ac:dyDescent="0.25">
      <c r="A107" s="4">
        <v>102</v>
      </c>
      <c r="B107" s="22" t="s">
        <v>221</v>
      </c>
      <c r="C107" s="149">
        <f t="shared" si="1"/>
        <v>0</v>
      </c>
      <c r="D107" s="25"/>
      <c r="E107" s="5"/>
      <c r="F107" s="5"/>
      <c r="G107" s="5"/>
      <c r="H107" s="5"/>
    </row>
    <row r="108" spans="1:8" x14ac:dyDescent="0.25">
      <c r="A108" s="4">
        <v>103</v>
      </c>
      <c r="B108" s="22" t="s">
        <v>28</v>
      </c>
      <c r="C108" s="149">
        <f t="shared" si="1"/>
        <v>0</v>
      </c>
      <c r="D108" s="25"/>
      <c r="E108" s="5"/>
      <c r="F108" s="5"/>
      <c r="G108" s="5"/>
      <c r="H108" s="5"/>
    </row>
    <row r="109" spans="1:8" ht="26.4" x14ac:dyDescent="0.25">
      <c r="A109" s="4">
        <v>104</v>
      </c>
      <c r="B109" s="22" t="s">
        <v>29</v>
      </c>
      <c r="C109" s="149">
        <f t="shared" si="1"/>
        <v>0</v>
      </c>
      <c r="D109" s="25"/>
      <c r="E109" s="5"/>
      <c r="F109" s="5"/>
      <c r="G109" s="5"/>
      <c r="H109" s="5"/>
    </row>
    <row r="110" spans="1:8" x14ac:dyDescent="0.25">
      <c r="A110" s="4">
        <v>105</v>
      </c>
      <c r="B110" s="28" t="s">
        <v>30</v>
      </c>
      <c r="C110" s="149">
        <f t="shared" si="1"/>
        <v>0</v>
      </c>
      <c r="D110" s="30">
        <f>SUM(D106:D109)</f>
        <v>0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8" ht="26.4" x14ac:dyDescent="0.25">
      <c r="A111" s="4">
        <v>106</v>
      </c>
      <c r="B111" s="22" t="s">
        <v>31</v>
      </c>
      <c r="C111" s="149">
        <f>SUM(D111:H111)</f>
        <v>0</v>
      </c>
      <c r="D111" s="27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</row>
    <row r="112" spans="1:8" ht="26.4" x14ac:dyDescent="0.25">
      <c r="A112" s="4">
        <v>107</v>
      </c>
      <c r="B112" s="22" t="s">
        <v>222</v>
      </c>
      <c r="C112" s="149">
        <f t="shared" ref="C112:C121" si="2">SUM(D112:H112)</f>
        <v>0</v>
      </c>
      <c r="D112" s="25"/>
      <c r="E112" s="5"/>
      <c r="F112" s="5"/>
      <c r="G112" s="5"/>
      <c r="H112" s="5"/>
    </row>
    <row r="113" spans="1:8" x14ac:dyDescent="0.25">
      <c r="A113" s="4">
        <v>108</v>
      </c>
      <c r="B113" s="22" t="s">
        <v>223</v>
      </c>
      <c r="C113" s="149">
        <f t="shared" si="2"/>
        <v>0</v>
      </c>
      <c r="D113" s="25"/>
      <c r="E113" s="5"/>
      <c r="F113" s="5"/>
      <c r="G113" s="5"/>
      <c r="H113" s="5"/>
    </row>
    <row r="114" spans="1:8" x14ac:dyDescent="0.25">
      <c r="A114" s="4">
        <v>109</v>
      </c>
      <c r="B114" s="22" t="s">
        <v>224</v>
      </c>
      <c r="C114" s="149">
        <f t="shared" si="2"/>
        <v>0</v>
      </c>
      <c r="D114" s="25"/>
      <c r="E114" s="5"/>
      <c r="F114" s="5"/>
      <c r="G114" s="5"/>
      <c r="H114" s="5"/>
    </row>
    <row r="115" spans="1:8" x14ac:dyDescent="0.25">
      <c r="A115" s="4">
        <v>110</v>
      </c>
      <c r="B115" s="28" t="s">
        <v>32</v>
      </c>
      <c r="C115" s="149">
        <f t="shared" si="2"/>
        <v>0</v>
      </c>
      <c r="D115" s="3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8" x14ac:dyDescent="0.25">
      <c r="A116" s="4">
        <v>111</v>
      </c>
      <c r="B116" s="23" t="s">
        <v>33</v>
      </c>
      <c r="C116" s="149">
        <f t="shared" si="2"/>
        <v>7879357</v>
      </c>
      <c r="D116" s="31">
        <f>D79+D80+D81+D89+D99+D105+D110+D115</f>
        <v>0</v>
      </c>
      <c r="E116" s="10">
        <f>E79+E80+E81+E89+E99+E105+E110+E115</f>
        <v>7879357</v>
      </c>
      <c r="F116" s="10">
        <f>F79+F80+F81+F89+F99+F105+F110+F115</f>
        <v>0</v>
      </c>
      <c r="G116" s="10">
        <f>G79+G80+G81+G89+G99+G105+G110+G115</f>
        <v>0</v>
      </c>
      <c r="H116" s="10">
        <f>H79+H80+H81+H89+H99+H105+H110+H115</f>
        <v>0</v>
      </c>
    </row>
    <row r="117" spans="1:8" ht="26.4" x14ac:dyDescent="0.25">
      <c r="A117" s="4">
        <v>112</v>
      </c>
      <c r="B117" s="22" t="s">
        <v>34</v>
      </c>
      <c r="C117" s="149">
        <f t="shared" si="2"/>
        <v>0</v>
      </c>
      <c r="D117" s="25"/>
      <c r="E117" s="5"/>
      <c r="F117" s="5"/>
      <c r="G117" s="5"/>
      <c r="H117" s="5"/>
    </row>
    <row r="118" spans="1:8" x14ac:dyDescent="0.25">
      <c r="A118" s="4">
        <v>113</v>
      </c>
      <c r="B118" s="22" t="s">
        <v>35</v>
      </c>
      <c r="C118" s="149">
        <f t="shared" si="2"/>
        <v>7879357</v>
      </c>
      <c r="D118" s="25">
        <v>7879357</v>
      </c>
      <c r="E118" s="5"/>
      <c r="F118" s="5"/>
      <c r="G118" s="5"/>
      <c r="H118" s="5"/>
    </row>
    <row r="119" spans="1:8" x14ac:dyDescent="0.25">
      <c r="A119" s="4">
        <v>114</v>
      </c>
      <c r="B119" s="22" t="s">
        <v>36</v>
      </c>
      <c r="C119" s="149">
        <f t="shared" si="2"/>
        <v>7879357</v>
      </c>
      <c r="D119" s="27">
        <f>SUM(D117:D118)</f>
        <v>7879357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8" ht="13.8" thickBot="1" x14ac:dyDescent="0.3">
      <c r="A120" s="4">
        <v>115</v>
      </c>
      <c r="B120" s="24" t="s">
        <v>37</v>
      </c>
      <c r="C120" s="149">
        <f t="shared" si="2"/>
        <v>7879357</v>
      </c>
      <c r="D120" s="32">
        <f>D119</f>
        <v>7879357</v>
      </c>
      <c r="E120" s="11">
        <f>E119</f>
        <v>0</v>
      </c>
      <c r="F120" s="11">
        <f>F119</f>
        <v>0</v>
      </c>
      <c r="G120" s="11">
        <f>G119</f>
        <v>0</v>
      </c>
      <c r="H120" s="11">
        <f>H119</f>
        <v>0</v>
      </c>
    </row>
    <row r="121" spans="1:8" ht="14.4" thickTop="1" thickBot="1" x14ac:dyDescent="0.3">
      <c r="A121" s="4">
        <v>116</v>
      </c>
      <c r="B121" s="29" t="s">
        <v>38</v>
      </c>
      <c r="C121" s="149">
        <f t="shared" si="2"/>
        <v>15758714</v>
      </c>
      <c r="D121" s="19">
        <f>D116+D120</f>
        <v>7879357</v>
      </c>
      <c r="E121" s="12">
        <f>E116+E120</f>
        <v>7879357</v>
      </c>
      <c r="F121" s="12">
        <f>F116+F120</f>
        <v>0</v>
      </c>
      <c r="G121" s="12">
        <f>G116+G120</f>
        <v>0</v>
      </c>
      <c r="H121" s="12">
        <f>H116+H120</f>
        <v>0</v>
      </c>
    </row>
    <row r="122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E120-323F-4F00-988E-7C66927DCCC5}">
  <sheetPr>
    <pageSetUpPr fitToPage="1"/>
  </sheetPr>
  <dimension ref="A1:P34"/>
  <sheetViews>
    <sheetView topLeftCell="C1" workbookViewId="0">
      <selection activeCell="G3" sqref="G3"/>
    </sheetView>
  </sheetViews>
  <sheetFormatPr defaultColWidth="9.109375" defaultRowHeight="13.2" x14ac:dyDescent="0.25"/>
  <cols>
    <col min="1" max="1" width="4.109375" style="178" customWidth="1"/>
    <col min="2" max="2" width="51.109375" style="178" customWidth="1"/>
    <col min="3" max="3" width="14.109375" style="178" customWidth="1"/>
    <col min="4" max="15" width="12.6640625" style="168" customWidth="1"/>
    <col min="16" max="16" width="12.5546875" style="178" customWidth="1"/>
    <col min="17" max="16384" width="9.109375" style="178"/>
  </cols>
  <sheetData>
    <row r="1" spans="1:16" x14ac:dyDescent="0.25">
      <c r="B1" s="179"/>
      <c r="C1" s="180" t="s">
        <v>98</v>
      </c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6" x14ac:dyDescent="0.25">
      <c r="B2" s="182"/>
      <c r="C2" s="180" t="s">
        <v>288</v>
      </c>
      <c r="D2" s="181"/>
      <c r="E2" s="181"/>
      <c r="F2" s="181"/>
      <c r="G2" s="183" t="s">
        <v>155</v>
      </c>
      <c r="H2" s="181"/>
      <c r="I2" s="181"/>
      <c r="J2" s="181"/>
      <c r="K2" s="181"/>
      <c r="L2" s="181"/>
      <c r="M2" s="181"/>
      <c r="N2" s="181"/>
      <c r="O2" s="181"/>
    </row>
    <row r="3" spans="1:16" x14ac:dyDescent="0.25">
      <c r="B3" s="182"/>
      <c r="C3" s="180" t="s">
        <v>289</v>
      </c>
      <c r="D3" s="181"/>
      <c r="E3" s="181"/>
      <c r="F3" s="181"/>
      <c r="G3" s="225" t="s">
        <v>431</v>
      </c>
      <c r="H3" s="181"/>
      <c r="I3" s="181"/>
      <c r="J3" s="181"/>
      <c r="K3" s="181"/>
      <c r="L3" s="181"/>
      <c r="M3" s="181"/>
      <c r="N3" s="181"/>
      <c r="O3" s="181"/>
    </row>
    <row r="4" spans="1:16" x14ac:dyDescent="0.25">
      <c r="B4" s="179"/>
      <c r="C4" s="179"/>
      <c r="D4" s="181"/>
      <c r="E4" s="181"/>
      <c r="F4" s="181"/>
      <c r="G4" s="184" t="s">
        <v>173</v>
      </c>
      <c r="H4" s="181"/>
      <c r="I4" s="181"/>
      <c r="J4" s="181"/>
      <c r="K4" s="181"/>
      <c r="L4" s="181"/>
      <c r="M4" s="181"/>
      <c r="N4" s="181"/>
      <c r="O4" s="181"/>
    </row>
    <row r="5" spans="1:16" x14ac:dyDescent="0.25">
      <c r="B5" s="179"/>
      <c r="C5" s="179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6" x14ac:dyDescent="0.25">
      <c r="A6" s="36">
        <v>1</v>
      </c>
      <c r="B6" s="185" t="s">
        <v>290</v>
      </c>
      <c r="C6" s="185" t="s">
        <v>39</v>
      </c>
      <c r="D6" s="186" t="s">
        <v>291</v>
      </c>
      <c r="E6" s="186" t="s">
        <v>292</v>
      </c>
      <c r="F6" s="186" t="s">
        <v>293</v>
      </c>
      <c r="G6" s="186" t="s">
        <v>294</v>
      </c>
      <c r="H6" s="186" t="s">
        <v>295</v>
      </c>
      <c r="I6" s="186" t="s">
        <v>296</v>
      </c>
      <c r="J6" s="186" t="s">
        <v>297</v>
      </c>
      <c r="K6" s="186" t="s">
        <v>298</v>
      </c>
      <c r="L6" s="186" t="s">
        <v>299</v>
      </c>
      <c r="M6" s="186" t="s">
        <v>300</v>
      </c>
      <c r="N6" s="186" t="s">
        <v>301</v>
      </c>
      <c r="O6" s="186" t="s">
        <v>302</v>
      </c>
      <c r="P6" s="187" t="s">
        <v>303</v>
      </c>
    </row>
    <row r="7" spans="1:16" x14ac:dyDescent="0.25">
      <c r="A7" s="36">
        <v>2</v>
      </c>
      <c r="B7" s="188" t="s">
        <v>241</v>
      </c>
      <c r="C7" s="189">
        <f>'2d'!C6</f>
        <v>390629130</v>
      </c>
      <c r="D7" s="190">
        <f t="shared" ref="D7:D13" si="0">C7/12</f>
        <v>32552427.5</v>
      </c>
      <c r="E7" s="190">
        <f t="shared" ref="E7:E13" si="1">C7/12</f>
        <v>32552427.5</v>
      </c>
      <c r="F7" s="190">
        <f t="shared" ref="F7:F13" si="2">C7/12</f>
        <v>32552427.5</v>
      </c>
      <c r="G7" s="190">
        <f t="shared" ref="G7:G13" si="3">C7/12</f>
        <v>32552427.5</v>
      </c>
      <c r="H7" s="190">
        <f t="shared" ref="H7:H13" si="4">C7/12</f>
        <v>32552427.5</v>
      </c>
      <c r="I7" s="190">
        <f t="shared" ref="I7:I13" si="5">C7/12</f>
        <v>32552427.5</v>
      </c>
      <c r="J7" s="190">
        <f t="shared" ref="J7:J13" si="6">C7/12</f>
        <v>32552427.5</v>
      </c>
      <c r="K7" s="190">
        <f t="shared" ref="K7:K13" si="7">C7/12</f>
        <v>32552427.5</v>
      </c>
      <c r="L7" s="190">
        <f t="shared" ref="L7:L13" si="8">C7/12</f>
        <v>32552427.5</v>
      </c>
      <c r="M7" s="190">
        <f t="shared" ref="M7:M13" si="9">C7/12</f>
        <v>32552427.5</v>
      </c>
      <c r="N7" s="190">
        <f t="shared" ref="N7:N13" si="10">C7/12</f>
        <v>32552427.5</v>
      </c>
      <c r="O7" s="190">
        <f t="shared" ref="O7:O13" si="11">C7/12</f>
        <v>32552427.5</v>
      </c>
      <c r="P7" s="191">
        <f t="shared" ref="P7:P30" si="12">SUM(D7:O7)</f>
        <v>390629130</v>
      </c>
    </row>
    <row r="8" spans="1:16" x14ac:dyDescent="0.25">
      <c r="A8" s="36">
        <v>3</v>
      </c>
      <c r="B8" s="188" t="s">
        <v>304</v>
      </c>
      <c r="C8" s="189">
        <f>'2d'!C7</f>
        <v>73583465</v>
      </c>
      <c r="D8" s="190">
        <f t="shared" si="0"/>
        <v>6131955.416666667</v>
      </c>
      <c r="E8" s="190">
        <f t="shared" si="1"/>
        <v>6131955.416666667</v>
      </c>
      <c r="F8" s="190">
        <f t="shared" si="2"/>
        <v>6131955.416666667</v>
      </c>
      <c r="G8" s="190">
        <f t="shared" si="3"/>
        <v>6131955.416666667</v>
      </c>
      <c r="H8" s="190">
        <f t="shared" si="4"/>
        <v>6131955.416666667</v>
      </c>
      <c r="I8" s="190">
        <f t="shared" si="5"/>
        <v>6131955.416666667</v>
      </c>
      <c r="J8" s="190">
        <f t="shared" si="6"/>
        <v>6131955.416666667</v>
      </c>
      <c r="K8" s="190">
        <f t="shared" si="7"/>
        <v>6131955.416666667</v>
      </c>
      <c r="L8" s="190">
        <f t="shared" si="8"/>
        <v>6131955.416666667</v>
      </c>
      <c r="M8" s="190">
        <f t="shared" si="9"/>
        <v>6131955.416666667</v>
      </c>
      <c r="N8" s="190">
        <f t="shared" si="10"/>
        <v>6131955.416666667</v>
      </c>
      <c r="O8" s="190">
        <f t="shared" si="11"/>
        <v>6131955.416666667</v>
      </c>
      <c r="P8" s="191">
        <f t="shared" si="12"/>
        <v>73583465</v>
      </c>
    </row>
    <row r="9" spans="1:16" x14ac:dyDescent="0.25">
      <c r="A9" s="36">
        <v>4</v>
      </c>
      <c r="B9" s="188" t="s">
        <v>99</v>
      </c>
      <c r="C9" s="189">
        <f>'2d'!C8</f>
        <v>475365373</v>
      </c>
      <c r="D9" s="190">
        <f t="shared" si="0"/>
        <v>39613781.083333336</v>
      </c>
      <c r="E9" s="190">
        <f t="shared" si="1"/>
        <v>39613781.083333336</v>
      </c>
      <c r="F9" s="190">
        <f t="shared" si="2"/>
        <v>39613781.083333336</v>
      </c>
      <c r="G9" s="190">
        <f t="shared" si="3"/>
        <v>39613781.083333336</v>
      </c>
      <c r="H9" s="190">
        <f t="shared" si="4"/>
        <v>39613781.083333336</v>
      </c>
      <c r="I9" s="190">
        <f t="shared" si="5"/>
        <v>39613781.083333336</v>
      </c>
      <c r="J9" s="190">
        <f t="shared" si="6"/>
        <v>39613781.083333336</v>
      </c>
      <c r="K9" s="190">
        <f t="shared" si="7"/>
        <v>39613781.083333336</v>
      </c>
      <c r="L9" s="190">
        <f t="shared" si="8"/>
        <v>39613781.083333336</v>
      </c>
      <c r="M9" s="190">
        <f t="shared" si="9"/>
        <v>39613781.083333336</v>
      </c>
      <c r="N9" s="190">
        <f t="shared" si="10"/>
        <v>39613781.083333336</v>
      </c>
      <c r="O9" s="190">
        <f t="shared" si="11"/>
        <v>39613781.083333336</v>
      </c>
      <c r="P9" s="191">
        <f t="shared" si="12"/>
        <v>475365372.99999994</v>
      </c>
    </row>
    <row r="10" spans="1:16" x14ac:dyDescent="0.25">
      <c r="A10" s="36">
        <v>5</v>
      </c>
      <c r="B10" s="188" t="s">
        <v>305</v>
      </c>
      <c r="C10" s="189">
        <f>'2d'!C16</f>
        <v>15643500</v>
      </c>
      <c r="D10" s="190">
        <f t="shared" si="0"/>
        <v>1303625</v>
      </c>
      <c r="E10" s="190">
        <f t="shared" si="1"/>
        <v>1303625</v>
      </c>
      <c r="F10" s="190">
        <f t="shared" si="2"/>
        <v>1303625</v>
      </c>
      <c r="G10" s="190">
        <f t="shared" si="3"/>
        <v>1303625</v>
      </c>
      <c r="H10" s="190">
        <f t="shared" si="4"/>
        <v>1303625</v>
      </c>
      <c r="I10" s="190">
        <f t="shared" si="5"/>
        <v>1303625</v>
      </c>
      <c r="J10" s="190">
        <f t="shared" si="6"/>
        <v>1303625</v>
      </c>
      <c r="K10" s="190">
        <f t="shared" si="7"/>
        <v>1303625</v>
      </c>
      <c r="L10" s="190">
        <f t="shared" si="8"/>
        <v>1303625</v>
      </c>
      <c r="M10" s="190">
        <f t="shared" si="9"/>
        <v>1303625</v>
      </c>
      <c r="N10" s="190">
        <f t="shared" si="10"/>
        <v>1303625</v>
      </c>
      <c r="O10" s="190">
        <f t="shared" si="11"/>
        <v>1303625</v>
      </c>
      <c r="P10" s="191">
        <f t="shared" si="12"/>
        <v>15643500</v>
      </c>
    </row>
    <row r="11" spans="1:16" x14ac:dyDescent="0.25">
      <c r="A11" s="36">
        <v>7</v>
      </c>
      <c r="B11" s="192" t="s">
        <v>306</v>
      </c>
      <c r="C11" s="193">
        <f>'2d'!C26</f>
        <v>275245287</v>
      </c>
      <c r="D11" s="190">
        <f t="shared" si="0"/>
        <v>22937107.25</v>
      </c>
      <c r="E11" s="190">
        <f t="shared" si="1"/>
        <v>22937107.25</v>
      </c>
      <c r="F11" s="190">
        <f t="shared" si="2"/>
        <v>22937107.25</v>
      </c>
      <c r="G11" s="190">
        <f t="shared" si="3"/>
        <v>22937107.25</v>
      </c>
      <c r="H11" s="190">
        <f t="shared" si="4"/>
        <v>22937107.25</v>
      </c>
      <c r="I11" s="190">
        <f t="shared" si="5"/>
        <v>22937107.25</v>
      </c>
      <c r="J11" s="190">
        <f t="shared" si="6"/>
        <v>22937107.25</v>
      </c>
      <c r="K11" s="190">
        <f t="shared" si="7"/>
        <v>22937107.25</v>
      </c>
      <c r="L11" s="190">
        <f t="shared" si="8"/>
        <v>22937107.25</v>
      </c>
      <c r="M11" s="190">
        <f t="shared" si="9"/>
        <v>22937107.25</v>
      </c>
      <c r="N11" s="190">
        <f t="shared" si="10"/>
        <v>22937107.25</v>
      </c>
      <c r="O11" s="190">
        <f t="shared" si="11"/>
        <v>22937107.25</v>
      </c>
      <c r="P11" s="191">
        <f t="shared" si="12"/>
        <v>275245287</v>
      </c>
    </row>
    <row r="12" spans="1:16" x14ac:dyDescent="0.25">
      <c r="A12" s="36">
        <v>16</v>
      </c>
      <c r="B12" s="192" t="s">
        <v>307</v>
      </c>
      <c r="C12" s="193">
        <f>'2d'!C32</f>
        <v>1116681983</v>
      </c>
      <c r="D12" s="190">
        <f t="shared" si="0"/>
        <v>93056831.916666672</v>
      </c>
      <c r="E12" s="190">
        <f t="shared" si="1"/>
        <v>93056831.916666672</v>
      </c>
      <c r="F12" s="190">
        <f t="shared" si="2"/>
        <v>93056831.916666672</v>
      </c>
      <c r="G12" s="190">
        <f t="shared" si="3"/>
        <v>93056831.916666672</v>
      </c>
      <c r="H12" s="190">
        <f t="shared" si="4"/>
        <v>93056831.916666672</v>
      </c>
      <c r="I12" s="190">
        <f t="shared" si="5"/>
        <v>93056831.916666672</v>
      </c>
      <c r="J12" s="190">
        <f t="shared" si="6"/>
        <v>93056831.916666672</v>
      </c>
      <c r="K12" s="190">
        <f t="shared" si="7"/>
        <v>93056831.916666672</v>
      </c>
      <c r="L12" s="190">
        <f t="shared" si="8"/>
        <v>93056831.916666672</v>
      </c>
      <c r="M12" s="190">
        <f t="shared" si="9"/>
        <v>93056831.916666672</v>
      </c>
      <c r="N12" s="190">
        <f t="shared" si="10"/>
        <v>93056831.916666672</v>
      </c>
      <c r="O12" s="190">
        <f t="shared" si="11"/>
        <v>93056831.916666672</v>
      </c>
      <c r="P12" s="191">
        <f t="shared" si="12"/>
        <v>1116681982.9999998</v>
      </c>
    </row>
    <row r="13" spans="1:16" x14ac:dyDescent="0.25">
      <c r="A13" s="36">
        <v>17</v>
      </c>
      <c r="B13" s="192" t="s">
        <v>81</v>
      </c>
      <c r="C13" s="193">
        <f>'2d'!C37</f>
        <v>88459849</v>
      </c>
      <c r="D13" s="190">
        <f t="shared" si="0"/>
        <v>7371654.083333333</v>
      </c>
      <c r="E13" s="190">
        <f t="shared" si="1"/>
        <v>7371654.083333333</v>
      </c>
      <c r="F13" s="190">
        <f t="shared" si="2"/>
        <v>7371654.083333333</v>
      </c>
      <c r="G13" s="190">
        <f t="shared" si="3"/>
        <v>7371654.083333333</v>
      </c>
      <c r="H13" s="190">
        <f t="shared" si="4"/>
        <v>7371654.083333333</v>
      </c>
      <c r="I13" s="190">
        <f t="shared" si="5"/>
        <v>7371654.083333333</v>
      </c>
      <c r="J13" s="190">
        <f t="shared" si="6"/>
        <v>7371654.083333333</v>
      </c>
      <c r="K13" s="190">
        <f t="shared" si="7"/>
        <v>7371654.083333333</v>
      </c>
      <c r="L13" s="190">
        <f t="shared" si="8"/>
        <v>7371654.083333333</v>
      </c>
      <c r="M13" s="190">
        <f t="shared" si="9"/>
        <v>7371654.083333333</v>
      </c>
      <c r="N13" s="190">
        <f t="shared" si="10"/>
        <v>7371654.083333333</v>
      </c>
      <c r="O13" s="190">
        <f t="shared" si="11"/>
        <v>7371654.083333333</v>
      </c>
      <c r="P13" s="191">
        <f t="shared" si="12"/>
        <v>88459849</v>
      </c>
    </row>
    <row r="14" spans="1:16" x14ac:dyDescent="0.25">
      <c r="A14" s="36">
        <v>19</v>
      </c>
      <c r="B14" s="188" t="s">
        <v>308</v>
      </c>
      <c r="C14" s="189">
        <f>'2d'!C43</f>
        <v>19303812</v>
      </c>
      <c r="D14" s="190">
        <f>$C$14/12</f>
        <v>1608651</v>
      </c>
      <c r="E14" s="190">
        <f t="shared" ref="E14:O14" si="13">$C$14/12</f>
        <v>1608651</v>
      </c>
      <c r="F14" s="190">
        <f t="shared" si="13"/>
        <v>1608651</v>
      </c>
      <c r="G14" s="190">
        <f t="shared" si="13"/>
        <v>1608651</v>
      </c>
      <c r="H14" s="190">
        <f t="shared" si="13"/>
        <v>1608651</v>
      </c>
      <c r="I14" s="190">
        <f t="shared" si="13"/>
        <v>1608651</v>
      </c>
      <c r="J14" s="190">
        <f t="shared" si="13"/>
        <v>1608651</v>
      </c>
      <c r="K14" s="190">
        <f t="shared" si="13"/>
        <v>1608651</v>
      </c>
      <c r="L14" s="190">
        <f t="shared" si="13"/>
        <v>1608651</v>
      </c>
      <c r="M14" s="190">
        <f t="shared" si="13"/>
        <v>1608651</v>
      </c>
      <c r="N14" s="190">
        <f t="shared" si="13"/>
        <v>1608651</v>
      </c>
      <c r="O14" s="190">
        <f t="shared" si="13"/>
        <v>1608651</v>
      </c>
      <c r="P14" s="191">
        <f t="shared" si="12"/>
        <v>19303812</v>
      </c>
    </row>
    <row r="15" spans="1:16" x14ac:dyDescent="0.25">
      <c r="A15" s="36">
        <v>20</v>
      </c>
      <c r="B15" s="194" t="s">
        <v>100</v>
      </c>
      <c r="C15" s="195">
        <f t="shared" ref="C15:O15" si="14">SUM(C7:C14)</f>
        <v>2454912399</v>
      </c>
      <c r="D15" s="196">
        <f t="shared" si="14"/>
        <v>204576033.25000003</v>
      </c>
      <c r="E15" s="196">
        <f t="shared" si="14"/>
        <v>204576033.25000003</v>
      </c>
      <c r="F15" s="196">
        <f t="shared" si="14"/>
        <v>204576033.25000003</v>
      </c>
      <c r="G15" s="196">
        <f t="shared" si="14"/>
        <v>204576033.25000003</v>
      </c>
      <c r="H15" s="196">
        <f t="shared" si="14"/>
        <v>204576033.25000003</v>
      </c>
      <c r="I15" s="196">
        <f t="shared" si="14"/>
        <v>204576033.25000003</v>
      </c>
      <c r="J15" s="196">
        <f t="shared" si="14"/>
        <v>204576033.25000003</v>
      </c>
      <c r="K15" s="196">
        <f t="shared" si="14"/>
        <v>204576033.25000003</v>
      </c>
      <c r="L15" s="196">
        <f t="shared" si="14"/>
        <v>204576033.25000003</v>
      </c>
      <c r="M15" s="196">
        <f t="shared" si="14"/>
        <v>204576033.25000003</v>
      </c>
      <c r="N15" s="196">
        <f t="shared" si="14"/>
        <v>204576033.25000003</v>
      </c>
      <c r="O15" s="196">
        <f t="shared" si="14"/>
        <v>204576033.25000003</v>
      </c>
      <c r="P15" s="191">
        <f t="shared" si="12"/>
        <v>2454912399.0000005</v>
      </c>
    </row>
    <row r="16" spans="1:16" x14ac:dyDescent="0.25">
      <c r="A16" s="37">
        <v>27</v>
      </c>
      <c r="B16" s="197" t="s">
        <v>101</v>
      </c>
      <c r="C16" s="198">
        <f>C17+C18</f>
        <v>553364950</v>
      </c>
      <c r="D16" s="199">
        <f t="shared" ref="D16:O16" si="15">D17+D18</f>
        <v>54514478.333333336</v>
      </c>
      <c r="E16" s="199">
        <f t="shared" si="15"/>
        <v>42329185.333333336</v>
      </c>
      <c r="F16" s="199">
        <f t="shared" si="15"/>
        <v>42329185.333333336</v>
      </c>
      <c r="G16" s="199">
        <f t="shared" si="15"/>
        <v>42329185.333333336</v>
      </c>
      <c r="H16" s="199">
        <f t="shared" si="15"/>
        <v>55489747.333333336</v>
      </c>
      <c r="I16" s="199">
        <f t="shared" si="15"/>
        <v>42329185.333333336</v>
      </c>
      <c r="J16" s="199">
        <f t="shared" si="15"/>
        <v>42329185.333333336</v>
      </c>
      <c r="K16" s="199">
        <f t="shared" si="15"/>
        <v>44401795.333333336</v>
      </c>
      <c r="L16" s="199">
        <f t="shared" si="15"/>
        <v>42329185.333333336</v>
      </c>
      <c r="M16" s="199">
        <f t="shared" si="15"/>
        <v>42329185.333333336</v>
      </c>
      <c r="N16" s="199">
        <f t="shared" si="15"/>
        <v>42329185.333333336</v>
      </c>
      <c r="O16" s="199">
        <f t="shared" si="15"/>
        <v>60325446.333333336</v>
      </c>
      <c r="P16" s="200">
        <f t="shared" si="12"/>
        <v>553364949.99999988</v>
      </c>
    </row>
    <row r="17" spans="1:16" s="205" customFormat="1" x14ac:dyDescent="0.25">
      <c r="A17" s="201"/>
      <c r="B17" s="202" t="s">
        <v>309</v>
      </c>
      <c r="C17" s="203">
        <f>'2d'!C45</f>
        <v>45414726</v>
      </c>
      <c r="D17" s="204">
        <f>'[1]2'!D44</f>
        <v>12185293</v>
      </c>
      <c r="E17" s="204"/>
      <c r="F17" s="204"/>
      <c r="G17" s="204"/>
      <c r="H17" s="204">
        <v>13160562</v>
      </c>
      <c r="I17" s="204"/>
      <c r="J17" s="204"/>
      <c r="K17" s="204">
        <v>2072610</v>
      </c>
      <c r="L17" s="204"/>
      <c r="M17" s="204"/>
      <c r="N17" s="204"/>
      <c r="O17" s="204">
        <v>17996261</v>
      </c>
      <c r="P17" s="200">
        <f t="shared" si="12"/>
        <v>45414726</v>
      </c>
    </row>
    <row r="18" spans="1:16" x14ac:dyDescent="0.25">
      <c r="A18" s="37">
        <v>29</v>
      </c>
      <c r="B18" s="206" t="s">
        <v>310</v>
      </c>
      <c r="C18" s="207">
        <f>'2d'!C46</f>
        <v>507950224</v>
      </c>
      <c r="D18" s="190">
        <f>C18/12</f>
        <v>42329185.333333336</v>
      </c>
      <c r="E18" s="190">
        <f>C18/12</f>
        <v>42329185.333333336</v>
      </c>
      <c r="F18" s="190">
        <f>C18/12</f>
        <v>42329185.333333336</v>
      </c>
      <c r="G18" s="190">
        <f>C18/12</f>
        <v>42329185.333333336</v>
      </c>
      <c r="H18" s="190">
        <f>C18/12</f>
        <v>42329185.333333336</v>
      </c>
      <c r="I18" s="190">
        <f>C18/12</f>
        <v>42329185.333333336</v>
      </c>
      <c r="J18" s="190">
        <f>C18/12</f>
        <v>42329185.333333336</v>
      </c>
      <c r="K18" s="190">
        <f>C18/12</f>
        <v>42329185.333333336</v>
      </c>
      <c r="L18" s="190">
        <f>C18/12</f>
        <v>42329185.333333336</v>
      </c>
      <c r="M18" s="190">
        <f>C18/12</f>
        <v>42329185.333333336</v>
      </c>
      <c r="N18" s="190">
        <f>C18/12</f>
        <v>42329185.333333336</v>
      </c>
      <c r="O18" s="190">
        <f>C18/12</f>
        <v>42329185.333333336</v>
      </c>
      <c r="P18" s="200">
        <f t="shared" si="12"/>
        <v>507950223.99999994</v>
      </c>
    </row>
    <row r="19" spans="1:16" ht="21.75" customHeight="1" x14ac:dyDescent="0.25">
      <c r="A19" s="37">
        <v>30</v>
      </c>
      <c r="B19" s="208" t="s">
        <v>311</v>
      </c>
      <c r="C19" s="209">
        <f>C15+C16</f>
        <v>3008277349</v>
      </c>
      <c r="D19" s="210">
        <f t="shared" ref="D19:O19" si="16">D15+D16</f>
        <v>259090511.58333337</v>
      </c>
      <c r="E19" s="210">
        <f t="shared" si="16"/>
        <v>246905218.58333337</v>
      </c>
      <c r="F19" s="210">
        <f t="shared" si="16"/>
        <v>246905218.58333337</v>
      </c>
      <c r="G19" s="210">
        <f t="shared" si="16"/>
        <v>246905218.58333337</v>
      </c>
      <c r="H19" s="210">
        <f t="shared" si="16"/>
        <v>260065780.58333337</v>
      </c>
      <c r="I19" s="210">
        <f t="shared" si="16"/>
        <v>246905218.58333337</v>
      </c>
      <c r="J19" s="210">
        <f t="shared" si="16"/>
        <v>246905218.58333337</v>
      </c>
      <c r="K19" s="210">
        <f t="shared" si="16"/>
        <v>248977828.58333337</v>
      </c>
      <c r="L19" s="210">
        <f t="shared" si="16"/>
        <v>246905218.58333337</v>
      </c>
      <c r="M19" s="210">
        <f t="shared" si="16"/>
        <v>246905218.58333337</v>
      </c>
      <c r="N19" s="210">
        <f t="shared" si="16"/>
        <v>246905218.58333337</v>
      </c>
      <c r="O19" s="210">
        <f t="shared" si="16"/>
        <v>264901479.58333337</v>
      </c>
      <c r="P19" s="200">
        <f t="shared" si="12"/>
        <v>3008277349.0000014</v>
      </c>
    </row>
    <row r="20" spans="1:16" x14ac:dyDescent="0.25">
      <c r="A20" s="37">
        <v>33</v>
      </c>
      <c r="B20" s="206" t="s">
        <v>312</v>
      </c>
      <c r="C20" s="189">
        <f>'1b'!C20</f>
        <v>687786330</v>
      </c>
      <c r="D20" s="190">
        <f t="shared" ref="D20:D26" si="17">C20/12</f>
        <v>57315527.5</v>
      </c>
      <c r="E20" s="190">
        <f t="shared" ref="E20:E26" si="18">C20/12</f>
        <v>57315527.5</v>
      </c>
      <c r="F20" s="190">
        <f t="shared" ref="F20:F26" si="19">C20/12</f>
        <v>57315527.5</v>
      </c>
      <c r="G20" s="190">
        <f t="shared" ref="G20:G26" si="20">C20/12</f>
        <v>57315527.5</v>
      </c>
      <c r="H20" s="190">
        <f t="shared" ref="H20:H26" si="21">C20/12</f>
        <v>57315527.5</v>
      </c>
      <c r="I20" s="190">
        <f t="shared" ref="I20:I26" si="22">C20/12</f>
        <v>57315527.5</v>
      </c>
      <c r="J20" s="190">
        <f t="shared" ref="J20:J26" si="23">C20/12</f>
        <v>57315527.5</v>
      </c>
      <c r="K20" s="190">
        <f t="shared" ref="K20:K26" si="24">C20/12</f>
        <v>57315527.5</v>
      </c>
      <c r="L20" s="190">
        <f t="shared" ref="L20:L26" si="25">C20/12</f>
        <v>57315527.5</v>
      </c>
      <c r="M20" s="190">
        <f t="shared" ref="M20:M26" si="26">C20/12</f>
        <v>57315527.5</v>
      </c>
      <c r="N20" s="190">
        <f t="shared" ref="N20:N26" si="27">C20/12</f>
        <v>57315527.5</v>
      </c>
      <c r="O20" s="190">
        <f t="shared" ref="O20:O26" si="28">C20/12</f>
        <v>57315527.5</v>
      </c>
      <c r="P20" s="200">
        <f t="shared" si="12"/>
        <v>687786330</v>
      </c>
    </row>
    <row r="21" spans="1:16" x14ac:dyDescent="0.25">
      <c r="A21" s="37">
        <v>34</v>
      </c>
      <c r="B21" s="206" t="s">
        <v>313</v>
      </c>
      <c r="C21" s="189">
        <f>'1b'!C28</f>
        <v>1137380569</v>
      </c>
      <c r="D21" s="190">
        <f t="shared" si="17"/>
        <v>94781714.083333328</v>
      </c>
      <c r="E21" s="190">
        <f t="shared" si="18"/>
        <v>94781714.083333328</v>
      </c>
      <c r="F21" s="190">
        <f t="shared" si="19"/>
        <v>94781714.083333328</v>
      </c>
      <c r="G21" s="190">
        <f t="shared" si="20"/>
        <v>94781714.083333328</v>
      </c>
      <c r="H21" s="190">
        <f t="shared" si="21"/>
        <v>94781714.083333328</v>
      </c>
      <c r="I21" s="190">
        <f t="shared" si="22"/>
        <v>94781714.083333328</v>
      </c>
      <c r="J21" s="190">
        <f t="shared" si="23"/>
        <v>94781714.083333328</v>
      </c>
      <c r="K21" s="190">
        <f t="shared" si="24"/>
        <v>94781714.083333328</v>
      </c>
      <c r="L21" s="190">
        <f t="shared" si="25"/>
        <v>94781714.083333328</v>
      </c>
      <c r="M21" s="190">
        <f t="shared" si="26"/>
        <v>94781714.083333328</v>
      </c>
      <c r="N21" s="190">
        <f t="shared" si="27"/>
        <v>94781714.083333328</v>
      </c>
      <c r="O21" s="190">
        <f t="shared" si="28"/>
        <v>94781714.083333328</v>
      </c>
      <c r="P21" s="200">
        <f t="shared" si="12"/>
        <v>1137380569.0000002</v>
      </c>
    </row>
    <row r="22" spans="1:16" x14ac:dyDescent="0.25">
      <c r="A22" s="37">
        <v>35</v>
      </c>
      <c r="B22" s="211" t="s">
        <v>243</v>
      </c>
      <c r="C22" s="193">
        <f>'1b'!C39</f>
        <v>303400000</v>
      </c>
      <c r="D22" s="190">
        <f t="shared" si="17"/>
        <v>25283333.333333332</v>
      </c>
      <c r="E22" s="190">
        <f t="shared" si="18"/>
        <v>25283333.333333332</v>
      </c>
      <c r="F22" s="190">
        <f t="shared" si="19"/>
        <v>25283333.333333332</v>
      </c>
      <c r="G22" s="190">
        <f t="shared" si="20"/>
        <v>25283333.333333332</v>
      </c>
      <c r="H22" s="190">
        <f t="shared" si="21"/>
        <v>25283333.333333332</v>
      </c>
      <c r="I22" s="190">
        <f t="shared" si="22"/>
        <v>25283333.333333332</v>
      </c>
      <c r="J22" s="190">
        <f t="shared" si="23"/>
        <v>25283333.333333332</v>
      </c>
      <c r="K22" s="190">
        <f t="shared" si="24"/>
        <v>25283333.333333332</v>
      </c>
      <c r="L22" s="190">
        <f t="shared" si="25"/>
        <v>25283333.333333332</v>
      </c>
      <c r="M22" s="190">
        <f t="shared" si="26"/>
        <v>25283333.333333332</v>
      </c>
      <c r="N22" s="190">
        <f t="shared" si="27"/>
        <v>25283333.333333332</v>
      </c>
      <c r="O22" s="190">
        <f t="shared" si="28"/>
        <v>25283333.333333332</v>
      </c>
      <c r="P22" s="200">
        <f t="shared" si="12"/>
        <v>303400000</v>
      </c>
    </row>
    <row r="23" spans="1:16" x14ac:dyDescent="0.25">
      <c r="A23" s="37">
        <v>36</v>
      </c>
      <c r="B23" s="212" t="s">
        <v>97</v>
      </c>
      <c r="C23" s="213">
        <f>'1b'!C61</f>
        <v>39564766</v>
      </c>
      <c r="D23" s="190">
        <f t="shared" si="17"/>
        <v>3297063.8333333335</v>
      </c>
      <c r="E23" s="190">
        <f t="shared" si="18"/>
        <v>3297063.8333333335</v>
      </c>
      <c r="F23" s="190">
        <f t="shared" si="19"/>
        <v>3297063.8333333335</v>
      </c>
      <c r="G23" s="190">
        <f t="shared" si="20"/>
        <v>3297063.8333333335</v>
      </c>
      <c r="H23" s="190">
        <f t="shared" si="21"/>
        <v>3297063.8333333335</v>
      </c>
      <c r="I23" s="190">
        <f t="shared" si="22"/>
        <v>3297063.8333333335</v>
      </c>
      <c r="J23" s="190">
        <f t="shared" si="23"/>
        <v>3297063.8333333335</v>
      </c>
      <c r="K23" s="190">
        <f t="shared" si="24"/>
        <v>3297063.8333333335</v>
      </c>
      <c r="L23" s="190">
        <f t="shared" si="25"/>
        <v>3297063.8333333335</v>
      </c>
      <c r="M23" s="190">
        <f t="shared" si="26"/>
        <v>3297063.8333333335</v>
      </c>
      <c r="N23" s="190">
        <f t="shared" si="27"/>
        <v>3297063.8333333335</v>
      </c>
      <c r="O23" s="190">
        <f t="shared" si="28"/>
        <v>3297063.8333333335</v>
      </c>
      <c r="P23" s="200">
        <f t="shared" si="12"/>
        <v>39564766</v>
      </c>
    </row>
    <row r="24" spans="1:16" x14ac:dyDescent="0.25">
      <c r="A24" s="37">
        <v>37</v>
      </c>
      <c r="B24" s="212" t="s">
        <v>264</v>
      </c>
      <c r="C24" s="213">
        <f>'1b'!C64</f>
        <v>12129420</v>
      </c>
      <c r="D24" s="190">
        <f t="shared" si="17"/>
        <v>1010785</v>
      </c>
      <c r="E24" s="190">
        <f t="shared" si="18"/>
        <v>1010785</v>
      </c>
      <c r="F24" s="190">
        <f t="shared" si="19"/>
        <v>1010785</v>
      </c>
      <c r="G24" s="190">
        <f t="shared" si="20"/>
        <v>1010785</v>
      </c>
      <c r="H24" s="190">
        <f t="shared" si="21"/>
        <v>1010785</v>
      </c>
      <c r="I24" s="190">
        <f t="shared" si="22"/>
        <v>1010785</v>
      </c>
      <c r="J24" s="190">
        <f t="shared" si="23"/>
        <v>1010785</v>
      </c>
      <c r="K24" s="190">
        <f t="shared" si="24"/>
        <v>1010785</v>
      </c>
      <c r="L24" s="190">
        <f t="shared" si="25"/>
        <v>1010785</v>
      </c>
      <c r="M24" s="190">
        <f t="shared" si="26"/>
        <v>1010785</v>
      </c>
      <c r="N24" s="190">
        <f t="shared" si="27"/>
        <v>1010785</v>
      </c>
      <c r="O24" s="190">
        <f t="shared" si="28"/>
        <v>1010785</v>
      </c>
      <c r="P24" s="200">
        <f t="shared" si="12"/>
        <v>12129420</v>
      </c>
    </row>
    <row r="25" spans="1:16" x14ac:dyDescent="0.25">
      <c r="A25" s="37"/>
      <c r="B25" s="212" t="s">
        <v>314</v>
      </c>
      <c r="C25" s="213">
        <f>'1b'!C66</f>
        <v>415000</v>
      </c>
      <c r="D25" s="190">
        <f t="shared" si="17"/>
        <v>34583.333333333336</v>
      </c>
      <c r="E25" s="190">
        <f t="shared" si="18"/>
        <v>34583.333333333336</v>
      </c>
      <c r="F25" s="190">
        <f t="shared" si="19"/>
        <v>34583.333333333336</v>
      </c>
      <c r="G25" s="190">
        <f t="shared" si="20"/>
        <v>34583.333333333336</v>
      </c>
      <c r="H25" s="190">
        <f t="shared" si="21"/>
        <v>34583.333333333336</v>
      </c>
      <c r="I25" s="190">
        <f t="shared" si="22"/>
        <v>34583.333333333336</v>
      </c>
      <c r="J25" s="190">
        <f t="shared" si="23"/>
        <v>34583.333333333336</v>
      </c>
      <c r="K25" s="190">
        <f t="shared" si="24"/>
        <v>34583.333333333336</v>
      </c>
      <c r="L25" s="190">
        <f t="shared" si="25"/>
        <v>34583.333333333336</v>
      </c>
      <c r="M25" s="190">
        <f t="shared" si="26"/>
        <v>34583.333333333336</v>
      </c>
      <c r="N25" s="190">
        <f t="shared" si="27"/>
        <v>34583.333333333336</v>
      </c>
      <c r="O25" s="190">
        <f t="shared" si="28"/>
        <v>34583.333333333336</v>
      </c>
      <c r="P25" s="200">
        <f t="shared" si="12"/>
        <v>414999.99999999994</v>
      </c>
    </row>
    <row r="26" spans="1:16" x14ac:dyDescent="0.25">
      <c r="A26" s="37">
        <v>38</v>
      </c>
      <c r="B26" s="212" t="s">
        <v>315</v>
      </c>
      <c r="C26" s="213">
        <f>'1b'!C70</f>
        <v>3122000</v>
      </c>
      <c r="D26" s="190">
        <f t="shared" si="17"/>
        <v>260166.66666666666</v>
      </c>
      <c r="E26" s="190">
        <f t="shared" si="18"/>
        <v>260166.66666666666</v>
      </c>
      <c r="F26" s="190">
        <f t="shared" si="19"/>
        <v>260166.66666666666</v>
      </c>
      <c r="G26" s="190">
        <f t="shared" si="20"/>
        <v>260166.66666666666</v>
      </c>
      <c r="H26" s="190">
        <f t="shared" si="21"/>
        <v>260166.66666666666</v>
      </c>
      <c r="I26" s="190">
        <f t="shared" si="22"/>
        <v>260166.66666666666</v>
      </c>
      <c r="J26" s="190">
        <f t="shared" si="23"/>
        <v>260166.66666666666</v>
      </c>
      <c r="K26" s="190">
        <f t="shared" si="24"/>
        <v>260166.66666666666</v>
      </c>
      <c r="L26" s="190">
        <f t="shared" si="25"/>
        <v>260166.66666666666</v>
      </c>
      <c r="M26" s="190">
        <f t="shared" si="26"/>
        <v>260166.66666666666</v>
      </c>
      <c r="N26" s="190">
        <f t="shared" si="27"/>
        <v>260166.66666666666</v>
      </c>
      <c r="O26" s="190">
        <f t="shared" si="28"/>
        <v>260166.66666666666</v>
      </c>
      <c r="P26" s="200">
        <f t="shared" si="12"/>
        <v>3121999.9999999995</v>
      </c>
    </row>
    <row r="27" spans="1:16" s="180" customFormat="1" x14ac:dyDescent="0.25">
      <c r="A27" s="214">
        <v>39</v>
      </c>
      <c r="B27" s="215" t="s">
        <v>316</v>
      </c>
      <c r="C27" s="216">
        <f t="shared" ref="C27:O27" si="29">SUM(C20:C26)</f>
        <v>2183798085</v>
      </c>
      <c r="D27" s="217">
        <f t="shared" si="29"/>
        <v>181983173.75</v>
      </c>
      <c r="E27" s="217">
        <f t="shared" si="29"/>
        <v>181983173.75</v>
      </c>
      <c r="F27" s="217">
        <f t="shared" si="29"/>
        <v>181983173.75</v>
      </c>
      <c r="G27" s="217">
        <f t="shared" si="29"/>
        <v>181983173.75</v>
      </c>
      <c r="H27" s="217">
        <f t="shared" si="29"/>
        <v>181983173.75</v>
      </c>
      <c r="I27" s="217">
        <f t="shared" si="29"/>
        <v>181983173.75</v>
      </c>
      <c r="J27" s="217">
        <f t="shared" si="29"/>
        <v>181983173.75</v>
      </c>
      <c r="K27" s="217">
        <f t="shared" si="29"/>
        <v>181983173.75</v>
      </c>
      <c r="L27" s="217">
        <f t="shared" si="29"/>
        <v>181983173.75</v>
      </c>
      <c r="M27" s="217">
        <f t="shared" si="29"/>
        <v>181983173.75</v>
      </c>
      <c r="N27" s="217">
        <f t="shared" si="29"/>
        <v>181983173.75</v>
      </c>
      <c r="O27" s="217">
        <f t="shared" si="29"/>
        <v>181983173.75</v>
      </c>
      <c r="P27" s="218">
        <f t="shared" si="12"/>
        <v>2183798085</v>
      </c>
    </row>
    <row r="28" spans="1:16" ht="16.5" customHeight="1" x14ac:dyDescent="0.25">
      <c r="A28" s="37">
        <v>55</v>
      </c>
      <c r="B28" s="197" t="s">
        <v>317</v>
      </c>
      <c r="C28" s="198">
        <f>SUM(C29:C31)</f>
        <v>824479264</v>
      </c>
      <c r="D28" s="198">
        <f t="shared" ref="D28:O28" si="30">SUM(D29:D31)</f>
        <v>325628792.33333331</v>
      </c>
      <c r="E28" s="198">
        <f t="shared" si="30"/>
        <v>42329185.333333336</v>
      </c>
      <c r="F28" s="198">
        <f t="shared" si="30"/>
        <v>42329185.333333336</v>
      </c>
      <c r="G28" s="198">
        <f t="shared" si="30"/>
        <v>42329185.333333336</v>
      </c>
      <c r="H28" s="198">
        <f t="shared" si="30"/>
        <v>55489747.333333336</v>
      </c>
      <c r="I28" s="198">
        <f t="shared" si="30"/>
        <v>42329185.333333336</v>
      </c>
      <c r="J28" s="198">
        <f t="shared" si="30"/>
        <v>42329185.333333336</v>
      </c>
      <c r="K28" s="198">
        <f t="shared" si="30"/>
        <v>42329185.333333336</v>
      </c>
      <c r="L28" s="198">
        <f t="shared" si="30"/>
        <v>44401795.333333336</v>
      </c>
      <c r="M28" s="198">
        <f t="shared" si="30"/>
        <v>42329185.333333336</v>
      </c>
      <c r="N28" s="198">
        <f t="shared" si="30"/>
        <v>42329185.333333336</v>
      </c>
      <c r="O28" s="198">
        <f t="shared" si="30"/>
        <v>60325446.333333336</v>
      </c>
      <c r="P28" s="200">
        <f t="shared" si="12"/>
        <v>824479264.00000012</v>
      </c>
    </row>
    <row r="29" spans="1:16" s="285" customFormat="1" ht="16.5" customHeight="1" x14ac:dyDescent="0.25">
      <c r="A29" s="282"/>
      <c r="B29" s="283" t="s">
        <v>360</v>
      </c>
      <c r="C29" s="203">
        <f>'1b'!C74</f>
        <v>33229433</v>
      </c>
      <c r="D29" s="284"/>
      <c r="E29" s="284"/>
      <c r="F29" s="284"/>
      <c r="G29" s="284"/>
      <c r="H29" s="284">
        <v>13160562</v>
      </c>
      <c r="I29" s="284"/>
      <c r="J29" s="284"/>
      <c r="K29" s="284"/>
      <c r="L29" s="284">
        <v>2072610</v>
      </c>
      <c r="M29" s="284"/>
      <c r="N29" s="284"/>
      <c r="O29" s="284">
        <v>17996261</v>
      </c>
      <c r="P29" s="200">
        <f t="shared" si="12"/>
        <v>33229433</v>
      </c>
    </row>
    <row r="30" spans="1:16" s="220" customFormat="1" ht="16.5" customHeight="1" x14ac:dyDescent="0.25">
      <c r="A30" s="219"/>
      <c r="B30" s="212" t="s">
        <v>318</v>
      </c>
      <c r="C30" s="203">
        <f>'1b'!C73</f>
        <v>283299607</v>
      </c>
      <c r="D30" s="190">
        <v>283299607</v>
      </c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200">
        <f t="shared" si="12"/>
        <v>283299607</v>
      </c>
    </row>
    <row r="31" spans="1:16" x14ac:dyDescent="0.25">
      <c r="A31" s="37">
        <v>56</v>
      </c>
      <c r="B31" s="206" t="s">
        <v>310</v>
      </c>
      <c r="C31" s="221">
        <f>'1b'!C75</f>
        <v>507950224</v>
      </c>
      <c r="D31" s="190">
        <f>C31/12</f>
        <v>42329185.333333336</v>
      </c>
      <c r="E31" s="190">
        <f>C31/12</f>
        <v>42329185.333333336</v>
      </c>
      <c r="F31" s="190">
        <f>C31/12</f>
        <v>42329185.333333336</v>
      </c>
      <c r="G31" s="190">
        <f>C31/12</f>
        <v>42329185.333333336</v>
      </c>
      <c r="H31" s="190">
        <f>C31/12</f>
        <v>42329185.333333336</v>
      </c>
      <c r="I31" s="190">
        <f>C31/12</f>
        <v>42329185.333333336</v>
      </c>
      <c r="J31" s="190">
        <f>C31/12</f>
        <v>42329185.333333336</v>
      </c>
      <c r="K31" s="190">
        <f>C31/12</f>
        <v>42329185.333333336</v>
      </c>
      <c r="L31" s="190">
        <f>C31/12</f>
        <v>42329185.333333336</v>
      </c>
      <c r="M31" s="190">
        <f>C31/12</f>
        <v>42329185.333333336</v>
      </c>
      <c r="N31" s="190">
        <f>C31/12</f>
        <v>42329185.333333336</v>
      </c>
      <c r="O31" s="190">
        <f>C31/12</f>
        <v>42329185.333333336</v>
      </c>
      <c r="P31" s="200">
        <f>SUM(D31:O31)</f>
        <v>507950223.99999994</v>
      </c>
    </row>
    <row r="32" spans="1:16" ht="18" customHeight="1" x14ac:dyDescent="0.25">
      <c r="A32" s="37">
        <v>58</v>
      </c>
      <c r="B32" s="222" t="s">
        <v>319</v>
      </c>
      <c r="C32" s="223">
        <f t="shared" ref="C32:O32" si="31">C27+C28</f>
        <v>3008277349</v>
      </c>
      <c r="D32" s="223">
        <f t="shared" si="31"/>
        <v>507611966.08333331</v>
      </c>
      <c r="E32" s="223">
        <f t="shared" si="31"/>
        <v>224312359.08333334</v>
      </c>
      <c r="F32" s="223">
        <f t="shared" si="31"/>
        <v>224312359.08333334</v>
      </c>
      <c r="G32" s="223">
        <f t="shared" si="31"/>
        <v>224312359.08333334</v>
      </c>
      <c r="H32" s="223">
        <f t="shared" si="31"/>
        <v>237472921.08333334</v>
      </c>
      <c r="I32" s="223">
        <f t="shared" si="31"/>
        <v>224312359.08333334</v>
      </c>
      <c r="J32" s="223">
        <f t="shared" si="31"/>
        <v>224312359.08333334</v>
      </c>
      <c r="K32" s="223">
        <f t="shared" si="31"/>
        <v>224312359.08333334</v>
      </c>
      <c r="L32" s="223">
        <f t="shared" si="31"/>
        <v>226384969.08333334</v>
      </c>
      <c r="M32" s="223">
        <f t="shared" si="31"/>
        <v>224312359.08333334</v>
      </c>
      <c r="N32" s="223">
        <f t="shared" si="31"/>
        <v>224312359.08333334</v>
      </c>
      <c r="O32" s="223">
        <f t="shared" si="31"/>
        <v>242308620.08333334</v>
      </c>
      <c r="P32" s="200">
        <f>SUM(D32:O32)</f>
        <v>3008277349</v>
      </c>
    </row>
    <row r="33" spans="2:15" x14ac:dyDescent="0.25">
      <c r="B33" s="179"/>
      <c r="C33" s="179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</row>
    <row r="34" spans="2:15" x14ac:dyDescent="0.25">
      <c r="B34" s="179"/>
      <c r="C34" s="179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</row>
  </sheetData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</vt:i4>
      </vt:variant>
    </vt:vector>
  </HeadingPairs>
  <TitlesOfParts>
    <vt:vector size="12" baseType="lpstr">
      <vt:lpstr>1a</vt:lpstr>
      <vt:lpstr>1b</vt:lpstr>
      <vt:lpstr>2a</vt:lpstr>
      <vt:lpstr>2b</vt:lpstr>
      <vt:lpstr>2d</vt:lpstr>
      <vt:lpstr>4</vt:lpstr>
      <vt:lpstr>6.mell.</vt:lpstr>
      <vt:lpstr>9a</vt:lpstr>
      <vt:lpstr>9b</vt:lpstr>
      <vt:lpstr>9c</vt:lpstr>
      <vt:lpstr>13</vt:lpstr>
      <vt:lpstr>'13'!Nyomtatási_terület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2019-02-14T14:18:28Z</cp:lastPrinted>
  <dcterms:created xsi:type="dcterms:W3CDTF">2017-02-09T14:59:06Z</dcterms:created>
  <dcterms:modified xsi:type="dcterms:W3CDTF">2019-03-01T08:04:52Z</dcterms:modified>
</cp:coreProperties>
</file>