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19425" windowHeight="7650" tabRatio="973" firstSheet="6" activeTab="13"/>
  </bookViews>
  <sheets>
    <sheet name="TARTALOMJEGYZÉK" sheetId="134" r:id="rId1"/>
    <sheet name="ALAPADATOK" sheetId="94" r:id="rId2"/>
    <sheet name="KV_ÖSSZEFÜGGÉSEK" sheetId="75" r:id="rId3"/>
    <sheet name="KV_1.1.sz.mell." sheetId="1" r:id="rId4"/>
    <sheet name="KV_1.2.sz.mell." sheetId="130" r:id="rId5"/>
    <sheet name="KV_2.1.sz.mell." sheetId="73" r:id="rId6"/>
    <sheet name="KV_2.2.sz.mell." sheetId="61" r:id="rId7"/>
    <sheet name="KV_ELLENŐRZÉS" sheetId="76" r:id="rId8"/>
    <sheet name="KV_3.sz.mell." sheetId="62" r:id="rId9"/>
    <sheet name="KV_4.sz.mell." sheetId="77" r:id="rId10"/>
    <sheet name="KV_5.sz.mell." sheetId="78" r:id="rId11"/>
    <sheet name="KV_6.sz.mell." sheetId="63" r:id="rId12"/>
    <sheet name="KV_7.sz.mell." sheetId="64" r:id="rId13"/>
    <sheet name="KV_8.sz.mell." sheetId="173" r:id="rId14"/>
    <sheet name="KV_9.1.sz.mell" sheetId="3" r:id="rId15"/>
    <sheet name="KV_9.2.sz.mell" sheetId="79" r:id="rId16"/>
    <sheet name="KV_9.3.sz.mell" sheetId="105" r:id="rId17"/>
    <sheet name="KV_9.4.sz.mell" sheetId="136" r:id="rId18"/>
    <sheet name="KV_9.5.sz.mell" sheetId="140" r:id="rId19"/>
    <sheet name="KV_10.sz.mell" sheetId="89" r:id="rId20"/>
    <sheet name="KV_1.sz.tájékoztató_t." sheetId="87" r:id="rId21"/>
    <sheet name="KV_2.sz.tájékoztató_t." sheetId="66" r:id="rId22"/>
    <sheet name="KV_3.sz.tájékoztató_t." sheetId="88" r:id="rId23"/>
    <sheet name="KV_4.sz.tájékoztató_t." sheetId="24" r:id="rId24"/>
    <sheet name="KV_5.sz.tájékoztató_t" sheetId="172" r:id="rId25"/>
    <sheet name="KV_6.sz.tájékoztató_t." sheetId="70" r:id="rId26"/>
    <sheet name="KV_7.sz.tájékoztató_t." sheetId="128" r:id="rId27"/>
  </sheets>
  <definedNames>
    <definedName name="_xlnm.Print_Titles" localSheetId="14">KV_9.1.sz.mell!$1:$6</definedName>
    <definedName name="_xlnm.Print_Titles" localSheetId="15">KV_9.2.sz.mell!$1:$6</definedName>
    <definedName name="_xlnm.Print_Titles" localSheetId="16">KV_9.3.sz.mell!$1:$6</definedName>
    <definedName name="_xlnm.Print_Titles" localSheetId="17">KV_9.4.sz.mell!$1:$6</definedName>
    <definedName name="_xlnm.Print_Titles" localSheetId="18">KV_9.5.sz.mell!$1:$6</definedName>
    <definedName name="_xlnm.Print_Area" localSheetId="3">KV_1.1.sz.mell.!$A$1:$C$164</definedName>
    <definedName name="_xlnm.Print_Area" localSheetId="4">KV_1.2.sz.mell.!$A$1:$C$164</definedName>
    <definedName name="_xlnm.Print_Area" localSheetId="20">KV_1.sz.tájékoztató_t.!$A$1:$E$157</definedName>
    <definedName name="_xlnm.Print_Area" localSheetId="26">KV_7.sz.tájékoztató_t.!$A$2:$E$40</definedName>
    <definedName name="_xlnm.Print_Area" localSheetId="0">TARTALOMJEGYZÉK!$A$1:$C$44</definedName>
  </definedNames>
  <calcPr calcId="124519" fullCalcOnLoad="1"/>
</workbook>
</file>

<file path=xl/calcChain.xml><?xml version="1.0" encoding="utf-8"?>
<calcChain xmlns="http://schemas.openxmlformats.org/spreadsheetml/2006/main">
  <c r="F13" i="63"/>
  <c r="F25" i="64"/>
  <c r="E13" i="63"/>
  <c r="D46" i="173"/>
  <c r="E46"/>
  <c r="C30"/>
  <c r="D30"/>
  <c r="B30"/>
  <c r="C24"/>
  <c r="D24"/>
  <c r="E24"/>
  <c r="B24"/>
  <c r="E11" i="89"/>
  <c r="C49" i="87"/>
  <c r="D15"/>
  <c r="D136"/>
  <c r="C122"/>
  <c r="C117"/>
  <c r="D122"/>
  <c r="D101"/>
  <c r="D96"/>
  <c r="D131"/>
  <c r="C101"/>
  <c r="C96"/>
  <c r="C131"/>
  <c r="D15" i="128"/>
  <c r="E15"/>
  <c r="D16"/>
  <c r="E16"/>
  <c r="D17"/>
  <c r="E17"/>
  <c r="C22" i="172"/>
  <c r="C32"/>
  <c r="C9"/>
  <c r="C5"/>
  <c r="C46"/>
  <c r="C103" i="1"/>
  <c r="C98" i="3"/>
  <c r="C99" i="130"/>
  <c r="C100"/>
  <c r="C101"/>
  <c r="C102"/>
  <c r="C104"/>
  <c r="C105"/>
  <c r="C106"/>
  <c r="C107"/>
  <c r="C108"/>
  <c r="C109"/>
  <c r="C110"/>
  <c r="C111"/>
  <c r="C112"/>
  <c r="C113"/>
  <c r="C114"/>
  <c r="C115"/>
  <c r="C116"/>
  <c r="C117"/>
  <c r="C118"/>
  <c r="O23" i="24"/>
  <c r="G23"/>
  <c r="E8" i="61"/>
  <c r="C37" i="87"/>
  <c r="E155"/>
  <c r="E154"/>
  <c r="E153"/>
  <c r="E152"/>
  <c r="E151"/>
  <c r="E150"/>
  <c r="E149"/>
  <c r="E147"/>
  <c r="E146"/>
  <c r="E145"/>
  <c r="E144"/>
  <c r="E142"/>
  <c r="E141"/>
  <c r="E140"/>
  <c r="E139"/>
  <c r="E138"/>
  <c r="E137"/>
  <c r="E135"/>
  <c r="E134"/>
  <c r="E133"/>
  <c r="E130"/>
  <c r="E129"/>
  <c r="E128"/>
  <c r="E127"/>
  <c r="E126"/>
  <c r="E125"/>
  <c r="E124"/>
  <c r="E123"/>
  <c r="E122"/>
  <c r="E121"/>
  <c r="E120"/>
  <c r="E119"/>
  <c r="E118"/>
  <c r="E116"/>
  <c r="E115"/>
  <c r="E114"/>
  <c r="E113"/>
  <c r="E112"/>
  <c r="E111"/>
  <c r="E110"/>
  <c r="E109"/>
  <c r="E108"/>
  <c r="E107"/>
  <c r="E106"/>
  <c r="E105"/>
  <c r="E104"/>
  <c r="E103"/>
  <c r="E102"/>
  <c r="E100"/>
  <c r="E99"/>
  <c r="E98"/>
  <c r="E97"/>
  <c r="E88"/>
  <c r="E87"/>
  <c r="E86"/>
  <c r="E85"/>
  <c r="E84"/>
  <c r="E83"/>
  <c r="E81"/>
  <c r="E80"/>
  <c r="E79"/>
  <c r="E77"/>
  <c r="E76"/>
  <c r="E74"/>
  <c r="E73"/>
  <c r="E72"/>
  <c r="E71"/>
  <c r="E67"/>
  <c r="E64"/>
  <c r="E63"/>
  <c r="E62"/>
  <c r="E61"/>
  <c r="E59"/>
  <c r="E58"/>
  <c r="E57"/>
  <c r="E56"/>
  <c r="E54"/>
  <c r="E53"/>
  <c r="E52"/>
  <c r="E51"/>
  <c r="E50"/>
  <c r="E48"/>
  <c r="E47"/>
  <c r="E46"/>
  <c r="E45"/>
  <c r="E44"/>
  <c r="E43"/>
  <c r="E42"/>
  <c r="E41"/>
  <c r="E40"/>
  <c r="E39"/>
  <c r="E38"/>
  <c r="E36"/>
  <c r="E35"/>
  <c r="E34"/>
  <c r="E33"/>
  <c r="E32"/>
  <c r="E31"/>
  <c r="E30"/>
  <c r="E28"/>
  <c r="E27"/>
  <c r="E26"/>
  <c r="E25"/>
  <c r="E24"/>
  <c r="E23"/>
  <c r="E21"/>
  <c r="E20"/>
  <c r="E19"/>
  <c r="E18"/>
  <c r="E17"/>
  <c r="E16"/>
  <c r="E14"/>
  <c r="E13"/>
  <c r="E12"/>
  <c r="E11"/>
  <c r="E10"/>
  <c r="E9"/>
  <c r="D19" i="128"/>
  <c r="E19"/>
  <c r="D14"/>
  <c r="E14"/>
  <c r="D13"/>
  <c r="E13"/>
  <c r="D9"/>
  <c r="E9"/>
  <c r="D8"/>
  <c r="M24" i="24"/>
  <c r="L24"/>
  <c r="K24"/>
  <c r="J24"/>
  <c r="I24"/>
  <c r="H24"/>
  <c r="G24"/>
  <c r="F24"/>
  <c r="E24"/>
  <c r="D24"/>
  <c r="C24"/>
  <c r="N24"/>
  <c r="O22"/>
  <c r="D22"/>
  <c r="O20"/>
  <c r="M20"/>
  <c r="O19"/>
  <c r="O18"/>
  <c r="I18" s="1"/>
  <c r="O17"/>
  <c r="L17" s="1"/>
  <c r="C153" i="3"/>
  <c r="C152"/>
  <c r="C151"/>
  <c r="C150"/>
  <c r="C149"/>
  <c r="C148"/>
  <c r="C147"/>
  <c r="C144"/>
  <c r="C143"/>
  <c r="C142"/>
  <c r="C141"/>
  <c r="C139"/>
  <c r="C138"/>
  <c r="C137"/>
  <c r="C136"/>
  <c r="C135"/>
  <c r="C134"/>
  <c r="C132"/>
  <c r="C131"/>
  <c r="C130"/>
  <c r="C127"/>
  <c r="C126"/>
  <c r="C125"/>
  <c r="C124"/>
  <c r="C123"/>
  <c r="C122"/>
  <c r="C121"/>
  <c r="C120"/>
  <c r="C119"/>
  <c r="C118"/>
  <c r="C117"/>
  <c r="C116"/>
  <c r="C115"/>
  <c r="C113"/>
  <c r="C112"/>
  <c r="C111"/>
  <c r="C110"/>
  <c r="C109"/>
  <c r="C108"/>
  <c r="C107"/>
  <c r="C106"/>
  <c r="C105"/>
  <c r="C104"/>
  <c r="C103"/>
  <c r="C102"/>
  <c r="C101"/>
  <c r="C100"/>
  <c r="C99"/>
  <c r="C97"/>
  <c r="C96"/>
  <c r="C95"/>
  <c r="C94"/>
  <c r="C88"/>
  <c r="C87"/>
  <c r="C86"/>
  <c r="C85"/>
  <c r="C84"/>
  <c r="C83"/>
  <c r="C81"/>
  <c r="C80"/>
  <c r="C79"/>
  <c r="C77"/>
  <c r="C76"/>
  <c r="C74"/>
  <c r="C73"/>
  <c r="C72"/>
  <c r="C71"/>
  <c r="C69"/>
  <c r="C68"/>
  <c r="C67"/>
  <c r="C64"/>
  <c r="C63"/>
  <c r="C62"/>
  <c r="C61"/>
  <c r="C59"/>
  <c r="C58"/>
  <c r="C57"/>
  <c r="C56"/>
  <c r="C54"/>
  <c r="C53"/>
  <c r="C52"/>
  <c r="C51"/>
  <c r="C50"/>
  <c r="C48"/>
  <c r="C47"/>
  <c r="C46"/>
  <c r="C45"/>
  <c r="C44"/>
  <c r="C43"/>
  <c r="C42"/>
  <c r="C41"/>
  <c r="C40"/>
  <c r="C39"/>
  <c r="C38"/>
  <c r="C36"/>
  <c r="C35"/>
  <c r="C34"/>
  <c r="C33"/>
  <c r="C32"/>
  <c r="C31"/>
  <c r="C30"/>
  <c r="C28"/>
  <c r="C27"/>
  <c r="C26"/>
  <c r="C25"/>
  <c r="C24"/>
  <c r="C23"/>
  <c r="C21"/>
  <c r="C20"/>
  <c r="C19"/>
  <c r="C18"/>
  <c r="C17"/>
  <c r="C16"/>
  <c r="C14"/>
  <c r="C13"/>
  <c r="C12"/>
  <c r="C11"/>
  <c r="C10"/>
  <c r="C9"/>
  <c r="E21" i="61"/>
  <c r="E28" i="73"/>
  <c r="E29" s="1"/>
  <c r="E20" i="61"/>
  <c r="C157" i="130"/>
  <c r="C156"/>
  <c r="C155"/>
  <c r="C154"/>
  <c r="C153"/>
  <c r="C152"/>
  <c r="C151"/>
  <c r="C149"/>
  <c r="C148"/>
  <c r="C147"/>
  <c r="C146"/>
  <c r="C144"/>
  <c r="C143"/>
  <c r="C142"/>
  <c r="C141"/>
  <c r="C140"/>
  <c r="C139"/>
  <c r="C137"/>
  <c r="C136"/>
  <c r="C135"/>
  <c r="C132"/>
  <c r="C131"/>
  <c r="C130"/>
  <c r="C129"/>
  <c r="C128"/>
  <c r="C127"/>
  <c r="C126"/>
  <c r="C125"/>
  <c r="C124"/>
  <c r="C123"/>
  <c r="C122"/>
  <c r="C121"/>
  <c r="C120"/>
  <c r="C90"/>
  <c r="C89"/>
  <c r="C88"/>
  <c r="C87"/>
  <c r="C86"/>
  <c r="C85"/>
  <c r="C83"/>
  <c r="C82"/>
  <c r="C81"/>
  <c r="C79"/>
  <c r="C78"/>
  <c r="C76"/>
  <c r="C75"/>
  <c r="C74"/>
  <c r="C73"/>
  <c r="C71"/>
  <c r="C70"/>
  <c r="C69"/>
  <c r="C66"/>
  <c r="C65"/>
  <c r="C64"/>
  <c r="C63"/>
  <c r="C61"/>
  <c r="C60"/>
  <c r="C59"/>
  <c r="C58"/>
  <c r="C56"/>
  <c r="C55"/>
  <c r="C54"/>
  <c r="C53"/>
  <c r="C52"/>
  <c r="C50"/>
  <c r="C49"/>
  <c r="C48"/>
  <c r="C47"/>
  <c r="C46"/>
  <c r="C45"/>
  <c r="C44"/>
  <c r="C43"/>
  <c r="C42"/>
  <c r="C41"/>
  <c r="C40"/>
  <c r="C38"/>
  <c r="C37"/>
  <c r="C36"/>
  <c r="C35"/>
  <c r="C34"/>
  <c r="C33"/>
  <c r="C32"/>
  <c r="C30"/>
  <c r="C29"/>
  <c r="C28"/>
  <c r="C27"/>
  <c r="C26"/>
  <c r="C25"/>
  <c r="C23"/>
  <c r="C22"/>
  <c r="C21"/>
  <c r="C20"/>
  <c r="C19"/>
  <c r="C18"/>
  <c r="C16"/>
  <c r="C15"/>
  <c r="C14"/>
  <c r="C13"/>
  <c r="C12"/>
  <c r="C11"/>
  <c r="E6" i="61"/>
  <c r="E17"/>
  <c r="E31" s="1"/>
  <c r="C27"/>
  <c r="C24" s="1"/>
  <c r="C30" s="1"/>
  <c r="E9" i="73"/>
  <c r="E8"/>
  <c r="E7"/>
  <c r="E6"/>
  <c r="C20"/>
  <c r="C19" s="1"/>
  <c r="C29" s="1"/>
  <c r="E205" i="173"/>
  <c r="E184"/>
  <c r="E163"/>
  <c r="E142"/>
  <c r="E121"/>
  <c r="E100"/>
  <c r="E79"/>
  <c r="E58"/>
  <c r="E37"/>
  <c r="E15"/>
  <c r="D205"/>
  <c r="D184"/>
  <c r="D163"/>
  <c r="D142"/>
  <c r="D121"/>
  <c r="D100"/>
  <c r="D79"/>
  <c r="D58"/>
  <c r="D37"/>
  <c r="D15"/>
  <c r="E220"/>
  <c r="D220"/>
  <c r="C220"/>
  <c r="B219"/>
  <c r="B218"/>
  <c r="B217"/>
  <c r="B216"/>
  <c r="B215"/>
  <c r="E214"/>
  <c r="D214"/>
  <c r="C214"/>
  <c r="B213"/>
  <c r="B212"/>
  <c r="B211"/>
  <c r="B210"/>
  <c r="B209"/>
  <c r="B208"/>
  <c r="E199"/>
  <c r="D199"/>
  <c r="C199"/>
  <c r="B198"/>
  <c r="B197"/>
  <c r="B196"/>
  <c r="B195"/>
  <c r="B194"/>
  <c r="B199"/>
  <c r="E193"/>
  <c r="D193"/>
  <c r="C193"/>
  <c r="B192"/>
  <c r="B191"/>
  <c r="B190"/>
  <c r="B189"/>
  <c r="B188"/>
  <c r="B187"/>
  <c r="E178"/>
  <c r="D178"/>
  <c r="C178"/>
  <c r="B177"/>
  <c r="B176"/>
  <c r="B175"/>
  <c r="B174"/>
  <c r="B173"/>
  <c r="E172"/>
  <c r="D172"/>
  <c r="C172"/>
  <c r="B171"/>
  <c r="B170"/>
  <c r="B169"/>
  <c r="B168"/>
  <c r="B167"/>
  <c r="B166"/>
  <c r="B172"/>
  <c r="E157"/>
  <c r="D157"/>
  <c r="C157"/>
  <c r="B156"/>
  <c r="B155"/>
  <c r="B154"/>
  <c r="B153"/>
  <c r="B152"/>
  <c r="B157"/>
  <c r="E151"/>
  <c r="D151"/>
  <c r="C151"/>
  <c r="B150"/>
  <c r="B149"/>
  <c r="B148"/>
  <c r="B147"/>
  <c r="B146"/>
  <c r="B145"/>
  <c r="E136"/>
  <c r="D136"/>
  <c r="C136"/>
  <c r="B135"/>
  <c r="B134"/>
  <c r="B133"/>
  <c r="B132"/>
  <c r="B131"/>
  <c r="B136"/>
  <c r="E130"/>
  <c r="D130"/>
  <c r="C130"/>
  <c r="B129"/>
  <c r="B128"/>
  <c r="B127"/>
  <c r="B126"/>
  <c r="B125"/>
  <c r="B124"/>
  <c r="E115"/>
  <c r="D115"/>
  <c r="C115"/>
  <c r="B114"/>
  <c r="B113"/>
  <c r="B112"/>
  <c r="B111"/>
  <c r="B110"/>
  <c r="E109"/>
  <c r="D109"/>
  <c r="C109"/>
  <c r="B108"/>
  <c r="B107"/>
  <c r="B106"/>
  <c r="B105"/>
  <c r="B104"/>
  <c r="B103"/>
  <c r="E94"/>
  <c r="D94"/>
  <c r="C94"/>
  <c r="B93"/>
  <c r="B92"/>
  <c r="B91"/>
  <c r="B90"/>
  <c r="B89"/>
  <c r="E88"/>
  <c r="D88"/>
  <c r="C88"/>
  <c r="B87"/>
  <c r="B86"/>
  <c r="B85"/>
  <c r="B84"/>
  <c r="B83"/>
  <c r="B82"/>
  <c r="B88"/>
  <c r="E73"/>
  <c r="D73"/>
  <c r="C73"/>
  <c r="B72"/>
  <c r="B71"/>
  <c r="B70"/>
  <c r="B69"/>
  <c r="B68"/>
  <c r="E67"/>
  <c r="D67"/>
  <c r="C67"/>
  <c r="B66"/>
  <c r="B65"/>
  <c r="B64"/>
  <c r="B63"/>
  <c r="B62"/>
  <c r="B61"/>
  <c r="B67"/>
  <c r="E52"/>
  <c r="D52"/>
  <c r="C52"/>
  <c r="B51"/>
  <c r="B50"/>
  <c r="B49"/>
  <c r="B52"/>
  <c r="B48"/>
  <c r="B47"/>
  <c r="C46"/>
  <c r="B46"/>
  <c r="C205"/>
  <c r="C184"/>
  <c r="C163"/>
  <c r="C142"/>
  <c r="C121"/>
  <c r="C100"/>
  <c r="C79"/>
  <c r="C58"/>
  <c r="C37"/>
  <c r="C15"/>
  <c r="B18" i="128"/>
  <c r="B17"/>
  <c r="B16"/>
  <c r="B15"/>
  <c r="B14"/>
  <c r="B13"/>
  <c r="B12"/>
  <c r="B2" i="64"/>
  <c r="E7" i="173"/>
  <c r="N13" i="94"/>
  <c r="P13"/>
  <c r="C1" i="105"/>
  <c r="N11" i="94"/>
  <c r="P11"/>
  <c r="B31" i="87"/>
  <c r="B32"/>
  <c r="B33"/>
  <c r="B34"/>
  <c r="B35"/>
  <c r="B36"/>
  <c r="B30"/>
  <c r="B31" i="3"/>
  <c r="B32"/>
  <c r="B33"/>
  <c r="B34"/>
  <c r="B35"/>
  <c r="B36"/>
  <c r="B30"/>
  <c r="A4" i="62"/>
  <c r="A4" i="77"/>
  <c r="B33" i="130"/>
  <c r="B34"/>
  <c r="B35"/>
  <c r="B36"/>
  <c r="B37"/>
  <c r="B38"/>
  <c r="B32"/>
  <c r="A5" i="75"/>
  <c r="C6" i="87" s="1"/>
  <c r="C94" s="1"/>
  <c r="B2" i="140"/>
  <c r="B2" i="79"/>
  <c r="B2" i="77"/>
  <c r="B36" i="134"/>
  <c r="B35"/>
  <c r="B34"/>
  <c r="B33"/>
  <c r="B32"/>
  <c r="B31"/>
  <c r="B30"/>
  <c r="B29"/>
  <c r="B27"/>
  <c r="B2" i="105"/>
  <c r="F1" i="61"/>
  <c r="B2" i="3"/>
  <c r="B28" i="134"/>
  <c r="A2" i="128"/>
  <c r="C11"/>
  <c r="C23"/>
  <c r="C25"/>
  <c r="C39"/>
  <c r="D11"/>
  <c r="C32"/>
  <c r="C36"/>
  <c r="C38"/>
  <c r="D32"/>
  <c r="D36"/>
  <c r="D38"/>
  <c r="E32"/>
  <c r="E36"/>
  <c r="E38"/>
  <c r="D39" i="70"/>
  <c r="C32" i="88"/>
  <c r="D32"/>
  <c r="D6" i="66"/>
  <c r="E6"/>
  <c r="F6"/>
  <c r="G6"/>
  <c r="H6"/>
  <c r="I7"/>
  <c r="I8"/>
  <c r="D9"/>
  <c r="E9"/>
  <c r="F9"/>
  <c r="F18"/>
  <c r="G9"/>
  <c r="H9"/>
  <c r="I10"/>
  <c r="I11"/>
  <c r="D12"/>
  <c r="D18"/>
  <c r="E12"/>
  <c r="F12"/>
  <c r="G12"/>
  <c r="H12"/>
  <c r="I13"/>
  <c r="D14"/>
  <c r="E14"/>
  <c r="I14"/>
  <c r="F14"/>
  <c r="G14"/>
  <c r="H14"/>
  <c r="I15"/>
  <c r="D16"/>
  <c r="E16"/>
  <c r="F16"/>
  <c r="G16"/>
  <c r="G18"/>
  <c r="H16"/>
  <c r="I17"/>
  <c r="A2" i="87"/>
  <c r="C8"/>
  <c r="D8"/>
  <c r="C15"/>
  <c r="C22"/>
  <c r="D22"/>
  <c r="C29"/>
  <c r="D29"/>
  <c r="D37"/>
  <c r="D49"/>
  <c r="C55"/>
  <c r="D55"/>
  <c r="C60"/>
  <c r="D60"/>
  <c r="C66"/>
  <c r="D66"/>
  <c r="C70"/>
  <c r="D70"/>
  <c r="C75"/>
  <c r="D75"/>
  <c r="C78"/>
  <c r="D78"/>
  <c r="C82"/>
  <c r="D82"/>
  <c r="D117"/>
  <c r="C132"/>
  <c r="C156"/>
  <c r="D132"/>
  <c r="C136"/>
  <c r="C143"/>
  <c r="D143"/>
  <c r="C148"/>
  <c r="D148"/>
  <c r="G13" i="89"/>
  <c r="G14"/>
  <c r="G15"/>
  <c r="G16"/>
  <c r="G17"/>
  <c r="G18"/>
  <c r="C19"/>
  <c r="G19"/>
  <c r="D19"/>
  <c r="E19"/>
  <c r="F19"/>
  <c r="C8" i="140"/>
  <c r="C36"/>
  <c r="C41"/>
  <c r="C58"/>
  <c r="C20"/>
  <c r="C26"/>
  <c r="C30"/>
  <c r="C37"/>
  <c r="C45"/>
  <c r="C57"/>
  <c r="C51"/>
  <c r="B2" i="136"/>
  <c r="C8"/>
  <c r="C36"/>
  <c r="C41"/>
  <c r="C58"/>
  <c r="C20"/>
  <c r="C26"/>
  <c r="C30"/>
  <c r="C37"/>
  <c r="C45"/>
  <c r="C57"/>
  <c r="C51"/>
  <c r="C8" i="105"/>
  <c r="C20"/>
  <c r="C26"/>
  <c r="C30"/>
  <c r="C37"/>
  <c r="C45"/>
  <c r="C57"/>
  <c r="C58"/>
  <c r="C51"/>
  <c r="C8" i="79"/>
  <c r="C20"/>
  <c r="C26"/>
  <c r="C31"/>
  <c r="C38"/>
  <c r="C46"/>
  <c r="C58"/>
  <c r="C52"/>
  <c r="F8" i="64"/>
  <c r="F9"/>
  <c r="F10"/>
  <c r="F11"/>
  <c r="F12"/>
  <c r="F13"/>
  <c r="F14"/>
  <c r="F15"/>
  <c r="F16"/>
  <c r="F17"/>
  <c r="F18"/>
  <c r="F19"/>
  <c r="F20"/>
  <c r="F21"/>
  <c r="F22"/>
  <c r="F23"/>
  <c r="F24"/>
  <c r="B25"/>
  <c r="D25"/>
  <c r="E25"/>
  <c r="B13" i="63"/>
  <c r="D13"/>
  <c r="C11" i="78"/>
  <c r="C14" i="77"/>
  <c r="F9" i="62"/>
  <c r="F10"/>
  <c r="F14"/>
  <c r="F11"/>
  <c r="F12"/>
  <c r="F13"/>
  <c r="C14"/>
  <c r="D14"/>
  <c r="E14"/>
  <c r="E2" i="61"/>
  <c r="C5" i="77" s="1"/>
  <c r="C5" i="78" s="1"/>
  <c r="F5" i="63" s="1"/>
  <c r="F5" i="64" s="1"/>
  <c r="C18" i="61"/>
  <c r="E2" i="73"/>
  <c r="C24"/>
  <c r="B2" i="130"/>
  <c r="C7"/>
  <c r="C95"/>
  <c r="C162" s="1"/>
  <c r="B2" i="1"/>
  <c r="C17"/>
  <c r="O7" i="24"/>
  <c r="C24" i="1"/>
  <c r="E22" i="87"/>
  <c r="C31" i="1"/>
  <c r="O9" i="24"/>
  <c r="C39" i="1"/>
  <c r="C39" i="130"/>
  <c r="C51" i="1"/>
  <c r="E49" i="87"/>
  <c r="C57" i="1"/>
  <c r="C55" i="3"/>
  <c r="C62" i="1"/>
  <c r="O12" i="24"/>
  <c r="C68" i="1"/>
  <c r="C72"/>
  <c r="C70" i="3"/>
  <c r="E70" i="87"/>
  <c r="C77" i="1"/>
  <c r="C91"/>
  <c r="C80"/>
  <c r="C78" i="3"/>
  <c r="C84" i="1"/>
  <c r="C82" i="3"/>
  <c r="C95" i="1"/>
  <c r="C162"/>
  <c r="C119"/>
  <c r="E117" i="87"/>
  <c r="C134" i="1"/>
  <c r="E132" i="87"/>
  <c r="C138" i="1"/>
  <c r="E136" i="87"/>
  <c r="C145" i="1"/>
  <c r="C140" i="3"/>
  <c r="C150" i="1"/>
  <c r="E148" i="87"/>
  <c r="C10" i="1"/>
  <c r="H4" i="66"/>
  <c r="D1" i="172"/>
  <c r="B2" i="63"/>
  <c r="D1" i="88"/>
  <c r="F1" i="73"/>
  <c r="B1" i="1"/>
  <c r="A3" i="87"/>
  <c r="B38" i="134" s="1"/>
  <c r="E1" i="128"/>
  <c r="J1" i="66"/>
  <c r="F1" i="173"/>
  <c r="A4" i="78"/>
  <c r="E1" i="87"/>
  <c r="C1" i="79"/>
  <c r="B1" i="130"/>
  <c r="E6" i="128"/>
  <c r="E29"/>
  <c r="F6" i="63"/>
  <c r="C8" i="1"/>
  <c r="C96" s="1"/>
  <c r="C6" i="128"/>
  <c r="C29" s="1"/>
  <c r="C3" i="172"/>
  <c r="D6" i="128"/>
  <c r="D29"/>
  <c r="F6" i="64"/>
  <c r="C1" i="3"/>
  <c r="B2" i="89"/>
  <c r="B2" i="62"/>
  <c r="B3" i="1"/>
  <c r="B3" i="130"/>
  <c r="B2" i="78"/>
  <c r="A3" i="128"/>
  <c r="B44" i="134" s="1"/>
  <c r="O1" i="24"/>
  <c r="N15" i="94"/>
  <c r="N17"/>
  <c r="P15"/>
  <c r="C8" i="130"/>
  <c r="C96" s="1"/>
  <c r="F4" i="66"/>
  <c r="E4"/>
  <c r="C34" i="134"/>
  <c r="C12"/>
  <c r="C30"/>
  <c r="C25"/>
  <c r="C32"/>
  <c r="C33"/>
  <c r="C23"/>
  <c r="C11"/>
  <c r="C31"/>
  <c r="C35"/>
  <c r="C24"/>
  <c r="C36"/>
  <c r="N19" i="94"/>
  <c r="P19"/>
  <c r="P17"/>
  <c r="C1" i="140"/>
  <c r="B94" i="173"/>
  <c r="B109"/>
  <c r="B178"/>
  <c r="B193"/>
  <c r="C1" i="136"/>
  <c r="C37" i="79"/>
  <c r="C42"/>
  <c r="B130" i="173"/>
  <c r="B214"/>
  <c r="E5" i="87"/>
  <c r="I2" i="66"/>
  <c r="D4" i="88" s="1"/>
  <c r="O3" i="24" s="1"/>
  <c r="E93" i="87"/>
  <c r="E13" i="24"/>
  <c r="J13"/>
  <c r="K13"/>
  <c r="H13"/>
  <c r="D13"/>
  <c r="F13"/>
  <c r="I13"/>
  <c r="L13"/>
  <c r="G13"/>
  <c r="N13"/>
  <c r="C13"/>
  <c r="M13"/>
  <c r="O8"/>
  <c r="E8" s="1"/>
  <c r="C60" i="3"/>
  <c r="C77" i="130"/>
  <c r="C59" i="79"/>
  <c r="I9" i="66"/>
  <c r="E18"/>
  <c r="I6"/>
  <c r="C65" i="87"/>
  <c r="E75"/>
  <c r="C57" i="130"/>
  <c r="C133" i="3"/>
  <c r="E17" i="24"/>
  <c r="E82" i="87"/>
  <c r="C103" i="130"/>
  <c r="C84"/>
  <c r="I17" i="24"/>
  <c r="E6" i="63"/>
  <c r="E6" i="64"/>
  <c r="C15" i="3"/>
  <c r="M17" i="24"/>
  <c r="C146" i="3"/>
  <c r="C145" i="130"/>
  <c r="E143" i="87"/>
  <c r="C129" i="3"/>
  <c r="C119" i="130"/>
  <c r="C114" i="3"/>
  <c r="L19" i="24"/>
  <c r="I19"/>
  <c r="E19"/>
  <c r="M19"/>
  <c r="J12"/>
  <c r="L18"/>
  <c r="E18"/>
  <c r="M18"/>
  <c r="E30" i="61"/>
  <c r="D8" i="24"/>
  <c r="C89" i="3"/>
  <c r="C91" i="130"/>
  <c r="C62"/>
  <c r="E101" i="87"/>
  <c r="L8" i="24"/>
  <c r="J8"/>
  <c r="C8"/>
  <c r="K8"/>
  <c r="F8"/>
  <c r="C22" i="3"/>
  <c r="C67" i="1"/>
  <c r="B6" i="76"/>
  <c r="H8" i="24"/>
  <c r="G8"/>
  <c r="C24" i="130"/>
  <c r="C6" i="61"/>
  <c r="C17" s="1"/>
  <c r="C7" i="73"/>
  <c r="E15" i="87"/>
  <c r="A2" i="70"/>
  <c r="B43" i="134" s="1"/>
  <c r="C7" i="62"/>
  <c r="D7" s="1"/>
  <c r="E7" s="1"/>
  <c r="A4" i="76"/>
  <c r="D3" i="66"/>
  <c r="G4"/>
  <c r="A12" i="75"/>
  <c r="A11" i="76" s="1"/>
  <c r="A2" i="24"/>
  <c r="B41" i="134" s="1"/>
  <c r="D6" i="63"/>
  <c r="D6" i="64" s="1"/>
  <c r="D6" i="87"/>
  <c r="D94" s="1"/>
  <c r="C6" i="77"/>
  <c r="C4" i="73"/>
  <c r="E6" i="87"/>
  <c r="E94" s="1"/>
  <c r="C6" i="73"/>
  <c r="E8" i="87"/>
  <c r="C10" i="130"/>
  <c r="O6" i="24"/>
  <c r="C8" i="3"/>
  <c r="E66" i="87"/>
  <c r="C68" i="130"/>
  <c r="D7" i="24"/>
  <c r="I7"/>
  <c r="B115" i="173"/>
  <c r="L9" i="24"/>
  <c r="D156" i="87"/>
  <c r="C66" i="3"/>
  <c r="K9" i="24"/>
  <c r="E78" i="87"/>
  <c r="B73" i="173"/>
  <c r="B151"/>
  <c r="L20" i="24"/>
  <c r="H20"/>
  <c r="D20"/>
  <c r="K20"/>
  <c r="G20"/>
  <c r="C20"/>
  <c r="N20" s="1"/>
  <c r="J20"/>
  <c r="F20"/>
  <c r="E20"/>
  <c r="C8" i="61"/>
  <c r="O11" i="24"/>
  <c r="E11"/>
  <c r="C51" i="130"/>
  <c r="C49" i="3"/>
  <c r="C36" i="105"/>
  <c r="C41"/>
  <c r="I16" i="66"/>
  <c r="H18"/>
  <c r="I12"/>
  <c r="B220" i="173"/>
  <c r="C80" i="130"/>
  <c r="I20" i="24"/>
  <c r="D23" i="128"/>
  <c r="D25"/>
  <c r="E8"/>
  <c r="E5" i="62"/>
  <c r="C158" i="1"/>
  <c r="E60" i="87"/>
  <c r="E37"/>
  <c r="D1" i="70"/>
  <c r="C9" i="73"/>
  <c r="C17" i="130"/>
  <c r="C72"/>
  <c r="C134"/>
  <c r="C138"/>
  <c r="C150"/>
  <c r="C29" i="3"/>
  <c r="C37"/>
  <c r="O10" i="24"/>
  <c r="L10" s="1"/>
  <c r="O21"/>
  <c r="L21"/>
  <c r="F17"/>
  <c r="J17"/>
  <c r="F18"/>
  <c r="F26" s="1"/>
  <c r="J18"/>
  <c r="F19"/>
  <c r="J19"/>
  <c r="E29" i="87"/>
  <c r="C9" i="61"/>
  <c r="C10" i="73"/>
  <c r="E10"/>
  <c r="E18"/>
  <c r="C31" i="130"/>
  <c r="C17" i="24"/>
  <c r="G17"/>
  <c r="K17"/>
  <c r="C18"/>
  <c r="G18"/>
  <c r="K18"/>
  <c r="C19"/>
  <c r="G19"/>
  <c r="K19"/>
  <c r="E55" i="87"/>
  <c r="D17" i="24"/>
  <c r="H17"/>
  <c r="D18"/>
  <c r="H18"/>
  <c r="D19"/>
  <c r="N19" s="1"/>
  <c r="H19"/>
  <c r="I18" i="66"/>
  <c r="E65" i="87"/>
  <c r="C92" i="1"/>
  <c r="C67" i="130"/>
  <c r="C65" i="3"/>
  <c r="H10" i="24"/>
  <c r="J10"/>
  <c r="F10"/>
  <c r="E10"/>
  <c r="K10"/>
  <c r="C4" i="61"/>
  <c r="E4" i="73"/>
  <c r="E4" i="61"/>
  <c r="E156" i="87"/>
  <c r="C158" i="130"/>
  <c r="C164" s="1"/>
  <c r="C164" i="1"/>
  <c r="O25" i="24"/>
  <c r="I25" s="1"/>
  <c r="C154" i="3"/>
  <c r="B14" i="76"/>
  <c r="I11" i="24"/>
  <c r="F11"/>
  <c r="C11"/>
  <c r="K11"/>
  <c r="H11"/>
  <c r="C18" i="73"/>
  <c r="C30" s="1"/>
  <c r="F21" i="24"/>
  <c r="F6"/>
  <c r="G6"/>
  <c r="K6"/>
  <c r="L6"/>
  <c r="I6"/>
  <c r="C90" i="3"/>
  <c r="M25" i="24"/>
  <c r="E25"/>
  <c r="H25"/>
  <c r="K25"/>
  <c r="C25"/>
  <c r="F25"/>
  <c r="C89" i="87"/>
  <c r="C90"/>
  <c r="C157"/>
  <c r="D89"/>
  <c r="D65"/>
  <c r="D90"/>
  <c r="D157"/>
  <c r="M21" i="24"/>
  <c r="M26"/>
  <c r="D9"/>
  <c r="I9"/>
  <c r="G9"/>
  <c r="C9"/>
  <c r="H9"/>
  <c r="M9"/>
  <c r="E9"/>
  <c r="J9"/>
  <c r="J21"/>
  <c r="E11" i="128"/>
  <c r="E23"/>
  <c r="E25"/>
  <c r="E39"/>
  <c r="K21" i="24"/>
  <c r="K26" s="1"/>
  <c r="C92" i="130"/>
  <c r="B8" i="76"/>
  <c r="C36" i="61"/>
  <c r="E90" i="87"/>
  <c r="B7" i="76"/>
  <c r="O14" i="24"/>
  <c r="K14" s="1"/>
  <c r="E89" i="87"/>
  <c r="L12" i="24"/>
  <c r="G12"/>
  <c r="K12"/>
  <c r="H12"/>
  <c r="C12"/>
  <c r="N12" s="1"/>
  <c r="F12"/>
  <c r="D12"/>
  <c r="I12"/>
  <c r="M12"/>
  <c r="E21"/>
  <c r="E26"/>
  <c r="D21"/>
  <c r="D39" i="128"/>
  <c r="F9" i="24"/>
  <c r="N9"/>
  <c r="J6"/>
  <c r="D6"/>
  <c r="M6"/>
  <c r="C6"/>
  <c r="N6" s="1"/>
  <c r="H6"/>
  <c r="H15" s="1"/>
  <c r="H27" s="1"/>
  <c r="E6"/>
  <c r="E15" s="1"/>
  <c r="E27" s="1"/>
  <c r="E12"/>
  <c r="N21" i="94"/>
  <c r="L7" i="24"/>
  <c r="F7"/>
  <c r="F15" s="1"/>
  <c r="F27" s="1"/>
  <c r="E7"/>
  <c r="J7"/>
  <c r="C7"/>
  <c r="H7"/>
  <c r="M7"/>
  <c r="K7"/>
  <c r="K15" s="1"/>
  <c r="K27" s="1"/>
  <c r="G7"/>
  <c r="C75" i="3"/>
  <c r="C98" i="1"/>
  <c r="A23" i="89"/>
  <c r="B1" i="172"/>
  <c r="B42" i="134"/>
  <c r="N23" i="94"/>
  <c r="P21"/>
  <c r="C133" i="1"/>
  <c r="E96" i="87"/>
  <c r="C93" i="3"/>
  <c r="C98" i="130"/>
  <c r="M14" i="24"/>
  <c r="E14"/>
  <c r="D14"/>
  <c r="F14"/>
  <c r="H14"/>
  <c r="C14"/>
  <c r="C133" i="130"/>
  <c r="C163" s="1"/>
  <c r="C163" i="1"/>
  <c r="E131" i="87"/>
  <c r="B13" i="76"/>
  <c r="C128" i="3"/>
  <c r="C159" i="1"/>
  <c r="N25" i="94"/>
  <c r="P23"/>
  <c r="C10" i="89"/>
  <c r="C155" i="3"/>
  <c r="C156"/>
  <c r="F159" i="1"/>
  <c r="B15" i="76"/>
  <c r="E157" i="87"/>
  <c r="E158"/>
  <c r="E36" i="61"/>
  <c r="C159" i="130"/>
  <c r="C160" s="1"/>
  <c r="C160" i="1"/>
  <c r="P25" i="94"/>
  <c r="N27"/>
  <c r="P27"/>
  <c r="N29"/>
  <c r="P29"/>
  <c r="N31"/>
  <c r="P31"/>
  <c r="D13" i="76"/>
  <c r="E13"/>
  <c r="N7" i="24"/>
  <c r="E31" i="73"/>
  <c r="I21" i="24"/>
  <c r="C21"/>
  <c r="N21" s="1"/>
  <c r="H21"/>
  <c r="H26"/>
  <c r="G21"/>
  <c r="C31" i="73"/>
  <c r="L11" i="24"/>
  <c r="D11"/>
  <c r="N11" s="1"/>
  <c r="G11"/>
  <c r="J11"/>
  <c r="M11"/>
  <c r="C26"/>
  <c r="C10" i="134"/>
  <c r="C15"/>
  <c r="C39"/>
  <c r="C19"/>
  <c r="C9"/>
  <c r="C29"/>
  <c r="C13"/>
  <c r="C40"/>
  <c r="C21"/>
  <c r="C42"/>
  <c r="C44"/>
  <c r="C43"/>
  <c r="C27"/>
  <c r="C17"/>
  <c r="C7"/>
  <c r="C8"/>
  <c r="C37"/>
  <c r="C38"/>
  <c r="C20"/>
  <c r="C18"/>
  <c r="C16"/>
  <c r="C14"/>
  <c r="C26"/>
  <c r="C41"/>
  <c r="C22"/>
  <c r="C28"/>
  <c r="E5" i="128" l="1"/>
  <c r="E28" s="1"/>
  <c r="C4" i="70"/>
  <c r="E3" i="173"/>
  <c r="C4" i="3"/>
  <c r="E30" i="73"/>
  <c r="D14" i="76"/>
  <c r="N18" i="24"/>
  <c r="I26"/>
  <c r="E32" i="61"/>
  <c r="C32"/>
  <c r="C31"/>
  <c r="D6" i="76"/>
  <c r="E6" s="1"/>
  <c r="N17" i="24"/>
  <c r="E14" i="76"/>
  <c r="E7"/>
  <c r="D7"/>
  <c r="L14" i="24"/>
  <c r="L15" s="1"/>
  <c r="J14"/>
  <c r="J15" s="1"/>
  <c r="J27" s="1"/>
  <c r="I14"/>
  <c r="G14"/>
  <c r="N14" s="1"/>
  <c r="J25"/>
  <c r="J26" s="1"/>
  <c r="G25"/>
  <c r="N25" s="1"/>
  <c r="D25"/>
  <c r="D26" s="1"/>
  <c r="L25"/>
  <c r="L26" s="1"/>
  <c r="G10"/>
  <c r="G15" s="1"/>
  <c r="D10"/>
  <c r="D15" s="1"/>
  <c r="D27" s="1"/>
  <c r="C10"/>
  <c r="I10"/>
  <c r="M10"/>
  <c r="I8"/>
  <c r="M8"/>
  <c r="M15" s="1"/>
  <c r="M27" s="1"/>
  <c r="L27" l="1"/>
  <c r="C33" i="61"/>
  <c r="E33"/>
  <c r="D15" i="76"/>
  <c r="E15" s="1"/>
  <c r="E37" i="61"/>
  <c r="E38" s="1"/>
  <c r="E55" i="173"/>
  <c r="E202"/>
  <c r="E118"/>
  <c r="E181"/>
  <c r="E139"/>
  <c r="E76"/>
  <c r="E34"/>
  <c r="E160"/>
  <c r="E97"/>
  <c r="E12"/>
  <c r="I15" i="24"/>
  <c r="I27" s="1"/>
  <c r="N10"/>
  <c r="G27"/>
  <c r="C15"/>
  <c r="G26"/>
  <c r="O26" s="1"/>
  <c r="N26"/>
  <c r="C32" i="73"/>
  <c r="A33" s="1"/>
  <c r="E32"/>
  <c r="N8" i="24"/>
  <c r="N15" s="1"/>
  <c r="N27" s="1"/>
  <c r="C37" i="61"/>
  <c r="C38" s="1"/>
  <c r="D8" i="76"/>
  <c r="E8" s="1"/>
  <c r="C27" i="24" l="1"/>
  <c r="O15"/>
  <c r="O27" s="1"/>
</calcChain>
</file>

<file path=xl/sharedStrings.xml><?xml version="1.0" encoding="utf-8"?>
<sst xmlns="http://schemas.openxmlformats.org/spreadsheetml/2006/main" count="2621" uniqueCount="763">
  <si>
    <t>Beruházási (felhalmozási) kiadások előirányzata beruházásonként</t>
  </si>
  <si>
    <t>Felújítási kiadások előirányzata felújításonként</t>
  </si>
  <si>
    <t>Vállalkozási maradvány igénybevétele</t>
  </si>
  <si>
    <t>Adatszolgáltatás 
az elismert tartozásállományról</t>
  </si>
  <si>
    <t>Többéves kihatással járó döntések számszerűsítése évenkénti bontásban és összesítve célok szerint</t>
  </si>
  <si>
    <t>Működési célú finanszírozási kiadások
(hiteltörlesztés, értékpapír vásárlás, stb.)</t>
  </si>
  <si>
    <t>Felhalmozási célú finanszírozási kiadások
(hiteltörlesztés, értékpapír vásárlás, stb.)</t>
  </si>
  <si>
    <t>Az önkormányzat által adott közvetett támogatások
(kedvezmények)</t>
  </si>
  <si>
    <t>Eszközök hasznosítása utáni kedvezmény, mentesség</t>
  </si>
  <si>
    <t>Helyiségek hasznosítása utáni kedvezmény, mentesség</t>
  </si>
  <si>
    <t>Felhalmozási bevételek</t>
  </si>
  <si>
    <t>Finanszírozási bevételek</t>
  </si>
  <si>
    <t xml:space="preserve"> Egyéb működési célú kiadások</t>
  </si>
  <si>
    <t>Finanszírozási kiadások</t>
  </si>
  <si>
    <t>Támogatás összge</t>
  </si>
  <si>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</si>
  <si>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</si>
  <si>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</si>
  <si>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</si>
  <si>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</si>
  <si>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</si>
  <si>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</si>
  <si>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</si>
  <si>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</si>
  <si>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</si>
  <si>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</si>
  <si>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</si>
  <si>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</si>
  <si>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</si>
  <si>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</si>
  <si>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</si>
  <si>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</si>
  <si>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</si>
  <si>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</si>
  <si>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</si>
  <si>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</si>
  <si>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</si>
  <si>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</si>
  <si>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</si>
  <si>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</si>
  <si>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</si>
  <si>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</si>
  <si>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</si>
  <si>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</si>
  <si>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</si>
  <si>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</si>
  <si>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</si>
  <si>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K I A D Á S O K</t>
  </si>
  <si>
    <t>Kiadási jogcímek</t>
  </si>
  <si>
    <t>Személyi  juttatások</t>
  </si>
  <si>
    <t>Tartalékok</t>
  </si>
  <si>
    <t>Összesen</t>
  </si>
  <si>
    <t>Jogcím</t>
  </si>
  <si>
    <t>Összesen:</t>
  </si>
  <si>
    <t>01</t>
  </si>
  <si>
    <t>Előirányzat</t>
  </si>
  <si>
    <t>Bevételek</t>
  </si>
  <si>
    <t>Kiadások</t>
  </si>
  <si>
    <t>Egyéb fejlesztési célú kiadások</t>
  </si>
  <si>
    <t>02</t>
  </si>
  <si>
    <t>03</t>
  </si>
  <si>
    <t>Megnevezés</t>
  </si>
  <si>
    <t>Személyi juttatások</t>
  </si>
  <si>
    <t>ÖSSZESEN:</t>
  </si>
  <si>
    <t>Beruházás  megnevezése</t>
  </si>
  <si>
    <t>Teljes költség</t>
  </si>
  <si>
    <t>Kivitelezés kezdési és befejezési éve</t>
  </si>
  <si>
    <t>Felújítás  megnevezése</t>
  </si>
  <si>
    <t>Kiadás vonzata évenként</t>
  </si>
  <si>
    <t>Sor-
szám</t>
  </si>
  <si>
    <t>............................</t>
  </si>
  <si>
    <t>Kedvezmény nélkül elérhető bevétel</t>
  </si>
  <si>
    <t>Kedvezmények összege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</si>
  <si>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</si>
  <si>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</si>
  <si>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</si>
  <si>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</si>
  <si>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</si>
  <si>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</si>
  <si>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</si>
  <si>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</si>
  <si>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</si>
  <si>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</si>
  <si>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</si>
  <si>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</si>
  <si>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Kötelezettség jogcíme</t>
  </si>
  <si>
    <t>Köt. váll.
 éve</t>
  </si>
  <si>
    <t>3.1.</t>
  </si>
  <si>
    <t>3.2.</t>
  </si>
  <si>
    <t>3.3.</t>
  </si>
  <si>
    <t>3.4.</t>
  </si>
  <si>
    <t>5.1.</t>
  </si>
  <si>
    <t>5.2.</t>
  </si>
  <si>
    <t>5.3.</t>
  </si>
  <si>
    <t>6.1.</t>
  </si>
  <si>
    <t>6.2.</t>
  </si>
  <si>
    <t>7.1.</t>
  </si>
  <si>
    <t>7.2.</t>
  </si>
  <si>
    <t>1.1.</t>
  </si>
  <si>
    <t>1.2.</t>
  </si>
  <si>
    <t>1.3.</t>
  </si>
  <si>
    <t>1.4.</t>
  </si>
  <si>
    <t>1.6.</t>
  </si>
  <si>
    <t>1.7.</t>
  </si>
  <si>
    <t>2.1.</t>
  </si>
  <si>
    <t>2.2.</t>
  </si>
  <si>
    <t>2.3.</t>
  </si>
  <si>
    <t>2.4.</t>
  </si>
  <si>
    <t>2.5.</t>
  </si>
  <si>
    <t>Bevételek összesen:</t>
  </si>
  <si>
    <t>Kiadások összesen:</t>
  </si>
  <si>
    <t>Egyenleg</t>
  </si>
  <si>
    <t>1.5</t>
  </si>
  <si>
    <t>1.8.</t>
  </si>
  <si>
    <t>1.9.</t>
  </si>
  <si>
    <t>1.10.</t>
  </si>
  <si>
    <t>1.11.</t>
  </si>
  <si>
    <t>2.6.</t>
  </si>
  <si>
    <t>1.12.</t>
  </si>
  <si>
    <t>2.7.</t>
  </si>
  <si>
    <t>Lakosság részére lakásépítéshez nyújtott kölcsön elengedése</t>
  </si>
  <si>
    <t>Lakosság részére lakásfelújításhoz nyújtott kölcsön elengedése</t>
  </si>
  <si>
    <t>Gépjárműadóból biztosított kedvezmény, mentesség</t>
  </si>
  <si>
    <t>Egyéb kedvezmény</t>
  </si>
  <si>
    <t>Egyéb kölcsön elengedése</t>
  </si>
  <si>
    <t>Támogatott szervezet neve</t>
  </si>
  <si>
    <t>Támogatás célja</t>
  </si>
  <si>
    <t>30.</t>
  </si>
  <si>
    <t>31.</t>
  </si>
  <si>
    <t>32.</t>
  </si>
  <si>
    <t>33.</t>
  </si>
  <si>
    <t>Források</t>
  </si>
  <si>
    <t>Saját erő</t>
  </si>
  <si>
    <t>EU-s forrás</t>
  </si>
  <si>
    <t>Hitel</t>
  </si>
  <si>
    <t>Egyéb forrás</t>
  </si>
  <si>
    <t>Források összesen:</t>
  </si>
  <si>
    <t>Támogatott neve</t>
  </si>
  <si>
    <t>Dologi  kiadások</t>
  </si>
  <si>
    <t>Személyi jellegű</t>
  </si>
  <si>
    <t>Beruházások, beszerzések</t>
  </si>
  <si>
    <t>Szolgáltatások igénybe vétele</t>
  </si>
  <si>
    <t>Adminisztratív költségek</t>
  </si>
  <si>
    <t>- saját erőből központi támogatás</t>
  </si>
  <si>
    <t>Összesen (1+4+7+9+11)</t>
  </si>
  <si>
    <t>Társfinanszírozás</t>
  </si>
  <si>
    <t>1.5.</t>
  </si>
  <si>
    <t>11.1.</t>
  </si>
  <si>
    <t>11.2.</t>
  </si>
  <si>
    <t>Költségvetési rendelet űrlapjainak összefüggései:</t>
  </si>
  <si>
    <t>1. sz. táblázat</t>
  </si>
  <si>
    <t>2. sz. táblázat</t>
  </si>
  <si>
    <t>3. sz. táblázat</t>
  </si>
  <si>
    <t>ELTÉRÉS</t>
  </si>
  <si>
    <t>Rövid lejáratú hitelek törlesztése</t>
  </si>
  <si>
    <t>Hosszú lejáratú hitelek törlesztése</t>
  </si>
  <si>
    <t>I. Működési célú bevételek és kiadások mérlege
(Önkormányzati szinten)</t>
  </si>
  <si>
    <t>II. Felhalmozási célú bevételek és kiadások mérlege
(Önkormányzati szinten)</t>
  </si>
  <si>
    <t>Helyi adóból biztosított kedvezmény, mentesség összesen</t>
  </si>
  <si>
    <t xml:space="preserve">-ebből:            Építményadó </t>
  </si>
  <si>
    <t xml:space="preserve">Telekadó </t>
  </si>
  <si>
    <t xml:space="preserve">Magánszemélyek kommunális adója </t>
  </si>
  <si>
    <t xml:space="preserve">Idegenforgalmi adó tartózkodás után </t>
  </si>
  <si>
    <t xml:space="preserve">Idegenforgalmi adó épület után </t>
  </si>
  <si>
    <t xml:space="preserve">Iparűzési adó állandó jelleggel végzett iparűzési tevékenység után </t>
  </si>
  <si>
    <t>Ellátottak térítési díjának méltányosságból történő elengedése</t>
  </si>
  <si>
    <t>Ellátottak kártérítésének méltányosságból történő elengedése</t>
  </si>
  <si>
    <t>Költségvetési hiány:</t>
  </si>
  <si>
    <t>Költségvetési többlet:</t>
  </si>
  <si>
    <t>3.5.</t>
  </si>
  <si>
    <t>3.6.</t>
  </si>
  <si>
    <t xml:space="preserve">4. </t>
  </si>
  <si>
    <t>Közhatalmi bevételek</t>
  </si>
  <si>
    <t>5.4.</t>
  </si>
  <si>
    <t>5.5.</t>
  </si>
  <si>
    <t>5.6.</t>
  </si>
  <si>
    <t>5.7.</t>
  </si>
  <si>
    <t>5.8.</t>
  </si>
  <si>
    <t xml:space="preserve">7. </t>
  </si>
  <si>
    <t>8.1.</t>
  </si>
  <si>
    <t>8.2.</t>
  </si>
  <si>
    <t>Munkaadókat terhelő járulékok és szociális hozzájárulási adó</t>
  </si>
  <si>
    <t>Ellátottak pénzbeli juttatásai</t>
  </si>
  <si>
    <t>Egyéb működési célú kiadások</t>
  </si>
  <si>
    <t>1.13.</t>
  </si>
  <si>
    <t>Felújítások</t>
  </si>
  <si>
    <t>2.8.</t>
  </si>
  <si>
    <t>2.9.</t>
  </si>
  <si>
    <t>2.10.</t>
  </si>
  <si>
    <t>Értékpapír vásárlása, visszavásárlása</t>
  </si>
  <si>
    <t>Forgatási célú belföldi, külföldi értékpapírok vásárlása</t>
  </si>
  <si>
    <t>Betét elhelyezése</t>
  </si>
  <si>
    <t>Hitelek törlesztése</t>
  </si>
  <si>
    <t>Befektetési célú belföldi, külföldi értékpapírok vásárlása</t>
  </si>
  <si>
    <t>Bevételi jogcímek</t>
  </si>
  <si>
    <t>MEGNEVEZÉS</t>
  </si>
  <si>
    <t>ÖSSZES KÖTELEZETTSÉG</t>
  </si>
  <si>
    <t>SAJÁT BEVÉTELEK ÖSSZESEN*</t>
  </si>
  <si>
    <t>Fejlesztési cél leírása</t>
  </si>
  <si>
    <t>Nem kötelező!</t>
  </si>
  <si>
    <t>Feladat megnevezése</t>
  </si>
  <si>
    <t>Költségvetési szerv megnevezése</t>
  </si>
  <si>
    <t>Száma</t>
  </si>
  <si>
    <t>Közfoglalkoztatottak létszáma (fő)</t>
  </si>
  <si>
    <t>Beruházási kiadások beruházásonként</t>
  </si>
  <si>
    <t>Felújítási kiadások felújításonként</t>
  </si>
  <si>
    <t>Egyéb (Pl.: garancia és kezességvállalás, stb.)</t>
  </si>
  <si>
    <t>Költségvetési szerv neve:</t>
  </si>
  <si>
    <t>Költségvetési szerv számlaszáma:</t>
  </si>
  <si>
    <t xml:space="preserve">Tartozásállomány megnevezése </t>
  </si>
  <si>
    <t>30 nap 
alatti
állomány</t>
  </si>
  <si>
    <t>30-60 nap 
közötti 
állomány</t>
  </si>
  <si>
    <t>60 napon 
túli 
állomány</t>
  </si>
  <si>
    <t>Át-ütemezett</t>
  </si>
  <si>
    <t>Állammal szembeni tartozások</t>
  </si>
  <si>
    <t>Központi költségvetéssel szemben fennálló tartozás</t>
  </si>
  <si>
    <t>Elkülönített állami pénzalapokkal szembeni tartozás</t>
  </si>
  <si>
    <t>TB alapokkal szembeni tartozás</t>
  </si>
  <si>
    <t>Tartozásállomány önkormányzatok és intézmények felé</t>
  </si>
  <si>
    <t>Egyéb tartozásállomány</t>
  </si>
  <si>
    <t>költségvetési szerv vezetője</t>
  </si>
  <si>
    <t>Fejlesztés várható kiadása</t>
  </si>
  <si>
    <t>*Az adósságot keletkeztető ügyletekhez történő hozzájárulás részletes szabályairól szóló 353/2011. (XII.31.) Korm. Rendelet 2.§ (1) bekezdése alapján.</t>
  </si>
  <si>
    <t xml:space="preserve">   Költségvetési maradvány igénybevétele </t>
  </si>
  <si>
    <t xml:space="preserve">   Vállalkozási maradvány igénybevétele </t>
  </si>
  <si>
    <t>Beruházások</t>
  </si>
  <si>
    <t>8.3.</t>
  </si>
  <si>
    <t>Egyéb felhalmozási kiadások</t>
  </si>
  <si>
    <t xml:space="preserve">   Betét visszavonásából származó bevétel </t>
  </si>
  <si>
    <t xml:space="preserve">Dologi kiadások </t>
  </si>
  <si>
    <t>Kölcsön törlesztése</t>
  </si>
  <si>
    <t>Költségvetési maradvány igénybevétele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</si>
  <si>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</si>
  <si>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</si>
  <si>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</si>
  <si>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</si>
  <si>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Hiány külső finanszírozásának bevételei (20+…+24 )</t>
  </si>
  <si>
    <t>Hosszú lejáratú hitelek, kölcsönök felvétele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</si>
  <si>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</si>
  <si>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</si>
  <si>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</si>
  <si>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</si>
  <si>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Hiány belső finanszírozás bevételei ( 14+…+18)</t>
  </si>
  <si>
    <t>Az önkormányzati vagyon és az önkormányzatot megillető vagyoni értékű jog értékesítéséből és hasznosításából származó bevétel</t>
  </si>
  <si>
    <t>Bírság-, pótlék- és díjbevétel</t>
  </si>
  <si>
    <t>Tárgyi eszköz és az immateriális jószág, részvény, részesedés, vállalat értékesítéséből vagy privatizációból származó bevétel</t>
  </si>
  <si>
    <t>Évek</t>
  </si>
  <si>
    <t>Önkormányzat működési támogatásai (1.1.+…+.1.6.)</t>
  </si>
  <si>
    <t>Helyi önkormányzatok működésének általános támogatása</t>
  </si>
  <si>
    <t>Önkormányzatok egyes köznevelési feladatainak támogatása</t>
  </si>
  <si>
    <t>Önkormányzatok szociális és gyermekjóléti feladatainak támogatása</t>
  </si>
  <si>
    <t>Önkormányzatok kulturális feladatainak támogatása</t>
  </si>
  <si>
    <t>Működési célú támogatások államháztartáson belülről (2.1.+…+.2.5.)</t>
  </si>
  <si>
    <t>Elvonások és befizetések bevételei</t>
  </si>
  <si>
    <t xml:space="preserve">Működési célú garancia- és kezességvállalásból megtérülések </t>
  </si>
  <si>
    <t xml:space="preserve">Egyéb működési célú támogatások bevételei </t>
  </si>
  <si>
    <t>2.5.-ből EU-s támogatás</t>
  </si>
  <si>
    <t>Felhalmozási célú támogatások államháztartáson belülről (3.1.+…+3.5.)</t>
  </si>
  <si>
    <t>Felhalmozási célú önkormányzati támogatások</t>
  </si>
  <si>
    <t>Felhalmozási célú garancia- és kezességvállalásból megtérülések</t>
  </si>
  <si>
    <t>Egyéb felhalmozási célú támogatások bevételei</t>
  </si>
  <si>
    <t>3.5.-ből EU-s támogatás</t>
  </si>
  <si>
    <t>Közhatalmi bevételek (4.1.+4.2.+4.3.+4.4.)</t>
  </si>
  <si>
    <t>4.1.</t>
  </si>
  <si>
    <t>4.2.</t>
  </si>
  <si>
    <t>4.3.</t>
  </si>
  <si>
    <t>4.4.</t>
  </si>
  <si>
    <t>Gépjárműadó</t>
  </si>
  <si>
    <t>5.9.</t>
  </si>
  <si>
    <t>5.10.</t>
  </si>
  <si>
    <t>Készletértékesítés ellenértéke</t>
  </si>
  <si>
    <t>Szolgáltatások ellenértéke</t>
  </si>
  <si>
    <t>Közvetített szolgáltatások értéke</t>
  </si>
  <si>
    <t>Tulajdonosi bevételek</t>
  </si>
  <si>
    <t>Ellátási díjak</t>
  </si>
  <si>
    <t xml:space="preserve">Kiszámlázott általános forgalmi adó </t>
  </si>
  <si>
    <t>Általános forgalmi adó visszatérítése</t>
  </si>
  <si>
    <t>Kamatbevételek</t>
  </si>
  <si>
    <t>Egyéb pénzügyi műveletek bevételei</t>
  </si>
  <si>
    <t>Egyéb működési bevételek</t>
  </si>
  <si>
    <t>Felhalmozási bevételek (6.1.+…+6.5.)</t>
  </si>
  <si>
    <t>6.3.</t>
  </si>
  <si>
    <t>6.4.</t>
  </si>
  <si>
    <t>6.5.</t>
  </si>
  <si>
    <t>Immateriális javak értékesítése</t>
  </si>
  <si>
    <t>Ingatlanok értékesítése</t>
  </si>
  <si>
    <t>Egyéb tárgyi eszközök értékesítése</t>
  </si>
  <si>
    <t>Részesedések értékesítése</t>
  </si>
  <si>
    <t>Részesedések megszűnéséhez kapcsolódó bevételek</t>
  </si>
  <si>
    <t>Működési célú átvett pénzeszközök (7.1. + … + 7.3.)</t>
  </si>
  <si>
    <t>Működési célú garancia- és kezességvállalásból megtérülések ÁH-n kívülről</t>
  </si>
  <si>
    <t>Egyéb működési célú átvett pénzeszköz</t>
  </si>
  <si>
    <t>7.3.-ból EU-s támogatás (közvetlen)</t>
  </si>
  <si>
    <t>7.3.</t>
  </si>
  <si>
    <t>7.4.</t>
  </si>
  <si>
    <t>Felhalmozási célú átvett pénzeszközök (8.1.+8.2.+8.3.)</t>
  </si>
  <si>
    <t>8.4.</t>
  </si>
  <si>
    <t>Felhalm. célú garancia- és kezességvállalásból megtérülések ÁH-n kívülről</t>
  </si>
  <si>
    <t>Egyéb felhalmozási célú átvett pénzeszköz</t>
  </si>
  <si>
    <t>8.3.-ból EU-s támogatás (közvetlen)</t>
  </si>
  <si>
    <t>KÖLTSÉGVETÉSI BEVÉTELEK ÖSSZESEN: (1+…+8)</t>
  </si>
  <si>
    <t xml:space="preserve">   10.</t>
  </si>
  <si>
    <t>Hitel-, kölcsönfelvétel államháztartáson kívülről  (10.1.+10.3.)</t>
  </si>
  <si>
    <t>Hosszú lejáratú  hitelek, kölcsönök felvétele</t>
  </si>
  <si>
    <t>Likviditási célú  hitelek, kölcsönök felvétele pénzügyi vállalkozástól</t>
  </si>
  <si>
    <t xml:space="preserve">   11.</t>
  </si>
  <si>
    <t>Belföldi értékpapírok bevételei (11.1. +…+ 11.4.)</t>
  </si>
  <si>
    <t>Forgatási célú belföldi értékpapírok beváltása,  értékesítése</t>
  </si>
  <si>
    <t>Befektetési célú belföldi értékpapírok beváltása,  értékesítése</t>
  </si>
  <si>
    <t xml:space="preserve">    12.</t>
  </si>
  <si>
    <t>Maradvány igénybevétele (12.1. + 12.2.)</t>
  </si>
  <si>
    <t>Előző év költségvetési maradványának igénybevétele</t>
  </si>
  <si>
    <t>Előző év vállalkozási maradványának igénybevétele</t>
  </si>
  <si>
    <t xml:space="preserve">    13.</t>
  </si>
  <si>
    <t>Belföldi finanszírozás bevételei (13.1. + … + 13.3.)</t>
  </si>
  <si>
    <t>Államháztartáson belüli megelőlegezések</t>
  </si>
  <si>
    <t>Államháztartáson belüli megelőlegezések törlesztése</t>
  </si>
  <si>
    <t xml:space="preserve">    14.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</si>
  <si>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</si>
  <si>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</si>
  <si>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</si>
  <si>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</si>
  <si>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</si>
  <si>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</si>
  <si>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</si>
  <si>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</si>
  <si>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</si>
  <si>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</si>
  <si>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</si>
  <si>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10.1.</t>
  </si>
  <si>
    <t>11.3.</t>
  </si>
  <si>
    <t>11.4.</t>
  </si>
  <si>
    <t>12.1.</t>
  </si>
  <si>
    <t>12.2.</t>
  </si>
  <si>
    <t>13.1.</t>
  </si>
  <si>
    <t>13.2.</t>
  </si>
  <si>
    <t>13.3.</t>
  </si>
  <si>
    <t>Külföldi finanszírozás bevételei (14.1.+…14.4.)</t>
  </si>
  <si>
    <t>10.2.</t>
  </si>
  <si>
    <t>10.3.</t>
  </si>
  <si>
    <t xml:space="preserve">    17.</t>
  </si>
  <si>
    <t>1.14.</t>
  </si>
  <si>
    <t>1.15.</t>
  </si>
  <si>
    <t xml:space="preserve">   - Garancia- és kezességvállalásból kifizetés ÁH-n belülre</t>
  </si>
  <si>
    <t xml:space="preserve">   -Visszatérítendő támogatások, kölcsönök nyújtása ÁH-n belülre</t>
  </si>
  <si>
    <t xml:space="preserve">   - Visszatérítendő támogatások, kölcsönök törlesztése ÁH-n belülre</t>
  </si>
  <si>
    <t xml:space="preserve">   - Egyéb működési célú támogatások ÁH-n belülre</t>
  </si>
  <si>
    <t xml:space="preserve">   - Garancia és kezességvállalásból kifizetés ÁH-n kívülre</t>
  </si>
  <si>
    <t xml:space="preserve">   - Visszatérítendő támogatások, kölcsönök nyújtása ÁH-n kívülre</t>
  </si>
  <si>
    <t xml:space="preserve">   - Árkiegészítések, ártámogatások</t>
  </si>
  <si>
    <t xml:space="preserve">   - Kamattámogatások</t>
  </si>
  <si>
    <t xml:space="preserve">   - Egyéb működési célú támogatások államháztartáson kívülre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</si>
  <si>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</si>
  <si>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2.11.</t>
  </si>
  <si>
    <t>2.12.</t>
  </si>
  <si>
    <t>2.13.</t>
  </si>
  <si>
    <t>2.1.-ből EU-s forrásból megvalósuló beruházás</t>
  </si>
  <si>
    <t>2.3.-ból EU-s forrásból megvalósuló felújítás</t>
  </si>
  <si>
    <t xml:space="preserve">   - Egyéb felhalmozási célú támogatások államháztartáson kívülre</t>
  </si>
  <si>
    <t xml:space="preserve">   - Lakástámogatás</t>
  </si>
  <si>
    <t xml:space="preserve">   - Garancia- és kezességvállalásból kifizetés ÁH-n kívülre</t>
  </si>
  <si>
    <t xml:space="preserve">   - Egyéb felhalmozási célú támogatások ÁH-n belülre</t>
  </si>
  <si>
    <t xml:space="preserve">   - Visszatérítendő támogatások, kölcsönök nyújtása ÁH-n belülre</t>
  </si>
  <si>
    <t>Államháztartáson belüli megelőlegezések folyósítása</t>
  </si>
  <si>
    <t>Államháztartáson belüli megelőlegezések visszafizetése</t>
  </si>
  <si>
    <t>KÖLTSÉGVETÉSI, FINANSZÍROZÁSI BEVÉTELEK ÉS KIADÁSOK EGYENLEGE</t>
  </si>
  <si>
    <t>Önkormányzatok működési támogatásai</t>
  </si>
  <si>
    <t>Működési célú támogatások államháztartáson belülről</t>
  </si>
  <si>
    <t>Működési célú átvett pénzeszközök</t>
  </si>
  <si>
    <t xml:space="preserve">   Likviditási célú hitelek, kölcsönök felvétele</t>
  </si>
  <si>
    <t>Hiány belső finanszírozásának bevételei (15.+…+18. )</t>
  </si>
  <si>
    <t xml:space="preserve">Hiány külső finanszírozásának bevételei (20.+…+21.) </t>
  </si>
  <si>
    <t>Likviditási célú hitelek törlesztése</t>
  </si>
  <si>
    <t>Költségvetési kiadások összesen (1.+...+12.)</t>
  </si>
  <si>
    <t>Felhalmozási célú támogatások államháztartáson belülről</t>
  </si>
  <si>
    <t>1.-ből EU-s támogatás</t>
  </si>
  <si>
    <t>Felhalmozási célú átvett pénzeszközök átvétele</t>
  </si>
  <si>
    <t>4.-ből EU-s támogatás (közvetlen)</t>
  </si>
  <si>
    <t>Egyéb felhalmozási célú bevételek</t>
  </si>
  <si>
    <t>Felhalmozási célú finanszírozási bevételek összesen (13.+19.)</t>
  </si>
  <si>
    <t>1.-ből EU-s forrásból megvalósuló beruházás</t>
  </si>
  <si>
    <t>3.-ból EU-s forrásból megvalósuló felújítás</t>
  </si>
  <si>
    <t>Pénzügyi lízing kiadásai</t>
  </si>
  <si>
    <t>Felhalmozási célú finanszírozási kiadások összesen
(13.+...+24.)</t>
  </si>
  <si>
    <t>BEVÉTEL ÖSSZESEN (12+25)</t>
  </si>
  <si>
    <t>KIADÁSOK ÖSSZESEN (12+25)</t>
  </si>
  <si>
    <t xml:space="preserve"> 10.</t>
  </si>
  <si>
    <t>2.-ból EU-s támogatás</t>
  </si>
  <si>
    <t>Költségvetési bevételek összesen: (1.+3.+4.+6.+…+11.)</t>
  </si>
  <si>
    <t>Költségvetési kiadások összesen: (1.+3.+5.+...+11.)</t>
  </si>
  <si>
    <t>Összes bevétel, kiadás</t>
  </si>
  <si>
    <t>Kiszámlázott általános forgalmi adó</t>
  </si>
  <si>
    <t>Általános forgalmi adó visszatérülése</t>
  </si>
  <si>
    <t>Működési célú támogatások államháztartáson belülről (2.1.+…+2.3.)</t>
  </si>
  <si>
    <t>Visszatérítendő támogatások, kölcsönök visszatérülése ÁH-n belülről</t>
  </si>
  <si>
    <t>Egyéb működési célú támogatások bevételei államháztartáson belülről</t>
  </si>
  <si>
    <t>Felhalmozási célú támogatások államháztartáson belülről (4.1.+4.2.)</t>
  </si>
  <si>
    <t>Egyéb felhalmozási célú támogatások bevételei államháztartáson belülről</t>
  </si>
  <si>
    <t>Felhalmozási bevételek (5.1.+…+5.3.)</t>
  </si>
  <si>
    <t>Felhalmozási célú átvett pénzeszközök</t>
  </si>
  <si>
    <t>Költségvetési bevételek összesen (1.+…+7.)</t>
  </si>
  <si>
    <t>Finanszírozási bevételek (9.1.+…+9.3.)</t>
  </si>
  <si>
    <t>9.1.</t>
  </si>
  <si>
    <t>9.2.</t>
  </si>
  <si>
    <t>9.3.</t>
  </si>
  <si>
    <t>Irányító szervi (önkormányzati) támogatás (intézményfinanszírozás)</t>
  </si>
  <si>
    <t>BEVÉTELEK ÖSSZESEN: (8.+9.)</t>
  </si>
  <si>
    <t>Működési költségvetés kiadásai (1.1+…+1.5.)</t>
  </si>
  <si>
    <t>Felhalmozási költségvetés kiadásai (2.1.+…+2.3.)</t>
  </si>
  <si>
    <t>Működési célú támogatások ÁH-on belül</t>
  </si>
  <si>
    <t>Felhalmozási célú támogatások ÁH-on belül</t>
  </si>
  <si>
    <t>Működési bevételek</t>
  </si>
  <si>
    <t xml:space="preserve">Működési célú visszatérítendő támogatások, kölcsönök visszatérülése </t>
  </si>
  <si>
    <t>Működési célú visszatérítendő támogatások, kölcsönök igénybevétele</t>
  </si>
  <si>
    <t>Felhalmozási célú visszatérítendő támogatások, kölcsönök visszatérülése</t>
  </si>
  <si>
    <t>Felhalmozási célú visszatérítendő támogatások, kölcsönök igénybevétele</t>
  </si>
  <si>
    <t>Működési célú visszatérítendő támogatások, kölcsönök visszatér. ÁH-n kívülről</t>
  </si>
  <si>
    <t>Felhalm. célú visszatérítendő támogatások, kölcsönök visszatér. ÁH-n kívülről</t>
  </si>
  <si>
    <t>2.5.-ből        - Garancia- és kezességvállalásból kifizetés ÁH-n belülre</t>
  </si>
  <si>
    <t>04</t>
  </si>
  <si>
    <t xml:space="preserve">Működési célú kvi támogatások és kiegészítő támogatások </t>
  </si>
  <si>
    <t>Elszámolásból származó bevételek</t>
  </si>
  <si>
    <t>Működési bevételek (5.1.+…+ 5.11.)</t>
  </si>
  <si>
    <t>5.11.</t>
  </si>
  <si>
    <t>Biztosító által fizetett kártérítés</t>
  </si>
  <si>
    <r>
      <t xml:space="preserve">   Működési költségvetés kiadásai </t>
    </r>
    <r>
      <rPr>
        <sz val="8"/>
        <rFont val="Times New Roman CE"/>
        <charset val="238"/>
      </rPr>
      <t>(1.1+…+1.5.+1.18.)</t>
    </r>
  </si>
  <si>
    <t>1.16.</t>
  </si>
  <si>
    <t>1.17.</t>
  </si>
  <si>
    <t xml:space="preserve">   - Elvonások és befizetések</t>
  </si>
  <si>
    <t xml:space="preserve">   - Törvényi előíráson alapuló befizetések</t>
  </si>
  <si>
    <t xml:space="preserve"> - az 1.5-ből: - Előző évi elszámolásból származó befizetések</t>
  </si>
  <si>
    <t>1.18.</t>
  </si>
  <si>
    <t>1.19.</t>
  </si>
  <si>
    <t>1.20.</t>
  </si>
  <si>
    <t xml:space="preserve"> - az 1.18-ból: - Általános tartalék</t>
  </si>
  <si>
    <t xml:space="preserve">   - Céltartalék</t>
  </si>
  <si>
    <t>KÖLTSÉGVETÉSI KIADÁSOK ÖSSZESEN (1+2)</t>
  </si>
  <si>
    <t>Hitel-, kölcsöntörlesztés államháztartáson kívülre (4.1. + … + 4.3.)</t>
  </si>
  <si>
    <t>Belföldi értékpapírok kiadásai (5.1. + … + 5.6.)</t>
  </si>
  <si>
    <t>Befektetési célú belföldi értékpapírok vásárlása</t>
  </si>
  <si>
    <t>Kincstárjegyek beváltása</t>
  </si>
  <si>
    <t>Éven belüli lejáratú belföldi értékpapírok beváltása</t>
  </si>
  <si>
    <t>Belföldi kötvények beváltása</t>
  </si>
  <si>
    <t>Éven túli lejáratú belföldi értékpapírok beváltása</t>
  </si>
  <si>
    <t>Hosszú lejáratú hitelek, kölcsönök törlesztése pénzügyi vállalkozásnak</t>
  </si>
  <si>
    <t>Likviditási célú hitelek, kölcsönök törlesztése pénzügyi vállalkozásnak</t>
  </si>
  <si>
    <t>Rövid lejáratú hitelek, kölcsönök törlesztése pénzügyi vállalkozásnak</t>
  </si>
  <si>
    <t>Forgatási célú belföldi értékpapírok vásárlása</t>
  </si>
  <si>
    <t>Forgatási célú külföldi értékpapírok vásárlása</t>
  </si>
  <si>
    <t xml:space="preserve">   Rövid lejáratú  hitelek, kölcsönök felvétele</t>
  </si>
  <si>
    <t>Külföldi értékpapírok beváltása</t>
  </si>
  <si>
    <t>Belföldi finanszírozás kiadásai (6.1. + … + 6.4.)</t>
  </si>
  <si>
    <t>Pénzeszközök lekötött betétként elhelyezése</t>
  </si>
  <si>
    <t>Külföldi finanszírozás kiadásai (7.1. + … + 7.5.)</t>
  </si>
  <si>
    <t>7.5.</t>
  </si>
  <si>
    <t>Befektetési célú külföldi értékpapírok vásárlása</t>
  </si>
  <si>
    <t>Hitelek, kölcsönök törlesztése külföldi kormányoknak nemz. Szervezeteknek</t>
  </si>
  <si>
    <t>Hitelek, kölcsönök törlesztése külföldi pénzintézeteknek</t>
  </si>
  <si>
    <t>Adóssághoz nem kapcsolódó származékos ügyletek</t>
  </si>
  <si>
    <t>Váltókiadások</t>
  </si>
  <si>
    <t>KIADÁSOK ÖSSZESEN: (3.+10.)</t>
  </si>
  <si>
    <t>FINANSZÍROZÁSI KIADÁSOK ÖSSZESEN: (4.+…+9.)</t>
  </si>
  <si>
    <t>Költségvetési hiány, többlet ( költségvetési bevételek 9. sor - költségvetési kiadások 3. sor) (+/-)</t>
  </si>
  <si>
    <t>Váltóbevételek</t>
  </si>
  <si>
    <t xml:space="preserve">   9.</t>
  </si>
  <si>
    <t xml:space="preserve">    18.</t>
  </si>
  <si>
    <t>FINANSZÍROZÁSI BEVÉTELEK ÖSSZESEN: (10. + … +16.)</t>
  </si>
  <si>
    <t>KÖLTSÉGVETÉSI ÉS FINANSZÍROZÁSI BEVÉTELEK ÖSSZESEN: (9+17)</t>
  </si>
  <si>
    <t>Finanszírozási bevételek, kiadások egyenlege (finanszírozási bevételek 17. sor - finanszírozási kiadások 10. sor)
 (+/-)</t>
  </si>
  <si>
    <t>6.-ból EU-s támogatás (közvetlen)</t>
  </si>
  <si>
    <t>Költségvetési bevételek összesen (1.+2.+4.+5.+6.+8.+…+12.)</t>
  </si>
  <si>
    <t>Működési célú finanszírozási bevételek összesen (14.+19.+22.+23.)</t>
  </si>
  <si>
    <t>BEVÉTEL ÖSSZESEN (13.+24.)</t>
  </si>
  <si>
    <t>Működési célú finanszírozási kiadások összesen (14.+...+23.)</t>
  </si>
  <si>
    <t>KIADÁSOK ÖSSZESEN (13.+24.)</t>
  </si>
  <si>
    <t xml:space="preserve">2.1. számú melléklet C. oszlop 13. sor + 2.2. számú melléklet C. oszlop 12. sor </t>
  </si>
  <si>
    <t xml:space="preserve">2.1. számú melléklet C. oszlop 24. sor + 2.2. számú melléklet C. oszlop 25. sor </t>
  </si>
  <si>
    <t xml:space="preserve">2.1. számú melléklet C. oszlop 25. sor + 2.2. számú melléklet C. oszlop 26. sor </t>
  </si>
  <si>
    <t xml:space="preserve">2.1. számú melléklet E. oszlop 13. sor + 2.2. számú melléklet E. oszlop 12. sor </t>
  </si>
  <si>
    <t xml:space="preserve">2.1. számú melléklet E. oszlop 24. sor + 2.2. számú melléklet E. oszlop 25. sor </t>
  </si>
  <si>
    <t xml:space="preserve">2.1. számú melléklet E. oszlop 25. sor + 2.2. számú melléklet E. oszlop 26. sor </t>
  </si>
  <si>
    <t>A</t>
  </si>
  <si>
    <t>B</t>
  </si>
  <si>
    <t>C</t>
  </si>
  <si>
    <t>E</t>
  </si>
  <si>
    <t>D</t>
  </si>
  <si>
    <t>F</t>
  </si>
  <si>
    <t>G</t>
  </si>
  <si>
    <t>H</t>
  </si>
  <si>
    <t>I=(D+E+F+G+H)</t>
  </si>
  <si>
    <t>Összesen
(F=C+D+E)</t>
  </si>
  <si>
    <t>Helyi adóból és a települési adóból származó bevétel</t>
  </si>
  <si>
    <t>Osztalék, koncessziós díj és hozambevétel</t>
  </si>
  <si>
    <t>Kezesség-, illetve garanciavállalással kapcsolatos megtérülés</t>
  </si>
  <si>
    <t>Működési célú kvi támogatások és kiegészítő támogatások</t>
  </si>
  <si>
    <t xml:space="preserve">   16.</t>
  </si>
  <si>
    <t xml:space="preserve">   17.</t>
  </si>
  <si>
    <t xml:space="preserve">   18.</t>
  </si>
  <si>
    <t>BEVÉTELEK ÖSSZESEN: (9+17)</t>
  </si>
  <si>
    <t xml:space="preserve"> az 1.5-ből: - Előző évi elszámolásból származó befizetések</t>
  </si>
  <si>
    <t xml:space="preserve"> az 1.18-ból: - Általános tartalék</t>
  </si>
  <si>
    <t xml:space="preserve">     - Céltartalék</t>
  </si>
  <si>
    <r>
      <t xml:space="preserve">   Működési költségvetés kiadásai </t>
    </r>
    <r>
      <rPr>
        <sz val="8"/>
        <rFont val="Times New Roman CE"/>
        <charset val="238"/>
      </rPr>
      <t>(1.1+…+1.5+1.18.)</t>
    </r>
  </si>
  <si>
    <t>Éven belüli lejáatú belföldi értékpapírok beváltása</t>
  </si>
  <si>
    <t>Rövid lejáratú hitelek, kölcsönök törlesztése</t>
  </si>
  <si>
    <t>Hosszú lejáratú hitelek, kölcsönök törlesztése</t>
  </si>
  <si>
    <t>Hitelek, kölcsönök törlesztése külföldi kormányoknak nemz. szervezeteknek</t>
  </si>
  <si>
    <t>Éves tervezett létszám előirányzat (fő)</t>
  </si>
  <si>
    <t>Működési bevételek (1.1.+…+1.11.)</t>
  </si>
  <si>
    <t xml:space="preserve">  2.3-ból EU támogatás</t>
  </si>
  <si>
    <t>Felhalmozási célú támogatások államháztartáson belülről (4.1.+…+4.3.)</t>
  </si>
  <si>
    <t xml:space="preserve">  4.3.-ból EU-s támogatás</t>
  </si>
  <si>
    <t xml:space="preserve"> 2.3.-ból EU-s támogatásból megvalósuló programok, projektek kiadása</t>
  </si>
  <si>
    <t xml:space="preserve">  2.3.-ból EU támogatás</t>
  </si>
  <si>
    <t xml:space="preserve">  4.2.-ből EU-s támogatás</t>
  </si>
  <si>
    <t>KÖLTSÉGVETÉSI BEVÉTELEK ÖSSZESEN (1.+…+7.)</t>
  </si>
  <si>
    <t>KIADÁSOK ÖSSZESEN: (1.+2.+3.)</t>
  </si>
  <si>
    <t>Önkormányzat működési támogatásai</t>
  </si>
  <si>
    <t xml:space="preserve">Felhalmozási célú átvett pénzeszközök </t>
  </si>
  <si>
    <t xml:space="preserve">Működési célú átvett pénzeszközök </t>
  </si>
  <si>
    <t xml:space="preserve">Működési bevételek </t>
  </si>
  <si>
    <t xml:space="preserve">FINANSZÍROZÁSI BEVÉTELEK ÖSSZESEN: </t>
  </si>
  <si>
    <t>KÖLTSÉGVETÉSI ÉS FINANSZÍROZÁSI BEVÉTELEK ÖSSZESEN: (9+10)</t>
  </si>
  <si>
    <t xml:space="preserve">   Működési költségvetés kiadásai </t>
  </si>
  <si>
    <t>FINANSZÍROZÁSI KIADÁSOK ÖSSZESEN:</t>
  </si>
  <si>
    <t>KIADÁSOK ÖSSZESEN: (3.+4.)</t>
  </si>
  <si>
    <t>Központi, irányító szervi támogatás</t>
  </si>
  <si>
    <t>Belföldi finanszírozás kiadásai (6.1. + … + 6.5.)</t>
  </si>
  <si>
    <t xml:space="preserve">   Felhalmozási költségvetés kiadásai (2.1.+2.2.+2.3.)</t>
  </si>
  <si>
    <t>Hitel-, kölcsönfelvétel államháztartáson kívülről  (10.1.+…+10.3.)</t>
  </si>
  <si>
    <t>1.1. sz. melléklet Bevételek táblázat C. oszlop 9 sora =</t>
  </si>
  <si>
    <t>1.1. sz. melléklet Bevételek táblázat C. oszlop 17 sora =</t>
  </si>
  <si>
    <t>1.1. sz. melléklet Bevételek táblázat C. oszlop 18 sora =</t>
  </si>
  <si>
    <t>1.1. sz. melléklet Kiadások táblázat C. oszlop 3 sora =</t>
  </si>
  <si>
    <t>1.1. sz. melléklet Kiadások táblázat C. oszlop 10 sora =</t>
  </si>
  <si>
    <t>1.1. sz. melléklet Kiadások táblázat C. oszlop 11 sora =</t>
  </si>
  <si>
    <t>Önkormányzatok szociális és gyermekjóléti, étkeztetési feladatainak támogatása</t>
  </si>
  <si>
    <t>Közhatalmi bevételek (4.1.+…+4.7.)</t>
  </si>
  <si>
    <t>4.5.</t>
  </si>
  <si>
    <t>4.6.</t>
  </si>
  <si>
    <t>4.7.</t>
  </si>
  <si>
    <t>Idegenforgalmi adó</t>
  </si>
  <si>
    <t>Iparűzési adó</t>
  </si>
  <si>
    <t>Talajterhelési díj</t>
  </si>
  <si>
    <t>Kamatbevételek és más nyereségjellegű bevételek</t>
  </si>
  <si>
    <t>Közhatalmi bevételek (4.1.+...+4.7.)</t>
  </si>
  <si>
    <t>F=(B-D-E)</t>
  </si>
  <si>
    <t>Kiemelt előirányzat, előirányzat megnevezése</t>
  </si>
  <si>
    <t>Forintban!</t>
  </si>
  <si>
    <t>Bruttó  hiány:</t>
  </si>
  <si>
    <t>Bruttó  többlet:</t>
  </si>
  <si>
    <t xml:space="preserve">   3.5.-ből EU-s támogatás</t>
  </si>
  <si>
    <t xml:space="preserve">   Rövid lejáratú  hitelek, kölcsönök felvétele pénzügyi vállalkozástól</t>
  </si>
  <si>
    <t>Éven belüli lejáratú belföldi értékpapírok kibocsátása</t>
  </si>
  <si>
    <t>Éven túli lejáratú belföldi értékpapírok kibocsátása</t>
  </si>
  <si>
    <t>Lekötött betétek megszüntetése</t>
  </si>
  <si>
    <t xml:space="preserve">Egyéb működési célú támogatások bevételei államháztartáson belülről </t>
  </si>
  <si>
    <t>Egyéb felhalmozási célú kiadások</t>
  </si>
  <si>
    <t xml:space="preserve">   Elszámolásból származó bevételek</t>
  </si>
  <si>
    <t xml:space="preserve">   2.5.-ből EU-s támogatás</t>
  </si>
  <si>
    <t xml:space="preserve">   Egyéb működési bevételek</t>
  </si>
  <si>
    <t>ÖSSZEVONT MÉRLEGE</t>
  </si>
  <si>
    <t>KÖTELEZŐ FELADATOK MÉRLEGE</t>
  </si>
  <si>
    <t>Tartalomjegyzék</t>
  </si>
  <si>
    <t>Ugrás</t>
  </si>
  <si>
    <t>ALAPADATOK</t>
  </si>
  <si>
    <t>KÖLTSÉGVETÉSI RENDLET</t>
  </si>
  <si>
    <t>1. költségvetési szerv neve</t>
  </si>
  <si>
    <t>2. költségvetési szerv neve</t>
  </si>
  <si>
    <t>3. költségvetési szerv neve</t>
  </si>
  <si>
    <t>4. költségvetési szerv neve</t>
  </si>
  <si>
    <t>5. költségvetési szerv neve</t>
  </si>
  <si>
    <t>6. költségvetési szerv neve</t>
  </si>
  <si>
    <t>7. költségvetési szerv neve</t>
  </si>
  <si>
    <t>8. költségvetési szerv neve</t>
  </si>
  <si>
    <t>10. költségvetési szerv neve</t>
  </si>
  <si>
    <t>4 kvi név</t>
  </si>
  <si>
    <t>5 kvi név</t>
  </si>
  <si>
    <t>6 kvi név</t>
  </si>
  <si>
    <t>7 kvi név</t>
  </si>
  <si>
    <t>8 kvi név</t>
  </si>
  <si>
    <t>9 kvi név</t>
  </si>
  <si>
    <t>10 kvi név</t>
  </si>
  <si>
    <t>BEVÉTELEI, KIADÁSAI</t>
  </si>
  <si>
    <t>05</t>
  </si>
  <si>
    <t>A dokumentációs rendszerben található táblázatok listája</t>
  </si>
  <si>
    <t>Dokumentum neve</t>
  </si>
  <si>
    <t>Alapadatok</t>
  </si>
  <si>
    <t>Adatok megadása</t>
  </si>
  <si>
    <t>Összefüggések</t>
  </si>
  <si>
    <t xml:space="preserve">1.1. melléklet </t>
  </si>
  <si>
    <t>Önkormányzat összevont pénzügyi mérlege összesen</t>
  </si>
  <si>
    <t>1.2. melléklet</t>
  </si>
  <si>
    <t>1.3. melléklet</t>
  </si>
  <si>
    <t xml:space="preserve">Önkormányzat kötelező feladatainak összevont pénzügyi mérlege  </t>
  </si>
  <si>
    <t xml:space="preserve">Önkormányzat önként vállalt feladatainak összevont pénzügyi mérlege  </t>
  </si>
  <si>
    <t>1.4. melléklet</t>
  </si>
  <si>
    <t xml:space="preserve">Önkormányzat államigazgatási feladatainak összevont pénzügyi mérlege  </t>
  </si>
  <si>
    <t>2.1. melléklet</t>
  </si>
  <si>
    <t>Működési célú bevételek, kiadások mérlege</t>
  </si>
  <si>
    <t>2.2. melléklet</t>
  </si>
  <si>
    <t>Felhalmozási célú bevételek, kiadások mérlege</t>
  </si>
  <si>
    <t>Ellenőrző lista</t>
  </si>
  <si>
    <t>Ellenőrzés az 1-es és 2.1., 2.2. mellékletek adati esetében</t>
  </si>
  <si>
    <t>3. melléklet</t>
  </si>
  <si>
    <t>4. melléklet</t>
  </si>
  <si>
    <t>Önkormányzat saját bevételeinek bemutatása</t>
  </si>
  <si>
    <t>Az önkormányzat adósságot keletkeztető fejlesztései céljai</t>
  </si>
  <si>
    <t>5. melléklet</t>
  </si>
  <si>
    <t>6. melléklet</t>
  </si>
  <si>
    <t>Beruházások előirányzatai</t>
  </si>
  <si>
    <t>7. melléklet</t>
  </si>
  <si>
    <t>Felújítások előirányzatai</t>
  </si>
  <si>
    <t>8. melléklet</t>
  </si>
  <si>
    <t>EU-s projektek táblázatai</t>
  </si>
  <si>
    <t>9.1. melléklet</t>
  </si>
  <si>
    <t>Önkormányzat bevételei kiadásai (összesen)</t>
  </si>
  <si>
    <t>9.1.1. melléklet</t>
  </si>
  <si>
    <t xml:space="preserve">Önkormányzat kötelező feladatai  </t>
  </si>
  <si>
    <t>9.1.2. melléklet</t>
  </si>
  <si>
    <t xml:space="preserve">Önkormányzat önként vállalt feladatai </t>
  </si>
  <si>
    <t>9.1.3. melléklet</t>
  </si>
  <si>
    <t xml:space="preserve">Önkormányzat államigazgatási feladatai </t>
  </si>
  <si>
    <t>9.2. melléklet</t>
  </si>
  <si>
    <t>Polgármesteri/Közös hivatal költségvetési táblái (9.2.1., 9.2.2., 9.2.3.)</t>
  </si>
  <si>
    <t>9.3. melléklet</t>
  </si>
  <si>
    <t>9.4. melléklet</t>
  </si>
  <si>
    <t>/</t>
  </si>
  <si>
    <t>(</t>
  </si>
  <si>
    <t>)</t>
  </si>
  <si>
    <t>…</t>
  </si>
  <si>
    <t>a</t>
  </si>
  <si>
    <t>önkormányzati rendelethez</t>
  </si>
  <si>
    <t>9.5. melléklet</t>
  </si>
  <si>
    <t>9.6. melléklet</t>
  </si>
  <si>
    <t>9.7. melléklet</t>
  </si>
  <si>
    <t>9.8. melléklet</t>
  </si>
  <si>
    <t>9.9. melléklet</t>
  </si>
  <si>
    <t>9.10. melléklet</t>
  </si>
  <si>
    <t>9.11. melléklet</t>
  </si>
  <si>
    <t>9.12. melléklet</t>
  </si>
  <si>
    <t>10. melléklet</t>
  </si>
  <si>
    <t>1. számú tájékoztató tábla</t>
  </si>
  <si>
    <t>2. számú tájékoztató tábla</t>
  </si>
  <si>
    <t>3. számú tájékoztató tábla</t>
  </si>
  <si>
    <t>4. számú tájékoztató tábla</t>
  </si>
  <si>
    <t>5. számú tájékoztató tábla</t>
  </si>
  <si>
    <t>6. számú tájékoztató tábla</t>
  </si>
  <si>
    <t>7. számú tájékoztató tábla</t>
  </si>
  <si>
    <t>Adatszolgáltatás az elismert tartozásállományról</t>
  </si>
  <si>
    <t>Az önkormányzat által adott közvetett támogatások (kedvezmények)</t>
  </si>
  <si>
    <t>Európai uniós támogatással megvalósuló projektek</t>
  </si>
  <si>
    <t>Előterjesztéskor</t>
  </si>
  <si>
    <t>Forintban</t>
  </si>
  <si>
    <t>Egyéb</t>
  </si>
  <si>
    <t>Kommunális adó</t>
  </si>
  <si>
    <t>Mellékletben külön?</t>
  </si>
  <si>
    <t>.</t>
  </si>
  <si>
    <t>2019. évi LXXI.
törvény 2.  melléklete száma*</t>
  </si>
  <si>
    <t>* Magyarország 2020. évi központi költségvetéséról szóló törvény</t>
  </si>
  <si>
    <t>Támogatási szerződés szerinti bevételek, kiadások</t>
  </si>
  <si>
    <t>Évenkénti ütemezés</t>
  </si>
  <si>
    <t>B=(C+D+E)</t>
  </si>
  <si>
    <t xml:space="preserve">Önkormányzaton kívüli EU-s projekthez történő hozzájárulás </t>
  </si>
  <si>
    <t xml:space="preserve">Összesen: </t>
  </si>
  <si>
    <r>
      <t>EU-s projekt neve, azonosítója:</t>
    </r>
    <r>
      <rPr>
        <sz val="11"/>
        <rFont val="Times New Roman"/>
        <family val="1"/>
        <charset val="238"/>
      </rPr>
      <t xml:space="preserve"> </t>
    </r>
  </si>
  <si>
    <t xml:space="preserve">* Amennyiben több projekt megvalósítása történi egy időben akkor azokat külön-külön, projektenként be kell mutatni!  </t>
  </si>
  <si>
    <t>Igen</t>
  </si>
  <si>
    <t>Táblázatok adatainak összefüggései</t>
  </si>
  <si>
    <t>Adósságot keletkeztető ügyletek táblázata</t>
  </si>
  <si>
    <t xml:space="preserve">* Magyarország gazdasági stabilitásáról szóló 2011. évi CXCIV. törvény 8. § (2) bekezdése szerinti adósságot keletkezető ügyletek.
</t>
  </si>
  <si>
    <t>ADÓSSÁGOT KELETKEZTETŐ ÜGYLETEK VÁRHATÓ EGYÜTTES ÖSSZEGE*</t>
  </si>
  <si>
    <t xml:space="preserve">bevételei, kiadásai, hozzájárulások  </t>
  </si>
  <si>
    <t>Összes tervezett
 forrás, kiadás</t>
  </si>
  <si>
    <t>Szászvár Nagyközség Önkormányzata</t>
  </si>
  <si>
    <t>Szászvári Közös Önkormányzati Hivatal</t>
  </si>
  <si>
    <t>Szászvári Hársvirág Óvoda</t>
  </si>
  <si>
    <t>Orvosi rendelő felújítás</t>
  </si>
  <si>
    <t>Bölcsőde építés</t>
  </si>
  <si>
    <t>Nem releváns</t>
  </si>
  <si>
    <t>Szászvár Nagyközség Önkorányzata</t>
  </si>
  <si>
    <t>Orvosi rendleő felújítása</t>
  </si>
  <si>
    <t>2018</t>
  </si>
  <si>
    <t>2019</t>
  </si>
  <si>
    <t>nem releváns</t>
  </si>
  <si>
    <t>I.1.a.</t>
  </si>
  <si>
    <t xml:space="preserve">Önkormányzati hivatal működésének támogatása </t>
  </si>
  <si>
    <t>I.1.b.</t>
  </si>
  <si>
    <t xml:space="preserve">Település-üzemeltetéshez kapcsolódó feladatellátás támogatása </t>
  </si>
  <si>
    <t>I.1.ba.</t>
  </si>
  <si>
    <t>Zöldterület-gazdálkodással kapcsolatos feladat</t>
  </si>
  <si>
    <t>I.1.bb.</t>
  </si>
  <si>
    <t>Közvilágítás fenntartásának a támogatása</t>
  </si>
  <si>
    <t>I.1.bc.</t>
  </si>
  <si>
    <t>Köztemető-fenntartással kapcsolatos feladat</t>
  </si>
  <si>
    <t>I.1.bd.</t>
  </si>
  <si>
    <t>Közutak fenntartásának támogatása</t>
  </si>
  <si>
    <t>I.1.c.</t>
  </si>
  <si>
    <t>Egyéb önkormányzati feladatok támogatása</t>
  </si>
  <si>
    <t>I.1.e.</t>
  </si>
  <si>
    <t>Üdülőhelyi feladatok támogatása</t>
  </si>
  <si>
    <t>Lakott külterülettel kapcsolatos feladat</t>
  </si>
  <si>
    <t xml:space="preserve">V.I.1. </t>
  </si>
  <si>
    <t>Kiegészítés az I.1. jogcímhez kapcsolódóan</t>
  </si>
  <si>
    <t>Polgármesteri illetmény támogatása</t>
  </si>
  <si>
    <t>Települési önkormányzatok köznevelési feladatainak támogatása</t>
  </si>
  <si>
    <t>II.1.</t>
  </si>
  <si>
    <t>Óvodapedagógusok támogatása</t>
  </si>
  <si>
    <t>Segítők támogatása</t>
  </si>
  <si>
    <t>II.2.</t>
  </si>
  <si>
    <t>Óvodaműködtetési támogatás</t>
  </si>
  <si>
    <t>II.3.</t>
  </si>
  <si>
    <t>Bejáró gyermekek utaztatási támogatása havi</t>
  </si>
  <si>
    <t>Nemzetiségi pótlék</t>
  </si>
  <si>
    <t xml:space="preserve">Települési önkormányzatok szociális és gyermekjóléti és gyermekétkeztetési feladatainak támogatása </t>
  </si>
  <si>
    <t>III.2.</t>
  </si>
  <si>
    <t>A települési önkormányzatok szociális feladatainak a támogatása</t>
  </si>
  <si>
    <t>III.3.</t>
  </si>
  <si>
    <t>Egyes szociális és gyermekjóléti feladatok támogatása</t>
  </si>
  <si>
    <t>III.5.aa</t>
  </si>
  <si>
    <t>Gyermekétkeztetés bértámogatása</t>
  </si>
  <si>
    <t>III.5.ab</t>
  </si>
  <si>
    <t>Gyermekétkeztetés üzemeltetési támogatása</t>
  </si>
  <si>
    <t>III.5.b</t>
  </si>
  <si>
    <t>Rászoruló gyermekek szünidei étkeztetése</t>
  </si>
  <si>
    <t>III.6.a (1)</t>
  </si>
  <si>
    <t>Bölcsőde, felsőfokú végzettségű szakmai dolgozók tám</t>
  </si>
  <si>
    <t>III.6.a (2)</t>
  </si>
  <si>
    <t>Bölcsőde, középfokú végzettségű szakmai dolgozók tám</t>
  </si>
  <si>
    <t>III.6.b</t>
  </si>
  <si>
    <t>Bölcsődei üzemeltetési támogatás</t>
  </si>
  <si>
    <t>IV.1.d</t>
  </si>
  <si>
    <t>Könyvtári közművelődési feladatok támogatása</t>
  </si>
  <si>
    <t>Összes 1.1</t>
  </si>
  <si>
    <t>Összes 2.1+2.2</t>
  </si>
  <si>
    <t>Hivatal finanszírozás</t>
  </si>
  <si>
    <t>Polgármesteri keret</t>
  </si>
  <si>
    <t>Éves keret</t>
  </si>
  <si>
    <t>Bursa Hungarica</t>
  </si>
  <si>
    <t>Civil szervezetek</t>
  </si>
  <si>
    <t>Helyi önkormányzatok működési támogatása</t>
  </si>
  <si>
    <t>71800068-11096252</t>
  </si>
  <si>
    <t>Szászvári Óvoda Intézményfenntartó Társulás</t>
  </si>
  <si>
    <t>Bóbita Bölcsőde Szászvár</t>
  </si>
  <si>
    <t>Különbség</t>
  </si>
  <si>
    <t>Egyéb bevétel (mezőőri jár.)</t>
  </si>
  <si>
    <t>fa</t>
  </si>
  <si>
    <t>temető</t>
  </si>
  <si>
    <t>Min.ped. támogatás</t>
  </si>
  <si>
    <t>Pótlék</t>
  </si>
  <si>
    <t xml:space="preserve">30 napon túli elismert tartozásállomány összesen:  </t>
  </si>
  <si>
    <t>Ft</t>
  </si>
  <si>
    <t xml:space="preserve">Éves eredeti kiadási előirányzat:  </t>
  </si>
  <si>
    <t>2021</t>
  </si>
  <si>
    <r>
      <t>EU-s projekt neve, azonosítója:</t>
    </r>
    <r>
      <rPr>
        <sz val="11"/>
        <rFont val="Times New Roman"/>
        <family val="1"/>
        <charset val="238"/>
      </rPr>
      <t>* EFOP-3.3.2-16-00173</t>
    </r>
  </si>
  <si>
    <t>Szászvár Nagyközség Önkormányzat</t>
  </si>
  <si>
    <r>
      <t>EU-s projekt neve, azonosítója:</t>
    </r>
    <r>
      <rPr>
        <sz val="11"/>
        <rFont val="Times New Roman"/>
        <family val="1"/>
        <charset val="238"/>
      </rPr>
      <t xml:space="preserve"> TOP-2.1.3-16 Völgységi patak mederrendezése</t>
    </r>
  </si>
  <si>
    <t>Magyar Falu - Orvosi eszközök beszerzése</t>
  </si>
  <si>
    <t>Magyar Falu - Építési telek kialakítása</t>
  </si>
  <si>
    <t>Magyar Falu - Elhagyott ingatlan</t>
  </si>
  <si>
    <t>TOP-2.1.3-16 - Völgységi patak mederrendezése</t>
  </si>
  <si>
    <t>Magyar Falu - Járdaépítés</t>
  </si>
  <si>
    <t>Magyar Falu-Program járdafelújítás</t>
  </si>
</sst>
</file>

<file path=xl/styles.xml><?xml version="1.0" encoding="utf-8"?>
<styleSheet xmlns="http://schemas.openxmlformats.org/spreadsheetml/2006/main">
  <numFmts count="6">
    <numFmt numFmtId="43" formatCode="_-* #,##0.00\ _F_t_-;\-* #,##0.00\ _F_t_-;_-* &quot;-&quot;??\ _F_t_-;_-@_-"/>
    <numFmt numFmtId="166" formatCode="#,###"/>
    <numFmt numFmtId="168" formatCode="_-* #,##0\ _F_t_-;\-* #,##0\ _F_t_-;_-* &quot;-&quot;??\ _F_t_-;_-@_-"/>
    <numFmt numFmtId="174" formatCode="0&quot;.&quot;"/>
    <numFmt numFmtId="175" formatCode="#,##0.0"/>
    <numFmt numFmtId="176" formatCode="#,##0\ _F_t"/>
  </numFmts>
  <fonts count="75">
    <font>
      <sz val="10"/>
      <name val="Times New Roman CE"/>
      <charset val="238"/>
    </font>
    <font>
      <sz val="10"/>
      <name val="Times New Roman CE"/>
      <charset val="238"/>
    </font>
    <font>
      <sz val="11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i/>
      <sz val="11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b/>
      <sz val="12"/>
      <name val="Times New Roman"/>
      <family val="1"/>
      <charset val="238"/>
    </font>
    <font>
      <sz val="10"/>
      <name val="Times New Roman CE"/>
      <charset val="238"/>
    </font>
    <font>
      <i/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b/>
      <i/>
      <sz val="9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12"/>
      <color indexed="10"/>
      <name val="Times New Roman CE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8"/>
      <name val="Times New Roman"/>
      <family val="1"/>
    </font>
    <font>
      <b/>
      <sz val="11"/>
      <name val="Times New Roman CE"/>
      <charset val="238"/>
    </font>
    <font>
      <b/>
      <i/>
      <sz val="9"/>
      <name val="Times New Roman CE"/>
      <charset val="238"/>
    </font>
    <font>
      <b/>
      <sz val="14"/>
      <name val="Times New Roman CE"/>
      <charset val="238"/>
    </font>
    <font>
      <sz val="9"/>
      <name val="Times New Roman CE"/>
      <charset val="238"/>
    </font>
    <font>
      <b/>
      <sz val="9"/>
      <color indexed="8"/>
      <name val="Times New Roman"/>
      <family val="1"/>
      <charset val="238"/>
    </font>
    <font>
      <sz val="9"/>
      <name val="Times New Roman"/>
      <family val="1"/>
      <charset val="238"/>
    </font>
    <font>
      <b/>
      <i/>
      <sz val="12"/>
      <name val="Times New Roman CE"/>
      <family val="1"/>
      <charset val="238"/>
    </font>
    <font>
      <sz val="11"/>
      <name val="Times New Roman CE"/>
      <charset val="238"/>
    </font>
    <font>
      <sz val="9"/>
      <color indexed="17"/>
      <name val="Times New Roman CE"/>
      <charset val="238"/>
    </font>
    <font>
      <sz val="10"/>
      <color indexed="17"/>
      <name val="Times New Roman CE"/>
      <charset val="238"/>
    </font>
    <font>
      <sz val="10"/>
      <name val="Times New Roman CE"/>
      <charset val="238"/>
    </font>
    <font>
      <b/>
      <i/>
      <sz val="11"/>
      <name val="Times New Roman CE"/>
      <charset val="238"/>
    </font>
    <font>
      <sz val="7"/>
      <name val="Times New Roman CE"/>
      <family val="1"/>
      <charset val="238"/>
    </font>
    <font>
      <b/>
      <sz val="7"/>
      <name val="Times New Roman CE"/>
      <family val="1"/>
      <charset val="238"/>
    </font>
    <font>
      <sz val="6"/>
      <name val="Times New Roman CE"/>
      <family val="1"/>
      <charset val="238"/>
    </font>
    <font>
      <b/>
      <sz val="6"/>
      <name val="Times New Roman CE"/>
      <family val="1"/>
      <charset val="238"/>
    </font>
    <font>
      <sz val="7"/>
      <name val="Times New Roman CE"/>
      <charset val="238"/>
    </font>
    <font>
      <b/>
      <sz val="7"/>
      <name val="Times New Roman CE"/>
      <charset val="238"/>
    </font>
    <font>
      <i/>
      <sz val="11"/>
      <name val="Times New Roman CE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1"/>
      <name val="Times New Roman"/>
      <family val="1"/>
      <charset val="238"/>
    </font>
    <font>
      <i/>
      <sz val="9"/>
      <name val="Times New Roman CE"/>
      <charset val="238"/>
    </font>
    <font>
      <b/>
      <i/>
      <sz val="8"/>
      <name val="Times New Roman"/>
      <family val="1"/>
      <charset val="238"/>
    </font>
    <font>
      <i/>
      <sz val="12"/>
      <name val="Times New Roman CE"/>
      <charset val="238"/>
    </font>
    <font>
      <i/>
      <sz val="8"/>
      <name val="Times New Roman"/>
      <family val="1"/>
      <charset val="238"/>
    </font>
    <font>
      <b/>
      <i/>
      <sz val="12"/>
      <name val="Times New Roman"/>
      <family val="1"/>
      <charset val="238"/>
    </font>
    <font>
      <u/>
      <sz val="10"/>
      <color theme="10"/>
      <name val="Times New Roman CE"/>
      <charset val="238"/>
    </font>
    <font>
      <sz val="11"/>
      <color rgb="FF006100"/>
      <name val="Calibri"/>
      <family val="2"/>
      <charset val="238"/>
      <scheme val="minor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0"/>
      <color rgb="FFFF0000"/>
      <name val="Times New Roman CE"/>
      <charset val="238"/>
    </font>
    <font>
      <sz val="8"/>
      <color rgb="FFFF0000"/>
      <name val="Times New Roman CE"/>
      <charset val="238"/>
    </font>
    <font>
      <sz val="12"/>
      <color rgb="FFFF0000"/>
      <name val="Times New Roman CE"/>
      <charset val="238"/>
    </font>
    <font>
      <i/>
      <sz val="12"/>
      <color theme="1"/>
      <name val="Calibri"/>
      <family val="2"/>
      <charset val="238"/>
      <scheme val="minor"/>
    </font>
    <font>
      <sz val="10"/>
      <color theme="0"/>
      <name val="Times New Roman CE"/>
      <charset val="238"/>
    </font>
    <font>
      <b/>
      <sz val="14"/>
      <color rgb="FF000000"/>
      <name val="Times New Roman"/>
      <family val="1"/>
      <charset val="238"/>
    </font>
    <font>
      <b/>
      <sz val="12"/>
      <color rgb="FFFF0000"/>
      <name val="Times New Roman CE"/>
      <charset val="238"/>
    </font>
    <font>
      <sz val="1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lightHorizontal"/>
    </fill>
    <fill>
      <patternFill patternType="darkHorizontal"/>
    </fill>
    <fill>
      <patternFill patternType="solid">
        <fgColor rgb="FFC6EFCE"/>
      </patternFill>
    </fill>
    <fill>
      <patternFill patternType="solid">
        <fgColor rgb="FFD8D8D8"/>
        <bgColor rgb="FF000000"/>
      </patternFill>
    </fill>
    <fill>
      <patternFill patternType="solid">
        <fgColor rgb="FFFFC000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rgb="FF006600"/>
      </left>
      <right style="thick">
        <color rgb="FF006600"/>
      </right>
      <top style="thick">
        <color rgb="FF006600"/>
      </top>
      <bottom style="thick">
        <color rgb="FF006600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0" fontId="64" fillId="4" borderId="0" applyNumberFormat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2" fillId="0" borderId="0"/>
    <xf numFmtId="0" fontId="12" fillId="0" borderId="0"/>
    <xf numFmtId="9" fontId="17" fillId="0" borderId="0" applyFont="0" applyFill="0" applyBorder="0" applyAlignment="0" applyProtection="0"/>
  </cellStyleXfs>
  <cellXfs count="883">
    <xf numFmtId="0" fontId="0" fillId="0" borderId="0" xfId="0"/>
    <xf numFmtId="0" fontId="15" fillId="0" borderId="0" xfId="8" applyFont="1" applyFill="1"/>
    <xf numFmtId="166" fontId="3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6" fillId="0" borderId="0" xfId="0" applyFont="1" applyFill="1" applyAlignment="1">
      <alignment horizontal="right"/>
    </xf>
    <xf numFmtId="0" fontId="7" fillId="0" borderId="0" xfId="8" applyFont="1" applyFill="1" applyBorder="1" applyAlignment="1" applyProtection="1">
      <alignment horizontal="center" vertical="center" wrapText="1"/>
    </xf>
    <xf numFmtId="0" fontId="7" fillId="0" borderId="0" xfId="8" applyFont="1" applyFill="1" applyBorder="1" applyAlignment="1" applyProtection="1">
      <alignment vertical="center" wrapText="1"/>
    </xf>
    <xf numFmtId="0" fontId="22" fillId="0" borderId="1" xfId="8" applyFont="1" applyFill="1" applyBorder="1" applyAlignment="1" applyProtection="1">
      <alignment horizontal="left" vertical="center" wrapText="1" indent="1"/>
    </xf>
    <xf numFmtId="0" fontId="22" fillId="0" borderId="2" xfId="8" applyFont="1" applyFill="1" applyBorder="1" applyAlignment="1" applyProtection="1">
      <alignment horizontal="left" vertical="center" wrapText="1" indent="1"/>
    </xf>
    <xf numFmtId="0" fontId="22" fillId="0" borderId="3" xfId="8" applyFont="1" applyFill="1" applyBorder="1" applyAlignment="1" applyProtection="1">
      <alignment horizontal="left" vertical="center" wrapText="1" indent="1"/>
    </xf>
    <xf numFmtId="0" fontId="22" fillId="0" borderId="4" xfId="8" applyFont="1" applyFill="1" applyBorder="1" applyAlignment="1" applyProtection="1">
      <alignment horizontal="left" vertical="center" wrapText="1" indent="1"/>
    </xf>
    <xf numFmtId="0" fontId="22" fillId="0" borderId="5" xfId="8" applyFont="1" applyFill="1" applyBorder="1" applyAlignment="1" applyProtection="1">
      <alignment horizontal="left" vertical="center" wrapText="1" indent="1"/>
    </xf>
    <xf numFmtId="0" fontId="22" fillId="0" borderId="6" xfId="8" applyFont="1" applyFill="1" applyBorder="1" applyAlignment="1" applyProtection="1">
      <alignment horizontal="left" vertical="center" wrapText="1" indent="1"/>
    </xf>
    <xf numFmtId="49" fontId="22" fillId="0" borderId="7" xfId="8" applyNumberFormat="1" applyFont="1" applyFill="1" applyBorder="1" applyAlignment="1" applyProtection="1">
      <alignment horizontal="left" vertical="center" wrapText="1" indent="1"/>
    </xf>
    <xf numFmtId="49" fontId="22" fillId="0" borderId="8" xfId="8" applyNumberFormat="1" applyFont="1" applyFill="1" applyBorder="1" applyAlignment="1" applyProtection="1">
      <alignment horizontal="left" vertical="center" wrapText="1" indent="1"/>
    </xf>
    <xf numFmtId="49" fontId="22" fillId="0" borderId="9" xfId="8" applyNumberFormat="1" applyFont="1" applyFill="1" applyBorder="1" applyAlignment="1" applyProtection="1">
      <alignment horizontal="left" vertical="center" wrapText="1" indent="1"/>
    </xf>
    <xf numFmtId="49" fontId="22" fillId="0" borderId="10" xfId="8" applyNumberFormat="1" applyFont="1" applyFill="1" applyBorder="1" applyAlignment="1" applyProtection="1">
      <alignment horizontal="left" vertical="center" wrapText="1" indent="1"/>
    </xf>
    <xf numFmtId="49" fontId="22" fillId="0" borderId="11" xfId="8" applyNumberFormat="1" applyFont="1" applyFill="1" applyBorder="1" applyAlignment="1" applyProtection="1">
      <alignment horizontal="left" vertical="center" wrapText="1" indent="1"/>
    </xf>
    <xf numFmtId="49" fontId="22" fillId="0" borderId="12" xfId="8" applyNumberFormat="1" applyFont="1" applyFill="1" applyBorder="1" applyAlignment="1" applyProtection="1">
      <alignment horizontal="left" vertical="center" wrapText="1" indent="1"/>
    </xf>
    <xf numFmtId="0" fontId="22" fillId="0" borderId="0" xfId="8" applyFont="1" applyFill="1" applyBorder="1" applyAlignment="1" applyProtection="1">
      <alignment horizontal="left" vertical="center" wrapText="1" indent="1"/>
    </xf>
    <xf numFmtId="0" fontId="20" fillId="0" borderId="13" xfId="8" applyFont="1" applyFill="1" applyBorder="1" applyAlignment="1" applyProtection="1">
      <alignment horizontal="left" vertical="center" wrapText="1" indent="1"/>
    </xf>
    <xf numFmtId="0" fontId="20" fillId="0" borderId="14" xfId="8" applyFont="1" applyFill="1" applyBorder="1" applyAlignment="1" applyProtection="1">
      <alignment horizontal="left" vertical="center" wrapText="1" indent="1"/>
    </xf>
    <xf numFmtId="0" fontId="20" fillId="0" borderId="15" xfId="8" applyFont="1" applyFill="1" applyBorder="1" applyAlignment="1" applyProtection="1">
      <alignment horizontal="left" vertical="center" wrapText="1" indent="1"/>
    </xf>
    <xf numFmtId="0" fontId="8" fillId="0" borderId="13" xfId="8" applyFont="1" applyFill="1" applyBorder="1" applyAlignment="1" applyProtection="1">
      <alignment horizontal="center" vertical="center" wrapText="1"/>
    </xf>
    <xf numFmtId="0" fontId="8" fillId="0" borderId="14" xfId="8" applyFont="1" applyFill="1" applyBorder="1" applyAlignment="1" applyProtection="1">
      <alignment horizontal="center" vertical="center" wrapText="1"/>
    </xf>
    <xf numFmtId="166" fontId="22" fillId="0" borderId="2" xfId="0" applyNumberFormat="1" applyFont="1" applyFill="1" applyBorder="1" applyAlignment="1" applyProtection="1">
      <alignment vertical="center" wrapText="1"/>
      <protection locked="0"/>
    </xf>
    <xf numFmtId="0" fontId="20" fillId="0" borderId="14" xfId="8" applyFont="1" applyFill="1" applyBorder="1" applyAlignment="1" applyProtection="1">
      <alignment vertical="center" wrapText="1"/>
    </xf>
    <xf numFmtId="0" fontId="20" fillId="0" borderId="16" xfId="8" applyFont="1" applyFill="1" applyBorder="1" applyAlignment="1" applyProtection="1">
      <alignment vertical="center" wrapText="1"/>
    </xf>
    <xf numFmtId="0" fontId="29" fillId="0" borderId="4" xfId="0" applyFont="1" applyBorder="1" applyAlignment="1" applyProtection="1">
      <alignment horizontal="left" vertical="center" indent="1"/>
      <protection locked="0"/>
    </xf>
    <xf numFmtId="0" fontId="29" fillId="0" borderId="2" xfId="0" applyFont="1" applyBorder="1" applyAlignment="1" applyProtection="1">
      <alignment horizontal="left" vertical="center" indent="1"/>
      <protection locked="0"/>
    </xf>
    <xf numFmtId="0" fontId="29" fillId="0" borderId="6" xfId="0" applyFont="1" applyBorder="1" applyAlignment="1" applyProtection="1">
      <alignment horizontal="left" vertical="center" indent="1"/>
      <protection locked="0"/>
    </xf>
    <xf numFmtId="0" fontId="20" fillId="0" borderId="13" xfId="8" applyFont="1" applyFill="1" applyBorder="1" applyAlignment="1" applyProtection="1">
      <alignment horizontal="center" vertical="center" wrapText="1"/>
    </xf>
    <xf numFmtId="0" fontId="20" fillId="0" borderId="14" xfId="8" applyFont="1" applyFill="1" applyBorder="1" applyAlignment="1" applyProtection="1">
      <alignment horizontal="center" vertical="center" wrapText="1"/>
    </xf>
    <xf numFmtId="0" fontId="25" fillId="0" borderId="13" xfId="0" applyFont="1" applyFill="1" applyBorder="1" applyAlignment="1" applyProtection="1">
      <alignment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8" fillId="0" borderId="13" xfId="0" applyFont="1" applyFill="1" applyBorder="1" applyAlignment="1">
      <alignment horizontal="center" vertical="center" wrapText="1"/>
    </xf>
    <xf numFmtId="0" fontId="8" fillId="0" borderId="14" xfId="9" applyFont="1" applyFill="1" applyBorder="1" applyAlignment="1" applyProtection="1">
      <alignment horizontal="left" vertical="center" indent="1"/>
    </xf>
    <xf numFmtId="0" fontId="12" fillId="0" borderId="0" xfId="8" applyFill="1"/>
    <xf numFmtId="0" fontId="22" fillId="0" borderId="0" xfId="8" applyFont="1" applyFill="1"/>
    <xf numFmtId="0" fontId="24" fillId="0" borderId="0" xfId="8" applyFont="1" applyFill="1"/>
    <xf numFmtId="166" fontId="0" fillId="0" borderId="0" xfId="0" applyNumberFormat="1" applyFill="1" applyAlignment="1">
      <alignment vertical="center" wrapText="1"/>
    </xf>
    <xf numFmtId="166" fontId="0" fillId="0" borderId="0" xfId="0" applyNumberFormat="1" applyFill="1" applyAlignment="1">
      <alignment horizontal="center" vertical="center" wrapText="1"/>
    </xf>
    <xf numFmtId="166" fontId="6" fillId="0" borderId="0" xfId="0" applyNumberFormat="1" applyFont="1" applyFill="1" applyAlignment="1">
      <alignment horizontal="right" vertical="center"/>
    </xf>
    <xf numFmtId="166" fontId="4" fillId="0" borderId="0" xfId="0" applyNumberFormat="1" applyFont="1" applyFill="1" applyAlignment="1">
      <alignment horizontal="center" vertical="center" wrapText="1"/>
    </xf>
    <xf numFmtId="166" fontId="22" fillId="0" borderId="8" xfId="0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ill="1"/>
    <xf numFmtId="0" fontId="0" fillId="0" borderId="0" xfId="0" applyFill="1" applyAlignment="1"/>
    <xf numFmtId="0" fontId="18" fillId="0" borderId="0" xfId="0" applyFont="1" applyFill="1" applyAlignment="1">
      <alignment vertical="center"/>
    </xf>
    <xf numFmtId="166" fontId="27" fillId="0" borderId="17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Alignment="1" applyProtection="1">
      <alignment vertical="center"/>
    </xf>
    <xf numFmtId="166" fontId="8" fillId="0" borderId="17" xfId="0" applyNumberFormat="1" applyFont="1" applyFill="1" applyBorder="1" applyAlignment="1" applyProtection="1">
      <alignment horizontal="center" vertical="center" wrapText="1"/>
    </xf>
    <xf numFmtId="166" fontId="20" fillId="0" borderId="18" xfId="0" applyNumberFormat="1" applyFont="1" applyFill="1" applyBorder="1" applyAlignment="1" applyProtection="1">
      <alignment horizontal="center" vertical="center" wrapText="1"/>
    </xf>
    <xf numFmtId="166" fontId="20" fillId="0" borderId="19" xfId="0" applyNumberFormat="1" applyFont="1" applyFill="1" applyBorder="1" applyAlignment="1" applyProtection="1">
      <alignment horizontal="center" vertical="center" wrapText="1"/>
    </xf>
    <xf numFmtId="166" fontId="0" fillId="0" borderId="0" xfId="0" applyNumberFormat="1" applyFill="1" applyAlignment="1" applyProtection="1">
      <alignment vertical="center" wrapText="1"/>
    </xf>
    <xf numFmtId="166" fontId="22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166" fontId="4" fillId="0" borderId="0" xfId="0" applyNumberFormat="1" applyFont="1" applyFill="1" applyAlignment="1">
      <alignment vertical="center" wrapText="1"/>
    </xf>
    <xf numFmtId="166" fontId="19" fillId="0" borderId="8" xfId="0" applyNumberFormat="1" applyFont="1" applyFill="1" applyBorder="1" applyAlignment="1" applyProtection="1">
      <alignment horizontal="left" vertical="center" wrapText="1" indent="1"/>
      <protection locked="0"/>
    </xf>
    <xf numFmtId="166" fontId="19" fillId="0" borderId="2" xfId="0" applyNumberFormat="1" applyFont="1" applyFill="1" applyBorder="1" applyAlignment="1" applyProtection="1">
      <alignment vertical="center" wrapText="1"/>
      <protection locked="0"/>
    </xf>
    <xf numFmtId="166" fontId="19" fillId="0" borderId="20" xfId="0" applyNumberFormat="1" applyFont="1" applyFill="1" applyBorder="1" applyAlignment="1" applyProtection="1">
      <alignment vertical="center" wrapText="1"/>
    </xf>
    <xf numFmtId="166" fontId="19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166" fontId="19" fillId="0" borderId="6" xfId="0" applyNumberFormat="1" applyFont="1" applyFill="1" applyBorder="1" applyAlignment="1" applyProtection="1">
      <alignment vertical="center" wrapText="1"/>
      <protection locked="0"/>
    </xf>
    <xf numFmtId="166" fontId="19" fillId="0" borderId="21" xfId="0" applyNumberFormat="1" applyFont="1" applyFill="1" applyBorder="1" applyAlignment="1" applyProtection="1">
      <alignment vertical="center" wrapText="1"/>
    </xf>
    <xf numFmtId="0" fontId="7" fillId="0" borderId="0" xfId="0" applyFont="1" applyFill="1" applyAlignment="1">
      <alignment horizontal="center" vertical="center" wrapText="1"/>
    </xf>
    <xf numFmtId="166" fontId="22" fillId="0" borderId="22" xfId="0" applyNumberFormat="1" applyFont="1" applyFill="1" applyBorder="1" applyAlignment="1" applyProtection="1">
      <alignment vertical="center" wrapText="1"/>
    </xf>
    <xf numFmtId="166" fontId="22" fillId="0" borderId="23" xfId="0" applyNumberFormat="1" applyFont="1" applyFill="1" applyBorder="1" applyAlignment="1" applyProtection="1">
      <alignment horizontal="left" vertical="center" wrapText="1" indent="1"/>
      <protection locked="0"/>
    </xf>
    <xf numFmtId="166" fontId="22" fillId="0" borderId="24" xfId="0" applyNumberFormat="1" applyFont="1" applyFill="1" applyBorder="1" applyAlignment="1" applyProtection="1">
      <alignment horizontal="left" vertical="center" wrapText="1" indent="1"/>
      <protection locked="0"/>
    </xf>
    <xf numFmtId="166" fontId="22" fillId="0" borderId="25" xfId="0" applyNumberFormat="1" applyFont="1" applyFill="1" applyBorder="1" applyAlignment="1" applyProtection="1">
      <alignment horizontal="left" vertical="center" wrapText="1" indent="1"/>
      <protection locked="0"/>
    </xf>
    <xf numFmtId="166" fontId="10" fillId="0" borderId="0" xfId="0" applyNumberFormat="1" applyFont="1" applyFill="1" applyAlignment="1">
      <alignment horizontal="center" vertical="center" wrapText="1"/>
    </xf>
    <xf numFmtId="166" fontId="10" fillId="0" borderId="0" xfId="0" applyNumberFormat="1" applyFont="1" applyFill="1" applyAlignment="1">
      <alignment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66" fontId="29" fillId="0" borderId="26" xfId="0" applyNumberFormat="1" applyFont="1" applyFill="1" applyBorder="1" applyAlignment="1" applyProtection="1">
      <alignment horizontal="right" vertical="center" wrapText="1" indent="1"/>
      <protection locked="0"/>
    </xf>
    <xf numFmtId="0" fontId="29" fillId="0" borderId="8" xfId="0" applyFont="1" applyFill="1" applyBorder="1" applyAlignment="1">
      <alignment horizontal="center" vertical="center" wrapText="1"/>
    </xf>
    <xf numFmtId="166" fontId="29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0" fontId="29" fillId="0" borderId="2" xfId="0" applyFont="1" applyFill="1" applyBorder="1" applyAlignment="1" applyProtection="1">
      <alignment vertical="center" wrapText="1"/>
      <protection locked="0"/>
    </xf>
    <xf numFmtId="0" fontId="29" fillId="0" borderId="27" xfId="0" applyFont="1" applyFill="1" applyBorder="1" applyAlignment="1" applyProtection="1">
      <alignment vertical="center" wrapText="1"/>
      <protection locked="0"/>
    </xf>
    <xf numFmtId="166" fontId="29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0" fontId="0" fillId="0" borderId="0" xfId="0" applyFill="1" applyAlignment="1">
      <alignment horizontal="right" vertical="center" wrapText="1"/>
    </xf>
    <xf numFmtId="0" fontId="0" fillId="0" borderId="0" xfId="0" applyFill="1" applyAlignment="1">
      <alignment horizontal="center" vertical="center" wrapText="1"/>
    </xf>
    <xf numFmtId="0" fontId="23" fillId="0" borderId="0" xfId="0" applyFont="1" applyFill="1"/>
    <xf numFmtId="0" fontId="7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30" fillId="0" borderId="15" xfId="9" applyFont="1" applyFill="1" applyBorder="1" applyAlignment="1" applyProtection="1">
      <alignment horizontal="center" vertical="center" wrapText="1"/>
    </xf>
    <xf numFmtId="0" fontId="30" fillId="0" borderId="16" xfId="9" applyFont="1" applyFill="1" applyBorder="1" applyAlignment="1" applyProtection="1">
      <alignment horizontal="center" vertical="center"/>
    </xf>
    <xf numFmtId="0" fontId="30" fillId="0" borderId="29" xfId="9" applyFont="1" applyFill="1" applyBorder="1" applyAlignment="1" applyProtection="1">
      <alignment horizontal="center" vertical="center"/>
    </xf>
    <xf numFmtId="0" fontId="12" fillId="0" borderId="0" xfId="9" applyFill="1" applyProtection="1"/>
    <xf numFmtId="0" fontId="22" fillId="0" borderId="13" xfId="9" applyFont="1" applyFill="1" applyBorder="1" applyAlignment="1" applyProtection="1">
      <alignment horizontal="left" vertical="center" indent="1"/>
    </xf>
    <xf numFmtId="0" fontId="12" fillId="0" borderId="0" xfId="9" applyFill="1" applyAlignment="1" applyProtection="1">
      <alignment vertical="center"/>
    </xf>
    <xf numFmtId="0" fontId="22" fillId="0" borderId="7" xfId="9" applyFont="1" applyFill="1" applyBorder="1" applyAlignment="1" applyProtection="1">
      <alignment horizontal="left" vertical="center" indent="1"/>
    </xf>
    <xf numFmtId="166" fontId="22" fillId="0" borderId="30" xfId="9" applyNumberFormat="1" applyFont="1" applyFill="1" applyBorder="1" applyAlignment="1" applyProtection="1">
      <alignment vertical="center"/>
    </xf>
    <xf numFmtId="0" fontId="22" fillId="0" borderId="8" xfId="9" applyFont="1" applyFill="1" applyBorder="1" applyAlignment="1" applyProtection="1">
      <alignment horizontal="left" vertical="center" indent="1"/>
    </xf>
    <xf numFmtId="166" fontId="22" fillId="0" borderId="20" xfId="9" applyNumberFormat="1" applyFont="1" applyFill="1" applyBorder="1" applyAlignment="1" applyProtection="1">
      <alignment vertical="center"/>
    </xf>
    <xf numFmtId="0" fontId="12" fillId="0" borderId="0" xfId="9" applyFill="1" applyAlignment="1" applyProtection="1">
      <alignment vertical="center"/>
      <protection locked="0"/>
    </xf>
    <xf numFmtId="166" fontId="22" fillId="0" borderId="26" xfId="9" applyNumberFormat="1" applyFont="1" applyFill="1" applyBorder="1" applyAlignment="1" applyProtection="1">
      <alignment vertical="center"/>
    </xf>
    <xf numFmtId="166" fontId="20" fillId="0" borderId="17" xfId="9" applyNumberFormat="1" applyFont="1" applyFill="1" applyBorder="1" applyAlignment="1" applyProtection="1">
      <alignment vertical="center"/>
    </xf>
    <xf numFmtId="0" fontId="22" fillId="0" borderId="9" xfId="9" applyFont="1" applyFill="1" applyBorder="1" applyAlignment="1" applyProtection="1">
      <alignment horizontal="left" vertical="center" indent="1"/>
    </xf>
    <xf numFmtId="0" fontId="20" fillId="0" borderId="13" xfId="9" applyFont="1" applyFill="1" applyBorder="1" applyAlignment="1" applyProtection="1">
      <alignment horizontal="left" vertical="center" indent="1"/>
    </xf>
    <xf numFmtId="166" fontId="20" fillId="0" borderId="17" xfId="9" applyNumberFormat="1" applyFont="1" applyFill="1" applyBorder="1" applyProtection="1"/>
    <xf numFmtId="0" fontId="12" fillId="0" borderId="0" xfId="9" applyFill="1" applyProtection="1">
      <protection locked="0"/>
    </xf>
    <xf numFmtId="0" fontId="15" fillId="0" borderId="0" xfId="9" applyFont="1" applyFill="1" applyProtection="1"/>
    <xf numFmtId="0" fontId="34" fillId="0" borderId="0" xfId="9" applyFont="1" applyFill="1" applyProtection="1">
      <protection locked="0"/>
    </xf>
    <xf numFmtId="0" fontId="23" fillId="0" borderId="0" xfId="9" applyFont="1" applyFill="1" applyProtection="1">
      <protection locked="0"/>
    </xf>
    <xf numFmtId="0" fontId="26" fillId="0" borderId="31" xfId="0" applyFont="1" applyFill="1" applyBorder="1" applyAlignment="1" applyProtection="1">
      <alignment horizontal="left" vertical="center" wrapText="1"/>
      <protection locked="0"/>
    </xf>
    <xf numFmtId="0" fontId="26" fillId="0" borderId="32" xfId="0" applyFont="1" applyFill="1" applyBorder="1" applyAlignment="1" applyProtection="1">
      <alignment horizontal="left" vertical="center" wrapText="1"/>
      <protection locked="0"/>
    </xf>
    <xf numFmtId="166" fontId="8" fillId="2" borderId="14" xfId="0" applyNumberFormat="1" applyFont="1" applyFill="1" applyBorder="1" applyAlignment="1" applyProtection="1">
      <alignment vertical="center" wrapText="1"/>
    </xf>
    <xf numFmtId="3" fontId="4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9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3" xfId="0" applyFont="1" applyFill="1" applyBorder="1" applyAlignment="1" applyProtection="1">
      <alignment vertical="center" wrapText="1"/>
      <protection locked="0"/>
    </xf>
    <xf numFmtId="0" fontId="28" fillId="0" borderId="14" xfId="8" applyFont="1" applyFill="1" applyBorder="1" applyAlignment="1" applyProtection="1">
      <alignment horizontal="left" vertical="center" wrapText="1" indent="1"/>
    </xf>
    <xf numFmtId="0" fontId="23" fillId="0" borderId="0" xfId="8" applyFont="1" applyFill="1"/>
    <xf numFmtId="166" fontId="28" fillId="0" borderId="13" xfId="0" applyNumberFormat="1" applyFont="1" applyFill="1" applyBorder="1" applyAlignment="1" applyProtection="1">
      <alignment horizontal="left" vertical="center" wrapText="1" indent="1"/>
    </xf>
    <xf numFmtId="0" fontId="36" fillId="0" borderId="0" xfId="0" applyFont="1"/>
    <xf numFmtId="0" fontId="37" fillId="0" borderId="0" xfId="0" applyFont="1"/>
    <xf numFmtId="0" fontId="37" fillId="0" borderId="0" xfId="0" applyFont="1" applyAlignment="1">
      <alignment horizontal="right" indent="1"/>
    </xf>
    <xf numFmtId="0" fontId="24" fillId="0" borderId="0" xfId="0" applyFont="1" applyAlignment="1">
      <alignment horizontal="center"/>
    </xf>
    <xf numFmtId="0" fontId="28" fillId="0" borderId="14" xfId="8" applyFont="1" applyFill="1" applyBorder="1" applyAlignment="1" applyProtection="1">
      <alignment horizontal="left" vertical="center" wrapText="1"/>
    </xf>
    <xf numFmtId="166" fontId="29" fillId="0" borderId="33" xfId="0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5" xfId="0" applyNumberFormat="1" applyFont="1" applyFill="1" applyBorder="1" applyAlignment="1" applyProtection="1">
      <alignment horizontal="right" vertical="center" wrapText="1" indent="1"/>
      <protection locked="0"/>
    </xf>
    <xf numFmtId="0" fontId="29" fillId="0" borderId="11" xfId="0" applyFont="1" applyFill="1" applyBorder="1" applyAlignment="1">
      <alignment horizontal="center" vertical="center" wrapText="1"/>
    </xf>
    <xf numFmtId="0" fontId="29" fillId="0" borderId="10" xfId="0" applyFont="1" applyFill="1" applyBorder="1" applyAlignment="1">
      <alignment horizontal="center" vertical="center" wrapText="1"/>
    </xf>
    <xf numFmtId="0" fontId="37" fillId="0" borderId="0" xfId="0" applyFont="1" applyFill="1"/>
    <xf numFmtId="3" fontId="37" fillId="0" borderId="0" xfId="0" applyNumberFormat="1" applyFont="1" applyFill="1" applyAlignment="1">
      <alignment horizontal="right" indent="1"/>
    </xf>
    <xf numFmtId="3" fontId="30" fillId="0" borderId="0" xfId="0" applyNumberFormat="1" applyFont="1" applyFill="1" applyAlignment="1">
      <alignment horizontal="right" indent="1"/>
    </xf>
    <xf numFmtId="0" fontId="37" fillId="0" borderId="0" xfId="0" applyFont="1" applyFill="1" applyAlignment="1">
      <alignment horizontal="right" indent="1"/>
    </xf>
    <xf numFmtId="166" fontId="35" fillId="0" borderId="34" xfId="8" applyNumberFormat="1" applyFont="1" applyFill="1" applyBorder="1" applyAlignment="1" applyProtection="1">
      <alignment horizontal="left" vertical="center"/>
    </xf>
    <xf numFmtId="0" fontId="29" fillId="0" borderId="19" xfId="8" applyFont="1" applyFill="1" applyBorder="1" applyAlignment="1" applyProtection="1">
      <alignment horizontal="left" vertical="center" wrapText="1" indent="1"/>
    </xf>
    <xf numFmtId="0" fontId="22" fillId="0" borderId="2" xfId="8" applyFont="1" applyFill="1" applyBorder="1" applyAlignment="1" applyProtection="1">
      <alignment horizontal="left" indent="6"/>
    </xf>
    <xf numFmtId="0" fontId="22" fillId="0" borderId="2" xfId="8" applyFont="1" applyFill="1" applyBorder="1" applyAlignment="1" applyProtection="1">
      <alignment horizontal="left" vertical="center" wrapText="1" indent="6"/>
    </xf>
    <xf numFmtId="0" fontId="22" fillId="0" borderId="6" xfId="8" applyFont="1" applyFill="1" applyBorder="1" applyAlignment="1" applyProtection="1">
      <alignment horizontal="left" vertical="center" wrapText="1" indent="6"/>
    </xf>
    <xf numFmtId="0" fontId="22" fillId="0" borderId="27" xfId="8" applyFont="1" applyFill="1" applyBorder="1" applyAlignment="1" applyProtection="1">
      <alignment horizontal="left" vertical="center" wrapText="1" indent="6"/>
    </xf>
    <xf numFmtId="0" fontId="42" fillId="0" borderId="0" xfId="0" applyFont="1" applyFill="1"/>
    <xf numFmtId="0" fontId="43" fillId="0" borderId="0" xfId="0" applyFont="1"/>
    <xf numFmtId="0" fontId="15" fillId="0" borderId="0" xfId="8" applyFont="1" applyFill="1" applyBorder="1"/>
    <xf numFmtId="0" fontId="2" fillId="0" borderId="0" xfId="8" applyFont="1" applyFill="1"/>
    <xf numFmtId="0" fontId="15" fillId="0" borderId="8" xfId="8" applyFont="1" applyFill="1" applyBorder="1" applyAlignment="1">
      <alignment horizontal="center" vertical="center"/>
    </xf>
    <xf numFmtId="0" fontId="15" fillId="0" borderId="9" xfId="8" applyFont="1" applyFill="1" applyBorder="1" applyAlignment="1">
      <alignment horizontal="center" vertical="center"/>
    </xf>
    <xf numFmtId="0" fontId="15" fillId="0" borderId="13" xfId="8" applyFont="1" applyFill="1" applyBorder="1" applyAlignment="1">
      <alignment horizontal="center" vertical="center"/>
    </xf>
    <xf numFmtId="0" fontId="15" fillId="0" borderId="14" xfId="8" applyFont="1" applyFill="1" applyBorder="1" applyAlignment="1">
      <alignment horizontal="center" vertical="center"/>
    </xf>
    <xf numFmtId="0" fontId="15" fillId="0" borderId="17" xfId="8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/>
    <xf numFmtId="0" fontId="15" fillId="0" borderId="10" xfId="8" applyFont="1" applyFill="1" applyBorder="1" applyAlignment="1">
      <alignment horizontal="center" vertical="center"/>
    </xf>
    <xf numFmtId="0" fontId="31" fillId="0" borderId="14" xfId="8" applyFont="1" applyFill="1" applyBorder="1"/>
    <xf numFmtId="0" fontId="8" fillId="0" borderId="35" xfId="8" applyFont="1" applyFill="1" applyBorder="1" applyAlignment="1" applyProtection="1">
      <alignment horizontal="center" vertical="center" wrapText="1"/>
    </xf>
    <xf numFmtId="0" fontId="3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41" fillId="0" borderId="0" xfId="0" applyFont="1" applyFill="1"/>
    <xf numFmtId="166" fontId="29" fillId="0" borderId="3" xfId="0" applyNumberFormat="1" applyFont="1" applyFill="1" applyBorder="1" applyAlignment="1" applyProtection="1">
      <alignment vertical="center"/>
      <protection locked="0"/>
    </xf>
    <xf numFmtId="166" fontId="29" fillId="0" borderId="2" xfId="0" applyNumberFormat="1" applyFont="1" applyFill="1" applyBorder="1" applyAlignment="1" applyProtection="1">
      <alignment vertical="center"/>
      <protection locked="0"/>
    </xf>
    <xf numFmtId="166" fontId="29" fillId="0" borderId="6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/>
    <xf numFmtId="0" fontId="0" fillId="0" borderId="0" xfId="0" applyFill="1" applyBorder="1"/>
    <xf numFmtId="0" fontId="6" fillId="0" borderId="0" xfId="0" applyFont="1" applyFill="1" applyBorder="1" applyAlignment="1">
      <alignment horizontal="center"/>
    </xf>
    <xf numFmtId="0" fontId="15" fillId="0" borderId="3" xfId="8" applyFont="1" applyFill="1" applyBorder="1" applyProtection="1">
      <protection locked="0"/>
    </xf>
    <xf numFmtId="0" fontId="15" fillId="0" borderId="2" xfId="8" applyFont="1" applyFill="1" applyBorder="1" applyProtection="1">
      <protection locked="0"/>
    </xf>
    <xf numFmtId="0" fontId="15" fillId="0" borderId="6" xfId="8" applyFont="1" applyFill="1" applyBorder="1" applyProtection="1">
      <protection locked="0"/>
    </xf>
    <xf numFmtId="0" fontId="29" fillId="0" borderId="13" xfId="8" applyFont="1" applyFill="1" applyBorder="1" applyAlignment="1" applyProtection="1">
      <alignment horizontal="center" vertical="center"/>
    </xf>
    <xf numFmtId="0" fontId="29" fillId="0" borderId="11" xfId="8" applyFont="1" applyFill="1" applyBorder="1" applyAlignment="1" applyProtection="1">
      <alignment horizontal="center" vertical="center"/>
    </xf>
    <xf numFmtId="0" fontId="29" fillId="0" borderId="8" xfId="8" applyFont="1" applyFill="1" applyBorder="1" applyAlignment="1" applyProtection="1">
      <alignment horizontal="center" vertical="center"/>
    </xf>
    <xf numFmtId="0" fontId="29" fillId="0" borderId="10" xfId="8" applyFont="1" applyFill="1" applyBorder="1" applyAlignment="1" applyProtection="1">
      <alignment horizontal="center" vertical="center"/>
    </xf>
    <xf numFmtId="168" fontId="28" fillId="0" borderId="17" xfId="1" applyNumberFormat="1" applyFont="1" applyFill="1" applyBorder="1" applyProtection="1"/>
    <xf numFmtId="168" fontId="29" fillId="0" borderId="36" xfId="1" applyNumberFormat="1" applyFont="1" applyFill="1" applyBorder="1" applyProtection="1">
      <protection locked="0"/>
    </xf>
    <xf numFmtId="168" fontId="29" fillId="0" borderId="20" xfId="1" applyNumberFormat="1" applyFont="1" applyFill="1" applyBorder="1" applyProtection="1">
      <protection locked="0"/>
    </xf>
    <xf numFmtId="168" fontId="29" fillId="0" borderId="21" xfId="1" applyNumberFormat="1" applyFont="1" applyFill="1" applyBorder="1" applyProtection="1">
      <protection locked="0"/>
    </xf>
    <xf numFmtId="0" fontId="29" fillId="0" borderId="4" xfId="8" applyFont="1" applyFill="1" applyBorder="1" applyProtection="1">
      <protection locked="0"/>
    </xf>
    <xf numFmtId="0" fontId="29" fillId="0" borderId="2" xfId="8" applyFont="1" applyFill="1" applyBorder="1" applyProtection="1">
      <protection locked="0"/>
    </xf>
    <xf numFmtId="0" fontId="29" fillId="0" borderId="6" xfId="8" applyFont="1" applyFill="1" applyBorder="1" applyProtection="1">
      <protection locked="0"/>
    </xf>
    <xf numFmtId="0" fontId="33" fillId="0" borderId="13" xfId="0" applyFont="1" applyFill="1" applyBorder="1" applyAlignment="1" applyProtection="1">
      <alignment horizontal="center" vertical="center" wrapText="1"/>
    </xf>
    <xf numFmtId="0" fontId="33" fillId="0" borderId="17" xfId="0" applyFont="1" applyFill="1" applyBorder="1" applyAlignment="1" applyProtection="1">
      <alignment horizontal="center" vertical="center" wrapText="1"/>
    </xf>
    <xf numFmtId="166" fontId="0" fillId="0" borderId="0" xfId="0" applyNumberFormat="1" applyFill="1" applyAlignment="1" applyProtection="1">
      <alignment horizontal="center" vertical="center" wrapText="1"/>
    </xf>
    <xf numFmtId="166" fontId="8" fillId="0" borderId="13" xfId="0" applyNumberFormat="1" applyFont="1" applyFill="1" applyBorder="1" applyAlignment="1" applyProtection="1">
      <alignment horizontal="center" vertical="center" wrapText="1"/>
    </xf>
    <xf numFmtId="166" fontId="8" fillId="0" borderId="14" xfId="0" applyNumberFormat="1" applyFont="1" applyFill="1" applyBorder="1" applyAlignment="1" applyProtection="1">
      <alignment horizontal="center" vertical="center" wrapText="1"/>
    </xf>
    <xf numFmtId="166" fontId="8" fillId="0" borderId="13" xfId="0" applyNumberFormat="1" applyFont="1" applyFill="1" applyBorder="1" applyAlignment="1" applyProtection="1">
      <alignment horizontal="left" vertical="center" wrapText="1"/>
    </xf>
    <xf numFmtId="166" fontId="8" fillId="0" borderId="14" xfId="0" applyNumberFormat="1" applyFont="1" applyFill="1" applyBorder="1" applyAlignment="1" applyProtection="1">
      <alignment vertical="center" wrapText="1"/>
    </xf>
    <xf numFmtId="0" fontId="8" fillId="0" borderId="13" xfId="0" applyFont="1" applyFill="1" applyBorder="1" applyAlignment="1" applyProtection="1">
      <alignment horizontal="center" vertical="center" wrapText="1"/>
    </xf>
    <xf numFmtId="0" fontId="8" fillId="0" borderId="14" xfId="0" applyFont="1" applyFill="1" applyBorder="1" applyAlignment="1" applyProtection="1">
      <alignment horizontal="center" vertical="center" wrapText="1"/>
    </xf>
    <xf numFmtId="0" fontId="8" fillId="0" borderId="17" xfId="0" applyFont="1" applyFill="1" applyBorder="1" applyAlignment="1" applyProtection="1">
      <alignment horizontal="center" vertical="center" wrapText="1"/>
    </xf>
    <xf numFmtId="0" fontId="20" fillId="0" borderId="13" xfId="0" applyFont="1" applyFill="1" applyBorder="1" applyAlignment="1" applyProtection="1">
      <alignment horizontal="center" vertical="center" wrapText="1"/>
    </xf>
    <xf numFmtId="0" fontId="20" fillId="0" borderId="14" xfId="0" applyFont="1" applyFill="1" applyBorder="1" applyAlignment="1" applyProtection="1">
      <alignment horizontal="center" vertical="center" wrapText="1"/>
    </xf>
    <xf numFmtId="0" fontId="20" fillId="0" borderId="17" xfId="0" applyFont="1" applyFill="1" applyBorder="1" applyAlignment="1" applyProtection="1">
      <alignment horizontal="center" vertical="center" wrapText="1"/>
    </xf>
    <xf numFmtId="0" fontId="26" fillId="0" borderId="33" xfId="0" applyFont="1" applyFill="1" applyBorder="1" applyAlignment="1" applyProtection="1">
      <alignment horizontal="left" vertical="center" wrapText="1" indent="1"/>
    </xf>
    <xf numFmtId="0" fontId="26" fillId="0" borderId="5" xfId="0" applyFont="1" applyFill="1" applyBorder="1" applyAlignment="1" applyProtection="1">
      <alignment horizontal="left" vertical="center" wrapText="1" indent="1"/>
    </xf>
    <xf numFmtId="0" fontId="26" fillId="0" borderId="5" xfId="0" applyFont="1" applyFill="1" applyBorder="1" applyAlignment="1" applyProtection="1">
      <alignment horizontal="left" vertical="center" wrapText="1" indent="8"/>
    </xf>
    <xf numFmtId="0" fontId="29" fillId="0" borderId="3" xfId="0" applyFont="1" applyFill="1" applyBorder="1" applyAlignment="1" applyProtection="1">
      <alignment vertical="center" wrapText="1"/>
    </xf>
    <xf numFmtId="0" fontId="29" fillId="0" borderId="2" xfId="0" applyFont="1" applyFill="1" applyBorder="1" applyAlignment="1" applyProtection="1">
      <alignment vertical="center" wrapText="1"/>
    </xf>
    <xf numFmtId="0" fontId="28" fillId="0" borderId="13" xfId="0" applyFont="1" applyFill="1" applyBorder="1" applyAlignment="1" applyProtection="1">
      <alignment horizontal="center" vertical="center" wrapText="1"/>
    </xf>
    <xf numFmtId="0" fontId="30" fillId="0" borderId="19" xfId="0" applyFont="1" applyFill="1" applyBorder="1" applyAlignment="1" applyProtection="1">
      <alignment vertical="center" wrapText="1"/>
    </xf>
    <xf numFmtId="166" fontId="28" fillId="0" borderId="19" xfId="0" applyNumberFormat="1" applyFont="1" applyFill="1" applyBorder="1" applyAlignment="1" applyProtection="1">
      <alignment vertical="center" wrapText="1"/>
    </xf>
    <xf numFmtId="166" fontId="28" fillId="0" borderId="37" xfId="0" applyNumberFormat="1" applyFont="1" applyFill="1" applyBorder="1" applyAlignment="1" applyProtection="1">
      <alignment vertical="center" wrapText="1"/>
    </xf>
    <xf numFmtId="0" fontId="0" fillId="0" borderId="0" xfId="0" applyProtection="1"/>
    <xf numFmtId="0" fontId="29" fillId="0" borderId="11" xfId="0" applyFont="1" applyBorder="1" applyAlignment="1" applyProtection="1">
      <alignment horizontal="right" vertical="center" indent="1"/>
    </xf>
    <xf numFmtId="0" fontId="29" fillId="0" borderId="8" xfId="0" applyFont="1" applyBorder="1" applyAlignment="1" applyProtection="1">
      <alignment horizontal="right" vertical="center" indent="1"/>
    </xf>
    <xf numFmtId="0" fontId="29" fillId="0" borderId="10" xfId="0" applyFont="1" applyBorder="1" applyAlignment="1" applyProtection="1">
      <alignment horizontal="right" vertical="center" indent="1"/>
    </xf>
    <xf numFmtId="166" fontId="15" fillId="3" borderId="22" xfId="0" applyNumberFormat="1" applyFont="1" applyFill="1" applyBorder="1" applyAlignment="1" applyProtection="1">
      <alignment horizontal="left" vertical="center" wrapText="1" indent="2"/>
    </xf>
    <xf numFmtId="0" fontId="0" fillId="0" borderId="0" xfId="0" applyFill="1" applyProtection="1"/>
    <xf numFmtId="166" fontId="3" fillId="0" borderId="0" xfId="0" applyNumberFormat="1" applyFont="1" applyFill="1" applyAlignment="1" applyProtection="1">
      <alignment horizontal="left" vertical="center" wrapText="1"/>
    </xf>
    <xf numFmtId="166" fontId="3" fillId="0" borderId="0" xfId="0" applyNumberFormat="1" applyFont="1" applyFill="1" applyAlignment="1" applyProtection="1">
      <alignment vertical="center" wrapText="1"/>
    </xf>
    <xf numFmtId="166" fontId="19" fillId="0" borderId="0" xfId="0" applyNumberFormat="1" applyFont="1" applyFill="1" applyAlignment="1" applyProtection="1">
      <alignment vertical="center" wrapText="1"/>
    </xf>
    <xf numFmtId="0" fontId="8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right"/>
    </xf>
    <xf numFmtId="0" fontId="8" fillId="0" borderId="16" xfId="0" applyFont="1" applyFill="1" applyBorder="1" applyAlignment="1" applyProtection="1">
      <alignment horizontal="center" vertical="center" wrapText="1"/>
    </xf>
    <xf numFmtId="0" fontId="8" fillId="0" borderId="29" xfId="0" applyFont="1" applyFill="1" applyBorder="1" applyAlignment="1" applyProtection="1">
      <alignment horizontal="center" vertical="center" wrapText="1"/>
    </xf>
    <xf numFmtId="0" fontId="8" fillId="0" borderId="38" xfId="0" applyFont="1" applyFill="1" applyBorder="1" applyAlignment="1" applyProtection="1">
      <alignment horizontal="center" vertical="center" wrapText="1"/>
    </xf>
    <xf numFmtId="0" fontId="8" fillId="0" borderId="39" xfId="0" applyFont="1" applyFill="1" applyBorder="1" applyAlignment="1" applyProtection="1">
      <alignment horizontal="center" vertical="center" wrapText="1"/>
    </xf>
    <xf numFmtId="166" fontId="8" fillId="0" borderId="40" xfId="0" applyNumberFormat="1" applyFont="1" applyFill="1" applyBorder="1" applyAlignment="1" applyProtection="1">
      <alignment horizontal="center" vertical="center" wrapText="1"/>
    </xf>
    <xf numFmtId="0" fontId="28" fillId="0" borderId="14" xfId="0" applyFont="1" applyFill="1" applyBorder="1" applyAlignment="1" applyProtection="1">
      <alignment horizontal="left" vertical="center" wrapText="1" indent="1"/>
    </xf>
    <xf numFmtId="0" fontId="27" fillId="0" borderId="13" xfId="0" applyFont="1" applyBorder="1" applyAlignment="1" applyProtection="1">
      <alignment horizontal="center" vertical="center" wrapText="1"/>
    </xf>
    <xf numFmtId="0" fontId="38" fillId="0" borderId="41" xfId="0" applyFont="1" applyBorder="1" applyAlignment="1" applyProtection="1">
      <alignment horizontal="left" wrapText="1" indent="1"/>
    </xf>
    <xf numFmtId="0" fontId="22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left" vertical="center" wrapText="1" indent="1"/>
    </xf>
    <xf numFmtId="0" fontId="22" fillId="0" borderId="0" xfId="0" applyFont="1" applyFill="1" applyAlignment="1" applyProtection="1">
      <alignment horizontal="left" vertical="center" wrapText="1"/>
    </xf>
    <xf numFmtId="0" fontId="22" fillId="0" borderId="0" xfId="0" applyFont="1" applyFill="1" applyAlignment="1" applyProtection="1">
      <alignment vertical="center" wrapText="1"/>
    </xf>
    <xf numFmtId="0" fontId="20" fillId="0" borderId="42" xfId="0" applyFont="1" applyFill="1" applyBorder="1" applyAlignment="1" applyProtection="1">
      <alignment horizontal="center" vertical="center" wrapText="1"/>
    </xf>
    <xf numFmtId="0" fontId="8" fillId="0" borderId="43" xfId="0" applyFont="1" applyFill="1" applyBorder="1" applyAlignment="1" applyProtection="1">
      <alignment horizontal="center" vertical="center" wrapText="1"/>
    </xf>
    <xf numFmtId="0" fontId="8" fillId="0" borderId="14" xfId="0" applyFont="1" applyFill="1" applyBorder="1" applyAlignment="1" applyProtection="1">
      <alignment horizontal="left" vertical="center" wrapText="1" indent="1"/>
    </xf>
    <xf numFmtId="0" fontId="0" fillId="0" borderId="0" xfId="0" applyFill="1" applyAlignment="1" applyProtection="1">
      <alignment horizontal="left" vertical="center" wrapText="1"/>
    </xf>
    <xf numFmtId="0" fontId="0" fillId="0" borderId="0" xfId="0" applyFill="1" applyAlignment="1" applyProtection="1">
      <alignment vertical="center" wrapText="1"/>
    </xf>
    <xf numFmtId="0" fontId="4" fillId="0" borderId="13" xfId="0" applyFont="1" applyFill="1" applyBorder="1" applyAlignment="1" applyProtection="1">
      <alignment horizontal="left" vertical="center"/>
    </xf>
    <xf numFmtId="0" fontId="4" fillId="0" borderId="41" xfId="0" applyFont="1" applyFill="1" applyBorder="1" applyAlignment="1" applyProtection="1">
      <alignment vertical="center" wrapText="1"/>
    </xf>
    <xf numFmtId="16" fontId="0" fillId="0" borderId="0" xfId="0" applyNumberFormat="1" applyFill="1" applyAlignment="1">
      <alignment vertical="center" wrapText="1"/>
    </xf>
    <xf numFmtId="0" fontId="29" fillId="0" borderId="9" xfId="0" applyFont="1" applyFill="1" applyBorder="1" applyAlignment="1" applyProtection="1">
      <alignment horizontal="center" vertical="center"/>
    </xf>
    <xf numFmtId="166" fontId="28" fillId="0" borderId="26" xfId="0" applyNumberFormat="1" applyFont="1" applyFill="1" applyBorder="1" applyAlignment="1" applyProtection="1">
      <alignment vertical="center"/>
    </xf>
    <xf numFmtId="0" fontId="29" fillId="0" borderId="8" xfId="0" applyFont="1" applyFill="1" applyBorder="1" applyAlignment="1" applyProtection="1">
      <alignment horizontal="center" vertical="center"/>
    </xf>
    <xf numFmtId="166" fontId="28" fillId="0" borderId="20" xfId="0" applyNumberFormat="1" applyFont="1" applyFill="1" applyBorder="1" applyAlignment="1" applyProtection="1">
      <alignment vertical="center"/>
    </xf>
    <xf numFmtId="0" fontId="29" fillId="0" borderId="10" xfId="0" applyFont="1" applyFill="1" applyBorder="1" applyAlignment="1" applyProtection="1">
      <alignment horizontal="center" vertical="center"/>
    </xf>
    <xf numFmtId="0" fontId="29" fillId="0" borderId="6" xfId="0" applyFont="1" applyFill="1" applyBorder="1" applyAlignment="1" applyProtection="1">
      <alignment vertical="center" wrapText="1"/>
    </xf>
    <xf numFmtId="166" fontId="28" fillId="0" borderId="21" xfId="0" applyNumberFormat="1" applyFont="1" applyFill="1" applyBorder="1" applyAlignment="1" applyProtection="1">
      <alignment vertical="center"/>
    </xf>
    <xf numFmtId="0" fontId="28" fillId="0" borderId="13" xfId="0" applyFont="1" applyFill="1" applyBorder="1" applyAlignment="1" applyProtection="1">
      <alignment horizontal="center" vertical="center"/>
    </xf>
    <xf numFmtId="0" fontId="30" fillId="0" borderId="14" xfId="0" applyFont="1" applyFill="1" applyBorder="1" applyAlignment="1" applyProtection="1">
      <alignment vertical="center" wrapText="1"/>
    </xf>
    <xf numFmtId="166" fontId="28" fillId="0" borderId="14" xfId="0" applyNumberFormat="1" applyFont="1" applyFill="1" applyBorder="1" applyAlignment="1" applyProtection="1">
      <alignment vertical="center"/>
    </xf>
    <xf numFmtId="166" fontId="28" fillId="0" borderId="17" xfId="0" applyNumberFormat="1" applyFont="1" applyFill="1" applyBorder="1" applyAlignment="1" applyProtection="1">
      <alignment vertical="center"/>
    </xf>
    <xf numFmtId="0" fontId="0" fillId="0" borderId="44" xfId="0" applyFill="1" applyBorder="1" applyProtection="1"/>
    <xf numFmtId="0" fontId="6" fillId="0" borderId="44" xfId="0" applyFont="1" applyFill="1" applyBorder="1" applyAlignment="1" applyProtection="1">
      <alignment horizontal="center"/>
    </xf>
    <xf numFmtId="0" fontId="41" fillId="0" borderId="0" xfId="0" applyFont="1" applyFill="1" applyProtection="1">
      <protection locked="0"/>
    </xf>
    <xf numFmtId="0" fontId="34" fillId="0" borderId="0" xfId="0" applyFont="1" applyFill="1" applyProtection="1">
      <protection locked="0"/>
    </xf>
    <xf numFmtId="166" fontId="20" fillId="0" borderId="35" xfId="8" applyNumberFormat="1" applyFont="1" applyFill="1" applyBorder="1" applyAlignment="1" applyProtection="1">
      <alignment horizontal="right" vertical="center" wrapText="1" indent="1"/>
    </xf>
    <xf numFmtId="166" fontId="22" fillId="0" borderId="45" xfId="8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46" xfId="8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40" xfId="8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45" xfId="8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40" xfId="8" applyNumberFormat="1" applyFont="1" applyFill="1" applyBorder="1" applyAlignment="1" applyProtection="1">
      <alignment horizontal="right" vertical="center" wrapText="1" indent="1"/>
      <protection locked="0"/>
    </xf>
    <xf numFmtId="166" fontId="8" fillId="0" borderId="47" xfId="0" applyNumberFormat="1" applyFont="1" applyFill="1" applyBorder="1" applyAlignment="1" applyProtection="1">
      <alignment horizontal="center" vertical="center"/>
    </xf>
    <xf numFmtId="166" fontId="8" fillId="0" borderId="28" xfId="0" applyNumberFormat="1" applyFont="1" applyFill="1" applyBorder="1" applyAlignment="1" applyProtection="1">
      <alignment horizontal="center" vertical="center" wrapText="1"/>
    </xf>
    <xf numFmtId="166" fontId="20" fillId="0" borderId="42" xfId="0" applyNumberFormat="1" applyFont="1" applyFill="1" applyBorder="1" applyAlignment="1" applyProtection="1">
      <alignment horizontal="center" vertical="center" wrapText="1"/>
    </xf>
    <xf numFmtId="166" fontId="20" fillId="0" borderId="22" xfId="0" applyNumberFormat="1" applyFont="1" applyFill="1" applyBorder="1" applyAlignment="1" applyProtection="1">
      <alignment horizontal="center" vertical="center" wrapText="1"/>
    </xf>
    <xf numFmtId="166" fontId="20" fillId="0" borderId="48" xfId="0" applyNumberFormat="1" applyFont="1" applyFill="1" applyBorder="1" applyAlignment="1" applyProtection="1">
      <alignment horizontal="center" vertical="center" wrapText="1"/>
    </xf>
    <xf numFmtId="166" fontId="20" fillId="0" borderId="17" xfId="0" applyNumberFormat="1" applyFont="1" applyFill="1" applyBorder="1" applyAlignment="1" applyProtection="1">
      <alignment horizontal="center" vertical="center" wrapText="1"/>
    </xf>
    <xf numFmtId="166" fontId="20" fillId="0" borderId="49" xfId="0" applyNumberFormat="1" applyFont="1" applyFill="1" applyBorder="1" applyAlignment="1" applyProtection="1">
      <alignment horizontal="center" vertical="center" wrapText="1"/>
    </xf>
    <xf numFmtId="166" fontId="20" fillId="0" borderId="13" xfId="0" applyNumberFormat="1" applyFont="1" applyFill="1" applyBorder="1" applyAlignment="1" applyProtection="1">
      <alignment horizontal="center" vertical="center" wrapText="1"/>
    </xf>
    <xf numFmtId="166" fontId="20" fillId="0" borderId="22" xfId="0" applyNumberFormat="1" applyFont="1" applyFill="1" applyBorder="1" applyAlignment="1" applyProtection="1">
      <alignment horizontal="left" vertical="center" wrapText="1" indent="1"/>
    </xf>
    <xf numFmtId="166" fontId="20" fillId="0" borderId="8" xfId="0" applyNumberFormat="1" applyFont="1" applyFill="1" applyBorder="1" applyAlignment="1" applyProtection="1">
      <alignment horizontal="center" vertical="center" wrapText="1"/>
    </xf>
    <xf numFmtId="166" fontId="22" fillId="0" borderId="23" xfId="0" applyNumberFormat="1" applyFont="1" applyFill="1" applyBorder="1" applyAlignment="1" applyProtection="1">
      <alignment vertical="center" wrapText="1"/>
    </xf>
    <xf numFmtId="166" fontId="20" fillId="0" borderId="10" xfId="0" applyNumberFormat="1" applyFont="1" applyFill="1" applyBorder="1" applyAlignment="1" applyProtection="1">
      <alignment horizontal="center" vertical="center" wrapText="1"/>
    </xf>
    <xf numFmtId="166" fontId="22" fillId="0" borderId="24" xfId="0" applyNumberFormat="1" applyFont="1" applyFill="1" applyBorder="1" applyAlignment="1" applyProtection="1">
      <alignment vertical="center" wrapText="1"/>
    </xf>
    <xf numFmtId="166" fontId="28" fillId="0" borderId="22" xfId="0" applyNumberFormat="1" applyFont="1" applyFill="1" applyBorder="1" applyAlignment="1" applyProtection="1">
      <alignment horizontal="left" vertical="center" wrapText="1" indent="1"/>
    </xf>
    <xf numFmtId="166" fontId="20" fillId="0" borderId="7" xfId="0" applyNumberFormat="1" applyFont="1" applyFill="1" applyBorder="1" applyAlignment="1" applyProtection="1">
      <alignment horizontal="center" vertical="center" wrapText="1"/>
    </xf>
    <xf numFmtId="166" fontId="22" fillId="0" borderId="49" xfId="0" applyNumberFormat="1" applyFont="1" applyFill="1" applyBorder="1" applyAlignment="1" applyProtection="1">
      <alignment vertical="center" wrapText="1"/>
    </xf>
    <xf numFmtId="0" fontId="22" fillId="0" borderId="2" xfId="9" applyFont="1" applyFill="1" applyBorder="1" applyAlignment="1" applyProtection="1">
      <alignment horizontal="left" vertical="center" indent="1"/>
    </xf>
    <xf numFmtId="0" fontId="22" fillId="0" borderId="3" xfId="9" applyFont="1" applyFill="1" applyBorder="1" applyAlignment="1" applyProtection="1">
      <alignment horizontal="left" vertical="center" wrapText="1" indent="1"/>
    </xf>
    <xf numFmtId="0" fontId="22" fillId="0" borderId="2" xfId="9" applyFont="1" applyFill="1" applyBorder="1" applyAlignment="1" applyProtection="1">
      <alignment horizontal="left" vertical="center" wrapText="1" indent="1"/>
    </xf>
    <xf numFmtId="0" fontId="22" fillId="0" borderId="3" xfId="9" applyFont="1" applyFill="1" applyBorder="1" applyAlignment="1" applyProtection="1">
      <alignment horizontal="left" vertical="center" indent="1"/>
    </xf>
    <xf numFmtId="0" fontId="8" fillId="0" borderId="14" xfId="9" applyFont="1" applyFill="1" applyBorder="1" applyAlignment="1" applyProtection="1">
      <alignment horizontal="left" indent="1"/>
    </xf>
    <xf numFmtId="166" fontId="29" fillId="0" borderId="46" xfId="8" applyNumberFormat="1" applyFont="1" applyFill="1" applyBorder="1" applyAlignment="1" applyProtection="1">
      <alignment horizontal="right" vertical="center" wrapText="1" indent="1"/>
      <protection locked="0"/>
    </xf>
    <xf numFmtId="0" fontId="25" fillId="0" borderId="15" xfId="0" applyFont="1" applyFill="1" applyBorder="1" applyAlignment="1" applyProtection="1">
      <alignment horizontal="center" vertical="center" wrapText="1"/>
    </xf>
    <xf numFmtId="0" fontId="27" fillId="0" borderId="14" xfId="0" applyFont="1" applyBorder="1" applyAlignment="1" applyProtection="1">
      <alignment horizontal="left" vertical="center" wrapText="1" indent="1"/>
    </xf>
    <xf numFmtId="0" fontId="26" fillId="0" borderId="2" xfId="0" applyFont="1" applyBorder="1" applyAlignment="1" applyProtection="1">
      <alignment horizontal="left" vertical="center" wrapText="1" indent="1"/>
    </xf>
    <xf numFmtId="0" fontId="26" fillId="0" borderId="6" xfId="0" applyFont="1" applyBorder="1" applyAlignment="1" applyProtection="1">
      <alignment horizontal="left" vertical="center" wrapText="1" indent="1"/>
    </xf>
    <xf numFmtId="0" fontId="27" fillId="0" borderId="18" xfId="0" applyFont="1" applyBorder="1" applyAlignment="1" applyProtection="1">
      <alignment horizontal="left" vertical="center" wrapText="1" indent="1"/>
    </xf>
    <xf numFmtId="166" fontId="20" fillId="0" borderId="29" xfId="8" applyNumberFormat="1" applyFont="1" applyFill="1" applyBorder="1" applyAlignment="1" applyProtection="1">
      <alignment horizontal="right" vertical="center" wrapText="1" indent="1"/>
    </xf>
    <xf numFmtId="166" fontId="20" fillId="0" borderId="17" xfId="8" applyNumberFormat="1" applyFont="1" applyFill="1" applyBorder="1" applyAlignment="1" applyProtection="1">
      <alignment horizontal="right" vertical="center" wrapText="1" indent="1"/>
    </xf>
    <xf numFmtId="166" fontId="22" fillId="0" borderId="36" xfId="8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20" xfId="8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26" xfId="8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21" xfId="8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20" xfId="8" applyNumberFormat="1" applyFont="1" applyFill="1" applyBorder="1" applyAlignment="1" applyProtection="1">
      <alignment horizontal="right" vertical="center" wrapText="1" indent="1"/>
      <protection locked="0"/>
    </xf>
    <xf numFmtId="166" fontId="28" fillId="0" borderId="17" xfId="8" applyNumberFormat="1" applyFont="1" applyFill="1" applyBorder="1" applyAlignment="1" applyProtection="1">
      <alignment horizontal="right" vertical="center" wrapText="1" indent="1"/>
    </xf>
    <xf numFmtId="166" fontId="7" fillId="0" borderId="0" xfId="8" applyNumberFormat="1" applyFont="1" applyFill="1" applyBorder="1" applyAlignment="1" applyProtection="1">
      <alignment horizontal="right" vertical="center" wrapText="1" indent="1"/>
    </xf>
    <xf numFmtId="166" fontId="22" fillId="0" borderId="28" xfId="8" applyNumberFormat="1" applyFont="1" applyFill="1" applyBorder="1" applyAlignment="1" applyProtection="1">
      <alignment horizontal="right" vertical="center" wrapText="1" indent="1"/>
      <protection locked="0"/>
    </xf>
    <xf numFmtId="166" fontId="27" fillId="0" borderId="17" xfId="0" applyNumberFormat="1" applyFont="1" applyBorder="1" applyAlignment="1" applyProtection="1">
      <alignment horizontal="right" vertical="center" wrapText="1" indent="1"/>
    </xf>
    <xf numFmtId="0" fontId="6" fillId="0" borderId="34" xfId="0" applyFont="1" applyFill="1" applyBorder="1" applyAlignment="1" applyProtection="1">
      <alignment horizontal="right" vertical="center"/>
    </xf>
    <xf numFmtId="166" fontId="22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50" xfId="0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6" xfId="0" applyNumberFormat="1" applyFont="1" applyFill="1" applyBorder="1" applyAlignment="1" applyProtection="1">
      <alignment horizontal="right" vertical="center" wrapText="1" indent="1"/>
      <protection locked="0"/>
    </xf>
    <xf numFmtId="166" fontId="28" fillId="0" borderId="14" xfId="0" applyNumberFormat="1" applyFont="1" applyFill="1" applyBorder="1" applyAlignment="1" applyProtection="1">
      <alignment horizontal="right" vertical="center" wrapText="1" indent="1"/>
    </xf>
    <xf numFmtId="166" fontId="29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26" xfId="0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166" fontId="28" fillId="0" borderId="17" xfId="0" applyNumberFormat="1" applyFont="1" applyFill="1" applyBorder="1" applyAlignment="1" applyProtection="1">
      <alignment horizontal="right" vertical="center" wrapText="1" indent="1"/>
    </xf>
    <xf numFmtId="166" fontId="29" fillId="0" borderId="30" xfId="0" applyNumberFormat="1" applyFont="1" applyFill="1" applyBorder="1" applyAlignment="1" applyProtection="1">
      <alignment horizontal="right" vertical="center" wrapText="1" indent="1"/>
      <protection locked="0"/>
    </xf>
    <xf numFmtId="166" fontId="7" fillId="0" borderId="0" xfId="0" applyNumberFormat="1" applyFont="1" applyFill="1" applyAlignment="1" applyProtection="1">
      <alignment horizontal="centerContinuous" vertical="center" wrapText="1"/>
    </xf>
    <xf numFmtId="166" fontId="0" fillId="0" borderId="0" xfId="0" applyNumberFormat="1" applyFill="1" applyAlignment="1" applyProtection="1">
      <alignment horizontal="centerContinuous" vertical="center"/>
    </xf>
    <xf numFmtId="166" fontId="8" fillId="0" borderId="13" xfId="0" applyNumberFormat="1" applyFont="1" applyFill="1" applyBorder="1" applyAlignment="1" applyProtection="1">
      <alignment horizontal="centerContinuous" vertical="center" wrapText="1"/>
    </xf>
    <xf numFmtId="166" fontId="8" fillId="0" borderId="14" xfId="0" applyNumberFormat="1" applyFont="1" applyFill="1" applyBorder="1" applyAlignment="1" applyProtection="1">
      <alignment horizontal="centerContinuous" vertical="center" wrapText="1"/>
    </xf>
    <xf numFmtId="166" fontId="8" fillId="0" borderId="17" xfId="0" applyNumberFormat="1" applyFont="1" applyFill="1" applyBorder="1" applyAlignment="1" applyProtection="1">
      <alignment horizontal="centerContinuous" vertical="center" wrapText="1"/>
    </xf>
    <xf numFmtId="166" fontId="4" fillId="0" borderId="0" xfId="0" applyNumberFormat="1" applyFont="1" applyFill="1" applyAlignment="1" applyProtection="1">
      <alignment horizontal="center" vertical="center" wrapText="1"/>
    </xf>
    <xf numFmtId="166" fontId="28" fillId="0" borderId="22" xfId="0" applyNumberFormat="1" applyFont="1" applyFill="1" applyBorder="1" applyAlignment="1" applyProtection="1">
      <alignment horizontal="center" vertical="center" wrapText="1"/>
    </xf>
    <xf numFmtId="166" fontId="28" fillId="0" borderId="13" xfId="0" applyNumberFormat="1" applyFont="1" applyFill="1" applyBorder="1" applyAlignment="1" applyProtection="1">
      <alignment horizontal="center" vertical="center" wrapText="1"/>
    </xf>
    <xf numFmtId="166" fontId="28" fillId="0" borderId="14" xfId="0" applyNumberFormat="1" applyFont="1" applyFill="1" applyBorder="1" applyAlignment="1" applyProtection="1">
      <alignment horizontal="center" vertical="center" wrapText="1"/>
    </xf>
    <xf numFmtId="166" fontId="28" fillId="0" borderId="17" xfId="0" applyNumberFormat="1" applyFont="1" applyFill="1" applyBorder="1" applyAlignment="1" applyProtection="1">
      <alignment horizontal="center" vertical="center" wrapText="1"/>
    </xf>
    <xf numFmtId="166" fontId="28" fillId="0" borderId="0" xfId="0" applyNumberFormat="1" applyFont="1" applyFill="1" applyAlignment="1" applyProtection="1">
      <alignment horizontal="center" vertical="center" wrapText="1"/>
    </xf>
    <xf numFmtId="166" fontId="0" fillId="0" borderId="25" xfId="0" applyNumberFormat="1" applyFill="1" applyBorder="1" applyAlignment="1" applyProtection="1">
      <alignment horizontal="left" vertical="center" wrapText="1" indent="1"/>
    </xf>
    <xf numFmtId="166" fontId="22" fillId="0" borderId="9" xfId="0" applyNumberFormat="1" applyFont="1" applyFill="1" applyBorder="1" applyAlignment="1" applyProtection="1">
      <alignment horizontal="left" vertical="center" wrapText="1" indent="1"/>
    </xf>
    <xf numFmtId="166" fontId="0" fillId="0" borderId="23" xfId="0" applyNumberFormat="1" applyFill="1" applyBorder="1" applyAlignment="1" applyProtection="1">
      <alignment horizontal="left" vertical="center" wrapText="1" indent="1"/>
    </xf>
    <xf numFmtId="166" fontId="22" fillId="0" borderId="8" xfId="0" applyNumberFormat="1" applyFont="1" applyFill="1" applyBorder="1" applyAlignment="1" applyProtection="1">
      <alignment horizontal="left" vertical="center" wrapText="1" indent="1"/>
    </xf>
    <xf numFmtId="166" fontId="22" fillId="0" borderId="51" xfId="0" applyNumberFormat="1" applyFont="1" applyFill="1" applyBorder="1" applyAlignment="1" applyProtection="1">
      <alignment horizontal="left" vertical="center" wrapText="1" indent="1"/>
    </xf>
    <xf numFmtId="166" fontId="31" fillId="0" borderId="22" xfId="0" applyNumberFormat="1" applyFont="1" applyFill="1" applyBorder="1" applyAlignment="1" applyProtection="1">
      <alignment horizontal="left" vertical="center" wrapText="1" indent="1"/>
    </xf>
    <xf numFmtId="166" fontId="1" fillId="0" borderId="49" xfId="0" applyNumberFormat="1" applyFont="1" applyFill="1" applyBorder="1" applyAlignment="1" applyProtection="1">
      <alignment horizontal="left" vertical="center" wrapText="1" indent="1"/>
    </xf>
    <xf numFmtId="166" fontId="29" fillId="0" borderId="7" xfId="0" applyNumberFormat="1" applyFont="1" applyFill="1" applyBorder="1" applyAlignment="1" applyProtection="1">
      <alignment horizontal="left" vertical="center" wrapText="1" indent="1"/>
    </xf>
    <xf numFmtId="166" fontId="29" fillId="0" borderId="8" xfId="0" applyNumberFormat="1" applyFont="1" applyFill="1" applyBorder="1" applyAlignment="1" applyProtection="1">
      <alignment horizontal="left" vertical="center" wrapText="1" indent="1"/>
    </xf>
    <xf numFmtId="166" fontId="1" fillId="0" borderId="23" xfId="0" applyNumberFormat="1" applyFont="1" applyFill="1" applyBorder="1" applyAlignment="1" applyProtection="1">
      <alignment horizontal="left" vertical="center" wrapText="1" indent="1"/>
    </xf>
    <xf numFmtId="166" fontId="32" fillId="0" borderId="2" xfId="0" applyNumberFormat="1" applyFont="1" applyFill="1" applyBorder="1" applyAlignment="1" applyProtection="1">
      <alignment horizontal="right" vertical="center" wrapText="1" indent="1"/>
    </xf>
    <xf numFmtId="166" fontId="31" fillId="0" borderId="13" xfId="0" applyNumberFormat="1" applyFont="1" applyFill="1" applyBorder="1" applyAlignment="1" applyProtection="1">
      <alignment horizontal="left" vertical="center" wrapText="1" indent="1"/>
    </xf>
    <xf numFmtId="166" fontId="31" fillId="0" borderId="35" xfId="0" applyNumberFormat="1" applyFont="1" applyFill="1" applyBorder="1" applyAlignment="1" applyProtection="1">
      <alignment horizontal="right" vertical="center" wrapText="1" indent="1"/>
    </xf>
    <xf numFmtId="166" fontId="28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9" xfId="0" applyNumberFormat="1" applyFont="1" applyFill="1" applyBorder="1" applyAlignment="1" applyProtection="1">
      <alignment horizontal="left" vertical="center" wrapText="1" indent="1"/>
      <protection locked="0"/>
    </xf>
    <xf numFmtId="166" fontId="32" fillId="0" borderId="7" xfId="0" applyNumberFormat="1" applyFont="1" applyFill="1" applyBorder="1" applyAlignment="1" applyProtection="1">
      <alignment horizontal="left" vertical="center" wrapText="1" indent="1"/>
    </xf>
    <xf numFmtId="166" fontId="29" fillId="0" borderId="8" xfId="0" applyNumberFormat="1" applyFont="1" applyFill="1" applyBorder="1" applyAlignment="1" applyProtection="1">
      <alignment horizontal="left" vertical="center" wrapText="1" indent="2"/>
    </xf>
    <xf numFmtId="166" fontId="29" fillId="0" borderId="2" xfId="0" applyNumberFormat="1" applyFont="1" applyFill="1" applyBorder="1" applyAlignment="1" applyProtection="1">
      <alignment horizontal="left" vertical="center" wrapText="1" indent="2"/>
    </xf>
    <xf numFmtId="166" fontId="32" fillId="0" borderId="2" xfId="0" applyNumberFormat="1" applyFont="1" applyFill="1" applyBorder="1" applyAlignment="1" applyProtection="1">
      <alignment horizontal="left" vertical="center" wrapText="1" indent="1"/>
    </xf>
    <xf numFmtId="166" fontId="29" fillId="0" borderId="9" xfId="0" applyNumberFormat="1" applyFont="1" applyFill="1" applyBorder="1" applyAlignment="1" applyProtection="1">
      <alignment horizontal="left" vertical="center" wrapText="1" indent="1"/>
    </xf>
    <xf numFmtId="166" fontId="22" fillId="0" borderId="9" xfId="0" applyNumberFormat="1" applyFont="1" applyFill="1" applyBorder="1" applyAlignment="1" applyProtection="1">
      <alignment horizontal="left" vertical="center" wrapText="1" indent="2"/>
    </xf>
    <xf numFmtId="166" fontId="22" fillId="0" borderId="10" xfId="0" applyNumberFormat="1" applyFont="1" applyFill="1" applyBorder="1" applyAlignment="1" applyProtection="1">
      <alignment horizontal="left" vertical="center" wrapText="1" indent="2"/>
    </xf>
    <xf numFmtId="166" fontId="32" fillId="0" borderId="3" xfId="0" applyNumberFormat="1" applyFont="1" applyFill="1" applyBorder="1" applyAlignment="1" applyProtection="1">
      <alignment horizontal="right" vertical="center" wrapText="1" indent="1"/>
    </xf>
    <xf numFmtId="168" fontId="29" fillId="0" borderId="52" xfId="1" applyNumberFormat="1" applyFont="1" applyFill="1" applyBorder="1" applyProtection="1">
      <protection locked="0"/>
    </xf>
    <xf numFmtId="168" fontId="29" fillId="0" borderId="45" xfId="1" applyNumberFormat="1" applyFont="1" applyFill="1" applyBorder="1" applyProtection="1">
      <protection locked="0"/>
    </xf>
    <xf numFmtId="168" fontId="29" fillId="0" borderId="40" xfId="1" applyNumberFormat="1" applyFont="1" applyFill="1" applyBorder="1" applyProtection="1">
      <protection locked="0"/>
    </xf>
    <xf numFmtId="0" fontId="29" fillId="0" borderId="3" xfId="8" applyFont="1" applyFill="1" applyBorder="1" applyProtection="1"/>
    <xf numFmtId="166" fontId="22" fillId="0" borderId="36" xfId="0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30" xfId="0" applyNumberFormat="1" applyFont="1" applyFill="1" applyBorder="1" applyAlignment="1" applyProtection="1">
      <alignment horizontal="right" vertical="center" wrapText="1" indent="1"/>
      <protection locked="0"/>
    </xf>
    <xf numFmtId="166" fontId="28" fillId="0" borderId="35" xfId="0" applyNumberFormat="1" applyFont="1" applyFill="1" applyBorder="1" applyAlignment="1" applyProtection="1">
      <alignment horizontal="right" vertical="center" wrapText="1" indent="1"/>
      <protection locked="0"/>
    </xf>
    <xf numFmtId="166" fontId="28" fillId="0" borderId="35" xfId="0" applyNumberFormat="1" applyFont="1" applyFill="1" applyBorder="1" applyAlignment="1" applyProtection="1">
      <alignment horizontal="right" vertical="center" wrapText="1" indent="1"/>
    </xf>
    <xf numFmtId="166" fontId="20" fillId="0" borderId="0" xfId="0" applyNumberFormat="1" applyFont="1" applyFill="1" applyBorder="1" applyAlignment="1" applyProtection="1">
      <alignment horizontal="right" vertical="center" wrapText="1" indent="1"/>
    </xf>
    <xf numFmtId="0" fontId="22" fillId="0" borderId="0" xfId="0" applyFont="1" applyFill="1" applyAlignment="1" applyProtection="1">
      <alignment horizontal="right" vertical="center" wrapText="1" indent="1"/>
    </xf>
    <xf numFmtId="166" fontId="20" fillId="0" borderId="35" xfId="0" applyNumberFormat="1" applyFont="1" applyFill="1" applyBorder="1" applyAlignment="1" applyProtection="1">
      <alignment horizontal="right" vertical="center" wrapText="1" indent="1"/>
    </xf>
    <xf numFmtId="166" fontId="20" fillId="0" borderId="17" xfId="0" applyNumberFormat="1" applyFont="1" applyFill="1" applyBorder="1" applyAlignment="1" applyProtection="1">
      <alignment horizontal="right" vertical="center" wrapText="1" indent="1"/>
    </xf>
    <xf numFmtId="49" fontId="8" fillId="0" borderId="36" xfId="0" applyNumberFormat="1" applyFont="1" applyFill="1" applyBorder="1" applyAlignment="1" applyProtection="1">
      <alignment horizontal="right" vertical="center"/>
    </xf>
    <xf numFmtId="49" fontId="8" fillId="0" borderId="53" xfId="0" applyNumberFormat="1" applyFont="1" applyFill="1" applyBorder="1" applyAlignment="1" applyProtection="1">
      <alignment horizontal="right" vertical="center"/>
    </xf>
    <xf numFmtId="0" fontId="10" fillId="0" borderId="0" xfId="0" applyFont="1" applyFill="1" applyAlignment="1" applyProtection="1">
      <alignment vertical="center" wrapText="1"/>
    </xf>
    <xf numFmtId="0" fontId="7" fillId="0" borderId="54" xfId="8" applyFont="1" applyFill="1" applyBorder="1" applyAlignment="1" applyProtection="1">
      <alignment horizontal="center" vertical="center" wrapText="1"/>
    </xf>
    <xf numFmtId="0" fontId="7" fillId="0" borderId="54" xfId="8" applyFont="1" applyFill="1" applyBorder="1" applyAlignment="1" applyProtection="1">
      <alignment vertical="center" wrapText="1"/>
    </xf>
    <xf numFmtId="166" fontId="7" fillId="0" borderId="54" xfId="8" applyNumberFormat="1" applyFont="1" applyFill="1" applyBorder="1" applyAlignment="1" applyProtection="1">
      <alignment horizontal="right" vertical="center" wrapText="1" indent="1"/>
    </xf>
    <xf numFmtId="0" fontId="22" fillId="0" borderId="54" xfId="8" applyFont="1" applyFill="1" applyBorder="1" applyAlignment="1" applyProtection="1">
      <alignment horizontal="right" vertical="center" wrapText="1" indent="1"/>
      <protection locked="0"/>
    </xf>
    <xf numFmtId="166" fontId="29" fillId="0" borderId="54" xfId="8" applyNumberFormat="1" applyFont="1" applyFill="1" applyBorder="1" applyAlignment="1" applyProtection="1">
      <alignment horizontal="right" vertical="center" wrapText="1" indent="1"/>
      <protection locked="0"/>
    </xf>
    <xf numFmtId="0" fontId="23" fillId="0" borderId="0" xfId="0" applyFont="1" applyAlignment="1">
      <alignment horizontal="center" wrapText="1"/>
    </xf>
    <xf numFmtId="0" fontId="16" fillId="0" borderId="0" xfId="0" applyFont="1" applyFill="1" applyBorder="1" applyAlignment="1" applyProtection="1">
      <alignment horizontal="center" vertical="center"/>
    </xf>
    <xf numFmtId="0" fontId="31" fillId="0" borderId="15" xfId="0" applyFont="1" applyBorder="1" applyAlignment="1" applyProtection="1">
      <alignment horizontal="center" vertical="center" wrapText="1"/>
    </xf>
    <xf numFmtId="0" fontId="31" fillId="0" borderId="16" xfId="0" applyFont="1" applyBorder="1" applyAlignment="1" applyProtection="1">
      <alignment horizontal="center" vertical="center"/>
    </xf>
    <xf numFmtId="0" fontId="31" fillId="0" borderId="29" xfId="0" applyFont="1" applyBorder="1" applyAlignment="1" applyProtection="1">
      <alignment horizontal="center" vertical="center" wrapText="1"/>
    </xf>
    <xf numFmtId="0" fontId="25" fillId="0" borderId="19" xfId="0" applyFont="1" applyBorder="1" applyAlignment="1" applyProtection="1">
      <alignment horizontal="left" vertical="center" wrapText="1" indent="1"/>
    </xf>
    <xf numFmtId="0" fontId="12" fillId="0" borderId="0" xfId="8" applyFont="1" applyFill="1" applyProtection="1"/>
    <xf numFmtId="0" fontId="12" fillId="0" borderId="0" xfId="8" applyFont="1" applyFill="1" applyAlignment="1" applyProtection="1">
      <alignment horizontal="right" vertical="center" indent="1"/>
    </xf>
    <xf numFmtId="0" fontId="12" fillId="0" borderId="0" xfId="8" applyFont="1" applyFill="1"/>
    <xf numFmtId="0" fontId="12" fillId="0" borderId="0" xfId="8" applyFont="1" applyFill="1" applyAlignment="1">
      <alignment horizontal="right" vertical="center" indent="1"/>
    </xf>
    <xf numFmtId="0" fontId="39" fillId="0" borderId="2" xfId="0" applyFont="1" applyBorder="1" applyAlignment="1">
      <alignment horizontal="justify" wrapText="1"/>
    </xf>
    <xf numFmtId="0" fontId="39" fillId="0" borderId="2" xfId="0" applyFont="1" applyBorder="1" applyAlignment="1">
      <alignment wrapText="1"/>
    </xf>
    <xf numFmtId="0" fontId="39" fillId="0" borderId="27" xfId="0" applyFont="1" applyBorder="1" applyAlignment="1">
      <alignment wrapText="1"/>
    </xf>
    <xf numFmtId="0" fontId="44" fillId="0" borderId="0" xfId="0" applyFont="1" applyFill="1" applyAlignment="1" applyProtection="1">
      <alignment horizontal="left" vertical="center" wrapText="1"/>
    </xf>
    <xf numFmtId="0" fontId="44" fillId="0" borderId="0" xfId="0" applyFont="1" applyFill="1" applyAlignment="1" applyProtection="1">
      <alignment vertical="center" wrapText="1"/>
    </xf>
    <xf numFmtId="0" fontId="17" fillId="0" borderId="0" xfId="0" applyFont="1" applyFill="1" applyAlignment="1" applyProtection="1">
      <alignment horizontal="left" vertical="center" wrapText="1"/>
    </xf>
    <xf numFmtId="0" fontId="17" fillId="0" borderId="0" xfId="0" applyFont="1" applyFill="1" applyAlignment="1" applyProtection="1">
      <alignment vertical="center" wrapText="1"/>
    </xf>
    <xf numFmtId="0" fontId="17" fillId="0" borderId="0" xfId="0" applyFont="1" applyFill="1" applyAlignment="1" applyProtection="1">
      <alignment horizontal="right" vertical="center" wrapText="1" indent="1"/>
    </xf>
    <xf numFmtId="166" fontId="0" fillId="0" borderId="49" xfId="0" applyNumberFormat="1" applyFill="1" applyBorder="1" applyAlignment="1" applyProtection="1">
      <alignment horizontal="left" vertical="center" wrapText="1" indent="1"/>
    </xf>
    <xf numFmtId="166" fontId="22" fillId="0" borderId="7" xfId="0" applyNumberFormat="1" applyFont="1" applyFill="1" applyBorder="1" applyAlignment="1" applyProtection="1">
      <alignment horizontal="left" vertical="center" wrapText="1" indent="1"/>
    </xf>
    <xf numFmtId="166" fontId="22" fillId="0" borderId="55" xfId="0" applyNumberFormat="1" applyFont="1" applyFill="1" applyBorder="1" applyAlignment="1" applyProtection="1">
      <alignment horizontal="right" vertical="center" wrapText="1" indent="1"/>
      <protection locked="0"/>
    </xf>
    <xf numFmtId="166" fontId="20" fillId="0" borderId="16" xfId="8" applyNumberFormat="1" applyFont="1" applyFill="1" applyBorder="1" applyAlignment="1" applyProtection="1">
      <alignment horizontal="right" vertical="center" wrapText="1" indent="1"/>
    </xf>
    <xf numFmtId="166" fontId="20" fillId="0" borderId="14" xfId="8" applyNumberFormat="1" applyFont="1" applyFill="1" applyBorder="1" applyAlignment="1" applyProtection="1">
      <alignment horizontal="right" vertical="center" wrapText="1" indent="1"/>
    </xf>
    <xf numFmtId="166" fontId="22" fillId="0" borderId="2" xfId="8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3" xfId="8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6" xfId="8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2" xfId="8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6" xfId="8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21" xfId="8" applyNumberFormat="1" applyFont="1" applyFill="1" applyBorder="1" applyAlignment="1" applyProtection="1">
      <alignment horizontal="right" vertical="center" wrapText="1" indent="1"/>
      <protection locked="0"/>
    </xf>
    <xf numFmtId="166" fontId="28" fillId="0" borderId="14" xfId="8" applyNumberFormat="1" applyFont="1" applyFill="1" applyBorder="1" applyAlignment="1" applyProtection="1">
      <alignment horizontal="right" vertical="center" wrapText="1" indent="1"/>
    </xf>
    <xf numFmtId="0" fontId="8" fillId="0" borderId="41" xfId="8" applyFont="1" applyFill="1" applyBorder="1" applyAlignment="1" applyProtection="1">
      <alignment horizontal="center" vertical="center" wrapText="1"/>
    </xf>
    <xf numFmtId="166" fontId="26" fillId="0" borderId="56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57" xfId="0" applyFont="1" applyFill="1" applyBorder="1" applyAlignment="1" applyProtection="1">
      <alignment horizontal="center" vertical="center" wrapText="1"/>
    </xf>
    <xf numFmtId="0" fontId="8" fillId="0" borderId="42" xfId="0" applyFont="1" applyFill="1" applyBorder="1" applyAlignment="1" applyProtection="1">
      <alignment horizontal="center" vertical="center" wrapText="1"/>
    </xf>
    <xf numFmtId="0" fontId="20" fillId="0" borderId="15" xfId="8" applyFont="1" applyFill="1" applyBorder="1" applyAlignment="1" applyProtection="1">
      <alignment horizontal="center" vertical="center" wrapText="1"/>
    </xf>
    <xf numFmtId="0" fontId="20" fillId="0" borderId="16" xfId="8" applyFont="1" applyFill="1" applyBorder="1" applyAlignment="1" applyProtection="1">
      <alignment horizontal="center" vertical="center" wrapText="1"/>
    </xf>
    <xf numFmtId="0" fontId="22" fillId="0" borderId="3" xfId="8" applyFont="1" applyFill="1" applyBorder="1" applyAlignment="1" applyProtection="1">
      <alignment horizontal="left" vertical="center" wrapText="1" indent="6"/>
    </xf>
    <xf numFmtId="0" fontId="12" fillId="0" borderId="0" xfId="8" applyFill="1" applyProtection="1"/>
    <xf numFmtId="0" fontId="22" fillId="0" borderId="0" xfId="8" applyFont="1" applyFill="1" applyProtection="1"/>
    <xf numFmtId="0" fontId="15" fillId="0" borderId="0" xfId="8" applyFont="1" applyFill="1" applyProtection="1"/>
    <xf numFmtId="0" fontId="26" fillId="0" borderId="3" xfId="0" applyFont="1" applyBorder="1" applyAlignment="1" applyProtection="1">
      <alignment horizontal="left" wrapText="1" indent="1"/>
    </xf>
    <xf numFmtId="0" fontId="26" fillId="0" borderId="2" xfId="0" applyFont="1" applyBorder="1" applyAlignment="1" applyProtection="1">
      <alignment horizontal="left" wrapText="1" indent="1"/>
    </xf>
    <xf numFmtId="0" fontId="26" fillId="0" borderId="6" xfId="0" applyFont="1" applyBorder="1" applyAlignment="1" applyProtection="1">
      <alignment horizontal="left" wrapText="1" indent="1"/>
    </xf>
    <xf numFmtId="0" fontId="26" fillId="0" borderId="6" xfId="0" applyFont="1" applyBorder="1" applyAlignment="1" applyProtection="1">
      <alignment wrapText="1"/>
    </xf>
    <xf numFmtId="0" fontId="26" fillId="0" borderId="9" xfId="0" applyFont="1" applyBorder="1" applyAlignment="1" applyProtection="1">
      <alignment wrapText="1"/>
    </xf>
    <xf numFmtId="0" fontId="26" fillId="0" borderId="8" xfId="0" applyFont="1" applyBorder="1" applyAlignment="1" applyProtection="1">
      <alignment wrapText="1"/>
    </xf>
    <xf numFmtId="0" fontId="26" fillId="0" borderId="10" xfId="0" applyFont="1" applyBorder="1" applyAlignment="1" applyProtection="1">
      <alignment wrapText="1"/>
    </xf>
    <xf numFmtId="0" fontId="27" fillId="0" borderId="14" xfId="0" applyFont="1" applyBorder="1" applyAlignment="1" applyProtection="1">
      <alignment wrapText="1"/>
    </xf>
    <xf numFmtId="0" fontId="27" fillId="0" borderId="19" xfId="0" applyFont="1" applyBorder="1" applyAlignment="1" applyProtection="1">
      <alignment wrapText="1"/>
    </xf>
    <xf numFmtId="0" fontId="12" fillId="0" borderId="0" xfId="8" applyFill="1" applyAlignment="1" applyProtection="1"/>
    <xf numFmtId="166" fontId="25" fillId="0" borderId="17" xfId="0" quotePrefix="1" applyNumberFormat="1" applyFont="1" applyBorder="1" applyAlignment="1" applyProtection="1">
      <alignment horizontal="right" vertical="center" wrapText="1" indent="1"/>
    </xf>
    <xf numFmtId="0" fontId="24" fillId="0" borderId="0" xfId="8" applyFont="1" applyFill="1" applyProtection="1"/>
    <xf numFmtId="0" fontId="23" fillId="0" borderId="0" xfId="8" applyFont="1" applyFill="1" applyProtection="1"/>
    <xf numFmtId="0" fontId="12" fillId="0" borderId="0" xfId="8" applyFill="1" applyBorder="1" applyProtection="1"/>
    <xf numFmtId="166" fontId="29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6" fontId="22" fillId="0" borderId="8" xfId="0" quotePrefix="1" applyNumberFormat="1" applyFont="1" applyFill="1" applyBorder="1" applyAlignment="1" applyProtection="1">
      <alignment horizontal="left" vertical="center" wrapText="1" indent="3"/>
      <protection locked="0"/>
    </xf>
    <xf numFmtId="166" fontId="22" fillId="0" borderId="7" xfId="0" applyNumberFormat="1" applyFont="1" applyFill="1" applyBorder="1" applyAlignment="1" applyProtection="1">
      <alignment horizontal="left" vertical="center" wrapText="1" indent="1"/>
      <protection locked="0"/>
    </xf>
    <xf numFmtId="166" fontId="22" fillId="0" borderId="8" xfId="0" quotePrefix="1" applyNumberFormat="1" applyFont="1" applyFill="1" applyBorder="1" applyAlignment="1" applyProtection="1">
      <alignment horizontal="left" vertical="center" wrapText="1" indent="6"/>
      <protection locked="0"/>
    </xf>
    <xf numFmtId="166" fontId="29" fillId="0" borderId="8" xfId="0" quotePrefix="1" applyNumberFormat="1" applyFont="1" applyFill="1" applyBorder="1" applyAlignment="1" applyProtection="1">
      <alignment horizontal="left" vertical="center" wrapText="1" indent="6"/>
      <protection locked="0"/>
    </xf>
    <xf numFmtId="49" fontId="22" fillId="0" borderId="9" xfId="8" applyNumberFormat="1" applyFont="1" applyFill="1" applyBorder="1" applyAlignment="1" applyProtection="1">
      <alignment horizontal="center" vertical="center" wrapText="1"/>
    </xf>
    <xf numFmtId="49" fontId="22" fillId="0" borderId="8" xfId="8" applyNumberFormat="1" applyFont="1" applyFill="1" applyBorder="1" applyAlignment="1" applyProtection="1">
      <alignment horizontal="center" vertical="center" wrapText="1"/>
    </xf>
    <xf numFmtId="49" fontId="22" fillId="0" borderId="10" xfId="8" applyNumberFormat="1" applyFont="1" applyFill="1" applyBorder="1" applyAlignment="1" applyProtection="1">
      <alignment horizontal="center" vertical="center" wrapText="1"/>
    </xf>
    <xf numFmtId="0" fontId="27" fillId="0" borderId="13" xfId="0" applyFont="1" applyBorder="1" applyAlignment="1" applyProtection="1">
      <alignment horizontal="center" wrapText="1"/>
    </xf>
    <xf numFmtId="0" fontId="26" fillId="0" borderId="9" xfId="0" applyFont="1" applyBorder="1" applyAlignment="1" applyProtection="1">
      <alignment horizontal="center" wrapText="1"/>
    </xf>
    <xf numFmtId="0" fontId="26" fillId="0" borderId="8" xfId="0" applyFont="1" applyBorder="1" applyAlignment="1" applyProtection="1">
      <alignment horizontal="center" wrapText="1"/>
    </xf>
    <xf numFmtId="0" fontId="26" fillId="0" borderId="10" xfId="0" applyFont="1" applyBorder="1" applyAlignment="1" applyProtection="1">
      <alignment horizontal="center" wrapText="1"/>
    </xf>
    <xf numFmtId="0" fontId="27" fillId="0" borderId="18" xfId="0" applyFont="1" applyBorder="1" applyAlignment="1" applyProtection="1">
      <alignment horizontal="center" wrapText="1"/>
    </xf>
    <xf numFmtId="49" fontId="22" fillId="0" borderId="11" xfId="8" applyNumberFormat="1" applyFont="1" applyFill="1" applyBorder="1" applyAlignment="1" applyProtection="1">
      <alignment horizontal="center" vertical="center" wrapText="1"/>
    </xf>
    <xf numFmtId="49" fontId="22" fillId="0" borderId="7" xfId="8" applyNumberFormat="1" applyFont="1" applyFill="1" applyBorder="1" applyAlignment="1" applyProtection="1">
      <alignment horizontal="center" vertical="center" wrapText="1"/>
    </xf>
    <xf numFmtId="49" fontId="22" fillId="0" borderId="12" xfId="8" applyNumberFormat="1" applyFont="1" applyFill="1" applyBorder="1" applyAlignment="1" applyProtection="1">
      <alignment horizontal="center" vertical="center" wrapText="1"/>
    </xf>
    <xf numFmtId="0" fontId="27" fillId="0" borderId="18" xfId="0" applyFont="1" applyBorder="1" applyAlignment="1" applyProtection="1">
      <alignment horizontal="center" vertical="center" wrapText="1"/>
    </xf>
    <xf numFmtId="166" fontId="28" fillId="0" borderId="35" xfId="8" applyNumberFormat="1" applyFont="1" applyFill="1" applyBorder="1" applyAlignment="1" applyProtection="1">
      <alignment horizontal="right" vertical="center" wrapText="1" indent="1"/>
    </xf>
    <xf numFmtId="0" fontId="20" fillId="0" borderId="35" xfId="8" applyFont="1" applyFill="1" applyBorder="1" applyAlignment="1" applyProtection="1">
      <alignment horizontal="center" vertical="center" wrapText="1"/>
    </xf>
    <xf numFmtId="0" fontId="8" fillId="0" borderId="58" xfId="0" applyFont="1" applyFill="1" applyBorder="1" applyAlignment="1" applyProtection="1">
      <alignment horizontal="center" vertical="center" wrapText="1"/>
    </xf>
    <xf numFmtId="49" fontId="29" fillId="0" borderId="11" xfId="0" applyNumberFormat="1" applyFont="1" applyFill="1" applyBorder="1" applyAlignment="1" applyProtection="1">
      <alignment horizontal="center" vertical="center" wrapText="1"/>
    </xf>
    <xf numFmtId="49" fontId="29" fillId="0" borderId="8" xfId="0" applyNumberFormat="1" applyFont="1" applyFill="1" applyBorder="1" applyAlignment="1" applyProtection="1">
      <alignment horizontal="center" vertical="center" wrapText="1"/>
    </xf>
    <xf numFmtId="49" fontId="29" fillId="0" borderId="9" xfId="0" applyNumberFormat="1" applyFont="1" applyFill="1" applyBorder="1" applyAlignment="1" applyProtection="1">
      <alignment horizontal="center" vertical="center" wrapText="1"/>
    </xf>
    <xf numFmtId="0" fontId="29" fillId="0" borderId="3" xfId="8" applyFont="1" applyFill="1" applyBorder="1" applyAlignment="1" applyProtection="1">
      <alignment horizontal="left" vertical="center" wrapText="1" indent="1"/>
    </xf>
    <xf numFmtId="0" fontId="29" fillId="0" borderId="2" xfId="8" applyFont="1" applyFill="1" applyBorder="1" applyAlignment="1" applyProtection="1">
      <alignment horizontal="left" vertical="center" wrapText="1" indent="1"/>
    </xf>
    <xf numFmtId="0" fontId="7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vertical="center" wrapText="1"/>
    </xf>
    <xf numFmtId="0" fontId="9" fillId="0" borderId="0" xfId="0" applyFont="1" applyFill="1" applyAlignment="1" applyProtection="1">
      <alignment vertical="center" wrapText="1"/>
    </xf>
    <xf numFmtId="166" fontId="29" fillId="0" borderId="26" xfId="8" applyNumberFormat="1" applyFont="1" applyFill="1" applyBorder="1" applyAlignment="1" applyProtection="1">
      <alignment horizontal="right" vertical="center" wrapText="1" indent="1"/>
      <protection locked="0"/>
    </xf>
    <xf numFmtId="166" fontId="20" fillId="0" borderId="17" xfId="8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3" xfId="8" applyNumberFormat="1" applyFont="1" applyFill="1" applyBorder="1" applyAlignment="1" applyProtection="1">
      <alignment horizontal="right" vertical="center" wrapText="1" indent="1"/>
      <protection locked="0"/>
    </xf>
    <xf numFmtId="0" fontId="27" fillId="0" borderId="13" xfId="0" applyFont="1" applyBorder="1" applyAlignment="1" applyProtection="1">
      <alignment vertical="center" wrapText="1"/>
    </xf>
    <xf numFmtId="0" fontId="27" fillId="0" borderId="18" xfId="0" applyFont="1" applyBorder="1" applyAlignment="1" applyProtection="1">
      <alignment vertical="center" wrapText="1"/>
    </xf>
    <xf numFmtId="166" fontId="20" fillId="0" borderId="14" xfId="8" applyNumberFormat="1" applyFont="1" applyFill="1" applyBorder="1" applyAlignment="1" applyProtection="1">
      <alignment horizontal="right" vertical="center" wrapText="1" indent="1"/>
      <protection locked="0"/>
    </xf>
    <xf numFmtId="166" fontId="20" fillId="0" borderId="35" xfId="8" applyNumberFormat="1" applyFont="1" applyFill="1" applyBorder="1" applyAlignment="1" applyProtection="1">
      <alignment horizontal="right" vertical="center" wrapText="1" indent="1"/>
      <protection locked="0"/>
    </xf>
    <xf numFmtId="0" fontId="31" fillId="0" borderId="13" xfId="8" applyFont="1" applyFill="1" applyBorder="1" applyAlignment="1">
      <alignment horizontal="center" vertical="center"/>
    </xf>
    <xf numFmtId="0" fontId="34" fillId="0" borderId="0" xfId="8" applyFont="1" applyFill="1"/>
    <xf numFmtId="0" fontId="28" fillId="0" borderId="13" xfId="8" applyFont="1" applyFill="1" applyBorder="1" applyAlignment="1" applyProtection="1">
      <alignment horizontal="center" vertical="center"/>
    </xf>
    <xf numFmtId="166" fontId="22" fillId="0" borderId="8" xfId="0" applyNumberFormat="1" applyFont="1" applyFill="1" applyBorder="1" applyAlignment="1" applyProtection="1">
      <alignment horizontal="left" vertical="center" wrapText="1"/>
      <protection locked="0"/>
    </xf>
    <xf numFmtId="49" fontId="22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9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9" fillId="0" borderId="6" xfId="0" applyNumberFormat="1" applyFont="1" applyFill="1" applyBorder="1" applyAlignment="1" applyProtection="1">
      <alignment horizontal="center" vertical="center" wrapText="1"/>
      <protection locked="0"/>
    </xf>
    <xf numFmtId="166" fontId="6" fillId="0" borderId="0" xfId="0" applyNumberFormat="1" applyFont="1" applyFill="1" applyAlignment="1" applyProtection="1">
      <alignment horizontal="right"/>
    </xf>
    <xf numFmtId="166" fontId="5" fillId="0" borderId="0" xfId="0" applyNumberFormat="1" applyFont="1" applyFill="1" applyAlignment="1" applyProtection="1">
      <alignment vertical="center"/>
    </xf>
    <xf numFmtId="166" fontId="5" fillId="0" borderId="0" xfId="0" applyNumberFormat="1" applyFont="1" applyFill="1" applyAlignment="1" applyProtection="1">
      <alignment horizontal="center" vertical="center"/>
    </xf>
    <xf numFmtId="166" fontId="5" fillId="0" borderId="0" xfId="0" applyNumberFormat="1" applyFont="1" applyFill="1" applyAlignment="1" applyProtection="1">
      <alignment horizontal="center" vertical="center" wrapText="1"/>
    </xf>
    <xf numFmtId="0" fontId="22" fillId="0" borderId="1" xfId="9" applyFont="1" applyFill="1" applyBorder="1" applyAlignment="1" applyProtection="1">
      <alignment horizontal="left" vertical="center" wrapText="1" indent="1"/>
    </xf>
    <xf numFmtId="174" fontId="31" fillId="0" borderId="6" xfId="8" applyNumberFormat="1" applyFont="1" applyFill="1" applyBorder="1" applyAlignment="1">
      <alignment horizontal="center" vertical="center" wrapText="1"/>
    </xf>
    <xf numFmtId="0" fontId="26" fillId="0" borderId="6" xfId="0" applyFont="1" applyBorder="1" applyAlignment="1" applyProtection="1">
      <alignment vertical="center" wrapText="1"/>
    </xf>
    <xf numFmtId="0" fontId="20" fillId="0" borderId="18" xfId="8" applyFont="1" applyFill="1" applyBorder="1" applyAlignment="1" applyProtection="1">
      <alignment horizontal="left" vertical="center" wrapText="1" indent="1"/>
    </xf>
    <xf numFmtId="0" fontId="20" fillId="0" borderId="19" xfId="8" applyFont="1" applyFill="1" applyBorder="1" applyAlignment="1" applyProtection="1">
      <alignment vertical="center" wrapText="1"/>
    </xf>
    <xf numFmtId="166" fontId="20" fillId="0" borderId="37" xfId="8" applyNumberFormat="1" applyFont="1" applyFill="1" applyBorder="1" applyAlignment="1" applyProtection="1">
      <alignment horizontal="right" vertical="center" wrapText="1" indent="1"/>
    </xf>
    <xf numFmtId="0" fontId="22" fillId="0" borderId="27" xfId="8" applyFont="1" applyFill="1" applyBorder="1" applyAlignment="1" applyProtection="1">
      <alignment horizontal="left" vertical="center" wrapText="1" indent="7"/>
    </xf>
    <xf numFmtId="166" fontId="27" fillId="0" borderId="17" xfId="0" applyNumberFormat="1" applyFont="1" applyBorder="1" applyAlignment="1" applyProtection="1">
      <alignment horizontal="right" vertical="center" wrapText="1" indent="1"/>
      <protection locked="0"/>
    </xf>
    <xf numFmtId="0" fontId="20" fillId="0" borderId="13" xfId="8" applyFont="1" applyFill="1" applyBorder="1" applyAlignment="1" applyProtection="1">
      <alignment horizontal="left" vertical="center" wrapText="1"/>
    </xf>
    <xf numFmtId="166" fontId="32" fillId="0" borderId="1" xfId="0" applyNumberFormat="1" applyFont="1" applyFill="1" applyBorder="1" applyAlignment="1" applyProtection="1">
      <alignment horizontal="right" vertical="center" wrapText="1" indent="1"/>
    </xf>
    <xf numFmtId="49" fontId="28" fillId="0" borderId="13" xfId="8" applyNumberFormat="1" applyFont="1" applyFill="1" applyBorder="1" applyAlignment="1" applyProtection="1">
      <alignment horizontal="center" vertical="center" wrapText="1"/>
    </xf>
    <xf numFmtId="166" fontId="20" fillId="0" borderId="59" xfId="8" applyNumberFormat="1" applyFont="1" applyFill="1" applyBorder="1" applyAlignment="1" applyProtection="1">
      <alignment horizontal="right" vertical="center" wrapText="1" indent="1"/>
    </xf>
    <xf numFmtId="166" fontId="22" fillId="0" borderId="52" xfId="8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60" xfId="8" applyNumberFormat="1" applyFont="1" applyFill="1" applyBorder="1" applyAlignment="1" applyProtection="1">
      <alignment horizontal="right" vertical="center" wrapText="1" indent="1"/>
      <protection locked="0"/>
    </xf>
    <xf numFmtId="166" fontId="20" fillId="0" borderId="53" xfId="8" applyNumberFormat="1" applyFont="1" applyFill="1" applyBorder="1" applyAlignment="1" applyProtection="1">
      <alignment horizontal="right" vertical="center" wrapText="1" indent="1"/>
    </xf>
    <xf numFmtId="166" fontId="27" fillId="0" borderId="35" xfId="0" applyNumberFormat="1" applyFont="1" applyBorder="1" applyAlignment="1" applyProtection="1">
      <alignment horizontal="right" vertical="center" wrapText="1" indent="1"/>
    </xf>
    <xf numFmtId="166" fontId="27" fillId="0" borderId="35" xfId="0" applyNumberFormat="1" applyFont="1" applyBorder="1" applyAlignment="1" applyProtection="1">
      <alignment horizontal="right" vertical="center" wrapText="1" indent="1"/>
      <protection locked="0"/>
    </xf>
    <xf numFmtId="166" fontId="25" fillId="0" borderId="35" xfId="0" quotePrefix="1" applyNumberFormat="1" applyFont="1" applyBorder="1" applyAlignment="1" applyProtection="1">
      <alignment horizontal="right" vertical="center" wrapText="1" indent="1"/>
    </xf>
    <xf numFmtId="166" fontId="22" fillId="0" borderId="4" xfId="8" applyNumberFormat="1" applyFont="1" applyFill="1" applyBorder="1" applyAlignment="1" applyProtection="1">
      <alignment horizontal="right" vertical="center" wrapText="1" indent="1"/>
      <protection locked="0"/>
    </xf>
    <xf numFmtId="166" fontId="22" fillId="0" borderId="27" xfId="8" applyNumberFormat="1" applyFont="1" applyFill="1" applyBorder="1" applyAlignment="1" applyProtection="1">
      <alignment horizontal="right" vertical="center" wrapText="1" indent="1"/>
      <protection locked="0"/>
    </xf>
    <xf numFmtId="166" fontId="20" fillId="0" borderId="19" xfId="8" applyNumberFormat="1" applyFont="1" applyFill="1" applyBorder="1" applyAlignment="1" applyProtection="1">
      <alignment horizontal="right" vertical="center" wrapText="1" indent="1"/>
    </xf>
    <xf numFmtId="166" fontId="27" fillId="0" borderId="14" xfId="0" applyNumberFormat="1" applyFont="1" applyBorder="1" applyAlignment="1" applyProtection="1">
      <alignment horizontal="right" vertical="center" wrapText="1" indent="1"/>
    </xf>
    <xf numFmtId="166" fontId="27" fillId="0" borderId="14" xfId="0" applyNumberFormat="1" applyFont="1" applyBorder="1" applyAlignment="1" applyProtection="1">
      <alignment horizontal="right" vertical="center" wrapText="1" indent="1"/>
      <protection locked="0"/>
    </xf>
    <xf numFmtId="166" fontId="25" fillId="0" borderId="14" xfId="0" quotePrefix="1" applyNumberFormat="1" applyFont="1" applyBorder="1" applyAlignment="1" applyProtection="1">
      <alignment horizontal="right" vertical="center" wrapText="1" indent="1"/>
    </xf>
    <xf numFmtId="0" fontId="20" fillId="0" borderId="59" xfId="8" applyFont="1" applyFill="1" applyBorder="1" applyAlignment="1" applyProtection="1">
      <alignment horizontal="center" vertical="center" wrapText="1"/>
    </xf>
    <xf numFmtId="0" fontId="28" fillId="0" borderId="19" xfId="8" applyFont="1" applyFill="1" applyBorder="1" applyAlignment="1" applyProtection="1">
      <alignment vertical="center" wrapText="1"/>
    </xf>
    <xf numFmtId="166" fontId="28" fillId="0" borderId="19" xfId="8" applyNumberFormat="1" applyFont="1" applyFill="1" applyBorder="1" applyAlignment="1" applyProtection="1">
      <alignment horizontal="right" vertical="center" wrapText="1" indent="1"/>
    </xf>
    <xf numFmtId="166" fontId="28" fillId="0" borderId="53" xfId="8" applyNumberFormat="1" applyFont="1" applyFill="1" applyBorder="1" applyAlignment="1" applyProtection="1">
      <alignment horizontal="right" vertical="center" wrapText="1" indent="1"/>
    </xf>
    <xf numFmtId="0" fontId="22" fillId="0" borderId="54" xfId="8" applyFont="1" applyFill="1" applyBorder="1" applyAlignment="1" applyProtection="1">
      <alignment horizontal="right" vertical="center" wrapText="1" indent="1"/>
    </xf>
    <xf numFmtId="166" fontId="29" fillId="0" borderId="54" xfId="8" applyNumberFormat="1" applyFont="1" applyFill="1" applyBorder="1" applyAlignment="1" applyProtection="1">
      <alignment horizontal="right" vertical="center" wrapText="1" indent="1"/>
    </xf>
    <xf numFmtId="0" fontId="15" fillId="0" borderId="0" xfId="8" applyFont="1" applyFill="1" applyBorder="1" applyProtection="1"/>
    <xf numFmtId="166" fontId="28" fillId="0" borderId="14" xfId="8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14" xfId="0" quotePrefix="1" applyNumberFormat="1" applyFont="1" applyBorder="1" applyAlignment="1" applyProtection="1">
      <alignment horizontal="right" vertical="center" wrapText="1" indent="1"/>
      <protection locked="0"/>
    </xf>
    <xf numFmtId="0" fontId="28" fillId="0" borderId="14" xfId="8" applyFont="1" applyFill="1" applyBorder="1" applyAlignment="1" applyProtection="1">
      <alignment horizontal="center" vertical="center"/>
    </xf>
    <xf numFmtId="0" fontId="28" fillId="0" borderId="17" xfId="8" applyFont="1" applyFill="1" applyBorder="1" applyAlignment="1" applyProtection="1">
      <alignment horizontal="center" vertical="center"/>
    </xf>
    <xf numFmtId="166" fontId="28" fillId="0" borderId="37" xfId="0" applyNumberFormat="1" applyFont="1" applyFill="1" applyBorder="1" applyAlignment="1" applyProtection="1">
      <alignment horizontal="center" vertical="center" wrapText="1"/>
    </xf>
    <xf numFmtId="166" fontId="20" fillId="0" borderId="37" xfId="0" applyNumberFormat="1" applyFont="1" applyFill="1" applyBorder="1" applyAlignment="1" applyProtection="1">
      <alignment horizontal="center" vertical="center" wrapText="1"/>
    </xf>
    <xf numFmtId="168" fontId="46" fillId="0" borderId="3" xfId="1" applyNumberFormat="1" applyFont="1" applyFill="1" applyBorder="1" applyProtection="1">
      <protection locked="0"/>
    </xf>
    <xf numFmtId="168" fontId="46" fillId="0" borderId="26" xfId="1" applyNumberFormat="1" applyFont="1" applyFill="1" applyBorder="1"/>
    <xf numFmtId="168" fontId="46" fillId="0" borderId="2" xfId="1" applyNumberFormat="1" applyFont="1" applyFill="1" applyBorder="1" applyProtection="1">
      <protection locked="0"/>
    </xf>
    <xf numFmtId="168" fontId="46" fillId="0" borderId="20" xfId="1" applyNumberFormat="1" applyFont="1" applyFill="1" applyBorder="1"/>
    <xf numFmtId="168" fontId="46" fillId="0" borderId="6" xfId="1" applyNumberFormat="1" applyFont="1" applyFill="1" applyBorder="1" applyProtection="1">
      <protection locked="0"/>
    </xf>
    <xf numFmtId="168" fontId="47" fillId="0" borderId="14" xfId="8" applyNumberFormat="1" applyFont="1" applyFill="1" applyBorder="1"/>
    <xf numFmtId="168" fontId="47" fillId="0" borderId="17" xfId="8" applyNumberFormat="1" applyFont="1" applyFill="1" applyBorder="1"/>
    <xf numFmtId="49" fontId="46" fillId="0" borderId="14" xfId="0" applyNumberFormat="1" applyFont="1" applyFill="1" applyBorder="1" applyAlignment="1" applyProtection="1">
      <alignment horizontal="center" vertical="center" wrapText="1"/>
      <protection locked="0"/>
    </xf>
    <xf numFmtId="166" fontId="46" fillId="0" borderId="22" xfId="0" applyNumberFormat="1" applyFont="1" applyFill="1" applyBorder="1" applyAlignment="1" applyProtection="1">
      <alignment vertical="center" wrapText="1"/>
    </xf>
    <xf numFmtId="166" fontId="46" fillId="0" borderId="13" xfId="0" applyNumberFormat="1" applyFont="1" applyFill="1" applyBorder="1" applyAlignment="1" applyProtection="1">
      <alignment vertical="center" wrapText="1"/>
    </xf>
    <xf numFmtId="166" fontId="46" fillId="0" borderId="14" xfId="0" applyNumberFormat="1" applyFont="1" applyFill="1" applyBorder="1" applyAlignment="1" applyProtection="1">
      <alignment vertical="center" wrapText="1"/>
    </xf>
    <xf numFmtId="166" fontId="46" fillId="0" borderId="17" xfId="0" applyNumberFormat="1" applyFont="1" applyFill="1" applyBorder="1" applyAlignment="1" applyProtection="1">
      <alignment vertical="center" wrapText="1"/>
    </xf>
    <xf numFmtId="49" fontId="46" fillId="0" borderId="2" xfId="0" applyNumberFormat="1" applyFont="1" applyFill="1" applyBorder="1" applyAlignment="1" applyProtection="1">
      <alignment horizontal="center" vertical="center" wrapText="1"/>
      <protection locked="0"/>
    </xf>
    <xf numFmtId="166" fontId="46" fillId="0" borderId="23" xfId="0" applyNumberFormat="1" applyFont="1" applyFill="1" applyBorder="1" applyAlignment="1" applyProtection="1">
      <alignment vertical="center" wrapText="1"/>
      <protection locked="0"/>
    </xf>
    <xf numFmtId="166" fontId="46" fillId="0" borderId="8" xfId="0" applyNumberFormat="1" applyFont="1" applyFill="1" applyBorder="1" applyAlignment="1" applyProtection="1">
      <alignment vertical="center" wrapText="1"/>
      <protection locked="0"/>
    </xf>
    <xf numFmtId="166" fontId="46" fillId="0" borderId="2" xfId="0" applyNumberFormat="1" applyFont="1" applyFill="1" applyBorder="1" applyAlignment="1" applyProtection="1">
      <alignment vertical="center" wrapText="1"/>
      <protection locked="0"/>
    </xf>
    <xf numFmtId="166" fontId="46" fillId="0" borderId="20" xfId="0" applyNumberFormat="1" applyFont="1" applyFill="1" applyBorder="1" applyAlignment="1" applyProtection="1">
      <alignment vertical="center" wrapText="1"/>
      <protection locked="0"/>
    </xf>
    <xf numFmtId="49" fontId="46" fillId="0" borderId="6" xfId="0" applyNumberFormat="1" applyFont="1" applyFill="1" applyBorder="1" applyAlignment="1" applyProtection="1">
      <alignment horizontal="center" vertical="center" wrapText="1"/>
      <protection locked="0"/>
    </xf>
    <xf numFmtId="166" fontId="46" fillId="0" borderId="24" xfId="0" applyNumberFormat="1" applyFont="1" applyFill="1" applyBorder="1" applyAlignment="1" applyProtection="1">
      <alignment vertical="center" wrapText="1"/>
      <protection locked="0"/>
    </xf>
    <xf numFmtId="166" fontId="46" fillId="0" borderId="10" xfId="0" applyNumberFormat="1" applyFont="1" applyFill="1" applyBorder="1" applyAlignment="1" applyProtection="1">
      <alignment vertical="center" wrapText="1"/>
      <protection locked="0"/>
    </xf>
    <xf numFmtId="166" fontId="46" fillId="0" borderId="6" xfId="0" applyNumberFormat="1" applyFont="1" applyFill="1" applyBorder="1" applyAlignment="1" applyProtection="1">
      <alignment vertical="center" wrapText="1"/>
      <protection locked="0"/>
    </xf>
    <xf numFmtId="166" fontId="46" fillId="0" borderId="21" xfId="0" applyNumberFormat="1" applyFont="1" applyFill="1" applyBorder="1" applyAlignment="1" applyProtection="1">
      <alignment vertical="center" wrapText="1"/>
      <protection locked="0"/>
    </xf>
    <xf numFmtId="49" fontId="46" fillId="0" borderId="55" xfId="0" applyNumberFormat="1" applyFont="1" applyFill="1" applyBorder="1" applyAlignment="1" applyProtection="1">
      <alignment horizontal="center" vertical="center" wrapText="1"/>
      <protection locked="0"/>
    </xf>
    <xf numFmtId="166" fontId="46" fillId="0" borderId="49" xfId="0" applyNumberFormat="1" applyFont="1" applyFill="1" applyBorder="1" applyAlignment="1" applyProtection="1">
      <alignment vertical="center" wrapText="1"/>
      <protection locked="0"/>
    </xf>
    <xf numFmtId="166" fontId="46" fillId="0" borderId="7" xfId="0" applyNumberFormat="1" applyFont="1" applyFill="1" applyBorder="1" applyAlignment="1" applyProtection="1">
      <alignment vertical="center" wrapText="1"/>
      <protection locked="0"/>
    </xf>
    <xf numFmtId="166" fontId="46" fillId="0" borderId="1" xfId="0" applyNumberFormat="1" applyFont="1" applyFill="1" applyBorder="1" applyAlignment="1" applyProtection="1">
      <alignment vertical="center" wrapText="1"/>
      <protection locked="0"/>
    </xf>
    <xf numFmtId="166" fontId="46" fillId="0" borderId="30" xfId="0" applyNumberFormat="1" applyFont="1" applyFill="1" applyBorder="1" applyAlignment="1" applyProtection="1">
      <alignment vertical="center" wrapText="1"/>
      <protection locked="0"/>
    </xf>
    <xf numFmtId="166" fontId="46" fillId="2" borderId="48" xfId="0" applyNumberFormat="1" applyFont="1" applyFill="1" applyBorder="1" applyAlignment="1" applyProtection="1">
      <alignment horizontal="left" vertical="center" wrapText="1" indent="2"/>
    </xf>
    <xf numFmtId="166" fontId="48" fillId="0" borderId="1" xfId="9" applyNumberFormat="1" applyFont="1" applyFill="1" applyBorder="1" applyAlignment="1" applyProtection="1">
      <alignment vertical="center"/>
      <protection locked="0"/>
    </xf>
    <xf numFmtId="166" fontId="48" fillId="0" borderId="2" xfId="9" applyNumberFormat="1" applyFont="1" applyFill="1" applyBorder="1" applyAlignment="1" applyProtection="1">
      <alignment vertical="center"/>
      <protection locked="0"/>
    </xf>
    <xf numFmtId="166" fontId="48" fillId="0" borderId="3" xfId="9" applyNumberFormat="1" applyFont="1" applyFill="1" applyBorder="1" applyAlignment="1" applyProtection="1">
      <alignment vertical="center"/>
      <protection locked="0"/>
    </xf>
    <xf numFmtId="166" fontId="49" fillId="0" borderId="14" xfId="9" applyNumberFormat="1" applyFont="1" applyFill="1" applyBorder="1" applyAlignment="1" applyProtection="1">
      <alignment vertical="center"/>
    </xf>
    <xf numFmtId="166" fontId="49" fillId="0" borderId="14" xfId="9" applyNumberFormat="1" applyFont="1" applyFill="1" applyBorder="1" applyProtection="1"/>
    <xf numFmtId="3" fontId="50" fillId="0" borderId="36" xfId="0" applyNumberFormat="1" applyFont="1" applyBorder="1" applyAlignment="1" applyProtection="1">
      <alignment horizontal="right" vertical="center" indent="1"/>
      <protection locked="0"/>
    </xf>
    <xf numFmtId="3" fontId="50" fillId="0" borderId="20" xfId="0" applyNumberFormat="1" applyFont="1" applyBorder="1" applyAlignment="1" applyProtection="1">
      <alignment horizontal="right" vertical="center" indent="1"/>
      <protection locked="0"/>
    </xf>
    <xf numFmtId="3" fontId="50" fillId="0" borderId="20" xfId="0" applyNumberFormat="1" applyFont="1" applyFill="1" applyBorder="1" applyAlignment="1" applyProtection="1">
      <alignment horizontal="right" vertical="center" indent="1"/>
      <protection locked="0"/>
    </xf>
    <xf numFmtId="3" fontId="50" fillId="0" borderId="21" xfId="0" applyNumberFormat="1" applyFont="1" applyFill="1" applyBorder="1" applyAlignment="1" applyProtection="1">
      <alignment horizontal="right" vertical="center" indent="1"/>
      <protection locked="0"/>
    </xf>
    <xf numFmtId="3" fontId="51" fillId="0" borderId="17" xfId="0" applyNumberFormat="1" applyFont="1" applyFill="1" applyBorder="1" applyAlignment="1" applyProtection="1">
      <alignment horizontal="right" vertical="center" indent="1"/>
    </xf>
    <xf numFmtId="0" fontId="26" fillId="0" borderId="6" xfId="0" applyFont="1" applyBorder="1" applyAlignment="1" applyProtection="1">
      <alignment horizontal="left" vertical="center" wrapText="1"/>
    </xf>
    <xf numFmtId="166" fontId="22" fillId="0" borderId="21" xfId="8" applyNumberFormat="1" applyFont="1" applyFill="1" applyBorder="1" applyAlignment="1" applyProtection="1">
      <alignment horizontal="right" vertical="center" wrapText="1"/>
      <protection locked="0"/>
    </xf>
    <xf numFmtId="0" fontId="15" fillId="0" borderId="0" xfId="8" applyFont="1" applyFill="1" applyAlignment="1" applyProtection="1">
      <alignment vertical="center"/>
    </xf>
    <xf numFmtId="166" fontId="29" fillId="0" borderId="21" xfId="8" applyNumberFormat="1" applyFont="1" applyFill="1" applyBorder="1" applyAlignment="1" applyProtection="1">
      <alignment horizontal="right" vertical="center" wrapText="1"/>
      <protection locked="0"/>
    </xf>
    <xf numFmtId="0" fontId="26" fillId="0" borderId="3" xfId="0" applyFont="1" applyBorder="1" applyAlignment="1">
      <alignment horizontal="left" wrapText="1" indent="1"/>
    </xf>
    <xf numFmtId="0" fontId="26" fillId="0" borderId="1" xfId="0" applyFont="1" applyBorder="1" applyAlignment="1">
      <alignment horizontal="left" vertical="center" wrapText="1" indent="1"/>
    </xf>
    <xf numFmtId="0" fontId="4" fillId="0" borderId="13" xfId="8" applyFont="1" applyFill="1" applyBorder="1" applyAlignment="1" applyProtection="1">
      <alignment horizontal="center" vertical="center" wrapText="1"/>
    </xf>
    <xf numFmtId="0" fontId="4" fillId="0" borderId="14" xfId="8" applyFont="1" applyFill="1" applyBorder="1" applyAlignment="1" applyProtection="1">
      <alignment horizontal="center" vertical="center" wrapText="1"/>
    </xf>
    <xf numFmtId="0" fontId="4" fillId="0" borderId="17" xfId="8" applyFont="1" applyFill="1" applyBorder="1" applyAlignment="1" applyProtection="1">
      <alignment horizontal="center" vertical="center" wrapText="1"/>
    </xf>
    <xf numFmtId="0" fontId="8" fillId="0" borderId="15" xfId="8" applyFont="1" applyFill="1" applyBorder="1" applyAlignment="1" applyProtection="1">
      <alignment horizontal="center" vertical="center" wrapText="1"/>
    </xf>
    <xf numFmtId="0" fontId="8" fillId="0" borderId="16" xfId="8" applyFont="1" applyFill="1" applyBorder="1" applyAlignment="1" applyProtection="1">
      <alignment horizontal="center" vertical="center" wrapText="1"/>
    </xf>
    <xf numFmtId="0" fontId="8" fillId="0" borderId="29" xfId="8" applyFont="1" applyFill="1" applyBorder="1" applyAlignment="1" applyProtection="1">
      <alignment horizontal="center" vertical="center" wrapText="1"/>
    </xf>
    <xf numFmtId="49" fontId="22" fillId="0" borderId="10" xfId="8" applyNumberFormat="1" applyFont="1" applyFill="1" applyBorder="1" applyAlignment="1" applyProtection="1">
      <alignment horizontal="left" vertical="center" wrapText="1"/>
    </xf>
    <xf numFmtId="0" fontId="26" fillId="0" borderId="1" xfId="0" applyFont="1" applyBorder="1" applyAlignment="1" applyProtection="1">
      <alignment horizontal="left" wrapText="1" indent="1"/>
    </xf>
    <xf numFmtId="49" fontId="22" fillId="0" borderId="13" xfId="8" applyNumberFormat="1" applyFont="1" applyFill="1" applyBorder="1" applyAlignment="1" applyProtection="1">
      <alignment horizontal="left" vertical="center" wrapText="1" indent="1"/>
    </xf>
    <xf numFmtId="0" fontId="26" fillId="0" borderId="14" xfId="0" applyFont="1" applyBorder="1" applyAlignment="1" applyProtection="1">
      <alignment horizontal="left" vertical="center" wrapText="1" indent="1"/>
    </xf>
    <xf numFmtId="166" fontId="29" fillId="0" borderId="17" xfId="8" applyNumberFormat="1" applyFont="1" applyFill="1" applyBorder="1" applyAlignment="1" applyProtection="1">
      <alignment horizontal="right" vertical="center" wrapText="1" indent="1"/>
      <protection locked="0"/>
    </xf>
    <xf numFmtId="0" fontId="26" fillId="0" borderId="27" xfId="0" applyFont="1" applyBorder="1" applyAlignment="1" applyProtection="1">
      <alignment horizontal="left" vertical="center" wrapText="1" indent="1"/>
    </xf>
    <xf numFmtId="166" fontId="29" fillId="0" borderId="28" xfId="8" applyNumberFormat="1" applyFont="1" applyFill="1" applyBorder="1" applyAlignment="1" applyProtection="1">
      <alignment horizontal="right" vertical="center" wrapText="1" indent="1"/>
      <protection locked="0"/>
    </xf>
    <xf numFmtId="0" fontId="22" fillId="0" borderId="14" xfId="8" applyFont="1" applyFill="1" applyBorder="1" applyAlignment="1" applyProtection="1">
      <alignment horizontal="left" vertical="center" wrapText="1" indent="1"/>
    </xf>
    <xf numFmtId="166" fontId="22" fillId="0" borderId="35" xfId="8" applyNumberFormat="1" applyFont="1" applyFill="1" applyBorder="1" applyAlignment="1" applyProtection="1">
      <alignment horizontal="right" vertical="center" wrapText="1" indent="1"/>
      <protection locked="0"/>
    </xf>
    <xf numFmtId="166" fontId="27" fillId="0" borderId="17" xfId="0" quotePrefix="1" applyNumberFormat="1" applyFont="1" applyBorder="1" applyAlignment="1" applyProtection="1">
      <alignment horizontal="right" vertical="center" wrapText="1" indent="1"/>
    </xf>
    <xf numFmtId="0" fontId="27" fillId="0" borderId="19" xfId="0" applyFont="1" applyBorder="1" applyAlignment="1" applyProtection="1">
      <alignment horizontal="left" vertical="center" wrapText="1" indent="1"/>
    </xf>
    <xf numFmtId="0" fontId="29" fillId="0" borderId="0" xfId="8" applyFont="1" applyFill="1" applyProtection="1"/>
    <xf numFmtId="0" fontId="21" fillId="0" borderId="34" xfId="0" applyFont="1" applyFill="1" applyBorder="1" applyAlignment="1" applyProtection="1">
      <alignment horizontal="right" vertical="center"/>
      <protection locked="0"/>
    </xf>
    <xf numFmtId="0" fontId="21" fillId="0" borderId="34" xfId="0" applyFont="1" applyFill="1" applyBorder="1" applyAlignment="1" applyProtection="1">
      <alignment horizontal="right"/>
    </xf>
    <xf numFmtId="0" fontId="21" fillId="0" borderId="34" xfId="0" applyFont="1" applyFill="1" applyBorder="1" applyAlignment="1" applyProtection="1">
      <alignment horizontal="right" vertical="center"/>
    </xf>
    <xf numFmtId="166" fontId="21" fillId="0" borderId="0" xfId="0" applyNumberFormat="1" applyFont="1" applyFill="1" applyAlignment="1" applyProtection="1">
      <alignment horizontal="right" vertical="center"/>
      <protection locked="0"/>
    </xf>
    <xf numFmtId="166" fontId="21" fillId="0" borderId="0" xfId="0" applyNumberFormat="1" applyFont="1" applyFill="1" applyAlignment="1" applyProtection="1">
      <alignment horizontal="right" vertical="center"/>
    </xf>
    <xf numFmtId="0" fontId="65" fillId="0" borderId="0" xfId="0" applyFont="1"/>
    <xf numFmtId="0" fontId="65" fillId="0" borderId="0" xfId="0" applyFont="1" applyAlignment="1">
      <alignment horizontal="justify" vertical="top" wrapText="1"/>
    </xf>
    <xf numFmtId="0" fontId="66" fillId="5" borderId="0" xfId="0" applyFont="1" applyFill="1" applyAlignment="1">
      <alignment horizontal="center" vertical="center"/>
    </xf>
    <xf numFmtId="0" fontId="66" fillId="5" borderId="0" xfId="0" applyFont="1" applyFill="1" applyAlignment="1">
      <alignment horizontal="center" vertical="top" wrapText="1"/>
    </xf>
    <xf numFmtId="0" fontId="53" fillId="0" borderId="0" xfId="0" applyFont="1"/>
    <xf numFmtId="0" fontId="0" fillId="0" borderId="0" xfId="0" applyAlignment="1"/>
    <xf numFmtId="0" fontId="5" fillId="0" borderId="4" xfId="0" applyFont="1" applyFill="1" applyBorder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center" vertical="center"/>
    </xf>
    <xf numFmtId="0" fontId="55" fillId="0" borderId="0" xfId="0" applyFont="1" applyAlignment="1" applyProtection="1">
      <alignment horizontal="right" vertical="top"/>
      <protection locked="0"/>
    </xf>
    <xf numFmtId="16" fontId="53" fillId="0" borderId="0" xfId="0" applyNumberFormat="1" applyFont="1"/>
    <xf numFmtId="14" fontId="53" fillId="0" borderId="0" xfId="0" applyNumberFormat="1" applyFont="1"/>
    <xf numFmtId="166" fontId="3" fillId="0" borderId="0" xfId="0" applyNumberFormat="1" applyFont="1" applyFill="1" applyAlignment="1" applyProtection="1">
      <alignment horizontal="left" vertical="center" wrapText="1"/>
      <protection locked="0"/>
    </xf>
    <xf numFmtId="166" fontId="19" fillId="0" borderId="0" xfId="0" applyNumberFormat="1" applyFont="1" applyFill="1" applyAlignment="1" applyProtection="1">
      <alignment vertical="center" wrapText="1"/>
      <protection locked="0"/>
    </xf>
    <xf numFmtId="0" fontId="8" fillId="0" borderId="57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8" fillId="0" borderId="36" xfId="0" quotePrefix="1" applyFont="1" applyFill="1" applyBorder="1" applyAlignment="1" applyProtection="1">
      <alignment horizontal="right" vertical="center" indent="1"/>
      <protection locked="0"/>
    </xf>
    <xf numFmtId="0" fontId="8" fillId="0" borderId="58" xfId="0" applyFont="1" applyFill="1" applyBorder="1" applyAlignment="1" applyProtection="1">
      <alignment vertical="center"/>
      <protection locked="0"/>
    </xf>
    <xf numFmtId="0" fontId="5" fillId="0" borderId="27" xfId="0" applyFont="1" applyFill="1" applyBorder="1" applyAlignment="1" applyProtection="1">
      <alignment horizontal="center" vertical="center"/>
      <protection locked="0"/>
    </xf>
    <xf numFmtId="49" fontId="8" fillId="0" borderId="53" xfId="0" applyNumberFormat="1" applyFont="1" applyFill="1" applyBorder="1" applyAlignment="1" applyProtection="1">
      <alignment horizontal="right" vertical="center" indent="1"/>
      <protection locked="0"/>
    </xf>
    <xf numFmtId="0" fontId="8" fillId="0" borderId="0" xfId="0" applyFont="1" applyFill="1" applyAlignment="1" applyProtection="1">
      <alignment vertical="center"/>
      <protection locked="0"/>
    </xf>
    <xf numFmtId="0" fontId="6" fillId="0" borderId="0" xfId="0" applyFont="1" applyFill="1" applyAlignment="1" applyProtection="1">
      <alignment horizontal="right"/>
      <protection locked="0"/>
    </xf>
    <xf numFmtId="0" fontId="8" fillId="0" borderId="42" xfId="0" applyFont="1" applyFill="1" applyBorder="1" applyAlignment="1" applyProtection="1">
      <alignment horizontal="center" vertical="center" wrapText="1"/>
      <protection locked="0"/>
    </xf>
    <xf numFmtId="0" fontId="8" fillId="0" borderId="16" xfId="0" applyFont="1" applyFill="1" applyBorder="1" applyAlignment="1" applyProtection="1">
      <alignment horizontal="center" vertical="center" wrapText="1"/>
      <protection locked="0"/>
    </xf>
    <xf numFmtId="0" fontId="8" fillId="0" borderId="29" xfId="0" applyFont="1" applyFill="1" applyBorder="1" applyAlignment="1" applyProtection="1">
      <alignment horizontal="right" vertical="center" wrapText="1" indent="1"/>
      <protection locked="0"/>
    </xf>
    <xf numFmtId="0" fontId="20" fillId="0" borderId="13" xfId="0" applyFont="1" applyFill="1" applyBorder="1" applyAlignment="1" applyProtection="1">
      <alignment horizontal="center" vertical="center" wrapText="1"/>
      <protection locked="0"/>
    </xf>
    <xf numFmtId="0" fontId="20" fillId="0" borderId="14" xfId="0" applyFont="1" applyFill="1" applyBorder="1" applyAlignment="1" applyProtection="1">
      <alignment horizontal="center" vertical="center" wrapText="1"/>
      <protection locked="0"/>
    </xf>
    <xf numFmtId="0" fontId="20" fillId="0" borderId="17" xfId="0" applyFont="1" applyFill="1" applyBorder="1" applyAlignment="1" applyProtection="1">
      <alignment horizontal="center" vertical="center" wrapText="1"/>
      <protection locked="0"/>
    </xf>
    <xf numFmtId="0" fontId="8" fillId="0" borderId="38" xfId="0" applyFont="1" applyFill="1" applyBorder="1" applyAlignment="1" applyProtection="1">
      <alignment horizontal="center" vertical="center" wrapText="1"/>
      <protection locked="0"/>
    </xf>
    <xf numFmtId="0" fontId="8" fillId="0" borderId="39" xfId="0" applyFont="1" applyFill="1" applyBorder="1" applyAlignment="1" applyProtection="1">
      <alignment horizontal="center" vertical="center" wrapText="1"/>
      <protection locked="0"/>
    </xf>
    <xf numFmtId="166" fontId="8" fillId="0" borderId="40" xfId="0" applyNumberFormat="1" applyFont="1" applyFill="1" applyBorder="1" applyAlignment="1" applyProtection="1">
      <alignment horizontal="right" vertical="center" wrapText="1" indent="1"/>
      <protection locked="0"/>
    </xf>
    <xf numFmtId="0" fontId="17" fillId="0" borderId="0" xfId="0" applyFont="1" applyFill="1" applyAlignment="1" applyProtection="1">
      <alignment horizontal="left" vertical="center" wrapText="1"/>
      <protection locked="0"/>
    </xf>
    <xf numFmtId="0" fontId="17" fillId="0" borderId="0" xfId="0" applyFont="1" applyFill="1" applyAlignment="1" applyProtection="1">
      <alignment vertical="center" wrapText="1"/>
      <protection locked="0"/>
    </xf>
    <xf numFmtId="0" fontId="17" fillId="0" borderId="0" xfId="0" applyFont="1" applyFill="1" applyAlignment="1" applyProtection="1">
      <alignment horizontal="right" vertical="center" wrapText="1" indent="1"/>
      <protection locked="0"/>
    </xf>
    <xf numFmtId="166" fontId="67" fillId="0" borderId="0" xfId="0" applyNumberFormat="1" applyFont="1" applyFill="1" applyAlignment="1" applyProtection="1">
      <alignment horizontal="right" vertical="center" wrapText="1" indent="1"/>
    </xf>
    <xf numFmtId="49" fontId="8" fillId="0" borderId="36" xfId="0" applyNumberFormat="1" applyFont="1" applyFill="1" applyBorder="1" applyAlignment="1" applyProtection="1">
      <alignment horizontal="right" vertical="center"/>
      <protection locked="0"/>
    </xf>
    <xf numFmtId="0" fontId="8" fillId="0" borderId="58" xfId="0" applyFont="1" applyFill="1" applyBorder="1" applyAlignment="1" applyProtection="1">
      <alignment horizontal="center" vertical="center" wrapText="1"/>
      <protection locked="0"/>
    </xf>
    <xf numFmtId="49" fontId="8" fillId="0" borderId="53" xfId="0" applyNumberFormat="1" applyFont="1" applyFill="1" applyBorder="1" applyAlignment="1" applyProtection="1">
      <alignment horizontal="right" vertical="center"/>
      <protection locked="0"/>
    </xf>
    <xf numFmtId="0" fontId="8" fillId="0" borderId="29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left" vertical="center" wrapText="1"/>
      <protection locked="0"/>
    </xf>
    <xf numFmtId="0" fontId="0" fillId="0" borderId="0" xfId="0" applyFill="1" applyAlignment="1" applyProtection="1">
      <alignment vertical="center" wrapText="1"/>
      <protection locked="0"/>
    </xf>
    <xf numFmtId="166" fontId="0" fillId="0" borderId="0" xfId="0" applyNumberFormat="1" applyFill="1" applyAlignment="1" applyProtection="1">
      <alignment vertical="center" wrapText="1"/>
      <protection locked="0"/>
    </xf>
    <xf numFmtId="166" fontId="67" fillId="0" borderId="0" xfId="0" applyNumberFormat="1" applyFont="1" applyFill="1" applyAlignment="1" applyProtection="1">
      <alignment vertical="center" wrapText="1"/>
    </xf>
    <xf numFmtId="0" fontId="23" fillId="0" borderId="0" xfId="0" applyFont="1"/>
    <xf numFmtId="0" fontId="12" fillId="0" borderId="0" xfId="8" applyFont="1" applyFill="1" applyProtection="1">
      <protection locked="0"/>
    </xf>
    <xf numFmtId="0" fontId="23" fillId="0" borderId="0" xfId="8" applyFont="1" applyFill="1" applyAlignment="1" applyProtection="1">
      <alignment horizontal="center" wrapText="1"/>
      <protection locked="0"/>
    </xf>
    <xf numFmtId="0" fontId="23" fillId="0" borderId="0" xfId="0" applyFont="1" applyAlignment="1" applyProtection="1">
      <alignment horizontal="center"/>
      <protection locked="0"/>
    </xf>
    <xf numFmtId="0" fontId="31" fillId="0" borderId="0" xfId="0" applyFont="1" applyAlignment="1" applyProtection="1">
      <alignment horizontal="center"/>
      <protection locked="0"/>
    </xf>
    <xf numFmtId="0" fontId="12" fillId="0" borderId="0" xfId="8" applyFont="1" applyFill="1" applyAlignment="1" applyProtection="1">
      <alignment horizontal="right" vertical="center" indent="1"/>
      <protection locked="0"/>
    </xf>
    <xf numFmtId="0" fontId="8" fillId="0" borderId="13" xfId="8" applyFont="1" applyFill="1" applyBorder="1" applyAlignment="1" applyProtection="1">
      <alignment horizontal="center" vertical="center" wrapText="1"/>
      <protection locked="0"/>
    </xf>
    <xf numFmtId="0" fontId="8" fillId="0" borderId="14" xfId="8" applyFont="1" applyFill="1" applyBorder="1" applyAlignment="1" applyProtection="1">
      <alignment horizontal="center" vertical="center" wrapText="1"/>
      <protection locked="0"/>
    </xf>
    <xf numFmtId="0" fontId="8" fillId="0" borderId="17" xfId="8" applyFont="1" applyFill="1" applyBorder="1" applyAlignment="1" applyProtection="1">
      <alignment horizontal="center" vertical="center" wrapText="1"/>
      <protection locked="0"/>
    </xf>
    <xf numFmtId="0" fontId="29" fillId="0" borderId="0" xfId="8" applyFont="1" applyFill="1" applyProtection="1">
      <protection locked="0"/>
    </xf>
    <xf numFmtId="166" fontId="68" fillId="0" borderId="0" xfId="8" applyNumberFormat="1" applyFont="1" applyFill="1" applyAlignment="1" applyProtection="1">
      <alignment horizontal="right" vertical="center" indent="1"/>
    </xf>
    <xf numFmtId="166" fontId="0" fillId="0" borderId="0" xfId="0" applyNumberFormat="1" applyFill="1" applyAlignment="1" applyProtection="1">
      <alignment horizontal="center" vertical="center" wrapText="1"/>
      <protection locked="0"/>
    </xf>
    <xf numFmtId="166" fontId="6" fillId="0" borderId="0" xfId="0" applyNumberFormat="1" applyFont="1" applyFill="1" applyAlignment="1" applyProtection="1">
      <alignment horizontal="right" wrapText="1"/>
      <protection locked="0"/>
    </xf>
    <xf numFmtId="166" fontId="8" fillId="0" borderId="13" xfId="0" applyNumberFormat="1" applyFont="1" applyFill="1" applyBorder="1" applyAlignment="1" applyProtection="1">
      <alignment horizontal="center" vertical="center" wrapText="1"/>
      <protection locked="0"/>
    </xf>
    <xf numFmtId="166" fontId="8" fillId="0" borderId="14" xfId="0" applyNumberFormat="1" applyFont="1" applyFill="1" applyBorder="1" applyAlignment="1" applyProtection="1">
      <alignment horizontal="center" vertical="center" wrapText="1"/>
      <protection locked="0"/>
    </xf>
    <xf numFmtId="166" fontId="8" fillId="0" borderId="17" xfId="0" applyNumberFormat="1" applyFont="1" applyFill="1" applyBorder="1" applyAlignment="1" applyProtection="1">
      <alignment horizontal="center" vertical="center" wrapText="1"/>
      <protection locked="0"/>
    </xf>
    <xf numFmtId="166" fontId="8" fillId="0" borderId="17" xfId="0" applyNumberFormat="1" applyFont="1" applyFill="1" applyBorder="1" applyAlignment="1" applyProtection="1">
      <alignment horizontal="center" wrapText="1"/>
      <protection locked="0"/>
    </xf>
    <xf numFmtId="0" fontId="45" fillId="0" borderId="0" xfId="0" applyFont="1" applyAlignment="1"/>
    <xf numFmtId="0" fontId="5" fillId="0" borderId="4" xfId="0" applyFont="1" applyFill="1" applyBorder="1" applyAlignment="1" applyProtection="1">
      <alignment horizontal="center" vertical="center" wrapText="1"/>
    </xf>
    <xf numFmtId="0" fontId="45" fillId="0" borderId="0" xfId="9" applyFont="1" applyFill="1" applyAlignment="1" applyProtection="1">
      <protection locked="0"/>
    </xf>
    <xf numFmtId="0" fontId="45" fillId="0" borderId="0" xfId="8" applyFont="1" applyFill="1" applyAlignment="1" applyProtection="1">
      <alignment vertical="center"/>
    </xf>
    <xf numFmtId="0" fontId="63" fillId="0" borderId="0" xfId="4" applyAlignment="1" applyProtection="1"/>
    <xf numFmtId="0" fontId="53" fillId="0" borderId="0" xfId="0" applyFont="1" applyAlignment="1">
      <alignment wrapText="1"/>
    </xf>
    <xf numFmtId="0" fontId="12" fillId="0" borderId="0" xfId="9" applyFill="1" applyAlignment="1" applyProtection="1">
      <alignment vertical="center" wrapText="1"/>
    </xf>
    <xf numFmtId="0" fontId="52" fillId="0" borderId="0" xfId="0" applyFont="1" applyAlignment="1">
      <alignment horizontal="right"/>
    </xf>
    <xf numFmtId="0" fontId="52" fillId="0" borderId="0" xfId="0" applyFont="1" applyFill="1" applyAlignment="1">
      <alignment horizontal="right" vertical="center"/>
    </xf>
    <xf numFmtId="166" fontId="69" fillId="0" borderId="0" xfId="8" applyNumberFormat="1" applyFont="1" applyFill="1"/>
    <xf numFmtId="0" fontId="0" fillId="0" borderId="0" xfId="0" applyProtection="1">
      <protection locked="0"/>
    </xf>
    <xf numFmtId="0" fontId="34" fillId="0" borderId="0" xfId="0" applyFont="1" applyAlignment="1" applyProtection="1">
      <alignment horizontal="center"/>
      <protection locked="0"/>
    </xf>
    <xf numFmtId="0" fontId="25" fillId="0" borderId="29" xfId="0" applyFont="1" applyFill="1" applyBorder="1" applyAlignment="1" applyProtection="1">
      <alignment horizontal="center" vertical="center" wrapText="1"/>
    </xf>
    <xf numFmtId="166" fontId="69" fillId="0" borderId="0" xfId="8" applyNumberFormat="1" applyFont="1" applyFill="1" applyProtection="1"/>
    <xf numFmtId="0" fontId="52" fillId="0" borderId="0" xfId="8" applyFont="1" applyFill="1" applyAlignment="1" applyProtection="1">
      <alignment horizontal="right"/>
      <protection locked="0"/>
    </xf>
    <xf numFmtId="166" fontId="35" fillId="0" borderId="34" xfId="8" applyNumberFormat="1" applyFont="1" applyFill="1" applyBorder="1" applyAlignment="1" applyProtection="1">
      <alignment horizontal="left" vertical="center"/>
      <protection locked="0"/>
    </xf>
    <xf numFmtId="0" fontId="2" fillId="0" borderId="0" xfId="8" applyFont="1" applyFill="1" applyProtection="1">
      <protection locked="0"/>
    </xf>
    <xf numFmtId="166" fontId="5" fillId="0" borderId="0" xfId="8" applyNumberFormat="1" applyFont="1" applyFill="1" applyBorder="1" applyAlignment="1" applyProtection="1">
      <alignment horizontal="centerContinuous" vertical="center"/>
      <protection locked="0"/>
    </xf>
    <xf numFmtId="0" fontId="21" fillId="0" borderId="0" xfId="0" applyFont="1" applyFill="1" applyBorder="1" applyAlignment="1" applyProtection="1">
      <alignment horizontal="right"/>
      <protection locked="0"/>
    </xf>
    <xf numFmtId="0" fontId="28" fillId="0" borderId="11" xfId="8" applyFont="1" applyFill="1" applyBorder="1" applyAlignment="1" applyProtection="1">
      <alignment horizontal="center" vertical="center" wrapText="1"/>
      <protection locked="0"/>
    </xf>
    <xf numFmtId="0" fontId="28" fillId="0" borderId="4" xfId="8" applyFont="1" applyFill="1" applyBorder="1" applyAlignment="1" applyProtection="1">
      <alignment horizontal="center" vertical="center" wrapText="1"/>
      <protection locked="0"/>
    </xf>
    <xf numFmtId="0" fontId="28" fillId="0" borderId="36" xfId="8" applyFont="1" applyFill="1" applyBorder="1" applyAlignment="1" applyProtection="1">
      <alignment horizontal="center" vertical="center" wrapText="1"/>
      <protection locked="0"/>
    </xf>
    <xf numFmtId="166" fontId="67" fillId="0" borderId="0" xfId="0" applyNumberFormat="1" applyFont="1" applyFill="1" applyAlignment="1" applyProtection="1">
      <alignment horizontal="right" vertical="center" wrapText="1" indent="1"/>
      <protection locked="0"/>
    </xf>
    <xf numFmtId="0" fontId="45" fillId="0" borderId="0" xfId="0" applyFont="1" applyFill="1" applyAlignment="1" applyProtection="1">
      <alignment horizontal="right"/>
      <protection locked="0"/>
    </xf>
    <xf numFmtId="0" fontId="6" fillId="0" borderId="34" xfId="0" applyFont="1" applyFill="1" applyBorder="1" applyAlignment="1" applyProtection="1">
      <alignment horizontal="right" vertical="center"/>
      <protection locked="0"/>
    </xf>
    <xf numFmtId="0" fontId="8" fillId="0" borderId="41" xfId="8" applyFont="1" applyFill="1" applyBorder="1" applyAlignment="1" applyProtection="1">
      <alignment horizontal="center" vertical="center" wrapText="1"/>
      <protection locked="0"/>
    </xf>
    <xf numFmtId="0" fontId="8" fillId="0" borderId="35" xfId="8" applyFont="1" applyFill="1" applyBorder="1" applyAlignment="1" applyProtection="1">
      <alignment horizontal="center" vertical="center" wrapText="1"/>
      <protection locked="0"/>
    </xf>
    <xf numFmtId="0" fontId="56" fillId="0" borderId="0" xfId="0" applyFont="1" applyFill="1" applyBorder="1" applyAlignment="1" applyProtection="1">
      <alignment horizontal="right"/>
    </xf>
    <xf numFmtId="0" fontId="31" fillId="0" borderId="22" xfId="0" applyFont="1" applyFill="1" applyBorder="1" applyAlignment="1">
      <alignment horizontal="center" vertical="center" wrapText="1"/>
    </xf>
    <xf numFmtId="0" fontId="28" fillId="0" borderId="22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40" fillId="0" borderId="0" xfId="0" applyFont="1" applyFill="1" applyProtection="1">
      <protection locked="0"/>
    </xf>
    <xf numFmtId="0" fontId="0" fillId="0" borderId="61" xfId="0" applyFill="1" applyBorder="1" applyProtection="1">
      <protection locked="0"/>
    </xf>
    <xf numFmtId="0" fontId="0" fillId="0" borderId="62" xfId="0" applyFill="1" applyBorder="1" applyProtection="1">
      <protection locked="0"/>
    </xf>
    <xf numFmtId="0" fontId="0" fillId="0" borderId="22" xfId="0" applyFill="1" applyBorder="1" applyAlignment="1" applyProtection="1">
      <alignment vertical="center"/>
      <protection locked="0"/>
    </xf>
    <xf numFmtId="0" fontId="26" fillId="0" borderId="6" xfId="0" applyFont="1" applyBorder="1" applyAlignment="1">
      <alignment horizontal="left" indent="1"/>
    </xf>
    <xf numFmtId="0" fontId="0" fillId="0" borderId="0" xfId="0" applyAlignment="1" applyProtection="1">
      <alignment horizontal="left"/>
      <protection locked="0"/>
    </xf>
    <xf numFmtId="49" fontId="0" fillId="0" borderId="0" xfId="0" applyNumberFormat="1"/>
    <xf numFmtId="166" fontId="10" fillId="0" borderId="0" xfId="7" applyNumberFormat="1" applyFont="1" applyFill="1" applyAlignment="1" applyProtection="1">
      <alignment vertical="center" wrapText="1"/>
      <protection locked="0"/>
    </xf>
    <xf numFmtId="166" fontId="20" fillId="0" borderId="63" xfId="7" applyNumberFormat="1" applyFont="1" applyFill="1" applyBorder="1" applyAlignment="1">
      <alignment horizontal="center" vertical="center"/>
    </xf>
    <xf numFmtId="166" fontId="20" fillId="0" borderId="22" xfId="7" applyNumberFormat="1" applyFont="1" applyFill="1" applyBorder="1" applyAlignment="1">
      <alignment horizontal="center" vertical="center"/>
    </xf>
    <xf numFmtId="166" fontId="20" fillId="0" borderId="64" xfId="7" applyNumberFormat="1" applyFont="1" applyFill="1" applyBorder="1" applyAlignment="1">
      <alignment horizontal="center" vertical="center"/>
    </xf>
    <xf numFmtId="166" fontId="20" fillId="0" borderId="22" xfId="7" applyNumberFormat="1" applyFont="1" applyFill="1" applyBorder="1" applyAlignment="1">
      <alignment horizontal="center" vertical="center" wrapText="1"/>
    </xf>
    <xf numFmtId="166" fontId="20" fillId="0" borderId="64" xfId="7" applyNumberFormat="1" applyFont="1" applyFill="1" applyBorder="1" applyAlignment="1">
      <alignment horizontal="center" vertical="center" wrapText="1"/>
    </xf>
    <xf numFmtId="49" fontId="37" fillId="0" borderId="57" xfId="7" applyNumberFormat="1" applyFont="1" applyFill="1" applyBorder="1" applyAlignment="1">
      <alignment horizontal="left" vertical="center"/>
    </xf>
    <xf numFmtId="49" fontId="58" fillId="0" borderId="65" xfId="7" quotePrefix="1" applyNumberFormat="1" applyFont="1" applyFill="1" applyBorder="1" applyAlignment="1">
      <alignment horizontal="left" vertical="center"/>
    </xf>
    <xf numFmtId="49" fontId="37" fillId="0" borderId="65" xfId="7" applyNumberFormat="1" applyFont="1" applyFill="1" applyBorder="1" applyAlignment="1">
      <alignment horizontal="left" vertical="center"/>
    </xf>
    <xf numFmtId="49" fontId="30" fillId="0" borderId="42" xfId="7" applyNumberFormat="1" applyFont="1" applyFill="1" applyBorder="1" applyAlignment="1" applyProtection="1">
      <alignment horizontal="left" vertical="center"/>
      <protection locked="0"/>
    </xf>
    <xf numFmtId="49" fontId="37" fillId="0" borderId="9" xfId="7" applyNumberFormat="1" applyFont="1" applyFill="1" applyBorder="1" applyAlignment="1">
      <alignment horizontal="left" vertical="center"/>
    </xf>
    <xf numFmtId="49" fontId="37" fillId="0" borderId="8" xfId="7" applyNumberFormat="1" applyFont="1" applyFill="1" applyBorder="1" applyAlignment="1">
      <alignment horizontal="left" vertical="center"/>
    </xf>
    <xf numFmtId="49" fontId="37" fillId="0" borderId="10" xfId="7" applyNumberFormat="1" applyFont="1" applyFill="1" applyBorder="1" applyAlignment="1" applyProtection="1">
      <alignment horizontal="left" vertical="center"/>
      <protection locked="0"/>
    </xf>
    <xf numFmtId="175" fontId="30" fillId="0" borderId="22" xfId="7" applyNumberFormat="1" applyFont="1" applyFill="1" applyBorder="1" applyAlignment="1">
      <alignment horizontal="left" vertical="center" wrapText="1"/>
    </xf>
    <xf numFmtId="166" fontId="17" fillId="0" borderId="0" xfId="7" applyNumberFormat="1" applyFill="1" applyAlignment="1">
      <alignment vertical="center" wrapText="1"/>
    </xf>
    <xf numFmtId="166" fontId="6" fillId="0" borderId="34" xfId="7" applyNumberFormat="1" applyFont="1" applyFill="1" applyBorder="1" applyAlignment="1">
      <alignment horizontal="right" vertical="center"/>
    </xf>
    <xf numFmtId="0" fontId="17" fillId="0" borderId="0" xfId="7" applyFill="1" applyAlignment="1">
      <alignment vertical="center"/>
    </xf>
    <xf numFmtId="166" fontId="31" fillId="0" borderId="22" xfId="7" applyNumberFormat="1" applyFont="1" applyFill="1" applyBorder="1" applyAlignment="1">
      <alignment horizontal="center" vertical="center" wrapText="1"/>
    </xf>
    <xf numFmtId="3" fontId="17" fillId="0" borderId="25" xfId="7" applyNumberFormat="1" applyFont="1" applyFill="1" applyBorder="1" applyAlignment="1" applyProtection="1">
      <alignment horizontal="right" vertical="center" wrapText="1"/>
      <protection locked="0"/>
    </xf>
    <xf numFmtId="3" fontId="17" fillId="0" borderId="24" xfId="7" applyNumberFormat="1" applyFont="1" applyFill="1" applyBorder="1" applyAlignment="1" applyProtection="1">
      <alignment horizontal="right" vertical="center" wrapText="1"/>
      <protection locked="0"/>
    </xf>
    <xf numFmtId="166" fontId="31" fillId="0" borderId="22" xfId="7" applyNumberFormat="1" applyFont="1" applyFill="1" applyBorder="1" applyAlignment="1">
      <alignment horizontal="right" vertical="center" wrapText="1"/>
    </xf>
    <xf numFmtId="0" fontId="70" fillId="0" borderId="0" xfId="0" applyFont="1" applyAlignment="1">
      <alignment vertical="top" textRotation="180"/>
    </xf>
    <xf numFmtId="0" fontId="0" fillId="0" borderId="0" xfId="0" applyFill="1" applyAlignment="1" applyProtection="1">
      <alignment horizontal="right"/>
      <protection locked="0"/>
    </xf>
    <xf numFmtId="166" fontId="31" fillId="0" borderId="0" xfId="7" applyNumberFormat="1" applyFont="1" applyFill="1" applyBorder="1" applyAlignment="1">
      <alignment horizontal="left" vertical="center" wrapText="1"/>
    </xf>
    <xf numFmtId="166" fontId="31" fillId="0" borderId="0" xfId="7" applyNumberFormat="1" applyFont="1" applyFill="1" applyBorder="1" applyAlignment="1">
      <alignment horizontal="right" vertical="center" wrapText="1"/>
    </xf>
    <xf numFmtId="0" fontId="71" fillId="0" borderId="0" xfId="0" applyFont="1"/>
    <xf numFmtId="166" fontId="37" fillId="0" borderId="66" xfId="7" applyNumberFormat="1" applyFont="1" applyFill="1" applyBorder="1" applyAlignment="1" applyProtection="1">
      <alignment horizontal="right" vertical="center" indent="2"/>
    </xf>
    <xf numFmtId="166" fontId="37" fillId="0" borderId="66" xfId="7" applyNumberFormat="1" applyFont="1" applyFill="1" applyBorder="1" applyAlignment="1" applyProtection="1">
      <alignment horizontal="right" vertical="center" wrapText="1" indent="2"/>
      <protection locked="0"/>
    </xf>
    <xf numFmtId="166" fontId="37" fillId="0" borderId="67" xfId="7" applyNumberFormat="1" applyFont="1" applyFill="1" applyBorder="1" applyAlignment="1" applyProtection="1">
      <alignment horizontal="right" vertical="center" wrapText="1" indent="2"/>
      <protection locked="0"/>
    </xf>
    <xf numFmtId="166" fontId="58" fillId="0" borderId="23" xfId="7" applyNumberFormat="1" applyFont="1" applyFill="1" applyBorder="1" applyAlignment="1" applyProtection="1">
      <alignment horizontal="right" vertical="center" indent="2"/>
    </xf>
    <xf numFmtId="166" fontId="58" fillId="0" borderId="23" xfId="7" applyNumberFormat="1" applyFont="1" applyFill="1" applyBorder="1" applyAlignment="1" applyProtection="1">
      <alignment horizontal="right" vertical="center" wrapText="1" indent="2"/>
      <protection locked="0"/>
    </xf>
    <xf numFmtId="166" fontId="37" fillId="0" borderId="23" xfId="7" applyNumberFormat="1" applyFont="1" applyFill="1" applyBorder="1" applyAlignment="1" applyProtection="1">
      <alignment horizontal="right" vertical="center" indent="2"/>
    </xf>
    <xf numFmtId="166" fontId="37" fillId="0" borderId="23" xfId="7" applyNumberFormat="1" applyFont="1" applyFill="1" applyBorder="1" applyAlignment="1" applyProtection="1">
      <alignment horizontal="right" vertical="center" wrapText="1" indent="2"/>
      <protection locked="0"/>
    </xf>
    <xf numFmtId="166" fontId="30" fillId="0" borderId="22" xfId="7" applyNumberFormat="1" applyFont="1" applyFill="1" applyBorder="1" applyAlignment="1" applyProtection="1">
      <alignment horizontal="right" vertical="center" indent="2"/>
    </xf>
    <xf numFmtId="166" fontId="30" fillId="0" borderId="22" xfId="7" applyNumberFormat="1" applyFont="1" applyFill="1" applyBorder="1" applyAlignment="1">
      <alignment horizontal="right" vertical="center" indent="2"/>
    </xf>
    <xf numFmtId="166" fontId="30" fillId="0" borderId="22" xfId="7" applyNumberFormat="1" applyFont="1" applyFill="1" applyBorder="1" applyAlignment="1" applyProtection="1">
      <alignment horizontal="right" vertical="center" wrapText="1" indent="2"/>
    </xf>
    <xf numFmtId="166" fontId="37" fillId="0" borderId="24" xfId="7" applyNumberFormat="1" applyFont="1" applyFill="1" applyBorder="1" applyAlignment="1" applyProtection="1">
      <alignment horizontal="right" vertical="center" indent="2"/>
    </xf>
    <xf numFmtId="166" fontId="37" fillId="0" borderId="24" xfId="7" applyNumberFormat="1" applyFont="1" applyFill="1" applyBorder="1" applyAlignment="1" applyProtection="1">
      <alignment horizontal="right" vertical="center" wrapText="1" indent="2"/>
      <protection locked="0"/>
    </xf>
    <xf numFmtId="166" fontId="37" fillId="0" borderId="68" xfId="7" applyNumberFormat="1" applyFont="1" applyFill="1" applyBorder="1" applyAlignment="1" applyProtection="1">
      <alignment horizontal="right" vertical="center" wrapText="1" indent="2"/>
      <protection locked="0"/>
    </xf>
    <xf numFmtId="166" fontId="6" fillId="0" borderId="34" xfId="7" applyNumberFormat="1" applyFont="1" applyFill="1" applyBorder="1" applyAlignment="1" applyProtection="1">
      <alignment horizontal="right" vertical="center"/>
    </xf>
    <xf numFmtId="0" fontId="22" fillId="0" borderId="27" xfId="8" applyFont="1" applyFill="1" applyBorder="1" applyAlignment="1" applyProtection="1">
      <alignment horizontal="left" vertical="center" wrapText="1" indent="1"/>
    </xf>
    <xf numFmtId="0" fontId="0" fillId="6" borderId="0" xfId="0" applyFill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52" fillId="0" borderId="0" xfId="0" applyFont="1" applyProtection="1">
      <protection locked="0"/>
    </xf>
    <xf numFmtId="0" fontId="0" fillId="0" borderId="0" xfId="0" applyAlignment="1" applyProtection="1">
      <alignment horizontal="right"/>
      <protection locked="0"/>
    </xf>
    <xf numFmtId="0" fontId="31" fillId="0" borderId="73" xfId="0" applyFont="1" applyBorder="1" applyProtection="1">
      <protection locked="0"/>
    </xf>
    <xf numFmtId="0" fontId="34" fillId="0" borderId="0" xfId="0" applyFont="1" applyProtection="1">
      <protection locked="0"/>
    </xf>
    <xf numFmtId="168" fontId="46" fillId="0" borderId="3" xfId="2" applyNumberFormat="1" applyFont="1" applyBorder="1" applyProtection="1">
      <protection locked="0"/>
    </xf>
    <xf numFmtId="168" fontId="46" fillId="0" borderId="2" xfId="2" applyNumberFormat="1" applyFont="1" applyBorder="1" applyProtection="1">
      <protection locked="0"/>
    </xf>
    <xf numFmtId="166" fontId="46" fillId="0" borderId="2" xfId="0" applyNumberFormat="1" applyFont="1" applyBorder="1" applyAlignment="1" applyProtection="1">
      <alignment vertical="center" wrapText="1"/>
      <protection locked="0"/>
    </xf>
    <xf numFmtId="0" fontId="0" fillId="0" borderId="66" xfId="0" applyBorder="1" applyProtection="1">
      <protection locked="0"/>
    </xf>
    <xf numFmtId="0" fontId="26" fillId="0" borderId="69" xfId="0" applyFont="1" applyBorder="1" applyAlignment="1" applyProtection="1">
      <alignment horizontal="left" vertical="center" wrapText="1"/>
      <protection locked="0"/>
    </xf>
    <xf numFmtId="166" fontId="26" fillId="0" borderId="56" xfId="0" applyNumberFormat="1" applyFont="1" applyBorder="1" applyAlignment="1" applyProtection="1">
      <alignment horizontal="right" vertical="center" wrapText="1"/>
      <protection locked="0"/>
    </xf>
    <xf numFmtId="0" fontId="0" fillId="0" borderId="61" xfId="0" applyBorder="1" applyProtection="1">
      <protection locked="0"/>
    </xf>
    <xf numFmtId="0" fontId="26" fillId="0" borderId="31" xfId="0" applyFont="1" applyBorder="1" applyAlignment="1" applyProtection="1">
      <alignment horizontal="left" vertical="center" wrapText="1"/>
      <protection locked="0"/>
    </xf>
    <xf numFmtId="0" fontId="27" fillId="0" borderId="31" xfId="0" applyFont="1" applyBorder="1" applyAlignment="1" applyProtection="1">
      <alignment horizontal="left" vertical="center" wrapText="1"/>
      <protection locked="0"/>
    </xf>
    <xf numFmtId="166" fontId="15" fillId="0" borderId="0" xfId="8" applyNumberFormat="1" applyFont="1" applyFill="1" applyProtection="1"/>
    <xf numFmtId="0" fontId="0" fillId="0" borderId="49" xfId="0" applyBorder="1" applyProtection="1">
      <protection locked="0"/>
    </xf>
    <xf numFmtId="0" fontId="27" fillId="0" borderId="69" xfId="0" applyFont="1" applyBorder="1" applyAlignment="1" applyProtection="1">
      <alignment horizontal="left" vertical="center" wrapText="1"/>
      <protection locked="0"/>
    </xf>
    <xf numFmtId="166" fontId="0" fillId="0" borderId="0" xfId="0" applyNumberFormat="1" applyFill="1" applyProtection="1">
      <protection locked="0"/>
    </xf>
    <xf numFmtId="166" fontId="17" fillId="0" borderId="0" xfId="7" applyNumberFormat="1" applyFill="1" applyAlignment="1">
      <alignment vertical="center"/>
    </xf>
    <xf numFmtId="166" fontId="12" fillId="0" borderId="0" xfId="8" applyNumberFormat="1" applyFont="1" applyFill="1"/>
    <xf numFmtId="166" fontId="15" fillId="0" borderId="0" xfId="8" applyNumberFormat="1" applyFont="1" applyFill="1"/>
    <xf numFmtId="166" fontId="64" fillId="0" borderId="0" xfId="5" applyNumberFormat="1" applyFill="1" applyProtection="1"/>
    <xf numFmtId="0" fontId="64" fillId="0" borderId="0" xfId="5" applyFill="1" applyProtection="1"/>
    <xf numFmtId="168" fontId="46" fillId="0" borderId="3" xfId="2" applyNumberFormat="1" applyFont="1" applyFill="1" applyBorder="1" applyProtection="1">
      <protection locked="0"/>
    </xf>
    <xf numFmtId="166" fontId="27" fillId="0" borderId="56" xfId="0" applyNumberFormat="1" applyFont="1" applyBorder="1" applyAlignment="1" applyProtection="1">
      <alignment horizontal="right" vertical="center" wrapText="1"/>
      <protection locked="0"/>
    </xf>
    <xf numFmtId="166" fontId="61" fillId="0" borderId="56" xfId="0" applyNumberFormat="1" applyFont="1" applyBorder="1" applyAlignment="1" applyProtection="1">
      <alignment horizontal="right" vertical="center" wrapText="1"/>
      <protection locked="0"/>
    </xf>
    <xf numFmtId="166" fontId="12" fillId="0" borderId="0" xfId="8" applyNumberFormat="1" applyFill="1" applyProtection="1"/>
    <xf numFmtId="0" fontId="62" fillId="0" borderId="0" xfId="0" applyFont="1" applyAlignment="1">
      <alignment horizontal="left" wrapText="1"/>
    </xf>
    <xf numFmtId="166" fontId="34" fillId="0" borderId="0" xfId="0" applyNumberFormat="1" applyFont="1" applyFill="1" applyProtection="1">
      <protection locked="0"/>
    </xf>
    <xf numFmtId="1" fontId="22" fillId="0" borderId="20" xfId="0" applyNumberFormat="1" applyFont="1" applyFill="1" applyBorder="1" applyAlignment="1" applyProtection="1">
      <alignment vertical="center" wrapText="1"/>
    </xf>
    <xf numFmtId="176" fontId="37" fillId="0" borderId="66" xfId="7" applyNumberFormat="1" applyFont="1" applyFill="1" applyBorder="1" applyAlignment="1" applyProtection="1">
      <alignment horizontal="right" vertical="center" indent="2"/>
    </xf>
    <xf numFmtId="176" fontId="22" fillId="0" borderId="2" xfId="0" applyNumberFormat="1" applyFont="1" applyFill="1" applyBorder="1" applyAlignment="1" applyProtection="1">
      <alignment vertical="center" wrapText="1"/>
      <protection locked="0"/>
    </xf>
    <xf numFmtId="176" fontId="37" fillId="0" borderId="66" xfId="7" applyNumberFormat="1" applyFont="1" applyFill="1" applyBorder="1" applyAlignment="1" applyProtection="1">
      <alignment horizontal="right" vertical="center" wrapText="1" indent="2"/>
      <protection locked="0"/>
    </xf>
    <xf numFmtId="176" fontId="37" fillId="0" borderId="67" xfId="7" applyNumberFormat="1" applyFont="1" applyFill="1" applyBorder="1" applyAlignment="1" applyProtection="1">
      <alignment horizontal="right" vertical="center" wrapText="1" indent="2"/>
      <protection locked="0"/>
    </xf>
    <xf numFmtId="176" fontId="58" fillId="0" borderId="23" xfId="7" applyNumberFormat="1" applyFont="1" applyFill="1" applyBorder="1" applyAlignment="1" applyProtection="1">
      <alignment horizontal="right" vertical="center" indent="2"/>
    </xf>
    <xf numFmtId="176" fontId="58" fillId="0" borderId="23" xfId="7" applyNumberFormat="1" applyFont="1" applyFill="1" applyBorder="1" applyAlignment="1" applyProtection="1">
      <alignment horizontal="right" vertical="center" wrapText="1" indent="2"/>
      <protection locked="0"/>
    </xf>
    <xf numFmtId="176" fontId="37" fillId="0" borderId="23" xfId="7" applyNumberFormat="1" applyFont="1" applyFill="1" applyBorder="1" applyAlignment="1" applyProtection="1">
      <alignment horizontal="right" vertical="center" indent="2"/>
    </xf>
    <xf numFmtId="176" fontId="37" fillId="0" borderId="23" xfId="7" applyNumberFormat="1" applyFont="1" applyFill="1" applyBorder="1" applyAlignment="1" applyProtection="1">
      <alignment horizontal="right" vertical="center" wrapText="1" indent="2"/>
      <protection locked="0"/>
    </xf>
    <xf numFmtId="176" fontId="30" fillId="0" borderId="22" xfId="7" applyNumberFormat="1" applyFont="1" applyFill="1" applyBorder="1" applyAlignment="1" applyProtection="1">
      <alignment horizontal="right" vertical="center" indent="2"/>
    </xf>
    <xf numFmtId="176" fontId="30" fillId="0" borderId="22" xfId="7" applyNumberFormat="1" applyFont="1" applyFill="1" applyBorder="1" applyAlignment="1">
      <alignment horizontal="right" vertical="center" indent="2"/>
    </xf>
    <xf numFmtId="176" fontId="37" fillId="0" borderId="24" xfId="7" applyNumberFormat="1" applyFont="1" applyFill="1" applyBorder="1" applyAlignment="1" applyProtection="1">
      <alignment horizontal="right" vertical="center" indent="2"/>
    </xf>
    <xf numFmtId="176" fontId="37" fillId="0" borderId="24" xfId="7" applyNumberFormat="1" applyFont="1" applyFill="1" applyBorder="1" applyAlignment="1" applyProtection="1">
      <alignment horizontal="right" vertical="center" wrapText="1" indent="2"/>
      <protection locked="0"/>
    </xf>
    <xf numFmtId="176" fontId="37" fillId="0" borderId="68" xfId="7" applyNumberFormat="1" applyFont="1" applyFill="1" applyBorder="1" applyAlignment="1" applyProtection="1">
      <alignment horizontal="right" vertical="center" wrapText="1" indent="2"/>
      <protection locked="0"/>
    </xf>
    <xf numFmtId="176" fontId="30" fillId="0" borderId="22" xfId="7" applyNumberFormat="1" applyFont="1" applyFill="1" applyBorder="1" applyAlignment="1" applyProtection="1">
      <alignment horizontal="right" vertical="center" wrapText="1" indent="2"/>
    </xf>
    <xf numFmtId="176" fontId="0" fillId="0" borderId="0" xfId="0" applyNumberFormat="1" applyFill="1"/>
    <xf numFmtId="166" fontId="29" fillId="0" borderId="7" xfId="0" applyNumberFormat="1" applyFont="1" applyFill="1" applyBorder="1" applyAlignment="1" applyProtection="1">
      <alignment horizontal="left" vertical="center" wrapText="1"/>
      <protection locked="0"/>
    </xf>
    <xf numFmtId="3" fontId="8" fillId="0" borderId="14" xfId="0" applyNumberFormat="1" applyFont="1" applyFill="1" applyBorder="1" applyAlignment="1" applyProtection="1">
      <alignment vertical="center" wrapText="1"/>
    </xf>
    <xf numFmtId="176" fontId="8" fillId="0" borderId="13" xfId="0" applyNumberFormat="1" applyFont="1" applyFill="1" applyBorder="1" applyAlignment="1" applyProtection="1">
      <alignment horizontal="left" vertical="center" wrapText="1"/>
    </xf>
    <xf numFmtId="176" fontId="20" fillId="0" borderId="14" xfId="0" applyNumberFormat="1" applyFont="1" applyFill="1" applyBorder="1" applyAlignment="1" applyProtection="1">
      <alignment vertical="center" wrapText="1"/>
    </xf>
    <xf numFmtId="176" fontId="20" fillId="2" borderId="14" xfId="0" applyNumberFormat="1" applyFont="1" applyFill="1" applyBorder="1" applyAlignment="1" applyProtection="1">
      <alignment vertical="center" wrapText="1"/>
    </xf>
    <xf numFmtId="176" fontId="20" fillId="0" borderId="17" xfId="0" applyNumberFormat="1" applyFont="1" applyFill="1" applyBorder="1" applyAlignment="1" applyProtection="1">
      <alignment vertical="center" wrapText="1"/>
    </xf>
    <xf numFmtId="176" fontId="4" fillId="0" borderId="0" xfId="0" applyNumberFormat="1" applyFont="1" applyFill="1" applyAlignment="1">
      <alignment vertical="center" wrapText="1"/>
    </xf>
    <xf numFmtId="176" fontId="22" fillId="0" borderId="2" xfId="0" applyNumberFormat="1" applyFont="1" applyFill="1" applyBorder="1" applyAlignment="1" applyProtection="1">
      <alignment horizontal="center" vertical="center" wrapText="1"/>
      <protection locked="0"/>
    </xf>
    <xf numFmtId="176" fontId="19" fillId="0" borderId="20" xfId="0" applyNumberFormat="1" applyFont="1" applyFill="1" applyBorder="1" applyAlignment="1" applyProtection="1">
      <alignment vertical="center" wrapText="1"/>
    </xf>
    <xf numFmtId="176" fontId="20" fillId="0" borderId="63" xfId="7" applyNumberFormat="1" applyFont="1" applyFill="1" applyBorder="1" applyAlignment="1">
      <alignment horizontal="center" vertical="center"/>
    </xf>
    <xf numFmtId="176" fontId="20" fillId="0" borderId="22" xfId="7" applyNumberFormat="1" applyFont="1" applyFill="1" applyBorder="1" applyAlignment="1">
      <alignment horizontal="center" vertical="center"/>
    </xf>
    <xf numFmtId="176" fontId="20" fillId="0" borderId="64" xfId="7" applyNumberFormat="1" applyFont="1" applyFill="1" applyBorder="1" applyAlignment="1">
      <alignment horizontal="center" vertical="center"/>
    </xf>
    <xf numFmtId="176" fontId="20" fillId="0" borderId="22" xfId="7" applyNumberFormat="1" applyFont="1" applyFill="1" applyBorder="1" applyAlignment="1">
      <alignment horizontal="center" vertical="center" wrapText="1"/>
    </xf>
    <xf numFmtId="176" fontId="20" fillId="0" borderId="64" xfId="7" applyNumberFormat="1" applyFont="1" applyFill="1" applyBorder="1" applyAlignment="1">
      <alignment horizontal="center" vertical="center" wrapText="1"/>
    </xf>
    <xf numFmtId="176" fontId="37" fillId="0" borderId="57" xfId="7" applyNumberFormat="1" applyFont="1" applyFill="1" applyBorder="1" applyAlignment="1">
      <alignment horizontal="left" vertical="center"/>
    </xf>
    <xf numFmtId="176" fontId="58" fillId="0" borderId="65" xfId="7" quotePrefix="1" applyNumberFormat="1" applyFont="1" applyFill="1" applyBorder="1" applyAlignment="1">
      <alignment horizontal="left" vertical="center"/>
    </xf>
    <xf numFmtId="176" fontId="37" fillId="0" borderId="65" xfId="7" applyNumberFormat="1" applyFont="1" applyFill="1" applyBorder="1" applyAlignment="1">
      <alignment horizontal="left" vertical="center"/>
    </xf>
    <xf numFmtId="176" fontId="30" fillId="0" borderId="42" xfId="7" applyNumberFormat="1" applyFont="1" applyFill="1" applyBorder="1" applyAlignment="1" applyProtection="1">
      <alignment horizontal="left" vertical="center"/>
      <protection locked="0"/>
    </xf>
    <xf numFmtId="176" fontId="37" fillId="0" borderId="9" xfId="7" applyNumberFormat="1" applyFont="1" applyFill="1" applyBorder="1" applyAlignment="1">
      <alignment horizontal="left" vertical="center"/>
    </xf>
    <xf numFmtId="176" fontId="37" fillId="0" borderId="8" xfId="7" applyNumberFormat="1" applyFont="1" applyFill="1" applyBorder="1" applyAlignment="1">
      <alignment horizontal="left" vertical="center"/>
    </xf>
    <xf numFmtId="176" fontId="37" fillId="0" borderId="10" xfId="7" applyNumberFormat="1" applyFont="1" applyFill="1" applyBorder="1" applyAlignment="1" applyProtection="1">
      <alignment horizontal="left" vertical="center"/>
      <protection locked="0"/>
    </xf>
    <xf numFmtId="176" fontId="30" fillId="0" borderId="22" xfId="7" applyNumberFormat="1" applyFont="1" applyFill="1" applyBorder="1" applyAlignment="1">
      <alignment horizontal="left" vertical="center" wrapText="1"/>
    </xf>
    <xf numFmtId="176" fontId="0" fillId="0" borderId="0" xfId="0" applyNumberFormat="1" applyFill="1" applyProtection="1">
      <protection locked="0"/>
    </xf>
    <xf numFmtId="176" fontId="10" fillId="0" borderId="0" xfId="7" applyNumberFormat="1" applyFont="1" applyFill="1" applyAlignment="1" applyProtection="1">
      <alignment vertical="center" wrapText="1"/>
      <protection locked="0"/>
    </xf>
    <xf numFmtId="176" fontId="6" fillId="0" borderId="34" xfId="7" applyNumberFormat="1" applyFont="1" applyFill="1" applyBorder="1" applyAlignment="1" applyProtection="1">
      <alignment horizontal="right" vertical="center"/>
    </xf>
    <xf numFmtId="0" fontId="72" fillId="0" borderId="0" xfId="0" applyFont="1" applyAlignment="1">
      <alignment horizontal="center" vertical="top" wrapText="1"/>
    </xf>
    <xf numFmtId="0" fontId="54" fillId="0" borderId="0" xfId="0" applyFont="1" applyAlignment="1">
      <alignment horizontal="center"/>
    </xf>
    <xf numFmtId="0" fontId="53" fillId="0" borderId="0" xfId="0" applyFont="1" applyAlignment="1">
      <alignment horizontal="center" vertical="top" wrapText="1"/>
    </xf>
    <xf numFmtId="0" fontId="53" fillId="0" borderId="0" xfId="0" applyFont="1" applyAlignment="1">
      <alignment horizontal="center" vertical="top"/>
    </xf>
    <xf numFmtId="0" fontId="34" fillId="6" borderId="0" xfId="0" applyFont="1" applyFill="1" applyAlignment="1" applyProtection="1">
      <alignment horizontal="center"/>
      <protection locked="0"/>
    </xf>
    <xf numFmtId="0" fontId="0" fillId="0" borderId="0" xfId="0" applyAlignment="1" applyProtection="1">
      <protection locked="0"/>
    </xf>
    <xf numFmtId="0" fontId="23" fillId="6" borderId="0" xfId="0" applyFont="1" applyFill="1" applyAlignment="1" applyProtection="1">
      <alignment horizontal="center"/>
      <protection locked="0"/>
    </xf>
    <xf numFmtId="0" fontId="0" fillId="6" borderId="0" xfId="0" applyFill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36" fillId="0" borderId="0" xfId="0" applyFont="1" applyAlignment="1" applyProtection="1">
      <alignment horizontal="center"/>
      <protection locked="0"/>
    </xf>
    <xf numFmtId="0" fontId="52" fillId="0" borderId="0" xfId="8" applyFont="1" applyFill="1" applyAlignment="1" applyProtection="1">
      <alignment horizontal="right"/>
      <protection locked="0"/>
    </xf>
    <xf numFmtId="0" fontId="52" fillId="0" borderId="0" xfId="0" applyFont="1" applyAlignment="1" applyProtection="1">
      <alignment horizontal="right"/>
      <protection locked="0"/>
    </xf>
    <xf numFmtId="166" fontId="7" fillId="0" borderId="0" xfId="8" applyNumberFormat="1" applyFont="1" applyFill="1" applyBorder="1" applyAlignment="1" applyProtection="1">
      <alignment horizontal="center" vertical="center"/>
      <protection locked="0"/>
    </xf>
    <xf numFmtId="166" fontId="35" fillId="0" borderId="34" xfId="8" applyNumberFormat="1" applyFont="1" applyFill="1" applyBorder="1" applyAlignment="1" applyProtection="1">
      <alignment horizontal="left" vertical="center"/>
      <protection locked="0"/>
    </xf>
    <xf numFmtId="166" fontId="35" fillId="0" borderId="34" xfId="8" applyNumberFormat="1" applyFont="1" applyFill="1" applyBorder="1" applyAlignment="1" applyProtection="1">
      <alignment horizontal="left"/>
    </xf>
    <xf numFmtId="0" fontId="28" fillId="0" borderId="0" xfId="8" applyFont="1" applyFill="1" applyAlignment="1" applyProtection="1">
      <alignment horizontal="center"/>
    </xf>
    <xf numFmtId="166" fontId="35" fillId="0" borderId="34" xfId="8" applyNumberFormat="1" applyFont="1" applyFill="1" applyBorder="1" applyAlignment="1" applyProtection="1">
      <alignment horizontal="left" vertical="center"/>
    </xf>
    <xf numFmtId="166" fontId="7" fillId="0" borderId="0" xfId="8" applyNumberFormat="1" applyFont="1" applyFill="1" applyBorder="1" applyAlignment="1" applyProtection="1">
      <alignment horizontal="center" vertical="center"/>
    </xf>
    <xf numFmtId="166" fontId="30" fillId="0" borderId="66" xfId="0" applyNumberFormat="1" applyFont="1" applyFill="1" applyBorder="1" applyAlignment="1" applyProtection="1">
      <alignment horizontal="center" vertical="center" wrapText="1"/>
    </xf>
    <xf numFmtId="166" fontId="30" fillId="0" borderId="64" xfId="0" applyNumberFormat="1" applyFont="1" applyFill="1" applyBorder="1" applyAlignment="1" applyProtection="1">
      <alignment horizontal="center" vertical="center" wrapText="1"/>
    </xf>
    <xf numFmtId="166" fontId="52" fillId="0" borderId="0" xfId="0" applyNumberFormat="1" applyFont="1" applyFill="1" applyAlignment="1" applyProtection="1">
      <alignment horizontal="center" textRotation="180" wrapText="1"/>
    </xf>
    <xf numFmtId="166" fontId="73" fillId="0" borderId="54" xfId="0" applyNumberFormat="1" applyFont="1" applyFill="1" applyBorder="1" applyAlignment="1" applyProtection="1">
      <alignment horizontal="left" vertical="top" wrapText="1"/>
    </xf>
    <xf numFmtId="166" fontId="30" fillId="0" borderId="67" xfId="0" applyNumberFormat="1" applyFont="1" applyFill="1" applyBorder="1" applyAlignment="1" applyProtection="1">
      <alignment horizontal="center" vertical="center" wrapText="1"/>
    </xf>
    <xf numFmtId="166" fontId="30" fillId="0" borderId="68" xfId="0" applyNumberFormat="1" applyFont="1" applyFill="1" applyBorder="1" applyAlignment="1" applyProtection="1">
      <alignment horizontal="center" vertical="center" wrapText="1"/>
    </xf>
    <xf numFmtId="166" fontId="5" fillId="0" borderId="0" xfId="8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Border="1" applyAlignment="1" applyProtection="1">
      <alignment horizontal="right"/>
      <protection locked="0"/>
    </xf>
    <xf numFmtId="0" fontId="31" fillId="0" borderId="36" xfId="8" applyFont="1" applyFill="1" applyBorder="1" applyAlignment="1">
      <alignment horizontal="center" vertical="center" wrapText="1"/>
    </xf>
    <xf numFmtId="0" fontId="31" fillId="0" borderId="21" xfId="8" applyFont="1" applyFill="1" applyBorder="1" applyAlignment="1">
      <alignment horizontal="center" vertical="center" wrapText="1"/>
    </xf>
    <xf numFmtId="0" fontId="31" fillId="0" borderId="11" xfId="8" applyFont="1" applyFill="1" applyBorder="1" applyAlignment="1">
      <alignment horizontal="center" vertical="center" wrapText="1"/>
    </xf>
    <xf numFmtId="0" fontId="31" fillId="0" borderId="10" xfId="8" applyFont="1" applyFill="1" applyBorder="1" applyAlignment="1">
      <alignment horizontal="center" vertical="center" wrapText="1"/>
    </xf>
    <xf numFmtId="0" fontId="31" fillId="0" borderId="4" xfId="8" applyFont="1" applyFill="1" applyBorder="1" applyAlignment="1">
      <alignment horizontal="center" vertical="center" wrapText="1"/>
    </xf>
    <xf numFmtId="0" fontId="31" fillId="0" borderId="6" xfId="8" applyFont="1" applyFill="1" applyBorder="1" applyAlignment="1">
      <alignment horizontal="center" vertical="center" wrapText="1"/>
    </xf>
    <xf numFmtId="0" fontId="21" fillId="0" borderId="0" xfId="0" applyFont="1" applyFill="1" applyBorder="1" applyAlignment="1" applyProtection="1">
      <alignment horizontal="right"/>
      <protection locked="0"/>
    </xf>
    <xf numFmtId="166" fontId="7" fillId="0" borderId="0" xfId="8" applyNumberFormat="1" applyFont="1" applyFill="1" applyBorder="1" applyAlignment="1" applyProtection="1">
      <alignment horizontal="center" vertical="center" wrapText="1"/>
      <protection locked="0"/>
    </xf>
    <xf numFmtId="0" fontId="30" fillId="0" borderId="13" xfId="8" applyFont="1" applyFill="1" applyBorder="1" applyAlignment="1" applyProtection="1">
      <alignment horizontal="left"/>
    </xf>
    <xf numFmtId="0" fontId="30" fillId="0" borderId="14" xfId="8" applyFont="1" applyFill="1" applyBorder="1" applyAlignment="1" applyProtection="1">
      <alignment horizontal="left"/>
    </xf>
    <xf numFmtId="0" fontId="22" fillId="0" borderId="54" xfId="8" applyFont="1" applyFill="1" applyBorder="1" applyAlignment="1">
      <alignment horizontal="justify" vertical="center" wrapText="1"/>
    </xf>
    <xf numFmtId="0" fontId="15" fillId="0" borderId="54" xfId="8" applyFont="1" applyBorder="1" applyAlignment="1">
      <alignment horizontal="left" vertical="top" wrapText="1"/>
    </xf>
    <xf numFmtId="166" fontId="23" fillId="0" borderId="0" xfId="0" applyNumberFormat="1" applyFont="1" applyFill="1" applyAlignment="1" applyProtection="1">
      <alignment horizontal="center" vertical="center" wrapText="1"/>
      <protection locked="0"/>
    </xf>
    <xf numFmtId="166" fontId="52" fillId="0" borderId="0" xfId="0" applyNumberFormat="1" applyFont="1" applyFill="1" applyAlignment="1" applyProtection="1">
      <alignment horizontal="right" vertical="center" wrapText="1"/>
      <protection locked="0"/>
    </xf>
    <xf numFmtId="0" fontId="52" fillId="0" borderId="0" xfId="0" applyFont="1" applyAlignment="1" applyProtection="1">
      <alignment horizontal="right" vertical="center" wrapText="1"/>
      <protection locked="0"/>
    </xf>
    <xf numFmtId="175" fontId="7" fillId="0" borderId="0" xfId="7" applyNumberFormat="1" applyFont="1" applyFill="1" applyBorder="1" applyAlignment="1" applyProtection="1">
      <alignment horizontal="center" vertical="center" wrapText="1"/>
      <protection locked="0"/>
    </xf>
    <xf numFmtId="166" fontId="31" fillId="0" borderId="42" xfId="7" applyNumberFormat="1" applyFont="1" applyFill="1" applyBorder="1" applyAlignment="1">
      <alignment horizontal="center" vertical="center" wrapText="1"/>
    </xf>
    <xf numFmtId="166" fontId="31" fillId="0" borderId="43" xfId="7" applyNumberFormat="1" applyFont="1" applyFill="1" applyBorder="1" applyAlignment="1">
      <alignment horizontal="center" vertical="center" wrapText="1"/>
    </xf>
    <xf numFmtId="166" fontId="0" fillId="0" borderId="57" xfId="7" applyNumberFormat="1" applyFont="1" applyFill="1" applyBorder="1" applyAlignment="1" applyProtection="1">
      <alignment horizontal="center" vertical="center" wrapText="1"/>
      <protection locked="0"/>
    </xf>
    <xf numFmtId="166" fontId="17" fillId="0" borderId="71" xfId="7" applyNumberFormat="1" applyFill="1" applyBorder="1" applyAlignment="1" applyProtection="1">
      <alignment horizontal="center" vertical="center" wrapText="1"/>
      <protection locked="0"/>
    </xf>
    <xf numFmtId="166" fontId="17" fillId="0" borderId="58" xfId="7" applyNumberFormat="1" applyFill="1" applyBorder="1" applyAlignment="1" applyProtection="1">
      <alignment horizontal="left" vertical="center" wrapText="1"/>
      <protection locked="0"/>
    </xf>
    <xf numFmtId="166" fontId="17" fillId="0" borderId="72" xfId="7" applyNumberFormat="1" applyFill="1" applyBorder="1" applyAlignment="1" applyProtection="1">
      <alignment horizontal="left" vertical="center" wrapText="1"/>
      <protection locked="0"/>
    </xf>
    <xf numFmtId="166" fontId="31" fillId="0" borderId="42" xfId="7" applyNumberFormat="1" applyFont="1" applyFill="1" applyBorder="1" applyAlignment="1">
      <alignment horizontal="left" vertical="center" wrapText="1"/>
    </xf>
    <xf numFmtId="166" fontId="31" fillId="0" borderId="43" xfId="7" applyNumberFormat="1" applyFont="1" applyFill="1" applyBorder="1" applyAlignment="1">
      <alignment horizontal="left" vertical="center" wrapText="1"/>
    </xf>
    <xf numFmtId="175" fontId="59" fillId="0" borderId="54" xfId="7" applyNumberFormat="1" applyFont="1" applyFill="1" applyBorder="1" applyAlignment="1" applyProtection="1">
      <alignment horizontal="left" vertical="center" wrapText="1"/>
      <protection locked="0"/>
    </xf>
    <xf numFmtId="0" fontId="23" fillId="0" borderId="0" xfId="7" applyFont="1" applyFill="1" applyAlignment="1">
      <alignment horizontal="center" vertical="center"/>
    </xf>
    <xf numFmtId="166" fontId="34" fillId="0" borderId="0" xfId="7" applyNumberFormat="1" applyFont="1" applyFill="1" applyAlignment="1" applyProtection="1">
      <alignment horizontal="left" vertical="center" wrapText="1"/>
      <protection locked="0"/>
    </xf>
    <xf numFmtId="166" fontId="0" fillId="0" borderId="0" xfId="7" applyNumberFormat="1" applyFont="1" applyFill="1" applyAlignment="1" applyProtection="1">
      <alignment horizontal="left" vertical="center" wrapText="1"/>
      <protection locked="0"/>
    </xf>
    <xf numFmtId="166" fontId="17" fillId="0" borderId="0" xfId="7" applyNumberFormat="1" applyFill="1" applyAlignment="1" applyProtection="1">
      <alignment horizontal="left" vertical="center" wrapText="1"/>
      <protection locked="0"/>
    </xf>
    <xf numFmtId="166" fontId="4" fillId="0" borderId="70" xfId="7" applyNumberFormat="1" applyFont="1" applyFill="1" applyBorder="1" applyAlignment="1">
      <alignment horizontal="center" vertical="center"/>
    </xf>
    <xf numFmtId="166" fontId="4" fillId="0" borderId="51" xfId="7" applyNumberFormat="1" applyFont="1" applyFill="1" applyBorder="1" applyAlignment="1">
      <alignment horizontal="center" vertical="center"/>
    </xf>
    <xf numFmtId="166" fontId="4" fillId="0" borderId="63" xfId="7" applyNumberFormat="1" applyFont="1" applyFill="1" applyBorder="1" applyAlignment="1">
      <alignment horizontal="center" vertical="center"/>
    </xf>
    <xf numFmtId="166" fontId="31" fillId="0" borderId="70" xfId="7" applyNumberFormat="1" applyFont="1" applyFill="1" applyBorder="1" applyAlignment="1">
      <alignment horizontal="center" vertical="center" wrapText="1"/>
    </xf>
    <xf numFmtId="166" fontId="31" fillId="0" borderId="54" xfId="7" applyNumberFormat="1" applyFont="1" applyFill="1" applyBorder="1" applyAlignment="1">
      <alignment horizontal="center" vertical="center" wrapText="1"/>
    </xf>
    <xf numFmtId="0" fontId="17" fillId="0" borderId="59" xfId="7" applyFont="1" applyBorder="1" applyAlignment="1">
      <alignment horizontal="center" vertical="center" wrapText="1"/>
    </xf>
    <xf numFmtId="166" fontId="4" fillId="0" borderId="66" xfId="7" applyNumberFormat="1" applyFont="1" applyFill="1" applyBorder="1" applyAlignment="1">
      <alignment horizontal="center" vertical="center" wrapText="1"/>
    </xf>
    <xf numFmtId="166" fontId="4" fillId="0" borderId="49" xfId="7" applyNumberFormat="1" applyFont="1" applyFill="1" applyBorder="1" applyAlignment="1">
      <alignment horizontal="center" vertical="center"/>
    </xf>
    <xf numFmtId="0" fontId="74" fillId="0" borderId="64" xfId="0" applyFont="1" applyBorder="1" applyAlignment="1">
      <alignment horizontal="center" vertical="center"/>
    </xf>
    <xf numFmtId="0" fontId="23" fillId="0" borderId="0" xfId="7" applyFont="1" applyFill="1" applyAlignment="1" applyProtection="1">
      <alignment horizontal="center" vertical="center"/>
      <protection locked="0"/>
    </xf>
    <xf numFmtId="0" fontId="23" fillId="0" borderId="0" xfId="7" applyFont="1" applyAlignment="1">
      <alignment horizontal="center" vertical="center"/>
    </xf>
    <xf numFmtId="166" fontId="4" fillId="0" borderId="42" xfId="7" applyNumberFormat="1" applyFont="1" applyFill="1" applyBorder="1" applyAlignment="1">
      <alignment horizontal="center" vertical="center" wrapText="1"/>
    </xf>
    <xf numFmtId="0" fontId="17" fillId="0" borderId="43" xfId="7" applyFont="1" applyBorder="1" applyAlignment="1">
      <alignment horizontal="center" vertical="center" wrapText="1"/>
    </xf>
    <xf numFmtId="0" fontId="17" fillId="0" borderId="35" xfId="7" applyFont="1" applyBorder="1" applyAlignment="1">
      <alignment horizontal="center" vertical="center" wrapText="1"/>
    </xf>
    <xf numFmtId="0" fontId="74" fillId="0" borderId="64" xfId="0" applyFont="1" applyBorder="1" applyAlignment="1">
      <alignment horizontal="center" vertical="center" wrapText="1"/>
    </xf>
    <xf numFmtId="0" fontId="60" fillId="0" borderId="0" xfId="7" applyFont="1" applyFill="1" applyAlignment="1">
      <alignment horizontal="center" vertical="top" textRotation="180"/>
    </xf>
    <xf numFmtId="176" fontId="34" fillId="0" borderId="0" xfId="7" applyNumberFormat="1" applyFont="1" applyFill="1" applyAlignment="1" applyProtection="1">
      <alignment horizontal="left" vertical="center" wrapText="1"/>
      <protection locked="0"/>
    </xf>
    <xf numFmtId="176" fontId="17" fillId="0" borderId="0" xfId="7" applyNumberFormat="1" applyFill="1" applyAlignment="1" applyProtection="1">
      <alignment horizontal="left" vertical="center" wrapText="1"/>
      <protection locked="0"/>
    </xf>
    <xf numFmtId="176" fontId="4" fillId="0" borderId="70" xfId="7" applyNumberFormat="1" applyFont="1" applyFill="1" applyBorder="1" applyAlignment="1">
      <alignment horizontal="center" vertical="center"/>
    </xf>
    <xf numFmtId="176" fontId="4" fillId="0" borderId="51" xfId="7" applyNumberFormat="1" applyFont="1" applyFill="1" applyBorder="1" applyAlignment="1">
      <alignment horizontal="center" vertical="center"/>
    </xf>
    <xf numFmtId="176" fontId="4" fillId="0" borderId="63" xfId="7" applyNumberFormat="1" applyFont="1" applyFill="1" applyBorder="1" applyAlignment="1">
      <alignment horizontal="center" vertical="center"/>
    </xf>
    <xf numFmtId="176" fontId="31" fillId="0" borderId="70" xfId="7" applyNumberFormat="1" applyFont="1" applyFill="1" applyBorder="1" applyAlignment="1">
      <alignment horizontal="center" vertical="center" wrapText="1"/>
    </xf>
    <xf numFmtId="176" fontId="31" fillId="0" borderId="54" xfId="7" applyNumberFormat="1" applyFont="1" applyFill="1" applyBorder="1" applyAlignment="1">
      <alignment horizontal="center" vertical="center" wrapText="1"/>
    </xf>
    <xf numFmtId="176" fontId="17" fillId="0" borderId="59" xfId="7" applyNumberFormat="1" applyFont="1" applyBorder="1" applyAlignment="1">
      <alignment horizontal="center" vertical="center" wrapText="1"/>
    </xf>
    <xf numFmtId="176" fontId="4" fillId="0" borderId="66" xfId="7" applyNumberFormat="1" applyFont="1" applyFill="1" applyBorder="1" applyAlignment="1">
      <alignment horizontal="center" vertical="center" wrapText="1"/>
    </xf>
    <xf numFmtId="176" fontId="4" fillId="0" borderId="49" xfId="7" applyNumberFormat="1" applyFont="1" applyFill="1" applyBorder="1" applyAlignment="1">
      <alignment horizontal="center" vertical="center"/>
    </xf>
    <xf numFmtId="176" fontId="74" fillId="0" borderId="64" xfId="0" applyNumberFormat="1" applyFont="1" applyBorder="1" applyAlignment="1">
      <alignment horizontal="center" vertical="center"/>
    </xf>
    <xf numFmtId="176" fontId="4" fillId="0" borderId="42" xfId="7" applyNumberFormat="1" applyFont="1" applyFill="1" applyBorder="1" applyAlignment="1">
      <alignment horizontal="center" vertical="center" wrapText="1"/>
    </xf>
    <xf numFmtId="176" fontId="17" fillId="0" borderId="43" xfId="7" applyNumberFormat="1" applyFont="1" applyBorder="1" applyAlignment="1">
      <alignment horizontal="center" vertical="center" wrapText="1"/>
    </xf>
    <xf numFmtId="176" fontId="17" fillId="0" borderId="35" xfId="7" applyNumberFormat="1" applyFont="1" applyBorder="1" applyAlignment="1">
      <alignment horizontal="center" vertical="center" wrapText="1"/>
    </xf>
    <xf numFmtId="176" fontId="74" fillId="0" borderId="64" xfId="0" applyNumberFormat="1" applyFont="1" applyBorder="1" applyAlignment="1">
      <alignment horizontal="center" vertical="center" wrapText="1"/>
    </xf>
    <xf numFmtId="0" fontId="3" fillId="0" borderId="0" xfId="0" applyFont="1" applyFill="1" applyAlignment="1" applyProtection="1">
      <alignment horizontal="left"/>
      <protection locked="0"/>
    </xf>
    <xf numFmtId="0" fontId="23" fillId="0" borderId="0" xfId="0" applyFont="1" applyFill="1" applyAlignment="1">
      <alignment horizontal="center" wrapText="1"/>
    </xf>
    <xf numFmtId="0" fontId="52" fillId="0" borderId="0" xfId="0" applyFont="1" applyFill="1" applyAlignment="1">
      <alignment horizontal="right"/>
    </xf>
    <xf numFmtId="3" fontId="34" fillId="0" borderId="0" xfId="0" applyNumberFormat="1" applyFont="1" applyFill="1" applyAlignment="1" applyProtection="1">
      <alignment horizontal="center"/>
      <protection locked="0"/>
    </xf>
    <xf numFmtId="0" fontId="34" fillId="0" borderId="0" xfId="8" applyFont="1" applyFill="1" applyAlignment="1" applyProtection="1">
      <alignment horizontal="center"/>
      <protection locked="0"/>
    </xf>
    <xf numFmtId="0" fontId="34" fillId="0" borderId="0" xfId="8" applyFont="1" applyFill="1" applyAlignment="1" applyProtection="1">
      <alignment horizontal="center" vertical="center"/>
      <protection locked="0"/>
    </xf>
    <xf numFmtId="166" fontId="52" fillId="0" borderId="0" xfId="0" applyNumberFormat="1" applyFont="1" applyFill="1" applyBorder="1" applyAlignment="1" applyProtection="1">
      <alignment horizontal="right" textRotation="180" wrapText="1"/>
    </xf>
    <xf numFmtId="166" fontId="8" fillId="0" borderId="42" xfId="0" applyNumberFormat="1" applyFont="1" applyFill="1" applyBorder="1" applyAlignment="1" applyProtection="1">
      <alignment horizontal="left" vertical="center" wrapText="1" indent="2"/>
    </xf>
    <xf numFmtId="166" fontId="8" fillId="0" borderId="35" xfId="0" applyNumberFormat="1" applyFont="1" applyFill="1" applyBorder="1" applyAlignment="1" applyProtection="1">
      <alignment horizontal="left" vertical="center" wrapText="1" indent="2"/>
    </xf>
    <xf numFmtId="166" fontId="8" fillId="0" borderId="66" xfId="0" applyNumberFormat="1" applyFont="1" applyFill="1" applyBorder="1" applyAlignment="1" applyProtection="1">
      <alignment horizontal="center" vertical="center"/>
    </xf>
    <xf numFmtId="166" fontId="8" fillId="0" borderId="64" xfId="0" applyNumberFormat="1" applyFont="1" applyFill="1" applyBorder="1" applyAlignment="1" applyProtection="1">
      <alignment horizontal="center" vertical="center"/>
    </xf>
    <xf numFmtId="166" fontId="8" fillId="0" borderId="57" xfId="0" applyNumberFormat="1" applyFont="1" applyFill="1" applyBorder="1" applyAlignment="1" applyProtection="1">
      <alignment horizontal="center" vertical="center"/>
    </xf>
    <xf numFmtId="166" fontId="8" fillId="0" borderId="71" xfId="0" applyNumberFormat="1" applyFont="1" applyFill="1" applyBorder="1" applyAlignment="1" applyProtection="1">
      <alignment horizontal="center" vertical="center"/>
    </xf>
    <xf numFmtId="166" fontId="8" fillId="0" borderId="52" xfId="0" applyNumberFormat="1" applyFont="1" applyFill="1" applyBorder="1" applyAlignment="1" applyProtection="1">
      <alignment horizontal="center" vertical="center"/>
    </xf>
    <xf numFmtId="166" fontId="8" fillId="0" borderId="66" xfId="0" applyNumberFormat="1" applyFont="1" applyFill="1" applyBorder="1" applyAlignment="1" applyProtection="1">
      <alignment horizontal="center" vertical="center" wrapText="1"/>
    </xf>
    <xf numFmtId="166" fontId="8" fillId="0" borderId="64" xfId="0" applyNumberFormat="1" applyFont="1" applyFill="1" applyBorder="1" applyAlignment="1" applyProtection="1">
      <alignment horizontal="center" vertical="center" wrapText="1"/>
    </xf>
    <xf numFmtId="0" fontId="29" fillId="0" borderId="54" xfId="0" applyFont="1" applyFill="1" applyBorder="1" applyAlignment="1">
      <alignment horizontal="justify" vertical="center" wrapText="1"/>
    </xf>
    <xf numFmtId="0" fontId="16" fillId="0" borderId="0" xfId="0" applyFont="1" applyAlignment="1" applyProtection="1">
      <alignment horizontal="center" wrapText="1"/>
      <protection locked="0"/>
    </xf>
    <xf numFmtId="0" fontId="21" fillId="0" borderId="48" xfId="9" applyFont="1" applyFill="1" applyBorder="1" applyAlignment="1" applyProtection="1">
      <alignment horizontal="left" vertical="center" indent="1"/>
    </xf>
    <xf numFmtId="0" fontId="21" fillId="0" borderId="43" xfId="9" applyFont="1" applyFill="1" applyBorder="1" applyAlignment="1" applyProtection="1">
      <alignment horizontal="left" vertical="center" indent="1"/>
    </xf>
    <xf numFmtId="0" fontId="21" fillId="0" borderId="35" xfId="9" applyFont="1" applyFill="1" applyBorder="1" applyAlignment="1" applyProtection="1">
      <alignment horizontal="left" vertical="center" indent="1"/>
    </xf>
    <xf numFmtId="0" fontId="23" fillId="0" borderId="0" xfId="9" applyFont="1" applyFill="1" applyAlignment="1" applyProtection="1">
      <alignment horizontal="center" wrapText="1"/>
    </xf>
    <xf numFmtId="0" fontId="23" fillId="0" borderId="0" xfId="9" applyFont="1" applyFill="1" applyAlignment="1" applyProtection="1">
      <alignment horizontal="center"/>
    </xf>
    <xf numFmtId="0" fontId="16" fillId="0" borderId="0" xfId="0" applyFont="1" applyFill="1" applyBorder="1" applyAlignment="1" applyProtection="1">
      <alignment horizontal="center" vertical="center"/>
      <protection locked="0"/>
    </xf>
    <xf numFmtId="0" fontId="52" fillId="0" borderId="0" xfId="0" applyFont="1" applyFill="1" applyBorder="1" applyAlignment="1">
      <alignment horizontal="center" textRotation="180"/>
    </xf>
    <xf numFmtId="0" fontId="18" fillId="0" borderId="54" xfId="0" applyFont="1" applyBorder="1"/>
    <xf numFmtId="0" fontId="35" fillId="0" borderId="0" xfId="0" applyFont="1" applyAlignment="1" applyProtection="1">
      <alignment horizontal="right"/>
    </xf>
    <xf numFmtId="0" fontId="30" fillId="0" borderId="42" xfId="0" applyFont="1" applyBorder="1" applyAlignment="1" applyProtection="1">
      <alignment horizontal="left" vertical="center" indent="2"/>
    </xf>
    <xf numFmtId="0" fontId="30" fillId="0" borderId="41" xfId="0" applyFont="1" applyBorder="1" applyAlignment="1" applyProtection="1">
      <alignment horizontal="left" vertical="center" indent="2"/>
    </xf>
    <xf numFmtId="0" fontId="23" fillId="0" borderId="0" xfId="0" applyFont="1" applyAlignment="1" applyProtection="1">
      <alignment horizontal="center" wrapText="1"/>
      <protection locked="0"/>
    </xf>
    <xf numFmtId="0" fontId="34" fillId="0" borderId="0" xfId="8" applyFont="1" applyFill="1" applyAlignment="1" applyProtection="1">
      <alignment horizontal="center"/>
    </xf>
    <xf numFmtId="0" fontId="34" fillId="0" borderId="0" xfId="0" applyFont="1" applyAlignment="1">
      <alignment horizontal="center"/>
    </xf>
    <xf numFmtId="0" fontId="34" fillId="0" borderId="0" xfId="0" applyFont="1" applyAlignment="1" applyProtection="1">
      <alignment horizontal="center"/>
      <protection locked="0"/>
    </xf>
  </cellXfs>
  <cellStyles count="11">
    <cellStyle name="Ezres" xfId="1" builtinId="3"/>
    <cellStyle name="Ezres 2" xfId="2"/>
    <cellStyle name="Hiperhivatkozás" xfId="3"/>
    <cellStyle name="Hivatkozás" xfId="4" builtinId="8"/>
    <cellStyle name="Jó" xfId="5" builtinId="26"/>
    <cellStyle name="Már látott hiperhivatkozás" xfId="6"/>
    <cellStyle name="Normál" xfId="0" builtinId="0"/>
    <cellStyle name="Normál 2" xfId="7"/>
    <cellStyle name="Normál_KVRENMUNKA" xfId="8"/>
    <cellStyle name="Normál_SEGEDLETEK" xfId="9"/>
    <cellStyle name="Százalék 2" xfId="10"/>
  </cellStyles>
  <dxfs count="4"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lor rgb="FFFF0000"/>
      </font>
    </dxf>
    <dxf>
      <font>
        <color rgb="FFFFC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57150</xdr:colOff>
      <xdr:row>0</xdr:row>
      <xdr:rowOff>142875</xdr:rowOff>
    </xdr:from>
    <xdr:to>
      <xdr:col>25</xdr:col>
      <xdr:colOff>161925</xdr:colOff>
      <xdr:row>15</xdr:row>
      <xdr:rowOff>161925</xdr:rowOff>
    </xdr:to>
    <xdr:grpSp>
      <xdr:nvGrpSpPr>
        <xdr:cNvPr id="1622" name="Csoportba foglalás 11"/>
        <xdr:cNvGrpSpPr>
          <a:grpSpLocks/>
        </xdr:cNvGrpSpPr>
      </xdr:nvGrpSpPr>
      <xdr:grpSpPr bwMode="auto">
        <a:xfrm>
          <a:off x="7600950" y="142875"/>
          <a:ext cx="4905375" cy="2724150"/>
          <a:chOff x="7866063" y="158750"/>
          <a:chExt cx="4900613" cy="2651125"/>
        </a:xfrm>
      </xdr:grpSpPr>
      <xdr:sp macro="" textlink="">
        <xdr:nvSpPr>
          <xdr:cNvPr id="3" name="Beszédbuborék: négyszög 2"/>
          <xdr:cNvSpPr/>
        </xdr:nvSpPr>
        <xdr:spPr bwMode="auto">
          <a:xfrm>
            <a:off x="7866063" y="158750"/>
            <a:ext cx="4900613" cy="2651125"/>
          </a:xfrm>
          <a:prstGeom prst="wedgeRectCallout">
            <a:avLst>
              <a:gd name="adj1" fmla="val -59895"/>
              <a:gd name="adj2" fmla="val 13217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hu-HU" sz="1100" b="1"/>
              <a:t>Teendő:</a:t>
            </a:r>
          </a:p>
          <a:p>
            <a:pPr algn="l"/>
            <a:r>
              <a:rPr lang="hu-HU" sz="1100"/>
              <a:t>Ha nem a székhely</a:t>
            </a:r>
            <a:r>
              <a:rPr lang="hu-HU" sz="1100" baseline="0"/>
              <a:t> szerinti önkormányzatra készülnek a táblázatok, kattintson ide</a:t>
            </a:r>
          </a:p>
          <a:p>
            <a:pPr algn="l"/>
            <a:endParaRPr lang="hu-HU" sz="1100" baseline="0"/>
          </a:p>
          <a:p>
            <a:pPr algn="l"/>
            <a:endParaRPr lang="hu-HU" sz="1100" baseline="0"/>
          </a:p>
          <a:p>
            <a:pPr algn="l"/>
            <a:endParaRPr lang="hu-HU" sz="1100" baseline="0"/>
          </a:p>
          <a:p>
            <a:pPr algn="l"/>
            <a:r>
              <a:rPr lang="hu-HU" sz="1100"/>
              <a:t>,ha</a:t>
            </a:r>
            <a:r>
              <a:rPr lang="hu-HU" sz="1100" baseline="0"/>
              <a:t> feljön az "Igen" és "Nem" akkor kattintson a "Nem"-re. Ezt csak a  közös hivatallal rendelkező önkormányzatok esetében kell megtenni, polgármesteri hivatalok esetében minditg az alaphelyzetet (Igen) kell meghagyni!</a:t>
            </a:r>
          </a:p>
          <a:p>
            <a:pPr algn="l"/>
            <a:r>
              <a:rPr lang="hu-HU" sz="1100" b="1" baseline="0"/>
              <a:t>Magyarázat:</a:t>
            </a:r>
          </a:p>
          <a:p>
            <a:pPr algn="l"/>
            <a:r>
              <a:rPr lang="hu-HU" sz="1100" baseline="0"/>
              <a:t>Csak székhellyel rendelkező önkormányzatnál lehet közös hivatal, a többinél nem. ezért abban az esetben , ha másik önkormányzat táblázatait készítik az Igen-ről Nem-re történő váltásra azért van szükség, hogy a 9.1 (Önkormányzati táblázatok) melléklet számai után a költségvetési szervek melléklet számai 9.2.-vel folytatódjanak. A közös hivatal táblázatai továbbra is megmaradnak, de azokat ebben az esetben nem kell kinyomtatni. </a:t>
            </a:r>
            <a:endParaRPr lang="hu-HU" sz="1100"/>
          </a:p>
        </xdr:txBody>
      </xdr:sp>
      <xdr:pic>
        <xdr:nvPicPr>
          <xdr:cNvPr id="1625" name="Kép 3"/>
          <xdr:cNvPicPr>
            <a:picLocks noChangeAspect="1" noChangeArrowheads="1"/>
          </xdr:cNvPicPr>
        </xdr:nvPicPr>
        <xdr:blipFill>
          <a:blip xmlns:r="http://schemas.openxmlformats.org/officeDocument/2006/relationships" r:embed="rId1"/>
          <a:srcRect l="21466" t="43756" r="75948" b="52979"/>
          <a:stretch>
            <a:fillRect/>
          </a:stretch>
        </xdr:blipFill>
        <xdr:spPr bwMode="auto">
          <a:xfrm>
            <a:off x="7953445" y="525101"/>
            <a:ext cx="1358192" cy="51162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5" name="Nyíl: balra mutató 4"/>
          <xdr:cNvSpPr/>
        </xdr:nvSpPr>
        <xdr:spPr bwMode="auto">
          <a:xfrm>
            <a:off x="9150690" y="659312"/>
            <a:ext cx="818355" cy="268820"/>
          </a:xfrm>
          <a:prstGeom prst="leftArrow">
            <a:avLst/>
          </a:prstGeom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hu-HU"/>
          </a:p>
        </xdr:txBody>
      </xdr:sp>
    </xdr:grpSp>
    <xdr:clientData/>
  </xdr:twoCellAnchor>
  <xdr:twoCellAnchor>
    <xdr:from>
      <xdr:col>16</xdr:col>
      <xdr:colOff>12700</xdr:colOff>
      <xdr:row>16</xdr:row>
      <xdr:rowOff>134939</xdr:rowOff>
    </xdr:from>
    <xdr:to>
      <xdr:col>25</xdr:col>
      <xdr:colOff>115903</xdr:colOff>
      <xdr:row>23</xdr:row>
      <xdr:rowOff>73040</xdr:rowOff>
    </xdr:to>
    <xdr:sp macro="" textlink="">
      <xdr:nvSpPr>
        <xdr:cNvPr id="6" name="Téglalap 5"/>
        <xdr:cNvSpPr/>
      </xdr:nvSpPr>
      <xdr:spPr>
        <a:xfrm>
          <a:off x="7545388" y="3006727"/>
          <a:ext cx="4899028" cy="1222374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hu-HU" sz="1100"/>
            <a:t>A KV_1.1.sz.mell.</a:t>
          </a:r>
          <a:r>
            <a:rPr lang="hu-HU" sz="1100" baseline="0"/>
            <a:t> fülnél a </a:t>
          </a:r>
          <a:r>
            <a:rPr lang="hu-HU" sz="1100" b="1" i="1" baseline="0"/>
            <a:t>4. Közhatalmi bevételek </a:t>
          </a:r>
          <a:r>
            <a:rPr lang="hu-HU" sz="1100" baseline="0"/>
            <a:t>bevételi jogcímei, abban az esetben ha az önkormányzatnál más bevételi jogcímek is előfordulnak, akkor bármelyik bevételi jogcím átírható arra, amit szerepeltetni szeretne az önkormányzat. </a:t>
          </a:r>
        </a:p>
        <a:p>
          <a:pPr algn="l">
            <a:lnSpc>
              <a:spcPts val="1100"/>
            </a:lnSpc>
          </a:pPr>
          <a:r>
            <a:rPr lang="hu-HU" sz="1100" b="1" baseline="0"/>
            <a:t>Ezt csak a KV_1.1.sz.mell. fülnél kell elvégzeni, a többi táblázat automatikusan javítódik!</a:t>
          </a:r>
          <a:endParaRPr lang="hu-HU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C103"/>
  <sheetViews>
    <sheetView topLeftCell="A10" zoomScale="120" zoomScaleNormal="120" workbookViewId="0">
      <selection activeCell="B21" sqref="B21"/>
    </sheetView>
  </sheetViews>
  <sheetFormatPr defaultRowHeight="12.75"/>
  <cols>
    <col min="1" max="1" width="35.33203125" customWidth="1"/>
    <col min="2" max="2" width="83" customWidth="1"/>
    <col min="3" max="3" width="34.5" customWidth="1"/>
  </cols>
  <sheetData>
    <row r="1" spans="1:3">
      <c r="A1" s="677">
        <v>2021</v>
      </c>
    </row>
    <row r="2" spans="1:3" ht="18.75" customHeight="1">
      <c r="A2" s="764" t="s">
        <v>563</v>
      </c>
      <c r="B2" s="764"/>
      <c r="C2" s="764"/>
    </row>
    <row r="3" spans="1:3" ht="15">
      <c r="A3" s="555"/>
      <c r="B3" s="556"/>
      <c r="C3" s="555"/>
    </row>
    <row r="4" spans="1:3" ht="14.25">
      <c r="A4" s="557" t="s">
        <v>586</v>
      </c>
      <c r="B4" s="558" t="s">
        <v>585</v>
      </c>
      <c r="C4" s="557" t="s">
        <v>564</v>
      </c>
    </row>
    <row r="5" spans="1:3">
      <c r="A5" s="559"/>
      <c r="B5" s="559"/>
      <c r="C5" s="559"/>
    </row>
    <row r="6" spans="1:3" ht="18.75">
      <c r="A6" s="765" t="s">
        <v>566</v>
      </c>
      <c r="B6" s="765"/>
      <c r="C6" s="765"/>
    </row>
    <row r="7" spans="1:3">
      <c r="A7" s="559" t="s">
        <v>587</v>
      </c>
      <c r="B7" s="559" t="s">
        <v>588</v>
      </c>
      <c r="C7" s="618" t="str">
        <f ca="1">HYPERLINK(SUBSTITUTE(CELL("address",ALAPADATOK!A1),"'",""),SUBSTITUTE(MID(CELL("address",ALAPADATOK!A1),SEARCH("]",CELL("address",ALAPADATOK!A1),1)+1,LEN(CELL("address",ALAPADATOK!A1))-SEARCH("]",CELL("address",ALAPADATOK!A1),1)),"'",""))</f>
        <v>ALAPADATOK!$A$1</v>
      </c>
    </row>
    <row r="8" spans="1:3">
      <c r="A8" s="559" t="s">
        <v>589</v>
      </c>
      <c r="B8" s="559" t="s">
        <v>668</v>
      </c>
      <c r="C8" s="618" t="str">
        <f ca="1">HYPERLINK(SUBSTITUTE(CELL("address",KV_ÖSSZEFÜGGÉSEK!A1),"'",""),SUBSTITUTE(MID(CELL("address",KV_ÖSSZEFÜGGÉSEK!A1),SEARCH("]",CELL("address",KV_ÖSSZEFÜGGÉSEK!A1),1)+1,LEN(CELL("address",KV_ÖSSZEFÜGGÉSEK!A1))-SEARCH("]",CELL("address",KV_ÖSSZEFÜGGÉSEK!A1),1)),"'",""))</f>
        <v>KV_ÖSSZEFÜGGÉSEK!$A$1</v>
      </c>
    </row>
    <row r="9" spans="1:3">
      <c r="A9" s="559" t="s">
        <v>590</v>
      </c>
      <c r="B9" s="559" t="s">
        <v>591</v>
      </c>
      <c r="C9" s="618" t="str">
        <f ca="1">HYPERLINK(SUBSTITUTE(CELL("address",KV_1.1.sz.mell.!A1),"'",""),SUBSTITUTE(MID(CELL("address",KV_1.1.sz.mell.!A1),SEARCH("]",CELL("address",KV_1.1.sz.mell.!A1),1)+1,LEN(CELL("address",KV_1.1.sz.mell.!A1))-SEARCH("]",CELL("address",KV_1.1.sz.mell.!A1),1)),"'",""))</f>
        <v>KV_1.1.sz.mell.!$A$1</v>
      </c>
    </row>
    <row r="10" spans="1:3">
      <c r="A10" s="559" t="s">
        <v>592</v>
      </c>
      <c r="B10" s="559" t="s">
        <v>594</v>
      </c>
      <c r="C10" s="618" t="str">
        <f ca="1">HYPERLINK(SUBSTITUTE(CELL("address",KV_1.2.sz.mell.!A1),"'",""),SUBSTITUTE(MID(CELL("address",KV_1.2.sz.mell.!A1),SEARCH("]",CELL("address",KV_1.2.sz.mell.!A1),1)+1,LEN(CELL("address",KV_1.2.sz.mell.!A1))-SEARCH("]",CELL("address",KV_1.2.sz.mell.!A1),1)),"'",""))</f>
        <v>KV_1.2.sz.mell.!$A$1</v>
      </c>
    </row>
    <row r="11" spans="1:3">
      <c r="A11" s="559" t="s">
        <v>593</v>
      </c>
      <c r="B11" s="559" t="s">
        <v>595</v>
      </c>
      <c r="C11" s="618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12" spans="1:3">
      <c r="A12" s="559" t="s">
        <v>596</v>
      </c>
      <c r="B12" s="559" t="s">
        <v>597</v>
      </c>
      <c r="C12" s="618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13" spans="1:3">
      <c r="A13" s="559" t="s">
        <v>598</v>
      </c>
      <c r="B13" s="559" t="s">
        <v>599</v>
      </c>
      <c r="C13" s="618" t="str">
        <f ca="1">HYPERLINK(SUBSTITUTE(CELL("address",KV_2.1.sz.mell.!A1),"'",""),SUBSTITUTE(MID(CELL("address",KV_2.1.sz.mell.!A1),SEARCH("]",CELL("address",KV_2.1.sz.mell.!A1),1)+1,LEN(CELL("address",KV_2.1.sz.mell.!A1))-SEARCH("]",CELL("address",KV_2.1.sz.mell.!A1),1)),"'",""))</f>
        <v>KV_2.1.sz.mell.!$A$1</v>
      </c>
    </row>
    <row r="14" spans="1:3">
      <c r="A14" s="559" t="s">
        <v>600</v>
      </c>
      <c r="B14" s="559" t="s">
        <v>601</v>
      </c>
      <c r="C14" s="618" t="str">
        <f ca="1">HYPERLINK(SUBSTITUTE(CELL("address",KV_2.2.sz.mell.!A1),"'",""),SUBSTITUTE(MID(CELL("address",KV_2.2.sz.mell.!A1),SEARCH("]",CELL("address",KV_2.2.sz.mell.!A1),1)+1,LEN(CELL("address",KV_2.2.sz.mell.!A1))-SEARCH("]",CELL("address",KV_2.2.sz.mell.!A1),1)),"'",""))</f>
        <v>KV_2.2.sz.mell.!$A$1</v>
      </c>
    </row>
    <row r="15" spans="1:3">
      <c r="A15" s="559" t="s">
        <v>602</v>
      </c>
      <c r="B15" s="559" t="s">
        <v>603</v>
      </c>
      <c r="C15" s="618" t="str">
        <f ca="1">HYPERLINK(SUBSTITUTE(CELL("address",KV_ELLENŐRZÉS!A1),"'",""),SUBSTITUTE(MID(CELL("address",KV_ELLENŐRZÉS!A1),SEARCH("]",CELL("address",KV_ELLENŐRZÉS!A1),1)+1,LEN(CELL("address",KV_ELLENŐRZÉS!A1))-SEARCH("]",CELL("address",KV_ELLENŐRZÉS!A1),1)),"'",""))</f>
        <v>KV_ELLENŐRZÉS!$A$1</v>
      </c>
    </row>
    <row r="16" spans="1:3">
      <c r="A16" s="559" t="s">
        <v>604</v>
      </c>
      <c r="B16" s="559" t="s">
        <v>669</v>
      </c>
      <c r="C16" s="618" t="str">
        <f ca="1">HYPERLINK(SUBSTITUTE(CELL("address",KV_3.sz.mell.!A1),"'",""),SUBSTITUTE(MID(CELL("address",KV_3.sz.mell.!A1),SEARCH("]",CELL("address",KV_3.sz.mell.!A1),1)+1,LEN(CELL("address",KV_3.sz.mell.!A1))-SEARCH("]",CELL("address",KV_3.sz.mell.!A1),1)),"'",""))</f>
        <v>KV_3.sz.mell.!$A$1</v>
      </c>
    </row>
    <row r="17" spans="1:3">
      <c r="A17" s="559" t="s">
        <v>605</v>
      </c>
      <c r="B17" s="559" t="s">
        <v>606</v>
      </c>
      <c r="C17" s="618" t="str">
        <f ca="1">HYPERLINK(SUBSTITUTE(CELL("address",KV_4.sz.mell.!A1),"'",""),SUBSTITUTE(MID(CELL("address",KV_4.sz.mell.!A1),SEARCH("]",CELL("address",KV_4.sz.mell.!A1),1)+1,LEN(CELL("address",KV_4.sz.mell.!A1))-SEARCH("]",CELL("address",KV_4.sz.mell.!A1),1)),"'",""))</f>
        <v>KV_4.sz.mell.!$A$1</v>
      </c>
    </row>
    <row r="18" spans="1:3">
      <c r="A18" s="559" t="s">
        <v>608</v>
      </c>
      <c r="B18" s="559" t="s">
        <v>607</v>
      </c>
      <c r="C18" s="618" t="str">
        <f ca="1">HYPERLINK(SUBSTITUTE(CELL("address",KV_5.sz.mell.!A1),"'",""),SUBSTITUTE(MID(CELL("address",KV_5.sz.mell.!A1),SEARCH("]",CELL("address",KV_5.sz.mell.!A1),1)+1,LEN(CELL("address",KV_5.sz.mell.!A1))-SEARCH("]",CELL("address",KV_5.sz.mell.!A1),1)),"'",""))</f>
        <v>KV_5.sz.mell.!$A$1</v>
      </c>
    </row>
    <row r="19" spans="1:3">
      <c r="A19" s="559" t="s">
        <v>609</v>
      </c>
      <c r="B19" s="559" t="s">
        <v>610</v>
      </c>
      <c r="C19" s="618" t="str">
        <f ca="1">HYPERLINK(SUBSTITUTE(CELL("address",KV_6.sz.mell.!A1),"'",""),SUBSTITUTE(MID(CELL("address",KV_6.sz.mell.!A1),SEARCH("]",CELL("address",KV_6.sz.mell.!A1),1)+1,LEN(CELL("address",KV_6.sz.mell.!A1))-SEARCH("]",CELL("address",KV_6.sz.mell.!A1),1)),"'",""))</f>
        <v>KV_6.sz.mell.!$A$1</v>
      </c>
    </row>
    <row r="20" spans="1:3">
      <c r="A20" s="559" t="s">
        <v>611</v>
      </c>
      <c r="B20" s="559" t="s">
        <v>612</v>
      </c>
      <c r="C20" s="618" t="str">
        <f ca="1">HYPERLINK(SUBSTITUTE(CELL("address",KV_7.sz.mell.!A1),"'",""),SUBSTITUTE(MID(CELL("address",KV_7.sz.mell.!A1),SEARCH("]",CELL("address",KV_7.sz.mell.!A1),1)+1,LEN(CELL("address",KV_7.sz.mell.!A1))-SEARCH("]",CELL("address",KV_7.sz.mell.!A1),1)),"'",""))</f>
        <v>KV_7.sz.mell.!$A$1</v>
      </c>
    </row>
    <row r="21" spans="1:3">
      <c r="A21" s="559" t="s">
        <v>613</v>
      </c>
      <c r="B21" s="559" t="s">
        <v>614</v>
      </c>
      <c r="C21" s="618" t="str">
        <f ca="1">HYPERLINK(SUBSTITUTE(CELL("address",KV_8.sz.mell.!A1),"'",""),SUBSTITUTE(MID(CELL("address",KV_8.sz.mell.!A1),SEARCH("]",CELL("address",KV_8.sz.mell.!A1),1)+1,LEN(CELL("address",KV_8.sz.mell.!A1))-SEARCH("]",CELL("address",KV_8.sz.mell.!A1),1)),"'",""))</f>
        <v>KV_8.sz.mell.!$A$1</v>
      </c>
    </row>
    <row r="22" spans="1:3">
      <c r="A22" s="564" t="s">
        <v>615</v>
      </c>
      <c r="B22" s="559" t="s">
        <v>616</v>
      </c>
      <c r="C22" s="618" t="str">
        <f ca="1">HYPERLINK(SUBSTITUTE(CELL("address",KV_9.1.sz.mell!A1),"'",""),SUBSTITUTE(MID(CELL("address",KV_9.1.sz.mell!A1),SEARCH("]",CELL("address",KV_9.1.sz.mell!A1),1)+1,LEN(CELL("address",KV_9.1.sz.mell!A1))-SEARCH("]",CELL("address",KV_9.1.sz.mell!A1),1)),"'",""))</f>
        <v>KV_9.1.sz.mell!$A$1</v>
      </c>
    </row>
    <row r="23" spans="1:3">
      <c r="A23" s="565" t="s">
        <v>617</v>
      </c>
      <c r="B23" s="559" t="s">
        <v>618</v>
      </c>
      <c r="C23" s="618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24" spans="1:3">
      <c r="A24" s="559" t="s">
        <v>619</v>
      </c>
      <c r="B24" s="559" t="s">
        <v>620</v>
      </c>
      <c r="C24" s="618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25" spans="1:3">
      <c r="A25" s="559" t="s">
        <v>621</v>
      </c>
      <c r="B25" s="559" t="s">
        <v>622</v>
      </c>
      <c r="C25" s="618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26" spans="1:3">
      <c r="A26" s="559" t="s">
        <v>623</v>
      </c>
      <c r="B26" s="559" t="s">
        <v>624</v>
      </c>
      <c r="C26" s="618" t="str">
        <f ca="1">HYPERLINK(SUBSTITUTE(CELL("address",KV_9.2.sz.mell!A1),"'",""),SUBSTITUTE(MID(CELL("address",KV_9.2.sz.mell!A1),SEARCH("]",CELL("address",KV_9.2.sz.mell!A1),1)+1,LEN(CELL("address",KV_9.2.sz.mell!A1))-SEARCH("]",CELL("address",KV_9.2.sz.mell!A1),1)),"'",""))</f>
        <v>KV_9.2.sz.mell!$A$1</v>
      </c>
    </row>
    <row r="27" spans="1:3">
      <c r="A27" s="559" t="s">
        <v>625</v>
      </c>
      <c r="B27" s="559" t="str">
        <f>CONCATENATE(ALAPADATOK!B13)</f>
        <v>Szászvári Óvoda Intézményfenntartó Társulás</v>
      </c>
      <c r="C27" s="618" t="str">
        <f ca="1">HYPERLINK(SUBSTITUTE(CELL("address",KV_9.3.sz.mell!A1),"'",""),SUBSTITUTE(MID(CELL("address",KV_9.3.sz.mell!A1),SEARCH("]",CELL("address",KV_9.3.sz.mell!A1),1)+1,LEN(CELL("address",KV_9.3.sz.mell!A1))-SEARCH("]",CELL("address",KV_9.3.sz.mell!A1),1)),"'",""))</f>
        <v>KV_9.3.sz.mell!$A$1</v>
      </c>
    </row>
    <row r="28" spans="1:3">
      <c r="A28" s="559" t="s">
        <v>626</v>
      </c>
      <c r="B28" s="559" t="str">
        <f>CONCATENATE(ALAPADATOK!B15)</f>
        <v>Szászvári Hársvirág Óvoda</v>
      </c>
      <c r="C28" s="618" t="str">
        <f ca="1">HYPERLINK(SUBSTITUTE(CELL("address",KV_9.4.sz.mell!A1),"'",""),SUBSTITUTE(MID(CELL("address",KV_9.4.sz.mell!A1),SEARCH("]",CELL("address",KV_9.4.sz.mell!A1),1)+1,LEN(CELL("address",KV_9.4.sz.mell!A1))-SEARCH("]",CELL("address",KV_9.4.sz.mell!A1),1)),"'",""))</f>
        <v>KV_9.4.sz.mell!$A$1</v>
      </c>
    </row>
    <row r="29" spans="1:3">
      <c r="A29" s="559" t="s">
        <v>633</v>
      </c>
      <c r="B29" s="559" t="str">
        <f>CONCATENATE(ALAPADATOK!B17)</f>
        <v>Bóbita Bölcsőde Szászvár</v>
      </c>
      <c r="C29" s="618" t="str">
        <f ca="1">HYPERLINK(SUBSTITUTE(CELL("address",KV_9.5.sz.mell!A1),"'",""),SUBSTITUTE(MID(CELL("address",KV_9.5.sz.mell!A1),SEARCH("]",CELL("address",KV_9.5.sz.mell!A1),1)+1,LEN(CELL("address",KV_9.5.sz.mell!A1))-SEARCH("]",CELL("address",KV_9.5.sz.mell!A1),1)),"'",""))</f>
        <v>KV_9.5.sz.mell!$A$1</v>
      </c>
    </row>
    <row r="30" spans="1:3">
      <c r="A30" s="559" t="s">
        <v>634</v>
      </c>
      <c r="B30" s="559" t="str">
        <f>CONCATENATE(ALAPADATOK!B19)</f>
        <v>4 kvi név</v>
      </c>
      <c r="C30" s="618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31" spans="1:3">
      <c r="A31" s="559" t="s">
        <v>635</v>
      </c>
      <c r="B31" s="559" t="str">
        <f>CONCATENATE(ALAPADATOK!B21)</f>
        <v>5 kvi név</v>
      </c>
      <c r="C31" s="618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32" spans="1:3">
      <c r="A32" s="559" t="s">
        <v>636</v>
      </c>
      <c r="B32" s="559" t="str">
        <f>CONCATENATE(ALAPADATOK!B23)</f>
        <v>6 kvi név</v>
      </c>
      <c r="C32" s="618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33" spans="1:3">
      <c r="A33" s="559" t="s">
        <v>637</v>
      </c>
      <c r="B33" s="559" t="str">
        <f>CONCATENATE(ALAPADATOK!B25)</f>
        <v>7 kvi név</v>
      </c>
      <c r="C33" s="618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34" spans="1:3">
      <c r="A34" s="559" t="s">
        <v>638</v>
      </c>
      <c r="B34" s="559" t="str">
        <f>CONCATENATE(ALAPADATOK!B27)</f>
        <v>8 kvi név</v>
      </c>
      <c r="C34" s="618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35" spans="1:3">
      <c r="A35" s="559" t="s">
        <v>639</v>
      </c>
      <c r="B35" s="559" t="str">
        <f>CONCATENATE(ALAPADATOK!B29)</f>
        <v>9 kvi név</v>
      </c>
      <c r="C35" s="618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36" spans="1:3">
      <c r="A36" s="559" t="s">
        <v>640</v>
      </c>
      <c r="B36" s="559" t="str">
        <f>CONCATENATE(ALAPADATOK!B31)</f>
        <v>10 kvi név</v>
      </c>
      <c r="C36" s="618" t="e">
        <f ca="1">HYPERLINK(SUBSTITUTE(CELL("address",#REF!),"'",""),SUBSTITUTE(MID(CELL("address",#REF!),SEARCH("]",CELL("address",#REF!),1)+1,LEN(CELL("address",#REF!))-SEARCH("]",CELL("address",#REF!),1)),"'",""))</f>
        <v>#REF!</v>
      </c>
    </row>
    <row r="37" spans="1:3">
      <c r="A37" s="559" t="s">
        <v>641</v>
      </c>
      <c r="B37" s="559" t="s">
        <v>649</v>
      </c>
      <c r="C37" s="618" t="str">
        <f ca="1">HYPERLINK(SUBSTITUTE(CELL("address",KV_10.sz.mell!A1),"'",""),SUBSTITUTE(MID(CELL("address",KV_10.sz.mell!A1),SEARCH("]",CELL("address",KV_10.sz.mell!A1),1)+1,LEN(CELL("address",KV_10.sz.mell!A1))-SEARCH("]",CELL("address",KV_10.sz.mell!A1),1)),"'",""))</f>
        <v>KV_10.sz.mell!$A$1</v>
      </c>
    </row>
    <row r="38" spans="1:3">
      <c r="A38" s="559" t="s">
        <v>642</v>
      </c>
      <c r="B38" s="559" t="str">
        <f>KV_1.sz.tájékoztató_t.!A3</f>
        <v>Tájékoztató a 2019. évi tény, 2020. évi várható és 2021. évi terv adatokról</v>
      </c>
      <c r="C38" s="618" t="str">
        <f ca="1">HYPERLINK(SUBSTITUTE(CELL("address",KV_1.sz.tájékoztató_t.!A1),"'",""),SUBSTITUTE(MID(CELL("address",KV_1.sz.tájékoztató_t.!A1),SEARCH("]",CELL("address",KV_1.sz.tájékoztató_t.!A1),1)+1,LEN(CELL("address",KV_1.sz.tájékoztató_t.!A1))-SEARCH("]",CELL("address",KV_1.sz.tájékoztató_t.!A1),1)),"'",""))</f>
        <v>KV_1.sz.tájékoztató_t.!$A$1</v>
      </c>
    </row>
    <row r="39" spans="1:3" ht="25.5">
      <c r="A39" s="559" t="s">
        <v>643</v>
      </c>
      <c r="B39" s="619" t="s">
        <v>4</v>
      </c>
      <c r="C39" s="618" t="str">
        <f ca="1">HYPERLINK(SUBSTITUTE(CELL("address",KV_2.sz.tájékoztató_t.!A1),"'",""),SUBSTITUTE(MID(CELL("address",KV_2.sz.tájékoztató_t.!A1),SEARCH("]",CELL("address",KV_2.sz.tájékoztató_t.!A1),1)+1,LEN(CELL("address",KV_2.sz.tájékoztató_t.!A1))-SEARCH("]",CELL("address",KV_2.sz.tájékoztató_t.!A1),1)),"'",""))</f>
        <v>KV_2.sz.tájékoztató_t.!$A$1</v>
      </c>
    </row>
    <row r="40" spans="1:3">
      <c r="A40" s="559" t="s">
        <v>644</v>
      </c>
      <c r="B40" s="559" t="s">
        <v>650</v>
      </c>
      <c r="C40" s="618" t="str">
        <f ca="1">HYPERLINK(SUBSTITUTE(CELL("address",KV_3.sz.tájékoztató_t.!A1),"'",""),SUBSTITUTE(MID(CELL("address",KV_3.sz.tájékoztató_t.!A1),SEARCH("]",CELL("address",KV_3.sz.tájékoztató_t.!A1),1)+1,LEN(CELL("address",KV_3.sz.tájékoztató_t.!A1))-SEARCH("]",CELL("address",KV_3.sz.tájékoztató_t.!A1),1)),"'",""))</f>
        <v>KV_3.sz.tájékoztató_t.!$A$1</v>
      </c>
    </row>
    <row r="41" spans="1:3">
      <c r="A41" s="559" t="s">
        <v>645</v>
      </c>
      <c r="B41" s="559" t="str">
        <f>KV_4.sz.tájékoztató_t.!A2</f>
        <v>Előirányzat-felhasználási terv
2021. évre</v>
      </c>
      <c r="C41" s="618" t="str">
        <f ca="1">HYPERLINK(SUBSTITUTE(CELL("address",KV_4.sz.tájékoztató_t.!A1),"'",""),SUBSTITUTE(MID(CELL("address",KV_4.sz.tájékoztató_t.!A1),SEARCH("]",CELL("address",KV_4.sz.tájékoztató_t.!A1),1)+1,LEN(CELL("address",KV_4.sz.tájékoztató_t.!A1))-SEARCH("]",CELL("address",KV_4.sz.tájékoztató_t.!A1),1)),"'",""))</f>
        <v>KV_4.sz.tájékoztató_t.!$A$1</v>
      </c>
    </row>
    <row r="42" spans="1:3">
      <c r="A42" s="559" t="s">
        <v>646</v>
      </c>
      <c r="B42" s="559" t="str">
        <f>KV_5.sz.tájékoztató_t!B1</f>
        <v>A 2021. évi általános működés és ágazati feladatok támogatásának alakulása jogcímenként</v>
      </c>
      <c r="C42" s="618" t="str">
        <f ca="1">HYPERLINK(SUBSTITUTE(CELL("address",KV_5.sz.tájékoztató_t!A1),"'",""),SUBSTITUTE(MID(CELL("address",KV_5.sz.tájékoztató_t!A1),SEARCH("]",CELL("address",KV_5.sz.tájékoztató_t!A1),1)+1,LEN(CELL("address",KV_5.sz.tájékoztató_t!A1))-SEARCH("]",CELL("address",KV_5.sz.tájékoztató_t!A1),1)),"'",""))</f>
        <v>KV_5.sz.tájékoztató_t!$A$1</v>
      </c>
    </row>
    <row r="43" spans="1:3">
      <c r="A43" s="559" t="s">
        <v>647</v>
      </c>
      <c r="B43" s="559" t="str">
        <f>KV_6.sz.tájékoztató_t.!A2</f>
        <v>K I M U T A T Á S
a 2021. évben céljelleggel juttatott támogatásokról</v>
      </c>
      <c r="C43" s="618" t="str">
        <f ca="1">HYPERLINK(SUBSTITUTE(CELL("address",KV_6.sz.tájékoztató_t.!A1),"'",""),SUBSTITUTE(MID(CELL("address",KV_6.sz.tájékoztató_t.!A1),SEARCH("]",CELL("address",KV_6.sz.tájékoztató_t.!A1),1)+1,LEN(CELL("address",KV_6.sz.tájékoztató_t.!A1))-SEARCH("]",CELL("address",KV_6.sz.tájékoztató_t.!A1),1)),"'",""))</f>
        <v>KV_6.sz.tájékoztató_t.!$A$1</v>
      </c>
    </row>
    <row r="44" spans="1:3">
      <c r="A44" s="559" t="s">
        <v>648</v>
      </c>
      <c r="B44" s="559" t="str">
        <f>LOWER(KV_7.sz.tájékoztató_t.!A3)</f>
        <v>2021. évi költségvetési évet követő 3 év tervezett</v>
      </c>
      <c r="C44" s="618" t="str">
        <f ca="1">HYPERLINK(SUBSTITUTE(CELL("address",KV_7.sz.tájékoztató_t.!A1),"'",""),SUBSTITUTE(MID(CELL("address",KV_7.sz.tájékoztató_t.!A1),SEARCH("]",CELL("address",KV_7.sz.tájékoztató_t.!A1),1)+1,LEN(CELL("address",KV_7.sz.tájékoztató_t.!A1))-SEARCH("]",CELL("address",KV_7.sz.tájékoztató_t.!A1),1)),"'",""))</f>
        <v>KV_7.sz.tájékoztató_t.!$A$1</v>
      </c>
    </row>
    <row r="45" spans="1:3">
      <c r="A45" s="559"/>
      <c r="B45" s="559"/>
      <c r="C45" s="618"/>
    </row>
    <row r="46" spans="1:3" ht="18.75">
      <c r="A46" s="765"/>
      <c r="B46" s="765"/>
      <c r="C46" s="765"/>
    </row>
    <row r="47" spans="1:3">
      <c r="A47" s="559"/>
      <c r="B47" s="559"/>
      <c r="C47" s="559"/>
    </row>
    <row r="48" spans="1:3">
      <c r="A48" s="559"/>
      <c r="B48" s="559"/>
      <c r="C48" s="559"/>
    </row>
    <row r="49" spans="1:3">
      <c r="A49" s="559"/>
      <c r="B49" s="559"/>
      <c r="C49" s="559"/>
    </row>
    <row r="50" spans="1:3">
      <c r="A50" s="559"/>
      <c r="B50" s="559"/>
      <c r="C50" s="559"/>
    </row>
    <row r="51" spans="1:3">
      <c r="A51" s="559"/>
      <c r="B51" s="559"/>
      <c r="C51" s="559"/>
    </row>
    <row r="52" spans="1:3">
      <c r="A52" s="559"/>
      <c r="B52" s="559"/>
      <c r="C52" s="559"/>
    </row>
    <row r="53" spans="1:3">
      <c r="A53" s="559"/>
      <c r="B53" s="559"/>
      <c r="C53" s="559"/>
    </row>
    <row r="54" spans="1:3">
      <c r="A54" s="559"/>
      <c r="B54" s="559"/>
      <c r="C54" s="559"/>
    </row>
    <row r="55" spans="1:3">
      <c r="A55" s="559"/>
      <c r="B55" s="559"/>
      <c r="C55" s="559"/>
    </row>
    <row r="56" spans="1:3">
      <c r="A56" s="559"/>
      <c r="B56" s="559"/>
      <c r="C56" s="559"/>
    </row>
    <row r="57" spans="1:3">
      <c r="A57" s="559"/>
      <c r="B57" s="559"/>
      <c r="C57" s="559"/>
    </row>
    <row r="58" spans="1:3">
      <c r="A58" s="559"/>
      <c r="B58" s="559"/>
      <c r="C58" s="559"/>
    </row>
    <row r="59" spans="1:3">
      <c r="A59" s="559"/>
      <c r="B59" s="559"/>
      <c r="C59" s="559"/>
    </row>
    <row r="60" spans="1:3">
      <c r="A60" s="559"/>
      <c r="B60" s="559"/>
      <c r="C60" s="559"/>
    </row>
    <row r="61" spans="1:3" ht="33.75" customHeight="1">
      <c r="A61" s="766"/>
      <c r="B61" s="767"/>
      <c r="C61" s="767"/>
    </row>
    <row r="62" spans="1:3">
      <c r="A62" s="559"/>
      <c r="B62" s="559"/>
      <c r="C62" s="559"/>
    </row>
    <row r="63" spans="1:3">
      <c r="A63" s="559"/>
      <c r="B63" s="559"/>
      <c r="C63" s="559"/>
    </row>
    <row r="64" spans="1:3">
      <c r="A64" s="559"/>
      <c r="B64" s="559"/>
      <c r="C64" s="559"/>
    </row>
    <row r="65" spans="1:3">
      <c r="A65" s="559"/>
      <c r="B65" s="559"/>
      <c r="C65" s="559"/>
    </row>
    <row r="66" spans="1:3">
      <c r="A66" s="559"/>
      <c r="B66" s="559"/>
      <c r="C66" s="559"/>
    </row>
    <row r="67" spans="1:3">
      <c r="A67" s="559"/>
      <c r="B67" s="559"/>
      <c r="C67" s="559"/>
    </row>
    <row r="68" spans="1:3">
      <c r="A68" s="559"/>
      <c r="B68" s="559"/>
      <c r="C68" s="559"/>
    </row>
    <row r="69" spans="1:3">
      <c r="A69" s="559"/>
      <c r="B69" s="559"/>
      <c r="C69" s="559"/>
    </row>
    <row r="70" spans="1:3">
      <c r="A70" s="559"/>
      <c r="B70" s="559"/>
      <c r="C70" s="559"/>
    </row>
    <row r="71" spans="1:3">
      <c r="A71" s="559"/>
      <c r="B71" s="559"/>
      <c r="C71" s="559"/>
    </row>
    <row r="72" spans="1:3">
      <c r="A72" s="559"/>
      <c r="B72" s="559"/>
      <c r="C72" s="559"/>
    </row>
    <row r="73" spans="1:3">
      <c r="A73" s="559"/>
      <c r="B73" s="559"/>
      <c r="C73" s="559"/>
    </row>
    <row r="74" spans="1:3">
      <c r="A74" s="559"/>
      <c r="B74" s="559"/>
      <c r="C74" s="559"/>
    </row>
    <row r="75" spans="1:3">
      <c r="A75" s="559"/>
      <c r="B75" s="559"/>
      <c r="C75" s="559"/>
    </row>
    <row r="76" spans="1:3">
      <c r="A76" s="559"/>
      <c r="B76" s="559"/>
      <c r="C76" s="559"/>
    </row>
    <row r="77" spans="1:3">
      <c r="A77" s="559"/>
      <c r="B77" s="559"/>
      <c r="C77" s="559"/>
    </row>
    <row r="78" spans="1:3">
      <c r="A78" s="559"/>
      <c r="B78" s="559"/>
      <c r="C78" s="559"/>
    </row>
    <row r="79" spans="1:3">
      <c r="A79" s="559"/>
      <c r="B79" s="559"/>
      <c r="C79" s="559"/>
    </row>
    <row r="81" spans="1:3" ht="18.75">
      <c r="A81" s="765"/>
      <c r="B81" s="765"/>
      <c r="C81" s="765"/>
    </row>
    <row r="103" spans="1:3" ht="18.75">
      <c r="A103" s="765"/>
      <c r="B103" s="765"/>
      <c r="C103" s="765"/>
    </row>
  </sheetData>
  <mergeCells count="6">
    <mergeCell ref="A2:C2"/>
    <mergeCell ref="A6:C6"/>
    <mergeCell ref="A46:C46"/>
    <mergeCell ref="A61:C61"/>
    <mergeCell ref="A81:C81"/>
    <mergeCell ref="A103:C103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3">
    <pageSetUpPr fitToPage="1"/>
  </sheetPr>
  <dimension ref="A1:P34"/>
  <sheetViews>
    <sheetView zoomScale="120" zoomScaleNormal="120" workbookViewId="0">
      <selection activeCell="G9" sqref="G9"/>
    </sheetView>
  </sheetViews>
  <sheetFormatPr defaultRowHeight="12.75"/>
  <cols>
    <col min="1" max="1" width="33.5" customWidth="1"/>
    <col min="2" max="2" width="18.83203125" customWidth="1"/>
    <col min="3" max="3" width="1.83203125" bestFit="1" customWidth="1"/>
    <col min="4" max="4" width="6" bestFit="1" customWidth="1"/>
    <col min="5" max="5" width="1.83203125" bestFit="1" customWidth="1"/>
    <col min="6" max="6" width="11" customWidth="1"/>
    <col min="11" max="11" width="12.33203125" customWidth="1"/>
    <col min="13" max="16" width="0" hidden="1" customWidth="1"/>
  </cols>
  <sheetData>
    <row r="1" spans="1:16" ht="18.75">
      <c r="A1" s="773" t="s">
        <v>565</v>
      </c>
      <c r="B1" s="773"/>
      <c r="C1" s="773"/>
      <c r="D1" s="773"/>
      <c r="E1" s="773"/>
      <c r="F1" s="773"/>
      <c r="G1" s="773"/>
      <c r="H1" s="773"/>
      <c r="I1" s="773"/>
      <c r="J1" s="773"/>
      <c r="K1" s="624"/>
      <c r="L1" s="624"/>
    </row>
    <row r="2" spans="1:16">
      <c r="A2" s="624"/>
      <c r="B2" s="624"/>
      <c r="C2" s="624"/>
      <c r="D2" s="624"/>
      <c r="E2" s="624"/>
      <c r="F2" s="624"/>
      <c r="G2" s="624"/>
      <c r="H2" s="624"/>
      <c r="I2" s="624"/>
      <c r="J2" s="624"/>
      <c r="K2" s="624"/>
      <c r="L2" s="624"/>
    </row>
    <row r="3" spans="1:16" ht="15.75">
      <c r="A3" s="770" t="s">
        <v>674</v>
      </c>
      <c r="B3" s="770"/>
      <c r="C3" s="770"/>
      <c r="D3" s="770"/>
      <c r="E3" s="770"/>
      <c r="F3" s="770"/>
      <c r="G3" s="770"/>
      <c r="H3" s="770"/>
      <c r="I3" s="770"/>
      <c r="J3" s="770"/>
      <c r="K3" s="624"/>
      <c r="L3" s="624"/>
    </row>
    <row r="4" spans="1:16">
      <c r="A4" s="624"/>
      <c r="B4" s="624"/>
      <c r="C4" s="624"/>
      <c r="D4" s="624"/>
      <c r="E4" s="624"/>
      <c r="F4" s="624"/>
      <c r="G4" s="624"/>
      <c r="H4" s="624"/>
      <c r="I4" s="624"/>
      <c r="J4" s="624"/>
      <c r="K4" s="624"/>
      <c r="L4" s="624"/>
    </row>
    <row r="5" spans="1:16">
      <c r="A5" s="624"/>
      <c r="B5" s="624"/>
      <c r="C5" s="624"/>
      <c r="D5" s="624"/>
      <c r="E5" s="624"/>
      <c r="F5" s="624"/>
      <c r="G5" s="624"/>
      <c r="H5" s="624"/>
      <c r="I5" s="624"/>
      <c r="J5" s="624"/>
      <c r="K5" s="624"/>
      <c r="L5" s="624"/>
    </row>
    <row r="6" spans="1:16" ht="15">
      <c r="A6" s="695" t="s">
        <v>652</v>
      </c>
      <c r="B6" s="624"/>
      <c r="C6" s="624"/>
      <c r="D6" s="624"/>
      <c r="E6" s="624"/>
      <c r="F6" s="624"/>
      <c r="G6" s="624"/>
      <c r="H6" s="624"/>
      <c r="I6" s="624"/>
      <c r="J6" s="624"/>
      <c r="K6" s="624"/>
      <c r="L6" s="624"/>
    </row>
    <row r="7" spans="1:16">
      <c r="A7" s="674" t="s">
        <v>631</v>
      </c>
      <c r="B7" s="693" t="s">
        <v>630</v>
      </c>
      <c r="C7" s="149" t="s">
        <v>627</v>
      </c>
      <c r="D7" s="149">
        <v>2021</v>
      </c>
      <c r="E7" s="149" t="s">
        <v>628</v>
      </c>
      <c r="F7" s="693"/>
      <c r="G7" s="149" t="s">
        <v>629</v>
      </c>
      <c r="H7" s="149" t="s">
        <v>632</v>
      </c>
      <c r="I7" s="149"/>
      <c r="J7" s="149"/>
      <c r="K7" s="149"/>
      <c r="L7" s="624"/>
    </row>
    <row r="8" spans="1:16">
      <c r="A8" s="696"/>
      <c r="B8" s="694"/>
      <c r="C8" s="624"/>
      <c r="D8" s="624"/>
      <c r="E8" s="624"/>
      <c r="F8" s="694"/>
      <c r="G8" s="624"/>
      <c r="H8" s="624"/>
      <c r="I8" s="624"/>
      <c r="J8" s="624"/>
      <c r="K8" s="624"/>
      <c r="L8" s="624"/>
    </row>
    <row r="9" spans="1:16">
      <c r="A9" s="696"/>
      <c r="B9" s="694"/>
      <c r="C9" s="624"/>
      <c r="D9" s="624"/>
      <c r="E9" s="624"/>
      <c r="F9" s="694"/>
      <c r="G9" s="624"/>
      <c r="H9" s="624"/>
      <c r="I9" s="624"/>
      <c r="J9" s="624"/>
      <c r="K9" s="624"/>
      <c r="L9" s="624"/>
    </row>
    <row r="10" spans="1:16" ht="13.5" thickBot="1">
      <c r="A10" s="624"/>
      <c r="B10" s="624"/>
      <c r="C10" s="624"/>
      <c r="D10" s="624"/>
      <c r="E10" s="624"/>
      <c r="F10" s="624"/>
      <c r="G10" s="624"/>
      <c r="H10" s="624"/>
      <c r="I10" s="624"/>
      <c r="J10" s="624"/>
      <c r="K10" s="650" t="s">
        <v>656</v>
      </c>
      <c r="L10" s="624"/>
    </row>
    <row r="11" spans="1:16" ht="17.25" thickTop="1" thickBot="1">
      <c r="A11" s="770" t="s">
        <v>675</v>
      </c>
      <c r="B11" s="771"/>
      <c r="C11" s="771"/>
      <c r="D11" s="771"/>
      <c r="E11" s="771"/>
      <c r="F11" s="771"/>
      <c r="G11" s="771"/>
      <c r="H11" s="772"/>
      <c r="I11" s="772"/>
      <c r="J11" s="772"/>
      <c r="K11" s="697" t="s">
        <v>667</v>
      </c>
      <c r="L11" s="624"/>
      <c r="M11" s="651" t="s">
        <v>26</v>
      </c>
      <c r="N11">
        <f>IF($K$11="Nem","",2)</f>
        <v>2</v>
      </c>
      <c r="O11" t="s">
        <v>657</v>
      </c>
      <c r="P11" t="str">
        <f>CONCATENATE(M11,N11,O11)</f>
        <v>9.2.</v>
      </c>
    </row>
    <row r="12" spans="1:16" ht="13.5" thickTop="1">
      <c r="A12" s="624"/>
      <c r="B12" s="624"/>
      <c r="C12" s="624"/>
      <c r="D12" s="624"/>
      <c r="E12" s="624"/>
      <c r="F12" s="624"/>
      <c r="G12" s="624"/>
      <c r="H12" s="624"/>
      <c r="I12" s="624"/>
      <c r="J12" s="624"/>
      <c r="K12" s="624"/>
      <c r="L12" s="624"/>
    </row>
    <row r="13" spans="1:16" ht="14.25">
      <c r="A13" s="698" t="s">
        <v>567</v>
      </c>
      <c r="B13" s="768" t="s">
        <v>742</v>
      </c>
      <c r="C13" s="769"/>
      <c r="D13" s="769"/>
      <c r="E13" s="769"/>
      <c r="F13" s="769"/>
      <c r="G13" s="769"/>
      <c r="H13" s="769"/>
      <c r="I13" s="769"/>
      <c r="J13" s="769"/>
      <c r="K13" s="624"/>
      <c r="L13" s="624"/>
      <c r="M13" s="651" t="s">
        <v>26</v>
      </c>
      <c r="N13">
        <f>IF(K11="Nem",2,3)</f>
        <v>3</v>
      </c>
      <c r="O13" t="s">
        <v>657</v>
      </c>
      <c r="P13" t="str">
        <f>CONCATENATE(M13,N13,O13)</f>
        <v>9.3.</v>
      </c>
    </row>
    <row r="14" spans="1:16" ht="14.25">
      <c r="A14" s="624"/>
      <c r="B14" s="625"/>
      <c r="C14" s="624"/>
      <c r="D14" s="624"/>
      <c r="E14" s="624"/>
      <c r="F14" s="624"/>
      <c r="G14" s="624"/>
      <c r="H14" s="624"/>
      <c r="I14" s="624"/>
      <c r="J14" s="624"/>
      <c r="K14" s="624"/>
      <c r="L14" s="624"/>
    </row>
    <row r="15" spans="1:16" ht="14.25">
      <c r="A15" s="698" t="s">
        <v>568</v>
      </c>
      <c r="B15" s="768" t="s">
        <v>676</v>
      </c>
      <c r="C15" s="769"/>
      <c r="D15" s="769"/>
      <c r="E15" s="769"/>
      <c r="F15" s="769"/>
      <c r="G15" s="769"/>
      <c r="H15" s="769"/>
      <c r="I15" s="769"/>
      <c r="J15" s="769"/>
      <c r="K15" s="624"/>
      <c r="L15" s="624"/>
      <c r="M15" s="651" t="s">
        <v>26</v>
      </c>
      <c r="N15">
        <f>N13+1</f>
        <v>4</v>
      </c>
      <c r="O15" t="s">
        <v>657</v>
      </c>
      <c r="P15" t="str">
        <f>CONCATENATE(M15,N15,O15)</f>
        <v>9.4.</v>
      </c>
    </row>
    <row r="16" spans="1:16" ht="14.25">
      <c r="A16" s="624"/>
      <c r="B16" s="625"/>
      <c r="C16" s="624"/>
      <c r="D16" s="624"/>
      <c r="E16" s="624"/>
      <c r="F16" s="624"/>
      <c r="G16" s="624"/>
      <c r="H16" s="624"/>
      <c r="I16" s="624"/>
      <c r="J16" s="624"/>
      <c r="K16" s="624"/>
      <c r="L16" s="624"/>
    </row>
    <row r="17" spans="1:16" ht="14.25">
      <c r="A17" s="698" t="s">
        <v>569</v>
      </c>
      <c r="B17" s="768" t="s">
        <v>743</v>
      </c>
      <c r="C17" s="769"/>
      <c r="D17" s="769"/>
      <c r="E17" s="769"/>
      <c r="F17" s="769"/>
      <c r="G17" s="769"/>
      <c r="H17" s="769"/>
      <c r="I17" s="769"/>
      <c r="J17" s="769"/>
      <c r="K17" s="624"/>
      <c r="L17" s="624"/>
      <c r="M17" s="651" t="s">
        <v>26</v>
      </c>
      <c r="N17">
        <f>N15+1</f>
        <v>5</v>
      </c>
      <c r="O17" t="s">
        <v>657</v>
      </c>
      <c r="P17" t="str">
        <f>CONCATENATE(M17,N17,O17)</f>
        <v>9.5.</v>
      </c>
    </row>
    <row r="18" spans="1:16" ht="14.25">
      <c r="A18" s="624"/>
      <c r="B18" s="625"/>
      <c r="C18" s="624"/>
      <c r="D18" s="624"/>
      <c r="E18" s="624"/>
      <c r="F18" s="624"/>
      <c r="G18" s="624"/>
      <c r="H18" s="624"/>
      <c r="I18" s="624"/>
      <c r="J18" s="624"/>
      <c r="K18" s="624"/>
      <c r="L18" s="624"/>
    </row>
    <row r="19" spans="1:16" ht="14.25">
      <c r="A19" s="698" t="s">
        <v>570</v>
      </c>
      <c r="B19" s="768" t="s">
        <v>576</v>
      </c>
      <c r="C19" s="769"/>
      <c r="D19" s="769"/>
      <c r="E19" s="769"/>
      <c r="F19" s="769"/>
      <c r="G19" s="769"/>
      <c r="H19" s="769"/>
      <c r="I19" s="769"/>
      <c r="J19" s="769"/>
      <c r="K19" s="624"/>
      <c r="L19" s="624"/>
      <c r="M19" s="651" t="s">
        <v>26</v>
      </c>
      <c r="N19">
        <f>N17+1</f>
        <v>6</v>
      </c>
      <c r="O19" t="s">
        <v>657</v>
      </c>
      <c r="P19" t="str">
        <f>CONCATENATE(M19,N19,O19)</f>
        <v>9.6.</v>
      </c>
    </row>
    <row r="20" spans="1:16" ht="14.25">
      <c r="A20" s="624"/>
      <c r="B20" s="625"/>
      <c r="C20" s="624"/>
      <c r="D20" s="624"/>
      <c r="E20" s="624"/>
      <c r="F20" s="624"/>
      <c r="G20" s="624"/>
      <c r="H20" s="624"/>
      <c r="I20" s="624"/>
      <c r="J20" s="624"/>
      <c r="K20" s="624"/>
      <c r="L20" s="624"/>
    </row>
    <row r="21" spans="1:16" ht="14.25">
      <c r="A21" s="698" t="s">
        <v>571</v>
      </c>
      <c r="B21" s="768" t="s">
        <v>577</v>
      </c>
      <c r="C21" s="769"/>
      <c r="D21" s="769"/>
      <c r="E21" s="769"/>
      <c r="F21" s="769"/>
      <c r="G21" s="769"/>
      <c r="H21" s="769"/>
      <c r="I21" s="769"/>
      <c r="J21" s="769"/>
      <c r="K21" s="624"/>
      <c r="L21" s="624"/>
      <c r="M21" s="651" t="s">
        <v>26</v>
      </c>
      <c r="N21">
        <f>N19+1</f>
        <v>7</v>
      </c>
      <c r="O21" t="s">
        <v>657</v>
      </c>
      <c r="P21" t="str">
        <f>CONCATENATE(M21,N21,O21)</f>
        <v>9.7.</v>
      </c>
    </row>
    <row r="22" spans="1:16" ht="14.25">
      <c r="A22" s="624"/>
      <c r="B22" s="625"/>
      <c r="C22" s="624"/>
      <c r="D22" s="624"/>
      <c r="E22" s="624"/>
      <c r="F22" s="624"/>
      <c r="G22" s="624"/>
      <c r="H22" s="624"/>
      <c r="I22" s="624"/>
      <c r="J22" s="624"/>
      <c r="K22" s="624"/>
      <c r="L22" s="624"/>
    </row>
    <row r="23" spans="1:16" ht="14.25">
      <c r="A23" s="698" t="s">
        <v>572</v>
      </c>
      <c r="B23" s="768" t="s">
        <v>578</v>
      </c>
      <c r="C23" s="769"/>
      <c r="D23" s="769"/>
      <c r="E23" s="769"/>
      <c r="F23" s="769"/>
      <c r="G23" s="769"/>
      <c r="H23" s="769"/>
      <c r="I23" s="769"/>
      <c r="J23" s="769"/>
      <c r="K23" s="624"/>
      <c r="L23" s="624"/>
      <c r="M23" s="651" t="s">
        <v>26</v>
      </c>
      <c r="N23">
        <f>N21+1</f>
        <v>8</v>
      </c>
      <c r="O23" t="s">
        <v>657</v>
      </c>
      <c r="P23" t="str">
        <f>CONCATENATE(M23,N23,O23)</f>
        <v>9.8.</v>
      </c>
    </row>
    <row r="24" spans="1:16" ht="14.25">
      <c r="A24" s="624"/>
      <c r="B24" s="625"/>
      <c r="C24" s="624"/>
      <c r="D24" s="624"/>
      <c r="E24" s="624"/>
      <c r="F24" s="624"/>
      <c r="G24" s="624"/>
      <c r="H24" s="624"/>
      <c r="I24" s="624"/>
      <c r="J24" s="624"/>
      <c r="K24" s="624"/>
      <c r="L24" s="624"/>
    </row>
    <row r="25" spans="1:16" ht="14.25">
      <c r="A25" s="698" t="s">
        <v>573</v>
      </c>
      <c r="B25" s="768" t="s">
        <v>579</v>
      </c>
      <c r="C25" s="769"/>
      <c r="D25" s="769"/>
      <c r="E25" s="769"/>
      <c r="F25" s="769"/>
      <c r="G25" s="769"/>
      <c r="H25" s="769"/>
      <c r="I25" s="769"/>
      <c r="J25" s="769"/>
      <c r="K25" s="624"/>
      <c r="L25" s="624"/>
      <c r="M25" s="651" t="s">
        <v>26</v>
      </c>
      <c r="N25">
        <f>N23+1</f>
        <v>9</v>
      </c>
      <c r="O25" t="s">
        <v>657</v>
      </c>
      <c r="P25" t="str">
        <f>CONCATENATE(M25,N25,O25)</f>
        <v>9.9.</v>
      </c>
    </row>
    <row r="26" spans="1:16" ht="14.25">
      <c r="A26" s="624"/>
      <c r="B26" s="625"/>
      <c r="C26" s="624"/>
      <c r="D26" s="624"/>
      <c r="E26" s="624"/>
      <c r="F26" s="624"/>
      <c r="G26" s="624"/>
      <c r="H26" s="624"/>
      <c r="I26" s="624"/>
      <c r="J26" s="624"/>
      <c r="K26" s="624"/>
      <c r="L26" s="624"/>
    </row>
    <row r="27" spans="1:16" ht="14.25">
      <c r="A27" s="698" t="s">
        <v>574</v>
      </c>
      <c r="B27" s="768" t="s">
        <v>580</v>
      </c>
      <c r="C27" s="769"/>
      <c r="D27" s="769"/>
      <c r="E27" s="769"/>
      <c r="F27" s="769"/>
      <c r="G27" s="769"/>
      <c r="H27" s="769"/>
      <c r="I27" s="769"/>
      <c r="J27" s="769"/>
      <c r="K27" s="624"/>
      <c r="L27" s="624"/>
      <c r="M27" s="651" t="s">
        <v>26</v>
      </c>
      <c r="N27">
        <f>N25+1</f>
        <v>10</v>
      </c>
      <c r="O27" t="s">
        <v>657</v>
      </c>
      <c r="P27" t="str">
        <f>CONCATENATE(M27,N27,O27)</f>
        <v>9.10.</v>
      </c>
    </row>
    <row r="28" spans="1:16" ht="14.25">
      <c r="A28" s="624"/>
      <c r="B28" s="625"/>
      <c r="C28" s="624"/>
      <c r="D28" s="624"/>
      <c r="E28" s="624"/>
      <c r="F28" s="624"/>
      <c r="G28" s="624"/>
      <c r="H28" s="624"/>
      <c r="I28" s="624"/>
      <c r="J28" s="624"/>
      <c r="K28" s="624"/>
      <c r="L28" s="624"/>
    </row>
    <row r="29" spans="1:16" ht="14.25">
      <c r="A29" s="698" t="s">
        <v>574</v>
      </c>
      <c r="B29" s="768" t="s">
        <v>581</v>
      </c>
      <c r="C29" s="769"/>
      <c r="D29" s="769"/>
      <c r="E29" s="769"/>
      <c r="F29" s="769"/>
      <c r="G29" s="769"/>
      <c r="H29" s="769"/>
      <c r="I29" s="769"/>
      <c r="J29" s="769"/>
      <c r="K29" s="624"/>
      <c r="L29" s="624"/>
      <c r="M29" s="651" t="s">
        <v>26</v>
      </c>
      <c r="N29">
        <f>N27+1</f>
        <v>11</v>
      </c>
      <c r="O29" t="s">
        <v>657</v>
      </c>
      <c r="P29" t="str">
        <f>CONCATENATE(M29,N29,O29)</f>
        <v>9.11.</v>
      </c>
    </row>
    <row r="30" spans="1:16" ht="14.25">
      <c r="A30" s="624"/>
      <c r="B30" s="625"/>
      <c r="C30" s="624"/>
      <c r="D30" s="624"/>
      <c r="E30" s="624"/>
      <c r="F30" s="624"/>
      <c r="G30" s="624"/>
      <c r="H30" s="624"/>
      <c r="I30" s="624"/>
      <c r="J30" s="624"/>
      <c r="K30" s="624"/>
      <c r="L30" s="624"/>
    </row>
    <row r="31" spans="1:16" ht="14.25">
      <c r="A31" s="698" t="s">
        <v>575</v>
      </c>
      <c r="B31" s="768" t="s">
        <v>582</v>
      </c>
      <c r="C31" s="769"/>
      <c r="D31" s="769"/>
      <c r="E31" s="769"/>
      <c r="F31" s="769"/>
      <c r="G31" s="769"/>
      <c r="H31" s="769"/>
      <c r="I31" s="769"/>
      <c r="J31" s="769"/>
      <c r="K31" s="624"/>
      <c r="L31" s="624"/>
      <c r="M31" s="651" t="s">
        <v>26</v>
      </c>
      <c r="N31">
        <f>N29+1</f>
        <v>12</v>
      </c>
      <c r="O31" t="s">
        <v>657</v>
      </c>
      <c r="P31" t="str">
        <f>CONCATENATE(M31,N31,O31)</f>
        <v>9.12.</v>
      </c>
    </row>
    <row r="32" spans="1:16">
      <c r="A32" s="624"/>
      <c r="B32" s="624"/>
      <c r="C32" s="624"/>
      <c r="D32" s="624"/>
      <c r="E32" s="624"/>
      <c r="F32" s="624"/>
      <c r="G32" s="624"/>
      <c r="H32" s="624"/>
      <c r="I32" s="624"/>
      <c r="J32" s="624"/>
      <c r="K32" s="624"/>
      <c r="L32" s="624"/>
    </row>
    <row r="33" spans="1:12" ht="14.25">
      <c r="A33" s="698"/>
      <c r="B33" s="624"/>
      <c r="C33" s="624"/>
      <c r="D33" s="624"/>
      <c r="E33" s="624"/>
      <c r="F33" s="624"/>
      <c r="G33" s="624"/>
      <c r="H33" s="624"/>
      <c r="I33" s="624"/>
      <c r="J33" s="624"/>
      <c r="K33" s="624"/>
      <c r="L33" s="624"/>
    </row>
    <row r="34" spans="1:12">
      <c r="A34" s="624"/>
      <c r="B34" s="624"/>
      <c r="C34" s="624"/>
      <c r="D34" s="624"/>
      <c r="E34" s="624"/>
      <c r="F34" s="624"/>
      <c r="G34" s="624"/>
      <c r="H34" s="624"/>
      <c r="I34" s="624"/>
      <c r="J34" s="624"/>
      <c r="K34" s="624"/>
      <c r="L34" s="624"/>
    </row>
  </sheetData>
  <sheetProtection sheet="1"/>
  <mergeCells count="13">
    <mergeCell ref="A3:J3"/>
    <mergeCell ref="A1:J1"/>
    <mergeCell ref="B21:J21"/>
    <mergeCell ref="B23:J23"/>
    <mergeCell ref="B25:J25"/>
    <mergeCell ref="B27:J27"/>
    <mergeCell ref="B31:J31"/>
    <mergeCell ref="B13:J13"/>
    <mergeCell ref="B15:J15"/>
    <mergeCell ref="B17:J17"/>
    <mergeCell ref="B19:J19"/>
    <mergeCell ref="A11:J11"/>
    <mergeCell ref="B29:J29"/>
  </mergeCells>
  <phoneticPr fontId="29" type="noConversion"/>
  <conditionalFormatting sqref="A11:J11">
    <cfRule type="expression" dxfId="3" priority="1" stopIfTrue="1">
      <formula>$K$11="Nem"</formula>
    </cfRule>
  </conditionalFormatting>
  <dataValidations count="2">
    <dataValidation type="list" allowBlank="1" showInputMessage="1" showErrorMessage="1" sqref="A6">
      <formula1>",Előterjesztéskor,Jóváhagyás után"</formula1>
    </dataValidation>
    <dataValidation type="list" allowBlank="1" showInputMessage="1" showErrorMessage="1" sqref="K11">
      <formula1>"Igen,Nem"</formula1>
    </dataValidation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5">
    <tabColor rgb="FF92D050"/>
  </sheetPr>
  <dimension ref="A2:B16"/>
  <sheetViews>
    <sheetView zoomScale="120" zoomScaleNormal="120" workbookViewId="0">
      <selection activeCell="C1" sqref="C1"/>
    </sheetView>
  </sheetViews>
  <sheetFormatPr defaultRowHeight="12.75"/>
  <cols>
    <col min="1" max="1" width="48.5" customWidth="1"/>
    <col min="2" max="2" width="73.5" customWidth="1"/>
    <col min="3" max="3" width="16.83203125" customWidth="1"/>
  </cols>
  <sheetData>
    <row r="2" spans="1:2" ht="15.75">
      <c r="A2" s="597" t="s">
        <v>149</v>
      </c>
    </row>
    <row r="4" spans="1:2">
      <c r="A4" s="125"/>
      <c r="B4" s="125"/>
    </row>
    <row r="5" spans="1:2" s="136" customFormat="1" ht="15.75">
      <c r="A5" s="81" t="str">
        <f>CONCATENATE(ALAPADATOK!D7,". évi előirányzat BEVÉTELEK")</f>
        <v>2021. évi előirányzat BEVÉTELEK</v>
      </c>
      <c r="B5" s="135"/>
    </row>
    <row r="6" spans="1:2">
      <c r="A6" s="125"/>
      <c r="B6" s="125"/>
    </row>
    <row r="7" spans="1:2">
      <c r="A7" s="125" t="s">
        <v>530</v>
      </c>
      <c r="B7" s="125" t="s">
        <v>475</v>
      </c>
    </row>
    <row r="8" spans="1:2">
      <c r="A8" s="125" t="s">
        <v>531</v>
      </c>
      <c r="B8" s="125" t="s">
        <v>476</v>
      </c>
    </row>
    <row r="9" spans="1:2">
      <c r="A9" s="125" t="s">
        <v>532</v>
      </c>
      <c r="B9" s="125" t="s">
        <v>477</v>
      </c>
    </row>
    <row r="10" spans="1:2">
      <c r="A10" s="125"/>
      <c r="B10" s="125"/>
    </row>
    <row r="11" spans="1:2">
      <c r="A11" s="125"/>
      <c r="B11" s="125"/>
    </row>
    <row r="12" spans="1:2" s="136" customFormat="1" ht="15.75">
      <c r="A12" s="81" t="str">
        <f>+CONCATENATE(LEFT(A5,4),". évi előirányzat KIADÁSOK")</f>
        <v>2021. évi előirányzat KIADÁSOK</v>
      </c>
      <c r="B12" s="135"/>
    </row>
    <row r="13" spans="1:2">
      <c r="A13" s="125"/>
      <c r="B13" s="125"/>
    </row>
    <row r="14" spans="1:2">
      <c r="A14" s="125" t="s">
        <v>533</v>
      </c>
      <c r="B14" s="125" t="s">
        <v>478</v>
      </c>
    </row>
    <row r="15" spans="1:2">
      <c r="A15" s="125" t="s">
        <v>534</v>
      </c>
      <c r="B15" s="125" t="s">
        <v>479</v>
      </c>
    </row>
    <row r="16" spans="1:2">
      <c r="A16" s="125" t="s">
        <v>535</v>
      </c>
      <c r="B16" s="125" t="s">
        <v>480</v>
      </c>
    </row>
  </sheetData>
  <sheetProtection sheet="1"/>
  <phoneticPr fontId="29" type="noConversion"/>
  <pageMargins left="1.0629921259842521" right="1.0236220472440944" top="0.78740157480314965" bottom="0.78740157480314965" header="0.70866141732283472" footer="0.7086614173228347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Munka2">
    <tabColor rgb="FF92D050"/>
  </sheetPr>
  <dimension ref="A1:I164"/>
  <sheetViews>
    <sheetView topLeftCell="A64" zoomScale="120" zoomScaleNormal="120" zoomScaleSheetLayoutView="100" workbookViewId="0">
      <selection activeCell="E1" sqref="E1"/>
    </sheetView>
  </sheetViews>
  <sheetFormatPr defaultRowHeight="15.75"/>
  <cols>
    <col min="1" max="1" width="9.5" style="355" customWidth="1"/>
    <col min="2" max="2" width="99.33203125" style="355" customWidth="1"/>
    <col min="3" max="3" width="21.6640625" style="356" customWidth="1"/>
    <col min="4" max="4" width="9" style="386" customWidth="1"/>
    <col min="5" max="5" width="11.83203125" style="386" bestFit="1" customWidth="1"/>
    <col min="6" max="6" width="13.33203125" style="386" bestFit="1" customWidth="1"/>
    <col min="7" max="7" width="12.1640625" style="386" bestFit="1" customWidth="1"/>
    <col min="8" max="8" width="13.33203125" style="386" bestFit="1" customWidth="1"/>
    <col min="9" max="16384" width="9.33203125" style="386"/>
  </cols>
  <sheetData>
    <row r="1" spans="1:3" ht="18.75" customHeight="1">
      <c r="A1" s="598"/>
      <c r="B1" s="774" t="str">
        <f>CONCATENATE("1.1. melléklet ",ALAPADATOK!A7," ",ALAPADATOK!B7," ",ALAPADATOK!C7," ",ALAPADATOK!D7," ",ALAPADATOK!E7," ",ALAPADATOK!F7," ",ALAPADATOK!G7," ",ALAPADATOK!H7)</f>
        <v>1.1. melléklet a … / 2021 (  ) önkormányzati rendelethez</v>
      </c>
      <c r="C1" s="775"/>
    </row>
    <row r="2" spans="1:3" ht="21.95" customHeight="1">
      <c r="A2" s="599"/>
      <c r="B2" s="600" t="str">
        <f>CONCATENATE(ALAPADATOK!A3)</f>
        <v>Szászvár Nagyközség Önkormányzata</v>
      </c>
      <c r="C2" s="601"/>
    </row>
    <row r="3" spans="1:3" ht="21.95" customHeight="1">
      <c r="A3" s="601"/>
      <c r="B3" s="600" t="str">
        <f>CONCATENATE(ALAPADATOK!D7,". ÉVI KÖLTSÉGVETÉS")</f>
        <v>2021. ÉVI KÖLTSÉGVETÉS</v>
      </c>
      <c r="C3" s="601"/>
    </row>
    <row r="4" spans="1:3" ht="21.95" customHeight="1">
      <c r="A4" s="601"/>
      <c r="B4" s="600" t="s">
        <v>561</v>
      </c>
      <c r="C4" s="601"/>
    </row>
    <row r="5" spans="1:3" ht="21.95" customHeight="1">
      <c r="A5" s="598"/>
      <c r="B5" s="598"/>
      <c r="C5" s="602"/>
    </row>
    <row r="6" spans="1:3" ht="15.2" customHeight="1">
      <c r="A6" s="776" t="s">
        <v>15</v>
      </c>
      <c r="B6" s="776"/>
      <c r="C6" s="776"/>
    </row>
    <row r="7" spans="1:3" ht="15.2" customHeight="1" thickBot="1">
      <c r="A7" s="777" t="s">
        <v>150</v>
      </c>
      <c r="B7" s="777"/>
      <c r="C7" s="550" t="s">
        <v>548</v>
      </c>
    </row>
    <row r="8" spans="1:3" ht="24" customHeight="1" thickBot="1">
      <c r="A8" s="603" t="s">
        <v>69</v>
      </c>
      <c r="B8" s="604" t="s">
        <v>17</v>
      </c>
      <c r="C8" s="605" t="str">
        <f>+CONCATENATE(LEFT(KV_ÖSSZEFÜGGÉSEK!A5,4),". évi előirányzat")</f>
        <v>2021. évi előirányzat</v>
      </c>
    </row>
    <row r="9" spans="1:3" s="387" customFormat="1" ht="12" customHeight="1" thickBot="1">
      <c r="A9" s="535"/>
      <c r="B9" s="536" t="s">
        <v>481</v>
      </c>
      <c r="C9" s="537" t="s">
        <v>482</v>
      </c>
    </row>
    <row r="10" spans="1:3" s="388" customFormat="1" ht="12" customHeight="1" thickBot="1">
      <c r="A10" s="20" t="s">
        <v>18</v>
      </c>
      <c r="B10" s="21" t="s">
        <v>247</v>
      </c>
      <c r="C10" s="273">
        <f>+C11+C12+C13+C14+C15+C16</f>
        <v>233233406</v>
      </c>
    </row>
    <row r="11" spans="1:3" s="388" customFormat="1" ht="12" customHeight="1">
      <c r="A11" s="15" t="s">
        <v>98</v>
      </c>
      <c r="B11" s="389" t="s">
        <v>248</v>
      </c>
      <c r="C11" s="276">
        <v>84661051</v>
      </c>
    </row>
    <row r="12" spans="1:3" s="388" customFormat="1" ht="12" customHeight="1">
      <c r="A12" s="14" t="s">
        <v>99</v>
      </c>
      <c r="B12" s="390" t="s">
        <v>249</v>
      </c>
      <c r="C12" s="275">
        <v>66362700</v>
      </c>
    </row>
    <row r="13" spans="1:3" s="388" customFormat="1" ht="12" customHeight="1">
      <c r="A13" s="14" t="s">
        <v>100</v>
      </c>
      <c r="B13" s="390" t="s">
        <v>536</v>
      </c>
      <c r="C13" s="275">
        <v>77157895</v>
      </c>
    </row>
    <row r="14" spans="1:3" s="388" customFormat="1" ht="12" customHeight="1">
      <c r="A14" s="14" t="s">
        <v>101</v>
      </c>
      <c r="B14" s="390" t="s">
        <v>251</v>
      </c>
      <c r="C14" s="275">
        <v>5051760</v>
      </c>
    </row>
    <row r="15" spans="1:3" s="388" customFormat="1" ht="12" customHeight="1">
      <c r="A15" s="14" t="s">
        <v>146</v>
      </c>
      <c r="B15" s="269" t="s">
        <v>420</v>
      </c>
      <c r="C15" s="275"/>
    </row>
    <row r="16" spans="1:3" s="388" customFormat="1" ht="12" customHeight="1" thickBot="1">
      <c r="A16" s="16" t="s">
        <v>102</v>
      </c>
      <c r="B16" s="270" t="s">
        <v>421</v>
      </c>
      <c r="C16" s="275"/>
    </row>
    <row r="17" spans="1:3" s="388" customFormat="1" ht="12" customHeight="1" thickBot="1">
      <c r="A17" s="20" t="s">
        <v>19</v>
      </c>
      <c r="B17" s="268" t="s">
        <v>252</v>
      </c>
      <c r="C17" s="273">
        <f>+C18+C19+C20+C21+C22</f>
        <v>150449472</v>
      </c>
    </row>
    <row r="18" spans="1:3" s="388" customFormat="1" ht="12" customHeight="1">
      <c r="A18" s="15" t="s">
        <v>104</v>
      </c>
      <c r="B18" s="389" t="s">
        <v>253</v>
      </c>
      <c r="C18" s="276"/>
    </row>
    <row r="19" spans="1:3" s="388" customFormat="1" ht="12" customHeight="1">
      <c r="A19" s="14" t="s">
        <v>105</v>
      </c>
      <c r="B19" s="390" t="s">
        <v>254</v>
      </c>
      <c r="C19" s="275"/>
    </row>
    <row r="20" spans="1:3" s="388" customFormat="1" ht="12" customHeight="1">
      <c r="A20" s="14" t="s">
        <v>106</v>
      </c>
      <c r="B20" s="390" t="s">
        <v>412</v>
      </c>
      <c r="C20" s="275"/>
    </row>
    <row r="21" spans="1:3" s="388" customFormat="1" ht="12" customHeight="1">
      <c r="A21" s="14" t="s">
        <v>107</v>
      </c>
      <c r="B21" s="390" t="s">
        <v>413</v>
      </c>
      <c r="C21" s="275"/>
    </row>
    <row r="22" spans="1:3" s="388" customFormat="1" ht="12" customHeight="1">
      <c r="A22" s="14" t="s">
        <v>108</v>
      </c>
      <c r="B22" s="390" t="s">
        <v>556</v>
      </c>
      <c r="C22" s="275">
        <v>150449472</v>
      </c>
    </row>
    <row r="23" spans="1:3" s="388" customFormat="1" ht="12" customHeight="1" thickBot="1">
      <c r="A23" s="16" t="s">
        <v>117</v>
      </c>
      <c r="B23" s="270" t="s">
        <v>256</v>
      </c>
      <c r="C23" s="277"/>
    </row>
    <row r="24" spans="1:3" s="388" customFormat="1" ht="12" customHeight="1" thickBot="1">
      <c r="A24" s="20" t="s">
        <v>20</v>
      </c>
      <c r="B24" s="21" t="s">
        <v>257</v>
      </c>
      <c r="C24" s="273">
        <f>+C25+C26+C27+C28+C29</f>
        <v>0</v>
      </c>
    </row>
    <row r="25" spans="1:3" s="388" customFormat="1" ht="12" customHeight="1">
      <c r="A25" s="15" t="s">
        <v>87</v>
      </c>
      <c r="B25" s="389" t="s">
        <v>258</v>
      </c>
      <c r="C25" s="276"/>
    </row>
    <row r="26" spans="1:3" s="388" customFormat="1" ht="12" customHeight="1">
      <c r="A26" s="14" t="s">
        <v>88</v>
      </c>
      <c r="B26" s="390" t="s">
        <v>259</v>
      </c>
      <c r="C26" s="275"/>
    </row>
    <row r="27" spans="1:3" s="388" customFormat="1" ht="12" customHeight="1">
      <c r="A27" s="14" t="s">
        <v>89</v>
      </c>
      <c r="B27" s="390" t="s">
        <v>414</v>
      </c>
      <c r="C27" s="275"/>
    </row>
    <row r="28" spans="1:3" s="388" customFormat="1" ht="12" customHeight="1">
      <c r="A28" s="14" t="s">
        <v>90</v>
      </c>
      <c r="B28" s="390" t="s">
        <v>415</v>
      </c>
      <c r="C28" s="275"/>
    </row>
    <row r="29" spans="1:3" s="388" customFormat="1" ht="12" customHeight="1">
      <c r="A29" s="14" t="s">
        <v>169</v>
      </c>
      <c r="B29" s="390" t="s">
        <v>260</v>
      </c>
      <c r="C29" s="275"/>
    </row>
    <row r="30" spans="1:3" s="528" customFormat="1" ht="12" customHeight="1" thickBot="1">
      <c r="A30" s="538" t="s">
        <v>170</v>
      </c>
      <c r="B30" s="526" t="s">
        <v>551</v>
      </c>
      <c r="C30" s="527"/>
    </row>
    <row r="31" spans="1:3" s="388" customFormat="1" ht="12" customHeight="1" thickBot="1">
      <c r="A31" s="20" t="s">
        <v>171</v>
      </c>
      <c r="B31" s="21" t="s">
        <v>537</v>
      </c>
      <c r="C31" s="279">
        <f>SUM(C32:C38)</f>
        <v>31023000</v>
      </c>
    </row>
    <row r="32" spans="1:3" s="388" customFormat="1" ht="12" customHeight="1">
      <c r="A32" s="15" t="s">
        <v>263</v>
      </c>
      <c r="B32" s="389" t="s">
        <v>749</v>
      </c>
      <c r="C32" s="276"/>
    </row>
    <row r="33" spans="1:7" s="388" customFormat="1" ht="12" customHeight="1">
      <c r="A33" s="14" t="s">
        <v>264</v>
      </c>
      <c r="B33" s="390" t="s">
        <v>541</v>
      </c>
      <c r="C33" s="275">
        <v>140000</v>
      </c>
    </row>
    <row r="34" spans="1:7" s="388" customFormat="1" ht="12" customHeight="1">
      <c r="A34" s="14" t="s">
        <v>265</v>
      </c>
      <c r="B34" s="390" t="s">
        <v>542</v>
      </c>
      <c r="C34" s="275">
        <v>21000000</v>
      </c>
    </row>
    <row r="35" spans="1:7" s="388" customFormat="1" ht="12" customHeight="1">
      <c r="A35" s="14" t="s">
        <v>266</v>
      </c>
      <c r="B35" s="390" t="s">
        <v>543</v>
      </c>
      <c r="C35" s="275"/>
    </row>
    <row r="36" spans="1:7" s="388" customFormat="1" ht="12" customHeight="1">
      <c r="A36" s="14" t="s">
        <v>538</v>
      </c>
      <c r="B36" s="390" t="s">
        <v>267</v>
      </c>
      <c r="C36" s="275"/>
    </row>
    <row r="37" spans="1:7" s="388" customFormat="1" ht="12" customHeight="1">
      <c r="A37" s="14" t="s">
        <v>539</v>
      </c>
      <c r="B37" s="390" t="s">
        <v>745</v>
      </c>
      <c r="C37" s="275">
        <v>383000</v>
      </c>
    </row>
    <row r="38" spans="1:7" s="388" customFormat="1" ht="12" customHeight="1" thickBot="1">
      <c r="A38" s="16" t="s">
        <v>540</v>
      </c>
      <c r="B38" s="649" t="s">
        <v>655</v>
      </c>
      <c r="C38" s="277">
        <v>9500000</v>
      </c>
    </row>
    <row r="39" spans="1:7" s="388" customFormat="1" ht="12" customHeight="1" thickBot="1">
      <c r="A39" s="20" t="s">
        <v>22</v>
      </c>
      <c r="B39" s="21" t="s">
        <v>422</v>
      </c>
      <c r="C39" s="273">
        <f>SUM(C40:C50)</f>
        <v>20760000</v>
      </c>
      <c r="G39" s="708"/>
    </row>
    <row r="40" spans="1:7" s="388" customFormat="1" ht="12" customHeight="1">
      <c r="A40" s="15" t="s">
        <v>91</v>
      </c>
      <c r="B40" s="389" t="s">
        <v>270</v>
      </c>
      <c r="C40" s="276">
        <v>5000000</v>
      </c>
      <c r="D40" s="388" t="s">
        <v>746</v>
      </c>
    </row>
    <row r="41" spans="1:7" s="388" customFormat="1" ht="12" customHeight="1">
      <c r="A41" s="14" t="s">
        <v>92</v>
      </c>
      <c r="B41" s="390" t="s">
        <v>271</v>
      </c>
      <c r="C41" s="275">
        <v>2760000</v>
      </c>
    </row>
    <row r="42" spans="1:7" s="388" customFormat="1" ht="12" customHeight="1">
      <c r="A42" s="14" t="s">
        <v>93</v>
      </c>
      <c r="B42" s="390" t="s">
        <v>272</v>
      </c>
      <c r="C42" s="275"/>
      <c r="G42" s="708"/>
    </row>
    <row r="43" spans="1:7" s="388" customFormat="1" ht="12" customHeight="1">
      <c r="A43" s="14" t="s">
        <v>173</v>
      </c>
      <c r="B43" s="390" t="s">
        <v>273</v>
      </c>
      <c r="C43" s="275"/>
      <c r="G43" s="708"/>
    </row>
    <row r="44" spans="1:7" s="388" customFormat="1" ht="12" customHeight="1">
      <c r="A44" s="14" t="s">
        <v>174</v>
      </c>
      <c r="B44" s="390" t="s">
        <v>274</v>
      </c>
      <c r="C44" s="275">
        <v>12600000</v>
      </c>
    </row>
    <row r="45" spans="1:7" s="388" customFormat="1" ht="12" customHeight="1">
      <c r="A45" s="14" t="s">
        <v>175</v>
      </c>
      <c r="B45" s="390" t="s">
        <v>275</v>
      </c>
      <c r="C45" s="275"/>
    </row>
    <row r="46" spans="1:7" s="388" customFormat="1" ht="12" customHeight="1">
      <c r="A46" s="14" t="s">
        <v>176</v>
      </c>
      <c r="B46" s="390" t="s">
        <v>276</v>
      </c>
      <c r="C46" s="275"/>
    </row>
    <row r="47" spans="1:7" s="388" customFormat="1" ht="12" customHeight="1">
      <c r="A47" s="14" t="s">
        <v>177</v>
      </c>
      <c r="B47" s="390" t="s">
        <v>544</v>
      </c>
      <c r="C47" s="275"/>
    </row>
    <row r="48" spans="1:7" s="388" customFormat="1" ht="12" customHeight="1">
      <c r="A48" s="14" t="s">
        <v>268</v>
      </c>
      <c r="B48" s="390" t="s">
        <v>278</v>
      </c>
      <c r="C48" s="278"/>
    </row>
    <row r="49" spans="1:4" s="388" customFormat="1" ht="12" customHeight="1">
      <c r="A49" s="16" t="s">
        <v>269</v>
      </c>
      <c r="B49" s="391" t="s">
        <v>424</v>
      </c>
      <c r="C49" s="377"/>
    </row>
    <row r="50" spans="1:4" s="388" customFormat="1" ht="12" customHeight="1" thickBot="1">
      <c r="A50" s="16" t="s">
        <v>423</v>
      </c>
      <c r="B50" s="270" t="s">
        <v>279</v>
      </c>
      <c r="C50" s="377">
        <v>400000</v>
      </c>
      <c r="D50" s="388" t="s">
        <v>747</v>
      </c>
    </row>
    <row r="51" spans="1:4" s="388" customFormat="1" ht="12" customHeight="1" thickBot="1">
      <c r="A51" s="20" t="s">
        <v>23</v>
      </c>
      <c r="B51" s="21" t="s">
        <v>280</v>
      </c>
      <c r="C51" s="273">
        <f>SUM(C52:C56)</f>
        <v>7500000</v>
      </c>
    </row>
    <row r="52" spans="1:4" s="388" customFormat="1" ht="12" customHeight="1">
      <c r="A52" s="15" t="s">
        <v>94</v>
      </c>
      <c r="B52" s="389" t="s">
        <v>284</v>
      </c>
      <c r="C52" s="433"/>
    </row>
    <row r="53" spans="1:4" s="388" customFormat="1" ht="12" customHeight="1">
      <c r="A53" s="14" t="s">
        <v>95</v>
      </c>
      <c r="B53" s="390" t="s">
        <v>285</v>
      </c>
      <c r="C53" s="278">
        <v>7500000</v>
      </c>
    </row>
    <row r="54" spans="1:4" s="388" customFormat="1" ht="12" customHeight="1">
      <c r="A54" s="14" t="s">
        <v>281</v>
      </c>
      <c r="B54" s="390" t="s">
        <v>286</v>
      </c>
      <c r="C54" s="278"/>
    </row>
    <row r="55" spans="1:4" s="388" customFormat="1" ht="12" customHeight="1">
      <c r="A55" s="14" t="s">
        <v>282</v>
      </c>
      <c r="B55" s="390" t="s">
        <v>287</v>
      </c>
      <c r="C55" s="278"/>
    </row>
    <row r="56" spans="1:4" s="388" customFormat="1" ht="12" customHeight="1" thickBot="1">
      <c r="A56" s="16" t="s">
        <v>283</v>
      </c>
      <c r="B56" s="270" t="s">
        <v>288</v>
      </c>
      <c r="C56" s="377"/>
    </row>
    <row r="57" spans="1:4" s="388" customFormat="1" ht="12" customHeight="1" thickBot="1">
      <c r="A57" s="20" t="s">
        <v>178</v>
      </c>
      <c r="B57" s="21" t="s">
        <v>289</v>
      </c>
      <c r="C57" s="273">
        <f>SUM(C58:C60)</f>
        <v>0</v>
      </c>
    </row>
    <row r="58" spans="1:4" s="388" customFormat="1" ht="12" customHeight="1">
      <c r="A58" s="15" t="s">
        <v>96</v>
      </c>
      <c r="B58" s="389" t="s">
        <v>290</v>
      </c>
      <c r="C58" s="276"/>
    </row>
    <row r="59" spans="1:4" s="388" customFormat="1" ht="12" customHeight="1">
      <c r="A59" s="14" t="s">
        <v>97</v>
      </c>
      <c r="B59" s="390" t="s">
        <v>416</v>
      </c>
      <c r="C59" s="275"/>
    </row>
    <row r="60" spans="1:4" s="388" customFormat="1" ht="12" customHeight="1">
      <c r="A60" s="14" t="s">
        <v>293</v>
      </c>
      <c r="B60" s="390" t="s">
        <v>291</v>
      </c>
      <c r="C60" s="275"/>
    </row>
    <row r="61" spans="1:4" s="388" customFormat="1" ht="12" customHeight="1" thickBot="1">
      <c r="A61" s="16" t="s">
        <v>294</v>
      </c>
      <c r="B61" s="270" t="s">
        <v>292</v>
      </c>
      <c r="C61" s="277"/>
    </row>
    <row r="62" spans="1:4" s="388" customFormat="1" ht="12" customHeight="1" thickBot="1">
      <c r="A62" s="20" t="s">
        <v>25</v>
      </c>
      <c r="B62" s="268" t="s">
        <v>295</v>
      </c>
      <c r="C62" s="273">
        <f>SUM(C63:C65)</f>
        <v>0</v>
      </c>
    </row>
    <row r="63" spans="1:4" s="388" customFormat="1" ht="12" customHeight="1">
      <c r="A63" s="15" t="s">
        <v>179</v>
      </c>
      <c r="B63" s="389" t="s">
        <v>297</v>
      </c>
      <c r="C63" s="278"/>
    </row>
    <row r="64" spans="1:4" s="388" customFormat="1" ht="12" customHeight="1">
      <c r="A64" s="14" t="s">
        <v>180</v>
      </c>
      <c r="B64" s="390" t="s">
        <v>417</v>
      </c>
      <c r="C64" s="278"/>
    </row>
    <row r="65" spans="1:6" s="388" customFormat="1" ht="12" customHeight="1">
      <c r="A65" s="14" t="s">
        <v>226</v>
      </c>
      <c r="B65" s="390" t="s">
        <v>298</v>
      </c>
      <c r="C65" s="278"/>
    </row>
    <row r="66" spans="1:6" s="388" customFormat="1" ht="12" customHeight="1" thickBot="1">
      <c r="A66" s="16" t="s">
        <v>296</v>
      </c>
      <c r="B66" s="270" t="s">
        <v>299</v>
      </c>
      <c r="C66" s="278"/>
    </row>
    <row r="67" spans="1:6" s="388" customFormat="1" ht="12" customHeight="1" thickBot="1">
      <c r="A67" s="459" t="s">
        <v>464</v>
      </c>
      <c r="B67" s="21" t="s">
        <v>300</v>
      </c>
      <c r="C67" s="279">
        <f>+C10+C17+C24+C31+C39+C51+C57+C62</f>
        <v>442965878</v>
      </c>
    </row>
    <row r="68" spans="1:6" s="388" customFormat="1" ht="12" customHeight="1" thickBot="1">
      <c r="A68" s="436" t="s">
        <v>301</v>
      </c>
      <c r="B68" s="268" t="s">
        <v>302</v>
      </c>
      <c r="C68" s="273">
        <f>SUM(C69:C71)</f>
        <v>100000000</v>
      </c>
    </row>
    <row r="69" spans="1:6" s="388" customFormat="1" ht="12" customHeight="1">
      <c r="A69" s="15" t="s">
        <v>329</v>
      </c>
      <c r="B69" s="389" t="s">
        <v>303</v>
      </c>
      <c r="C69" s="278"/>
    </row>
    <row r="70" spans="1:6" s="388" customFormat="1" ht="12" customHeight="1">
      <c r="A70" s="14" t="s">
        <v>338</v>
      </c>
      <c r="B70" s="390" t="s">
        <v>304</v>
      </c>
      <c r="C70" s="278"/>
    </row>
    <row r="71" spans="1:6" s="388" customFormat="1" ht="12" customHeight="1" thickBot="1">
      <c r="A71" s="16" t="s">
        <v>339</v>
      </c>
      <c r="B71" s="453" t="s">
        <v>552</v>
      </c>
      <c r="C71" s="278">
        <v>100000000</v>
      </c>
    </row>
    <row r="72" spans="1:6" s="388" customFormat="1" ht="12" customHeight="1" thickBot="1">
      <c r="A72" s="436" t="s">
        <v>305</v>
      </c>
      <c r="B72" s="268" t="s">
        <v>306</v>
      </c>
      <c r="C72" s="273">
        <f>SUM(C73:C76)</f>
        <v>0</v>
      </c>
    </row>
    <row r="73" spans="1:6" s="388" customFormat="1" ht="12" customHeight="1">
      <c r="A73" s="15" t="s">
        <v>147</v>
      </c>
      <c r="B73" s="389" t="s">
        <v>307</v>
      </c>
      <c r="C73" s="278"/>
    </row>
    <row r="74" spans="1:6" s="388" customFormat="1" ht="12" customHeight="1">
      <c r="A74" s="14" t="s">
        <v>148</v>
      </c>
      <c r="B74" s="390" t="s">
        <v>553</v>
      </c>
      <c r="C74" s="278"/>
    </row>
    <row r="75" spans="1:6" s="388" customFormat="1" ht="12" customHeight="1" thickBot="1">
      <c r="A75" s="16" t="s">
        <v>330</v>
      </c>
      <c r="B75" s="391" t="s">
        <v>308</v>
      </c>
      <c r="C75" s="377"/>
    </row>
    <row r="76" spans="1:6" s="388" customFormat="1" ht="12" customHeight="1" thickBot="1">
      <c r="A76" s="540" t="s">
        <v>331</v>
      </c>
      <c r="B76" s="541" t="s">
        <v>554</v>
      </c>
      <c r="C76" s="542"/>
    </row>
    <row r="77" spans="1:6" s="388" customFormat="1" ht="12" customHeight="1" thickBot="1">
      <c r="A77" s="436" t="s">
        <v>309</v>
      </c>
      <c r="B77" s="268" t="s">
        <v>310</v>
      </c>
      <c r="C77" s="273">
        <f>SUM(C78:C79)</f>
        <v>60733238</v>
      </c>
    </row>
    <row r="78" spans="1:6" s="388" customFormat="1" ht="12" customHeight="1" thickBot="1">
      <c r="A78" s="13" t="s">
        <v>332</v>
      </c>
      <c r="B78" s="539" t="s">
        <v>311</v>
      </c>
      <c r="C78" s="377">
        <v>60733238</v>
      </c>
      <c r="E78" s="715"/>
      <c r="F78" s="716"/>
    </row>
    <row r="79" spans="1:6" s="388" customFormat="1" ht="12" customHeight="1" thickBot="1">
      <c r="A79" s="540" t="s">
        <v>333</v>
      </c>
      <c r="B79" s="541" t="s">
        <v>312</v>
      </c>
      <c r="C79" s="542"/>
    </row>
    <row r="80" spans="1:6" s="388" customFormat="1" ht="12" customHeight="1" thickBot="1">
      <c r="A80" s="436" t="s">
        <v>313</v>
      </c>
      <c r="B80" s="268" t="s">
        <v>314</v>
      </c>
      <c r="C80" s="273">
        <f>SUM(C81:C83)</f>
        <v>0</v>
      </c>
    </row>
    <row r="81" spans="1:3" s="388" customFormat="1" ht="12" customHeight="1">
      <c r="A81" s="15" t="s">
        <v>334</v>
      </c>
      <c r="B81" s="389" t="s">
        <v>315</v>
      </c>
      <c r="C81" s="278"/>
    </row>
    <row r="82" spans="1:3" s="388" customFormat="1" ht="12" customHeight="1">
      <c r="A82" s="14" t="s">
        <v>335</v>
      </c>
      <c r="B82" s="390" t="s">
        <v>316</v>
      </c>
      <c r="C82" s="278"/>
    </row>
    <row r="83" spans="1:3" s="388" customFormat="1" ht="12" customHeight="1" thickBot="1">
      <c r="A83" s="18" t="s">
        <v>336</v>
      </c>
      <c r="B83" s="543" t="s">
        <v>555</v>
      </c>
      <c r="C83" s="544"/>
    </row>
    <row r="84" spans="1:3" s="388" customFormat="1" ht="12" customHeight="1" thickBot="1">
      <c r="A84" s="436" t="s">
        <v>317</v>
      </c>
      <c r="B84" s="268" t="s">
        <v>337</v>
      </c>
      <c r="C84" s="273">
        <f>SUM(C85:C88)</f>
        <v>0</v>
      </c>
    </row>
    <row r="85" spans="1:3" s="388" customFormat="1" ht="12" customHeight="1">
      <c r="A85" s="393" t="s">
        <v>318</v>
      </c>
      <c r="B85" s="389" t="s">
        <v>319</v>
      </c>
      <c r="C85" s="278"/>
    </row>
    <row r="86" spans="1:3" s="388" customFormat="1" ht="12" customHeight="1">
      <c r="A86" s="394" t="s">
        <v>320</v>
      </c>
      <c r="B86" s="390" t="s">
        <v>321</v>
      </c>
      <c r="C86" s="278"/>
    </row>
    <row r="87" spans="1:3" s="388" customFormat="1" ht="12" customHeight="1">
      <c r="A87" s="394" t="s">
        <v>322</v>
      </c>
      <c r="B87" s="390" t="s">
        <v>323</v>
      </c>
      <c r="C87" s="278"/>
    </row>
    <row r="88" spans="1:3" s="388" customFormat="1" ht="12" customHeight="1" thickBot="1">
      <c r="A88" s="395" t="s">
        <v>324</v>
      </c>
      <c r="B88" s="270" t="s">
        <v>325</v>
      </c>
      <c r="C88" s="278"/>
    </row>
    <row r="89" spans="1:3" s="388" customFormat="1" ht="12" customHeight="1" thickBot="1">
      <c r="A89" s="436" t="s">
        <v>326</v>
      </c>
      <c r="B89" s="268" t="s">
        <v>463</v>
      </c>
      <c r="C89" s="434"/>
    </row>
    <row r="90" spans="1:3" s="388" customFormat="1" ht="13.5" customHeight="1" thickBot="1">
      <c r="A90" s="436" t="s">
        <v>328</v>
      </c>
      <c r="B90" s="268" t="s">
        <v>327</v>
      </c>
      <c r="C90" s="434"/>
    </row>
    <row r="91" spans="1:3" s="388" customFormat="1" ht="15.75" customHeight="1" thickBot="1">
      <c r="A91" s="436" t="s">
        <v>340</v>
      </c>
      <c r="B91" s="396" t="s">
        <v>466</v>
      </c>
      <c r="C91" s="279">
        <f>+C68+C72+C77+C80+C84+C90+C89</f>
        <v>160733238</v>
      </c>
    </row>
    <row r="92" spans="1:3" s="388" customFormat="1" ht="16.5" customHeight="1" thickBot="1">
      <c r="A92" s="437" t="s">
        <v>465</v>
      </c>
      <c r="B92" s="397" t="s">
        <v>467</v>
      </c>
      <c r="C92" s="279">
        <f>+C67+C91</f>
        <v>603699116</v>
      </c>
    </row>
    <row r="93" spans="1:3" s="388" customFormat="1" ht="11.1" customHeight="1">
      <c r="A93" s="5"/>
      <c r="B93" s="6"/>
      <c r="C93" s="280"/>
    </row>
    <row r="94" spans="1:3" ht="16.5" customHeight="1">
      <c r="A94" s="781" t="s">
        <v>47</v>
      </c>
      <c r="B94" s="781"/>
      <c r="C94" s="781"/>
    </row>
    <row r="95" spans="1:3" s="398" customFormat="1" ht="16.5" customHeight="1" thickBot="1">
      <c r="A95" s="778" t="s">
        <v>151</v>
      </c>
      <c r="B95" s="778"/>
      <c r="C95" s="551" t="str">
        <f>C7</f>
        <v>Forintban!</v>
      </c>
    </row>
    <row r="96" spans="1:3" ht="30" customHeight="1" thickBot="1">
      <c r="A96" s="532" t="s">
        <v>69</v>
      </c>
      <c r="B96" s="533" t="s">
        <v>48</v>
      </c>
      <c r="C96" s="534" t="str">
        <f>+C8</f>
        <v>2021. évi előirányzat</v>
      </c>
    </row>
    <row r="97" spans="1:3" s="387" customFormat="1" ht="12" customHeight="1" thickBot="1">
      <c r="A97" s="532"/>
      <c r="B97" s="533" t="s">
        <v>481</v>
      </c>
      <c r="C97" s="534" t="s">
        <v>482</v>
      </c>
    </row>
    <row r="98" spans="1:3" ht="12" customHeight="1" thickBot="1">
      <c r="A98" s="22" t="s">
        <v>18</v>
      </c>
      <c r="B98" s="27" t="s">
        <v>425</v>
      </c>
      <c r="C98" s="272">
        <f>C99+C100+C101+C102+C103+C116</f>
        <v>353130287</v>
      </c>
    </row>
    <row r="99" spans="1:3" ht="12" customHeight="1">
      <c r="A99" s="17" t="s">
        <v>98</v>
      </c>
      <c r="B99" s="10" t="s">
        <v>49</v>
      </c>
      <c r="C99" s="274">
        <v>74683140</v>
      </c>
    </row>
    <row r="100" spans="1:3" ht="12" customHeight="1">
      <c r="A100" s="14" t="s">
        <v>99</v>
      </c>
      <c r="B100" s="8" t="s">
        <v>181</v>
      </c>
      <c r="C100" s="275">
        <v>12045770</v>
      </c>
    </row>
    <row r="101" spans="1:3" ht="12" customHeight="1">
      <c r="A101" s="14" t="s">
        <v>100</v>
      </c>
      <c r="B101" s="8" t="s">
        <v>138</v>
      </c>
      <c r="C101" s="277">
        <v>87623430</v>
      </c>
    </row>
    <row r="102" spans="1:3" ht="12" customHeight="1">
      <c r="A102" s="14" t="s">
        <v>101</v>
      </c>
      <c r="B102" s="11" t="s">
        <v>182</v>
      </c>
      <c r="C102" s="277">
        <v>7736000</v>
      </c>
    </row>
    <row r="103" spans="1:3" ht="12" customHeight="1">
      <c r="A103" s="14" t="s">
        <v>112</v>
      </c>
      <c r="B103" s="19" t="s">
        <v>183</v>
      </c>
      <c r="C103" s="277">
        <f>SUM(C104:C115)</f>
        <v>171041947</v>
      </c>
    </row>
    <row r="104" spans="1:3" ht="12" customHeight="1">
      <c r="A104" s="14" t="s">
        <v>102</v>
      </c>
      <c r="B104" s="8" t="s">
        <v>430</v>
      </c>
      <c r="C104" s="277"/>
    </row>
    <row r="105" spans="1:3" ht="12" customHeight="1">
      <c r="A105" s="14" t="s">
        <v>103</v>
      </c>
      <c r="B105" s="133" t="s">
        <v>429</v>
      </c>
      <c r="C105" s="277"/>
    </row>
    <row r="106" spans="1:3" ht="12" customHeight="1">
      <c r="A106" s="14" t="s">
        <v>113</v>
      </c>
      <c r="B106" s="133" t="s">
        <v>428</v>
      </c>
      <c r="C106" s="277"/>
    </row>
    <row r="107" spans="1:3" ht="12" customHeight="1">
      <c r="A107" s="14" t="s">
        <v>114</v>
      </c>
      <c r="B107" s="131" t="s">
        <v>343</v>
      </c>
      <c r="C107" s="277"/>
    </row>
    <row r="108" spans="1:3" ht="12" customHeight="1">
      <c r="A108" s="14" t="s">
        <v>115</v>
      </c>
      <c r="B108" s="132" t="s">
        <v>344</v>
      </c>
      <c r="C108" s="277"/>
    </row>
    <row r="109" spans="1:3" ht="12" customHeight="1">
      <c r="A109" s="14" t="s">
        <v>116</v>
      </c>
      <c r="B109" s="132" t="s">
        <v>345</v>
      </c>
      <c r="C109" s="277"/>
    </row>
    <row r="110" spans="1:3" ht="12" customHeight="1">
      <c r="A110" s="14" t="s">
        <v>118</v>
      </c>
      <c r="B110" s="131" t="s">
        <v>346</v>
      </c>
      <c r="C110" s="277">
        <v>170541947</v>
      </c>
    </row>
    <row r="111" spans="1:3" ht="12" customHeight="1">
      <c r="A111" s="14" t="s">
        <v>184</v>
      </c>
      <c r="B111" s="131" t="s">
        <v>347</v>
      </c>
      <c r="C111" s="277"/>
    </row>
    <row r="112" spans="1:3" ht="12" customHeight="1">
      <c r="A112" s="14" t="s">
        <v>341</v>
      </c>
      <c r="B112" s="132" t="s">
        <v>348</v>
      </c>
      <c r="C112" s="277"/>
    </row>
    <row r="113" spans="1:3" ht="12" customHeight="1">
      <c r="A113" s="13" t="s">
        <v>342</v>
      </c>
      <c r="B113" s="133" t="s">
        <v>349</v>
      </c>
      <c r="C113" s="277"/>
    </row>
    <row r="114" spans="1:3" ht="12" customHeight="1">
      <c r="A114" s="14" t="s">
        <v>426</v>
      </c>
      <c r="B114" s="133" t="s">
        <v>350</v>
      </c>
      <c r="C114" s="277"/>
    </row>
    <row r="115" spans="1:3" ht="12" customHeight="1">
      <c r="A115" s="16" t="s">
        <v>427</v>
      </c>
      <c r="B115" s="133" t="s">
        <v>351</v>
      </c>
      <c r="C115" s="277">
        <v>500000</v>
      </c>
    </row>
    <row r="116" spans="1:3" ht="12" customHeight="1">
      <c r="A116" s="14" t="s">
        <v>431</v>
      </c>
      <c r="B116" s="11" t="s">
        <v>50</v>
      </c>
      <c r="C116" s="275"/>
    </row>
    <row r="117" spans="1:3" ht="12" customHeight="1">
      <c r="A117" s="14" t="s">
        <v>432</v>
      </c>
      <c r="B117" s="8" t="s">
        <v>434</v>
      </c>
      <c r="C117" s="275"/>
    </row>
    <row r="118" spans="1:3" ht="12" customHeight="1" thickBot="1">
      <c r="A118" s="18" t="s">
        <v>433</v>
      </c>
      <c r="B118" s="457" t="s">
        <v>435</v>
      </c>
      <c r="C118" s="281"/>
    </row>
    <row r="119" spans="1:3" ht="12" customHeight="1" thickBot="1">
      <c r="A119" s="454" t="s">
        <v>19</v>
      </c>
      <c r="B119" s="455" t="s">
        <v>352</v>
      </c>
      <c r="C119" s="456">
        <f>+C120+C122+C124</f>
        <v>112676281</v>
      </c>
    </row>
    <row r="120" spans="1:3" ht="12" customHeight="1">
      <c r="A120" s="15" t="s">
        <v>104</v>
      </c>
      <c r="B120" s="8" t="s">
        <v>225</v>
      </c>
      <c r="C120" s="276">
        <v>112676281</v>
      </c>
    </row>
    <row r="121" spans="1:3" ht="12" customHeight="1">
      <c r="A121" s="15" t="s">
        <v>105</v>
      </c>
      <c r="B121" s="12" t="s">
        <v>356</v>
      </c>
      <c r="C121" s="276"/>
    </row>
    <row r="122" spans="1:3" ht="12" customHeight="1">
      <c r="A122" s="15" t="s">
        <v>106</v>
      </c>
      <c r="B122" s="12" t="s">
        <v>185</v>
      </c>
      <c r="C122" s="275"/>
    </row>
    <row r="123" spans="1:3" ht="12" customHeight="1">
      <c r="A123" s="15" t="s">
        <v>107</v>
      </c>
      <c r="B123" s="12" t="s">
        <v>357</v>
      </c>
      <c r="C123" s="240"/>
    </row>
    <row r="124" spans="1:3" ht="12" customHeight="1">
      <c r="A124" s="15" t="s">
        <v>108</v>
      </c>
      <c r="B124" s="270" t="s">
        <v>557</v>
      </c>
      <c r="C124" s="240"/>
    </row>
    <row r="125" spans="1:3" ht="12" customHeight="1">
      <c r="A125" s="15" t="s">
        <v>117</v>
      </c>
      <c r="B125" s="269" t="s">
        <v>418</v>
      </c>
      <c r="C125" s="240"/>
    </row>
    <row r="126" spans="1:3" ht="12" customHeight="1">
      <c r="A126" s="15" t="s">
        <v>119</v>
      </c>
      <c r="B126" s="385" t="s">
        <v>362</v>
      </c>
      <c r="C126" s="240"/>
    </row>
    <row r="127" spans="1:3">
      <c r="A127" s="15" t="s">
        <v>186</v>
      </c>
      <c r="B127" s="132" t="s">
        <v>345</v>
      </c>
      <c r="C127" s="240"/>
    </row>
    <row r="128" spans="1:3" ht="12" customHeight="1">
      <c r="A128" s="15" t="s">
        <v>187</v>
      </c>
      <c r="B128" s="132" t="s">
        <v>361</v>
      </c>
      <c r="C128" s="240"/>
    </row>
    <row r="129" spans="1:3" ht="12" customHeight="1">
      <c r="A129" s="15" t="s">
        <v>188</v>
      </c>
      <c r="B129" s="132" t="s">
        <v>360</v>
      </c>
      <c r="C129" s="240"/>
    </row>
    <row r="130" spans="1:3" ht="12" customHeight="1">
      <c r="A130" s="15" t="s">
        <v>353</v>
      </c>
      <c r="B130" s="132" t="s">
        <v>348</v>
      </c>
      <c r="C130" s="240"/>
    </row>
    <row r="131" spans="1:3" ht="12" customHeight="1">
      <c r="A131" s="15" t="s">
        <v>354</v>
      </c>
      <c r="B131" s="132" t="s">
        <v>359</v>
      </c>
      <c r="C131" s="240"/>
    </row>
    <row r="132" spans="1:3" ht="16.5" thickBot="1">
      <c r="A132" s="13" t="s">
        <v>355</v>
      </c>
      <c r="B132" s="132" t="s">
        <v>358</v>
      </c>
      <c r="C132" s="242"/>
    </row>
    <row r="133" spans="1:3" ht="12" customHeight="1" thickBot="1">
      <c r="A133" s="20" t="s">
        <v>20</v>
      </c>
      <c r="B133" s="113" t="s">
        <v>436</v>
      </c>
      <c r="C133" s="273">
        <f>+C98+C119</f>
        <v>465806568</v>
      </c>
    </row>
    <row r="134" spans="1:3" ht="12" customHeight="1" thickBot="1">
      <c r="A134" s="20" t="s">
        <v>21</v>
      </c>
      <c r="B134" s="113" t="s">
        <v>437</v>
      </c>
      <c r="C134" s="273">
        <f>+C135+C136+C137</f>
        <v>137892548</v>
      </c>
    </row>
    <row r="135" spans="1:3" ht="12" customHeight="1">
      <c r="A135" s="15" t="s">
        <v>263</v>
      </c>
      <c r="B135" s="12" t="s">
        <v>444</v>
      </c>
      <c r="C135" s="240">
        <v>37892548</v>
      </c>
    </row>
    <row r="136" spans="1:3" ht="12" customHeight="1">
      <c r="A136" s="15" t="s">
        <v>264</v>
      </c>
      <c r="B136" s="12" t="s">
        <v>445</v>
      </c>
      <c r="C136" s="240"/>
    </row>
    <row r="137" spans="1:3" ht="12" customHeight="1" thickBot="1">
      <c r="A137" s="13" t="s">
        <v>265</v>
      </c>
      <c r="B137" s="12" t="s">
        <v>446</v>
      </c>
      <c r="C137" s="240">
        <v>100000000</v>
      </c>
    </row>
    <row r="138" spans="1:3" ht="12" customHeight="1" thickBot="1">
      <c r="A138" s="20" t="s">
        <v>22</v>
      </c>
      <c r="B138" s="113" t="s">
        <v>438</v>
      </c>
      <c r="C138" s="273">
        <f>SUM(C139:C144)</f>
        <v>0</v>
      </c>
    </row>
    <row r="139" spans="1:3" ht="12" customHeight="1">
      <c r="A139" s="15" t="s">
        <v>91</v>
      </c>
      <c r="B139" s="9" t="s">
        <v>447</v>
      </c>
      <c r="C139" s="240"/>
    </row>
    <row r="140" spans="1:3" ht="12" customHeight="1">
      <c r="A140" s="15" t="s">
        <v>92</v>
      </c>
      <c r="B140" s="9" t="s">
        <v>439</v>
      </c>
      <c r="C140" s="240"/>
    </row>
    <row r="141" spans="1:3" ht="12" customHeight="1">
      <c r="A141" s="15" t="s">
        <v>93</v>
      </c>
      <c r="B141" s="9" t="s">
        <v>440</v>
      </c>
      <c r="C141" s="240"/>
    </row>
    <row r="142" spans="1:3" ht="12" customHeight="1">
      <c r="A142" s="15" t="s">
        <v>173</v>
      </c>
      <c r="B142" s="9" t="s">
        <v>441</v>
      </c>
      <c r="C142" s="240"/>
    </row>
    <row r="143" spans="1:3" ht="12" customHeight="1">
      <c r="A143" s="13" t="s">
        <v>174</v>
      </c>
      <c r="B143" s="7" t="s">
        <v>442</v>
      </c>
      <c r="C143" s="242"/>
    </row>
    <row r="144" spans="1:3" ht="12" customHeight="1" thickBot="1">
      <c r="A144" s="18" t="s">
        <v>175</v>
      </c>
      <c r="B144" s="692" t="s">
        <v>443</v>
      </c>
      <c r="C144" s="464"/>
    </row>
    <row r="145" spans="1:9" ht="12" customHeight="1" thickBot="1">
      <c r="A145" s="20" t="s">
        <v>23</v>
      </c>
      <c r="B145" s="113" t="s">
        <v>451</v>
      </c>
      <c r="C145" s="279">
        <f>+C146+C147+C148+C149</f>
        <v>0</v>
      </c>
    </row>
    <row r="146" spans="1:9" ht="12" customHeight="1">
      <c r="A146" s="15" t="s">
        <v>94</v>
      </c>
      <c r="B146" s="9" t="s">
        <v>363</v>
      </c>
      <c r="C146" s="240"/>
    </row>
    <row r="147" spans="1:9" ht="12" customHeight="1">
      <c r="A147" s="15" t="s">
        <v>95</v>
      </c>
      <c r="B147" s="9" t="s">
        <v>364</v>
      </c>
      <c r="C147" s="240"/>
    </row>
    <row r="148" spans="1:9" ht="12" customHeight="1" thickBot="1">
      <c r="A148" s="13" t="s">
        <v>281</v>
      </c>
      <c r="B148" s="7" t="s">
        <v>452</v>
      </c>
      <c r="C148" s="242"/>
    </row>
    <row r="149" spans="1:9" ht="12" customHeight="1" thickBot="1">
      <c r="A149" s="540" t="s">
        <v>282</v>
      </c>
      <c r="B149" s="545" t="s">
        <v>382</v>
      </c>
      <c r="C149" s="546"/>
    </row>
    <row r="150" spans="1:9" ht="12" customHeight="1" thickBot="1">
      <c r="A150" s="20" t="s">
        <v>24</v>
      </c>
      <c r="B150" s="113" t="s">
        <v>453</v>
      </c>
      <c r="C150" s="282">
        <f>SUM(C151:C155)</f>
        <v>0</v>
      </c>
    </row>
    <row r="151" spans="1:9" ht="12" customHeight="1">
      <c r="A151" s="15" t="s">
        <v>96</v>
      </c>
      <c r="B151" s="9" t="s">
        <v>448</v>
      </c>
      <c r="C151" s="240"/>
    </row>
    <row r="152" spans="1:9" ht="12" customHeight="1">
      <c r="A152" s="15" t="s">
        <v>97</v>
      </c>
      <c r="B152" s="9" t="s">
        <v>455</v>
      </c>
      <c r="C152" s="240"/>
    </row>
    <row r="153" spans="1:9" ht="12" customHeight="1">
      <c r="A153" s="15" t="s">
        <v>293</v>
      </c>
      <c r="B153" s="9" t="s">
        <v>450</v>
      </c>
      <c r="C153" s="240"/>
    </row>
    <row r="154" spans="1:9" ht="12" customHeight="1">
      <c r="A154" s="15" t="s">
        <v>294</v>
      </c>
      <c r="B154" s="9" t="s">
        <v>506</v>
      </c>
      <c r="C154" s="240"/>
    </row>
    <row r="155" spans="1:9" ht="12" customHeight="1" thickBot="1">
      <c r="A155" s="15" t="s">
        <v>454</v>
      </c>
      <c r="B155" s="9" t="s">
        <v>457</v>
      </c>
      <c r="C155" s="240"/>
    </row>
    <row r="156" spans="1:9" ht="12" customHeight="1" thickBot="1">
      <c r="A156" s="20" t="s">
        <v>25</v>
      </c>
      <c r="B156" s="113" t="s">
        <v>458</v>
      </c>
      <c r="C156" s="458"/>
    </row>
    <row r="157" spans="1:9" ht="12" customHeight="1" thickBot="1">
      <c r="A157" s="20" t="s">
        <v>26</v>
      </c>
      <c r="B157" s="113" t="s">
        <v>459</v>
      </c>
      <c r="C157" s="458"/>
    </row>
    <row r="158" spans="1:9" ht="15.2" customHeight="1" thickBot="1">
      <c r="A158" s="20" t="s">
        <v>27</v>
      </c>
      <c r="B158" s="113" t="s">
        <v>461</v>
      </c>
      <c r="C158" s="547">
        <f>+C134+C138+C145+C150+C156+C157</f>
        <v>137892548</v>
      </c>
      <c r="F158" s="400"/>
      <c r="G158" s="401"/>
      <c r="H158" s="401"/>
      <c r="I158" s="401"/>
    </row>
    <row r="159" spans="1:9" s="388" customFormat="1" ht="17.25" customHeight="1" thickBot="1">
      <c r="A159" s="271" t="s">
        <v>28</v>
      </c>
      <c r="B159" s="548" t="s">
        <v>460</v>
      </c>
      <c r="C159" s="547">
        <f>+C133+C158</f>
        <v>603699116</v>
      </c>
      <c r="F159" s="708">
        <f>C159-C45-C46</f>
        <v>603699116</v>
      </c>
    </row>
    <row r="160" spans="1:9" ht="15.95" customHeight="1">
      <c r="A160" s="606"/>
      <c r="B160" s="606"/>
      <c r="C160" s="607">
        <f>C92-C159</f>
        <v>0</v>
      </c>
    </row>
    <row r="161" spans="1:4">
      <c r="A161" s="779" t="s">
        <v>365</v>
      </c>
      <c r="B161" s="779"/>
      <c r="C161" s="779"/>
    </row>
    <row r="162" spans="1:4" ht="15.2" customHeight="1" thickBot="1">
      <c r="A162" s="780" t="s">
        <v>152</v>
      </c>
      <c r="B162" s="780"/>
      <c r="C162" s="552" t="str">
        <f>C95</f>
        <v>Forintban!</v>
      </c>
    </row>
    <row r="163" spans="1:4" ht="13.5" customHeight="1" thickBot="1">
      <c r="A163" s="20">
        <v>1</v>
      </c>
      <c r="B163" s="26" t="s">
        <v>462</v>
      </c>
      <c r="C163" s="273">
        <f>+C67-C133</f>
        <v>-22840690</v>
      </c>
      <c r="D163" s="402"/>
    </row>
    <row r="164" spans="1:4" ht="27.75" customHeight="1" thickBot="1">
      <c r="A164" s="20" t="s">
        <v>19</v>
      </c>
      <c r="B164" s="26" t="s">
        <v>468</v>
      </c>
      <c r="C164" s="273">
        <f>+C91-C158</f>
        <v>22840690</v>
      </c>
    </row>
  </sheetData>
  <mergeCells count="7">
    <mergeCell ref="B1:C1"/>
    <mergeCell ref="A6:C6"/>
    <mergeCell ref="A7:B7"/>
    <mergeCell ref="A95:B95"/>
    <mergeCell ref="A161:C161"/>
    <mergeCell ref="A162:B162"/>
    <mergeCell ref="A94:C94"/>
  </mergeCells>
  <phoneticPr fontId="0" type="noConversion"/>
  <printOptions horizontalCentered="1"/>
  <pageMargins left="0.6692913385826772" right="0.6692913385826772" top="0.86614173228346458" bottom="0.86614173228346458" header="0" footer="0"/>
  <pageSetup paperSize="9" scale="74" fitToHeight="2" orientation="portrait" r:id="rId1"/>
  <headerFooter alignWithMargins="0"/>
  <rowBreaks count="2" manualBreakCount="2">
    <brk id="67" max="2" man="1"/>
    <brk id="144" max="2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 codeName="Munka6">
    <tabColor rgb="FF92D050"/>
  </sheetPr>
  <dimension ref="A1:I164"/>
  <sheetViews>
    <sheetView topLeftCell="A109" zoomScale="120" zoomScaleNormal="120" zoomScaleSheetLayoutView="100" workbookViewId="0">
      <selection activeCell="E1" sqref="E1"/>
    </sheetView>
  </sheetViews>
  <sheetFormatPr defaultRowHeight="15.75"/>
  <cols>
    <col min="1" max="1" width="9.5" style="355" customWidth="1"/>
    <col min="2" max="2" width="99.33203125" style="355" customWidth="1"/>
    <col min="3" max="3" width="21.6640625" style="356" customWidth="1"/>
    <col min="4" max="4" width="9" style="386" customWidth="1"/>
    <col min="5" max="16384" width="9.33203125" style="386"/>
  </cols>
  <sheetData>
    <row r="1" spans="1:3" ht="18.75" customHeight="1">
      <c r="A1" s="598"/>
      <c r="B1" s="774" t="str">
        <f>CONCATENATE("1.2. melléklet ",ALAPADATOK!A7," ",ALAPADATOK!B7," ",ALAPADATOK!C7," ",ALAPADATOK!D7," ",ALAPADATOK!E7," ",ALAPADATOK!F7," ",ALAPADATOK!G7," ",ALAPADATOK!H7)</f>
        <v>1.2. melléklet a … / 2021 (  ) önkormányzati rendelethez</v>
      </c>
      <c r="C1" s="775"/>
    </row>
    <row r="2" spans="1:3" ht="21.95" customHeight="1">
      <c r="A2" s="599"/>
      <c r="B2" s="600" t="str">
        <f>CONCATENATE(ALAPADATOK!A3)</f>
        <v>Szászvár Nagyközség Önkormányzata</v>
      </c>
      <c r="C2" s="601"/>
    </row>
    <row r="3" spans="1:3" ht="21.95" customHeight="1">
      <c r="A3" s="601"/>
      <c r="B3" s="600" t="str">
        <f>KV_1.1.sz.mell.!B3</f>
        <v>2021. ÉVI KÖLTSÉGVETÉS</v>
      </c>
      <c r="C3" s="601"/>
    </row>
    <row r="4" spans="1:3" ht="21.95" customHeight="1">
      <c r="A4" s="601"/>
      <c r="B4" s="600" t="s">
        <v>562</v>
      </c>
      <c r="C4" s="601"/>
    </row>
    <row r="5" spans="1:3" ht="21.95" customHeight="1">
      <c r="A5" s="598"/>
      <c r="B5" s="598"/>
      <c r="C5" s="602"/>
    </row>
    <row r="6" spans="1:3" ht="15.2" customHeight="1">
      <c r="A6" s="776" t="s">
        <v>15</v>
      </c>
      <c r="B6" s="776"/>
      <c r="C6" s="776"/>
    </row>
    <row r="7" spans="1:3" ht="15.2" customHeight="1" thickBot="1">
      <c r="A7" s="777" t="s">
        <v>150</v>
      </c>
      <c r="B7" s="777"/>
      <c r="C7" s="550" t="str">
        <f>CONCATENATE(KV_1.1.sz.mell.!C7)</f>
        <v>Forintban!</v>
      </c>
    </row>
    <row r="8" spans="1:3" ht="24" customHeight="1" thickBot="1">
      <c r="A8" s="603" t="s">
        <v>69</v>
      </c>
      <c r="B8" s="604" t="s">
        <v>17</v>
      </c>
      <c r="C8" s="605" t="str">
        <f>+CONCATENATE(LEFT(KV_ÖSSZEFÜGGÉSEK!A5,4),". évi előirányzat")</f>
        <v>2021. évi előirányzat</v>
      </c>
    </row>
    <row r="9" spans="1:3" s="387" customFormat="1" ht="12" customHeight="1" thickBot="1">
      <c r="A9" s="535"/>
      <c r="B9" s="536" t="s">
        <v>481</v>
      </c>
      <c r="C9" s="537" t="s">
        <v>482</v>
      </c>
    </row>
    <row r="10" spans="1:3" s="388" customFormat="1" ht="12" customHeight="1" thickBot="1">
      <c r="A10" s="20" t="s">
        <v>18</v>
      </c>
      <c r="B10" s="21" t="s">
        <v>247</v>
      </c>
      <c r="C10" s="273">
        <f>KV_1.1.sz.mell.!C10</f>
        <v>233233406</v>
      </c>
    </row>
    <row r="11" spans="1:3" s="388" customFormat="1" ht="12" customHeight="1">
      <c r="A11" s="15" t="s">
        <v>98</v>
      </c>
      <c r="B11" s="389" t="s">
        <v>248</v>
      </c>
      <c r="C11" s="276">
        <f>KV_1.1.sz.mell.!C11</f>
        <v>84661051</v>
      </c>
    </row>
    <row r="12" spans="1:3" s="388" customFormat="1" ht="12" customHeight="1">
      <c r="A12" s="14" t="s">
        <v>99</v>
      </c>
      <c r="B12" s="390" t="s">
        <v>249</v>
      </c>
      <c r="C12" s="275">
        <f>KV_1.1.sz.mell.!C12</f>
        <v>66362700</v>
      </c>
    </row>
    <row r="13" spans="1:3" s="388" customFormat="1" ht="12" customHeight="1">
      <c r="A13" s="14" t="s">
        <v>100</v>
      </c>
      <c r="B13" s="390" t="s">
        <v>536</v>
      </c>
      <c r="C13" s="275">
        <f>KV_1.1.sz.mell.!C13</f>
        <v>77157895</v>
      </c>
    </row>
    <row r="14" spans="1:3" s="388" customFormat="1" ht="12" customHeight="1">
      <c r="A14" s="14" t="s">
        <v>101</v>
      </c>
      <c r="B14" s="390" t="s">
        <v>251</v>
      </c>
      <c r="C14" s="275">
        <f>KV_1.1.sz.mell.!C14</f>
        <v>5051760</v>
      </c>
    </row>
    <row r="15" spans="1:3" s="388" customFormat="1" ht="12" customHeight="1">
      <c r="A15" s="14" t="s">
        <v>146</v>
      </c>
      <c r="B15" s="269" t="s">
        <v>420</v>
      </c>
      <c r="C15" s="275">
        <f>KV_1.1.sz.mell.!C15</f>
        <v>0</v>
      </c>
    </row>
    <row r="16" spans="1:3" s="388" customFormat="1" ht="12" customHeight="1" thickBot="1">
      <c r="A16" s="16" t="s">
        <v>102</v>
      </c>
      <c r="B16" s="270" t="s">
        <v>421</v>
      </c>
      <c r="C16" s="275">
        <f>KV_1.1.sz.mell.!C16</f>
        <v>0</v>
      </c>
    </row>
    <row r="17" spans="1:3" s="388" customFormat="1" ht="12" customHeight="1" thickBot="1">
      <c r="A17" s="20" t="s">
        <v>19</v>
      </c>
      <c r="B17" s="268" t="s">
        <v>252</v>
      </c>
      <c r="C17" s="273">
        <f>KV_1.1.sz.mell.!C17</f>
        <v>150449472</v>
      </c>
    </row>
    <row r="18" spans="1:3" s="388" customFormat="1" ht="12" customHeight="1">
      <c r="A18" s="15" t="s">
        <v>104</v>
      </c>
      <c r="B18" s="389" t="s">
        <v>253</v>
      </c>
      <c r="C18" s="276">
        <f>KV_1.1.sz.mell.!C18</f>
        <v>0</v>
      </c>
    </row>
    <row r="19" spans="1:3" s="388" customFormat="1" ht="12" customHeight="1">
      <c r="A19" s="14" t="s">
        <v>105</v>
      </c>
      <c r="B19" s="390" t="s">
        <v>254</v>
      </c>
      <c r="C19" s="275">
        <f>KV_1.1.sz.mell.!C19</f>
        <v>0</v>
      </c>
    </row>
    <row r="20" spans="1:3" s="388" customFormat="1" ht="12" customHeight="1">
      <c r="A20" s="14" t="s">
        <v>106</v>
      </c>
      <c r="B20" s="390" t="s">
        <v>412</v>
      </c>
      <c r="C20" s="275">
        <f>KV_1.1.sz.mell.!C20</f>
        <v>0</v>
      </c>
    </row>
    <row r="21" spans="1:3" s="388" customFormat="1" ht="12" customHeight="1">
      <c r="A21" s="14" t="s">
        <v>107</v>
      </c>
      <c r="B21" s="390" t="s">
        <v>413</v>
      </c>
      <c r="C21" s="275">
        <f>KV_1.1.sz.mell.!C21</f>
        <v>0</v>
      </c>
    </row>
    <row r="22" spans="1:3" s="388" customFormat="1" ht="12" customHeight="1">
      <c r="A22" s="14" t="s">
        <v>108</v>
      </c>
      <c r="B22" s="390" t="s">
        <v>556</v>
      </c>
      <c r="C22" s="275">
        <f>KV_1.1.sz.mell.!C22</f>
        <v>150449472</v>
      </c>
    </row>
    <row r="23" spans="1:3" s="388" customFormat="1" ht="12" customHeight="1" thickBot="1">
      <c r="A23" s="16" t="s">
        <v>117</v>
      </c>
      <c r="B23" s="270" t="s">
        <v>256</v>
      </c>
      <c r="C23" s="277">
        <f>KV_1.1.sz.mell.!C23</f>
        <v>0</v>
      </c>
    </row>
    <row r="24" spans="1:3" s="388" customFormat="1" ht="12" customHeight="1" thickBot="1">
      <c r="A24" s="20" t="s">
        <v>20</v>
      </c>
      <c r="B24" s="21" t="s">
        <v>257</v>
      </c>
      <c r="C24" s="273">
        <f>KV_1.1.sz.mell.!C24</f>
        <v>0</v>
      </c>
    </row>
    <row r="25" spans="1:3" s="388" customFormat="1" ht="12" customHeight="1">
      <c r="A25" s="15" t="s">
        <v>87</v>
      </c>
      <c r="B25" s="389" t="s">
        <v>258</v>
      </c>
      <c r="C25" s="276">
        <f>KV_1.1.sz.mell.!C25</f>
        <v>0</v>
      </c>
    </row>
    <row r="26" spans="1:3" s="388" customFormat="1" ht="12" customHeight="1">
      <c r="A26" s="14" t="s">
        <v>88</v>
      </c>
      <c r="B26" s="390" t="s">
        <v>259</v>
      </c>
      <c r="C26" s="275">
        <f>KV_1.1.sz.mell.!C26</f>
        <v>0</v>
      </c>
    </row>
    <row r="27" spans="1:3" s="388" customFormat="1" ht="12" customHeight="1">
      <c r="A27" s="14" t="s">
        <v>89</v>
      </c>
      <c r="B27" s="390" t="s">
        <v>414</v>
      </c>
      <c r="C27" s="275">
        <f>KV_1.1.sz.mell.!C27</f>
        <v>0</v>
      </c>
    </row>
    <row r="28" spans="1:3" s="388" customFormat="1" ht="12" customHeight="1">
      <c r="A28" s="14" t="s">
        <v>90</v>
      </c>
      <c r="B28" s="390" t="s">
        <v>415</v>
      </c>
      <c r="C28" s="275">
        <f>KV_1.1.sz.mell.!C28</f>
        <v>0</v>
      </c>
    </row>
    <row r="29" spans="1:3" s="388" customFormat="1" ht="12" customHeight="1">
      <c r="A29" s="14" t="s">
        <v>169</v>
      </c>
      <c r="B29" s="390" t="s">
        <v>260</v>
      </c>
      <c r="C29" s="275">
        <f>KV_1.1.sz.mell.!C29</f>
        <v>0</v>
      </c>
    </row>
    <row r="30" spans="1:3" s="528" customFormat="1" ht="12" customHeight="1" thickBot="1">
      <c r="A30" s="538" t="s">
        <v>170</v>
      </c>
      <c r="B30" s="526" t="s">
        <v>551</v>
      </c>
      <c r="C30" s="527">
        <f>KV_1.1.sz.mell.!C30</f>
        <v>0</v>
      </c>
    </row>
    <row r="31" spans="1:3" s="388" customFormat="1" ht="12" customHeight="1" thickBot="1">
      <c r="A31" s="20" t="s">
        <v>171</v>
      </c>
      <c r="B31" s="21" t="s">
        <v>537</v>
      </c>
      <c r="C31" s="279">
        <f>KV_1.1.sz.mell.!C31</f>
        <v>31023000</v>
      </c>
    </row>
    <row r="32" spans="1:3" s="388" customFormat="1" ht="12" customHeight="1">
      <c r="A32" s="15" t="s">
        <v>263</v>
      </c>
      <c r="B32" s="389" t="str">
        <f>KV_1.1.sz.mell.!B32</f>
        <v>Pótlék</v>
      </c>
      <c r="C32" s="276">
        <f>KV_1.1.sz.mell.!C32</f>
        <v>0</v>
      </c>
    </row>
    <row r="33" spans="1:3" s="388" customFormat="1" ht="12" customHeight="1">
      <c r="A33" s="14" t="s">
        <v>264</v>
      </c>
      <c r="B33" s="389" t="str">
        <f>KV_1.1.sz.mell.!B33</f>
        <v>Idegenforgalmi adó</v>
      </c>
      <c r="C33" s="275">
        <f>KV_1.1.sz.mell.!C33</f>
        <v>140000</v>
      </c>
    </row>
    <row r="34" spans="1:3" s="388" customFormat="1" ht="12" customHeight="1">
      <c r="A34" s="14" t="s">
        <v>265</v>
      </c>
      <c r="B34" s="389" t="str">
        <f>KV_1.1.sz.mell.!B34</f>
        <v>Iparűzési adó</v>
      </c>
      <c r="C34" s="275">
        <f>KV_1.1.sz.mell.!C34</f>
        <v>21000000</v>
      </c>
    </row>
    <row r="35" spans="1:3" s="388" customFormat="1" ht="12" customHeight="1">
      <c r="A35" s="14" t="s">
        <v>266</v>
      </c>
      <c r="B35" s="389" t="str">
        <f>KV_1.1.sz.mell.!B35</f>
        <v>Talajterhelési díj</v>
      </c>
      <c r="C35" s="275">
        <f>KV_1.1.sz.mell.!C35</f>
        <v>0</v>
      </c>
    </row>
    <row r="36" spans="1:3" s="388" customFormat="1" ht="12" customHeight="1">
      <c r="A36" s="14" t="s">
        <v>538</v>
      </c>
      <c r="B36" s="389" t="str">
        <f>KV_1.1.sz.mell.!B36</f>
        <v>Gépjárműadó</v>
      </c>
      <c r="C36" s="275">
        <f>KV_1.1.sz.mell.!C36</f>
        <v>0</v>
      </c>
    </row>
    <row r="37" spans="1:3" s="388" customFormat="1" ht="12" customHeight="1">
      <c r="A37" s="14" t="s">
        <v>539</v>
      </c>
      <c r="B37" s="389" t="str">
        <f>KV_1.1.sz.mell.!B37</f>
        <v>Egyéb bevétel (mezőőri jár.)</v>
      </c>
      <c r="C37" s="275">
        <f>KV_1.1.sz.mell.!C37</f>
        <v>383000</v>
      </c>
    </row>
    <row r="38" spans="1:3" s="388" customFormat="1" ht="12" customHeight="1" thickBot="1">
      <c r="A38" s="16" t="s">
        <v>540</v>
      </c>
      <c r="B38" s="389" t="str">
        <f>KV_1.1.sz.mell.!B38</f>
        <v>Kommunális adó</v>
      </c>
      <c r="C38" s="277">
        <f>KV_1.1.sz.mell.!C38</f>
        <v>9500000</v>
      </c>
    </row>
    <row r="39" spans="1:3" s="388" customFormat="1" ht="12" customHeight="1" thickBot="1">
      <c r="A39" s="20" t="s">
        <v>22</v>
      </c>
      <c r="B39" s="21" t="s">
        <v>422</v>
      </c>
      <c r="C39" s="273">
        <f>KV_1.1.sz.mell.!C39</f>
        <v>20760000</v>
      </c>
    </row>
    <row r="40" spans="1:3" s="388" customFormat="1" ht="12" customHeight="1">
      <c r="A40" s="15" t="s">
        <v>91</v>
      </c>
      <c r="B40" s="389" t="s">
        <v>270</v>
      </c>
      <c r="C40" s="276">
        <f>KV_1.1.sz.mell.!C40</f>
        <v>5000000</v>
      </c>
    </row>
    <row r="41" spans="1:3" s="388" customFormat="1" ht="12" customHeight="1">
      <c r="A41" s="14" t="s">
        <v>92</v>
      </c>
      <c r="B41" s="390" t="s">
        <v>271</v>
      </c>
      <c r="C41" s="275">
        <f>KV_1.1.sz.mell.!C41</f>
        <v>2760000</v>
      </c>
    </row>
    <row r="42" spans="1:3" s="388" customFormat="1" ht="12" customHeight="1">
      <c r="A42" s="14" t="s">
        <v>93</v>
      </c>
      <c r="B42" s="390" t="s">
        <v>272</v>
      </c>
      <c r="C42" s="275">
        <f>KV_1.1.sz.mell.!C42</f>
        <v>0</v>
      </c>
    </row>
    <row r="43" spans="1:3" s="388" customFormat="1" ht="12" customHeight="1">
      <c r="A43" s="14" t="s">
        <v>173</v>
      </c>
      <c r="B43" s="390" t="s">
        <v>273</v>
      </c>
      <c r="C43" s="275">
        <f>KV_1.1.sz.mell.!C43</f>
        <v>0</v>
      </c>
    </row>
    <row r="44" spans="1:3" s="388" customFormat="1" ht="12" customHeight="1">
      <c r="A44" s="14" t="s">
        <v>174</v>
      </c>
      <c r="B44" s="390" t="s">
        <v>274</v>
      </c>
      <c r="C44" s="275">
        <f>KV_1.1.sz.mell.!C44</f>
        <v>12600000</v>
      </c>
    </row>
    <row r="45" spans="1:3" s="388" customFormat="1" ht="12" customHeight="1">
      <c r="A45" s="14" t="s">
        <v>175</v>
      </c>
      <c r="B45" s="390" t="s">
        <v>275</v>
      </c>
      <c r="C45" s="275">
        <f>KV_1.1.sz.mell.!C45</f>
        <v>0</v>
      </c>
    </row>
    <row r="46" spans="1:3" s="388" customFormat="1" ht="12" customHeight="1">
      <c r="A46" s="14" t="s">
        <v>176</v>
      </c>
      <c r="B46" s="390" t="s">
        <v>276</v>
      </c>
      <c r="C46" s="275">
        <f>KV_1.1.sz.mell.!C46</f>
        <v>0</v>
      </c>
    </row>
    <row r="47" spans="1:3" s="388" customFormat="1" ht="12" customHeight="1">
      <c r="A47" s="14" t="s">
        <v>177</v>
      </c>
      <c r="B47" s="390" t="s">
        <v>544</v>
      </c>
      <c r="C47" s="275">
        <f>KV_1.1.sz.mell.!C47</f>
        <v>0</v>
      </c>
    </row>
    <row r="48" spans="1:3" s="388" customFormat="1" ht="12" customHeight="1">
      <c r="A48" s="14" t="s">
        <v>268</v>
      </c>
      <c r="B48" s="390" t="s">
        <v>278</v>
      </c>
      <c r="C48" s="278">
        <f>KV_1.1.sz.mell.!C48</f>
        <v>0</v>
      </c>
    </row>
    <row r="49" spans="1:3" s="388" customFormat="1" ht="12" customHeight="1">
      <c r="A49" s="16" t="s">
        <v>269</v>
      </c>
      <c r="B49" s="391" t="s">
        <v>424</v>
      </c>
      <c r="C49" s="377">
        <f>KV_1.1.sz.mell.!C49</f>
        <v>0</v>
      </c>
    </row>
    <row r="50" spans="1:3" s="388" customFormat="1" ht="12" customHeight="1" thickBot="1">
      <c r="A50" s="16" t="s">
        <v>423</v>
      </c>
      <c r="B50" s="270" t="s">
        <v>279</v>
      </c>
      <c r="C50" s="377">
        <f>KV_1.1.sz.mell.!C50</f>
        <v>400000</v>
      </c>
    </row>
    <row r="51" spans="1:3" s="388" customFormat="1" ht="12" customHeight="1" thickBot="1">
      <c r="A51" s="20" t="s">
        <v>23</v>
      </c>
      <c r="B51" s="21" t="s">
        <v>280</v>
      </c>
      <c r="C51" s="273">
        <f>KV_1.1.sz.mell.!C51</f>
        <v>7500000</v>
      </c>
    </row>
    <row r="52" spans="1:3" s="388" customFormat="1" ht="12" customHeight="1">
      <c r="A52" s="15" t="s">
        <v>94</v>
      </c>
      <c r="B52" s="389" t="s">
        <v>284</v>
      </c>
      <c r="C52" s="433">
        <f>KV_1.1.sz.mell.!C52</f>
        <v>0</v>
      </c>
    </row>
    <row r="53" spans="1:3" s="388" customFormat="1" ht="12" customHeight="1">
      <c r="A53" s="14" t="s">
        <v>95</v>
      </c>
      <c r="B53" s="390" t="s">
        <v>285</v>
      </c>
      <c r="C53" s="278">
        <f>KV_1.1.sz.mell.!C53</f>
        <v>7500000</v>
      </c>
    </row>
    <row r="54" spans="1:3" s="388" customFormat="1" ht="12" customHeight="1">
      <c r="A54" s="14" t="s">
        <v>281</v>
      </c>
      <c r="B54" s="390" t="s">
        <v>286</v>
      </c>
      <c r="C54" s="278">
        <f>KV_1.1.sz.mell.!C54</f>
        <v>0</v>
      </c>
    </row>
    <row r="55" spans="1:3" s="388" customFormat="1" ht="12" customHeight="1">
      <c r="A55" s="14" t="s">
        <v>282</v>
      </c>
      <c r="B55" s="390" t="s">
        <v>287</v>
      </c>
      <c r="C55" s="278">
        <f>KV_1.1.sz.mell.!C55</f>
        <v>0</v>
      </c>
    </row>
    <row r="56" spans="1:3" s="388" customFormat="1" ht="12" customHeight="1" thickBot="1">
      <c r="A56" s="16" t="s">
        <v>283</v>
      </c>
      <c r="B56" s="270" t="s">
        <v>288</v>
      </c>
      <c r="C56" s="377">
        <f>KV_1.1.sz.mell.!C56</f>
        <v>0</v>
      </c>
    </row>
    <row r="57" spans="1:3" s="388" customFormat="1" ht="12" customHeight="1" thickBot="1">
      <c r="A57" s="20" t="s">
        <v>178</v>
      </c>
      <c r="B57" s="21" t="s">
        <v>289</v>
      </c>
      <c r="C57" s="273">
        <f>KV_1.1.sz.mell.!C57</f>
        <v>0</v>
      </c>
    </row>
    <row r="58" spans="1:3" s="388" customFormat="1" ht="12" customHeight="1">
      <c r="A58" s="15" t="s">
        <v>96</v>
      </c>
      <c r="B58" s="389" t="s">
        <v>290</v>
      </c>
      <c r="C58" s="276">
        <f>KV_1.1.sz.mell.!C58</f>
        <v>0</v>
      </c>
    </row>
    <row r="59" spans="1:3" s="388" customFormat="1" ht="12" customHeight="1">
      <c r="A59" s="14" t="s">
        <v>97</v>
      </c>
      <c r="B59" s="390" t="s">
        <v>416</v>
      </c>
      <c r="C59" s="275">
        <f>KV_1.1.sz.mell.!C59</f>
        <v>0</v>
      </c>
    </row>
    <row r="60" spans="1:3" s="388" customFormat="1" ht="12" customHeight="1">
      <c r="A60" s="14" t="s">
        <v>293</v>
      </c>
      <c r="B60" s="390" t="s">
        <v>291</v>
      </c>
      <c r="C60" s="275">
        <f>KV_1.1.sz.mell.!C60</f>
        <v>0</v>
      </c>
    </row>
    <row r="61" spans="1:3" s="388" customFormat="1" ht="12" customHeight="1" thickBot="1">
      <c r="A61" s="16" t="s">
        <v>294</v>
      </c>
      <c r="B61" s="270" t="s">
        <v>292</v>
      </c>
      <c r="C61" s="277">
        <f>KV_1.1.sz.mell.!C61</f>
        <v>0</v>
      </c>
    </row>
    <row r="62" spans="1:3" s="388" customFormat="1" ht="12" customHeight="1" thickBot="1">
      <c r="A62" s="20" t="s">
        <v>25</v>
      </c>
      <c r="B62" s="268" t="s">
        <v>295</v>
      </c>
      <c r="C62" s="273">
        <f>KV_1.1.sz.mell.!C62</f>
        <v>0</v>
      </c>
    </row>
    <row r="63" spans="1:3" s="388" customFormat="1" ht="12" customHeight="1">
      <c r="A63" s="15" t="s">
        <v>179</v>
      </c>
      <c r="B63" s="389" t="s">
        <v>297</v>
      </c>
      <c r="C63" s="278">
        <f>KV_1.1.sz.mell.!C63</f>
        <v>0</v>
      </c>
    </row>
    <row r="64" spans="1:3" s="388" customFormat="1" ht="12" customHeight="1">
      <c r="A64" s="14" t="s">
        <v>180</v>
      </c>
      <c r="B64" s="390" t="s">
        <v>417</v>
      </c>
      <c r="C64" s="278">
        <f>KV_1.1.sz.mell.!C64</f>
        <v>0</v>
      </c>
    </row>
    <row r="65" spans="1:3" s="388" customFormat="1" ht="12" customHeight="1">
      <c r="A65" s="14" t="s">
        <v>226</v>
      </c>
      <c r="B65" s="390" t="s">
        <v>298</v>
      </c>
      <c r="C65" s="278">
        <f>KV_1.1.sz.mell.!C65</f>
        <v>0</v>
      </c>
    </row>
    <row r="66" spans="1:3" s="388" customFormat="1" ht="12" customHeight="1" thickBot="1">
      <c r="A66" s="16" t="s">
        <v>296</v>
      </c>
      <c r="B66" s="270" t="s">
        <v>299</v>
      </c>
      <c r="C66" s="278">
        <f>KV_1.1.sz.mell.!C66</f>
        <v>0</v>
      </c>
    </row>
    <row r="67" spans="1:3" s="388" customFormat="1" ht="12" customHeight="1" thickBot="1">
      <c r="A67" s="459" t="s">
        <v>464</v>
      </c>
      <c r="B67" s="21" t="s">
        <v>300</v>
      </c>
      <c r="C67" s="279">
        <f>KV_1.1.sz.mell.!C67</f>
        <v>442965878</v>
      </c>
    </row>
    <row r="68" spans="1:3" s="388" customFormat="1" ht="12" customHeight="1" thickBot="1">
      <c r="A68" s="436" t="s">
        <v>301</v>
      </c>
      <c r="B68" s="268" t="s">
        <v>302</v>
      </c>
      <c r="C68" s="273">
        <f>KV_1.1.sz.mell.!C68</f>
        <v>100000000</v>
      </c>
    </row>
    <row r="69" spans="1:3" s="388" customFormat="1" ht="12" customHeight="1">
      <c r="A69" s="15" t="s">
        <v>329</v>
      </c>
      <c r="B69" s="389" t="s">
        <v>303</v>
      </c>
      <c r="C69" s="278">
        <f>KV_1.1.sz.mell.!C69</f>
        <v>0</v>
      </c>
    </row>
    <row r="70" spans="1:3" s="388" customFormat="1" ht="12" customHeight="1">
      <c r="A70" s="14" t="s">
        <v>338</v>
      </c>
      <c r="B70" s="390" t="s">
        <v>304</v>
      </c>
      <c r="C70" s="278">
        <f>KV_1.1.sz.mell.!C70</f>
        <v>0</v>
      </c>
    </row>
    <row r="71" spans="1:3" s="388" customFormat="1" ht="12" customHeight="1" thickBot="1">
      <c r="A71" s="16" t="s">
        <v>339</v>
      </c>
      <c r="B71" s="453" t="s">
        <v>552</v>
      </c>
      <c r="C71" s="278">
        <f>KV_1.1.sz.mell.!C71</f>
        <v>100000000</v>
      </c>
    </row>
    <row r="72" spans="1:3" s="388" customFormat="1" ht="12" customHeight="1" thickBot="1">
      <c r="A72" s="436" t="s">
        <v>305</v>
      </c>
      <c r="B72" s="268" t="s">
        <v>306</v>
      </c>
      <c r="C72" s="273">
        <f>KV_1.1.sz.mell.!C72</f>
        <v>0</v>
      </c>
    </row>
    <row r="73" spans="1:3" s="388" customFormat="1" ht="12" customHeight="1">
      <c r="A73" s="15" t="s">
        <v>147</v>
      </c>
      <c r="B73" s="389" t="s">
        <v>307</v>
      </c>
      <c r="C73" s="278">
        <f>KV_1.1.sz.mell.!C73</f>
        <v>0</v>
      </c>
    </row>
    <row r="74" spans="1:3" s="388" customFormat="1" ht="12" customHeight="1">
      <c r="A74" s="14" t="s">
        <v>148</v>
      </c>
      <c r="B74" s="390" t="s">
        <v>553</v>
      </c>
      <c r="C74" s="278">
        <f>KV_1.1.sz.mell.!C74</f>
        <v>0</v>
      </c>
    </row>
    <row r="75" spans="1:3" s="388" customFormat="1" ht="12" customHeight="1" thickBot="1">
      <c r="A75" s="16" t="s">
        <v>330</v>
      </c>
      <c r="B75" s="391" t="s">
        <v>308</v>
      </c>
      <c r="C75" s="377">
        <f>KV_1.1.sz.mell.!C75</f>
        <v>0</v>
      </c>
    </row>
    <row r="76" spans="1:3" s="388" customFormat="1" ht="12" customHeight="1" thickBot="1">
      <c r="A76" s="540" t="s">
        <v>331</v>
      </c>
      <c r="B76" s="541" t="s">
        <v>554</v>
      </c>
      <c r="C76" s="542">
        <f>KV_1.1.sz.mell.!C76</f>
        <v>0</v>
      </c>
    </row>
    <row r="77" spans="1:3" s="388" customFormat="1" ht="12" customHeight="1" thickBot="1">
      <c r="A77" s="436" t="s">
        <v>309</v>
      </c>
      <c r="B77" s="268" t="s">
        <v>310</v>
      </c>
      <c r="C77" s="273">
        <f>KV_1.1.sz.mell.!C77</f>
        <v>60733238</v>
      </c>
    </row>
    <row r="78" spans="1:3" s="388" customFormat="1" ht="12" customHeight="1" thickBot="1">
      <c r="A78" s="13" t="s">
        <v>332</v>
      </c>
      <c r="B78" s="539" t="s">
        <v>311</v>
      </c>
      <c r="C78" s="377">
        <f>KV_1.1.sz.mell.!C78</f>
        <v>60733238</v>
      </c>
    </row>
    <row r="79" spans="1:3" s="388" customFormat="1" ht="12" customHeight="1" thickBot="1">
      <c r="A79" s="540" t="s">
        <v>333</v>
      </c>
      <c r="B79" s="541" t="s">
        <v>312</v>
      </c>
      <c r="C79" s="542">
        <f>KV_1.1.sz.mell.!C79</f>
        <v>0</v>
      </c>
    </row>
    <row r="80" spans="1:3" s="388" customFormat="1" ht="12" customHeight="1" thickBot="1">
      <c r="A80" s="436" t="s">
        <v>313</v>
      </c>
      <c r="B80" s="268" t="s">
        <v>314</v>
      </c>
      <c r="C80" s="273">
        <f>KV_1.1.sz.mell.!C80</f>
        <v>0</v>
      </c>
    </row>
    <row r="81" spans="1:3" s="388" customFormat="1" ht="12" customHeight="1">
      <c r="A81" s="15" t="s">
        <v>334</v>
      </c>
      <c r="B81" s="389" t="s">
        <v>315</v>
      </c>
      <c r="C81" s="278">
        <f>KV_1.1.sz.mell.!C81</f>
        <v>0</v>
      </c>
    </row>
    <row r="82" spans="1:3" s="388" customFormat="1" ht="12" customHeight="1">
      <c r="A82" s="14" t="s">
        <v>335</v>
      </c>
      <c r="B82" s="390" t="s">
        <v>316</v>
      </c>
      <c r="C82" s="278">
        <f>KV_1.1.sz.mell.!C82</f>
        <v>0</v>
      </c>
    </row>
    <row r="83" spans="1:3" s="388" customFormat="1" ht="12" customHeight="1" thickBot="1">
      <c r="A83" s="18" t="s">
        <v>336</v>
      </c>
      <c r="B83" s="543" t="s">
        <v>555</v>
      </c>
      <c r="C83" s="544">
        <f>KV_1.1.sz.mell.!C83</f>
        <v>0</v>
      </c>
    </row>
    <row r="84" spans="1:3" s="388" customFormat="1" ht="12" customHeight="1" thickBot="1">
      <c r="A84" s="436" t="s">
        <v>317</v>
      </c>
      <c r="B84" s="268" t="s">
        <v>337</v>
      </c>
      <c r="C84" s="273">
        <f>KV_1.1.sz.mell.!C84</f>
        <v>0</v>
      </c>
    </row>
    <row r="85" spans="1:3" s="388" customFormat="1" ht="12" customHeight="1">
      <c r="A85" s="393" t="s">
        <v>318</v>
      </c>
      <c r="B85" s="389" t="s">
        <v>319</v>
      </c>
      <c r="C85" s="278">
        <f>KV_1.1.sz.mell.!C85</f>
        <v>0</v>
      </c>
    </row>
    <row r="86" spans="1:3" s="388" customFormat="1" ht="12" customHeight="1">
      <c r="A86" s="394" t="s">
        <v>320</v>
      </c>
      <c r="B86" s="390" t="s">
        <v>321</v>
      </c>
      <c r="C86" s="278">
        <f>KV_1.1.sz.mell.!C86</f>
        <v>0</v>
      </c>
    </row>
    <row r="87" spans="1:3" s="388" customFormat="1" ht="12" customHeight="1">
      <c r="A87" s="394" t="s">
        <v>322</v>
      </c>
      <c r="B87" s="390" t="s">
        <v>323</v>
      </c>
      <c r="C87" s="278">
        <f>KV_1.1.sz.mell.!C87</f>
        <v>0</v>
      </c>
    </row>
    <row r="88" spans="1:3" s="388" customFormat="1" ht="12" customHeight="1" thickBot="1">
      <c r="A88" s="395" t="s">
        <v>324</v>
      </c>
      <c r="B88" s="270" t="s">
        <v>325</v>
      </c>
      <c r="C88" s="278">
        <f>KV_1.1.sz.mell.!C88</f>
        <v>0</v>
      </c>
    </row>
    <row r="89" spans="1:3" s="388" customFormat="1" ht="12" customHeight="1" thickBot="1">
      <c r="A89" s="436" t="s">
        <v>326</v>
      </c>
      <c r="B89" s="268" t="s">
        <v>463</v>
      </c>
      <c r="C89" s="434">
        <f>KV_1.1.sz.mell.!C89</f>
        <v>0</v>
      </c>
    </row>
    <row r="90" spans="1:3" s="388" customFormat="1" ht="13.5" customHeight="1" thickBot="1">
      <c r="A90" s="436" t="s">
        <v>328</v>
      </c>
      <c r="B90" s="268" t="s">
        <v>327</v>
      </c>
      <c r="C90" s="434">
        <f>KV_1.1.sz.mell.!C90</f>
        <v>0</v>
      </c>
    </row>
    <row r="91" spans="1:3" s="388" customFormat="1" ht="15.75" customHeight="1" thickBot="1">
      <c r="A91" s="436" t="s">
        <v>340</v>
      </c>
      <c r="B91" s="396" t="s">
        <v>466</v>
      </c>
      <c r="C91" s="279">
        <f>KV_1.1.sz.mell.!C91</f>
        <v>160733238</v>
      </c>
    </row>
    <row r="92" spans="1:3" s="388" customFormat="1" ht="16.5" customHeight="1" thickBot="1">
      <c r="A92" s="437" t="s">
        <v>465</v>
      </c>
      <c r="B92" s="397" t="s">
        <v>467</v>
      </c>
      <c r="C92" s="279">
        <f>KV_1.1.sz.mell.!C92</f>
        <v>603699116</v>
      </c>
    </row>
    <row r="93" spans="1:3" s="388" customFormat="1" ht="11.1" customHeight="1">
      <c r="A93" s="5"/>
      <c r="B93" s="6"/>
      <c r="C93" s="280"/>
    </row>
    <row r="94" spans="1:3" ht="16.5" customHeight="1">
      <c r="A94" s="781" t="s">
        <v>47</v>
      </c>
      <c r="B94" s="781"/>
      <c r="C94" s="781"/>
    </row>
    <row r="95" spans="1:3" s="398" customFormat="1" ht="16.5" customHeight="1" thickBot="1">
      <c r="A95" s="778" t="s">
        <v>151</v>
      </c>
      <c r="B95" s="778"/>
      <c r="C95" s="551" t="str">
        <f>C7</f>
        <v>Forintban!</v>
      </c>
    </row>
    <row r="96" spans="1:3" ht="30" customHeight="1" thickBot="1">
      <c r="A96" s="532" t="s">
        <v>69</v>
      </c>
      <c r="B96" s="533" t="s">
        <v>48</v>
      </c>
      <c r="C96" s="534" t="str">
        <f>+C8</f>
        <v>2021. évi előirányzat</v>
      </c>
    </row>
    <row r="97" spans="1:3" s="387" customFormat="1" ht="12" customHeight="1" thickBot="1">
      <c r="A97" s="532"/>
      <c r="B97" s="533" t="s">
        <v>481</v>
      </c>
      <c r="C97" s="534" t="s">
        <v>482</v>
      </c>
    </row>
    <row r="98" spans="1:3" ht="12" customHeight="1" thickBot="1">
      <c r="A98" s="22" t="s">
        <v>18</v>
      </c>
      <c r="B98" s="27" t="s">
        <v>425</v>
      </c>
      <c r="C98" s="272">
        <f>KV_1.1.sz.mell.!C98</f>
        <v>353130287</v>
      </c>
    </row>
    <row r="99" spans="1:3" ht="12" customHeight="1">
      <c r="A99" s="17" t="s">
        <v>98</v>
      </c>
      <c r="B99" s="10" t="s">
        <v>49</v>
      </c>
      <c r="C99" s="274">
        <f>KV_1.1.sz.mell.!C99</f>
        <v>74683140</v>
      </c>
    </row>
    <row r="100" spans="1:3" ht="12" customHeight="1">
      <c r="A100" s="14" t="s">
        <v>99</v>
      </c>
      <c r="B100" s="8" t="s">
        <v>181</v>
      </c>
      <c r="C100" s="275">
        <f>KV_1.1.sz.mell.!C100</f>
        <v>12045770</v>
      </c>
    </row>
    <row r="101" spans="1:3" ht="12" customHeight="1">
      <c r="A101" s="14" t="s">
        <v>100</v>
      </c>
      <c r="B101" s="8" t="s">
        <v>138</v>
      </c>
      <c r="C101" s="277">
        <f>KV_1.1.sz.mell.!C101</f>
        <v>87623430</v>
      </c>
    </row>
    <row r="102" spans="1:3" ht="12" customHeight="1">
      <c r="A102" s="14" t="s">
        <v>101</v>
      </c>
      <c r="B102" s="11" t="s">
        <v>182</v>
      </c>
      <c r="C102" s="277">
        <f>KV_1.1.sz.mell.!C102</f>
        <v>7736000</v>
      </c>
    </row>
    <row r="103" spans="1:3" ht="12" customHeight="1">
      <c r="A103" s="14" t="s">
        <v>112</v>
      </c>
      <c r="B103" s="19" t="s">
        <v>183</v>
      </c>
      <c r="C103" s="277">
        <f>KV_1.1.sz.mell.!C103</f>
        <v>171041947</v>
      </c>
    </row>
    <row r="104" spans="1:3" ht="12" customHeight="1">
      <c r="A104" s="14" t="s">
        <v>102</v>
      </c>
      <c r="B104" s="8" t="s">
        <v>430</v>
      </c>
      <c r="C104" s="277">
        <f>KV_1.1.sz.mell.!C104</f>
        <v>0</v>
      </c>
    </row>
    <row r="105" spans="1:3" ht="12" customHeight="1">
      <c r="A105" s="14" t="s">
        <v>103</v>
      </c>
      <c r="B105" s="133" t="s">
        <v>429</v>
      </c>
      <c r="C105" s="277">
        <f>KV_1.1.sz.mell.!C105</f>
        <v>0</v>
      </c>
    </row>
    <row r="106" spans="1:3" ht="12" customHeight="1">
      <c r="A106" s="14" t="s">
        <v>113</v>
      </c>
      <c r="B106" s="133" t="s">
        <v>428</v>
      </c>
      <c r="C106" s="277">
        <f>KV_1.1.sz.mell.!C106</f>
        <v>0</v>
      </c>
    </row>
    <row r="107" spans="1:3" ht="12" customHeight="1">
      <c r="A107" s="14" t="s">
        <v>114</v>
      </c>
      <c r="B107" s="131" t="s">
        <v>343</v>
      </c>
      <c r="C107" s="277">
        <f>KV_1.1.sz.mell.!C107</f>
        <v>0</v>
      </c>
    </row>
    <row r="108" spans="1:3" ht="12" customHeight="1">
      <c r="A108" s="14" t="s">
        <v>115</v>
      </c>
      <c r="B108" s="132" t="s">
        <v>344</v>
      </c>
      <c r="C108" s="277">
        <f>KV_1.1.sz.mell.!C108</f>
        <v>0</v>
      </c>
    </row>
    <row r="109" spans="1:3" ht="12" customHeight="1">
      <c r="A109" s="14" t="s">
        <v>116</v>
      </c>
      <c r="B109" s="132" t="s">
        <v>345</v>
      </c>
      <c r="C109" s="277">
        <f>KV_1.1.sz.mell.!C109</f>
        <v>0</v>
      </c>
    </row>
    <row r="110" spans="1:3" ht="12" customHeight="1">
      <c r="A110" s="14" t="s">
        <v>118</v>
      </c>
      <c r="B110" s="131" t="s">
        <v>346</v>
      </c>
      <c r="C110" s="277">
        <f>KV_1.1.sz.mell.!C110</f>
        <v>170541947</v>
      </c>
    </row>
    <row r="111" spans="1:3" ht="12" customHeight="1">
      <c r="A111" s="14" t="s">
        <v>184</v>
      </c>
      <c r="B111" s="131" t="s">
        <v>347</v>
      </c>
      <c r="C111" s="277">
        <f>KV_1.1.sz.mell.!C111</f>
        <v>0</v>
      </c>
    </row>
    <row r="112" spans="1:3" ht="12" customHeight="1">
      <c r="A112" s="14" t="s">
        <v>341</v>
      </c>
      <c r="B112" s="132" t="s">
        <v>348</v>
      </c>
      <c r="C112" s="277">
        <f>KV_1.1.sz.mell.!C112</f>
        <v>0</v>
      </c>
    </row>
    <row r="113" spans="1:3" ht="12" customHeight="1">
      <c r="A113" s="13" t="s">
        <v>342</v>
      </c>
      <c r="B113" s="133" t="s">
        <v>349</v>
      </c>
      <c r="C113" s="277">
        <f>KV_1.1.sz.mell.!C113</f>
        <v>0</v>
      </c>
    </row>
    <row r="114" spans="1:3" ht="12" customHeight="1">
      <c r="A114" s="14" t="s">
        <v>426</v>
      </c>
      <c r="B114" s="133" t="s">
        <v>350</v>
      </c>
      <c r="C114" s="277">
        <f>KV_1.1.sz.mell.!C114</f>
        <v>0</v>
      </c>
    </row>
    <row r="115" spans="1:3" ht="12" customHeight="1">
      <c r="A115" s="16" t="s">
        <v>427</v>
      </c>
      <c r="B115" s="133" t="s">
        <v>351</v>
      </c>
      <c r="C115" s="277">
        <f>KV_1.1.sz.mell.!C115</f>
        <v>500000</v>
      </c>
    </row>
    <row r="116" spans="1:3" ht="12" customHeight="1">
      <c r="A116" s="14" t="s">
        <v>431</v>
      </c>
      <c r="B116" s="11" t="s">
        <v>50</v>
      </c>
      <c r="C116" s="275">
        <f>KV_1.1.sz.mell.!C116</f>
        <v>0</v>
      </c>
    </row>
    <row r="117" spans="1:3" ht="12" customHeight="1">
      <c r="A117" s="14" t="s">
        <v>432</v>
      </c>
      <c r="B117" s="8" t="s">
        <v>434</v>
      </c>
      <c r="C117" s="275">
        <f>KV_1.1.sz.mell.!C117</f>
        <v>0</v>
      </c>
    </row>
    <row r="118" spans="1:3" ht="12" customHeight="1" thickBot="1">
      <c r="A118" s="18" t="s">
        <v>433</v>
      </c>
      <c r="B118" s="457" t="s">
        <v>435</v>
      </c>
      <c r="C118" s="281">
        <f>KV_1.1.sz.mell.!C118</f>
        <v>0</v>
      </c>
    </row>
    <row r="119" spans="1:3" ht="12" customHeight="1" thickBot="1">
      <c r="A119" s="454" t="s">
        <v>19</v>
      </c>
      <c r="B119" s="455" t="s">
        <v>352</v>
      </c>
      <c r="C119" s="456">
        <f>KV_1.1.sz.mell.!C119</f>
        <v>112676281</v>
      </c>
    </row>
    <row r="120" spans="1:3" ht="12" customHeight="1">
      <c r="A120" s="15" t="s">
        <v>104</v>
      </c>
      <c r="B120" s="8" t="s">
        <v>225</v>
      </c>
      <c r="C120" s="276">
        <f>KV_1.1.sz.mell.!C120</f>
        <v>112676281</v>
      </c>
    </row>
    <row r="121" spans="1:3" ht="12" customHeight="1">
      <c r="A121" s="15" t="s">
        <v>105</v>
      </c>
      <c r="B121" s="12" t="s">
        <v>356</v>
      </c>
      <c r="C121" s="276">
        <f>KV_1.1.sz.mell.!C121</f>
        <v>0</v>
      </c>
    </row>
    <row r="122" spans="1:3" ht="12" customHeight="1">
      <c r="A122" s="15" t="s">
        <v>106</v>
      </c>
      <c r="B122" s="12" t="s">
        <v>185</v>
      </c>
      <c r="C122" s="275">
        <f>KV_1.1.sz.mell.!C122</f>
        <v>0</v>
      </c>
    </row>
    <row r="123" spans="1:3" ht="12" customHeight="1">
      <c r="A123" s="15" t="s">
        <v>107</v>
      </c>
      <c r="B123" s="12" t="s">
        <v>357</v>
      </c>
      <c r="C123" s="240">
        <f>KV_1.1.sz.mell.!C123</f>
        <v>0</v>
      </c>
    </row>
    <row r="124" spans="1:3" ht="12" customHeight="1">
      <c r="A124" s="15" t="s">
        <v>108</v>
      </c>
      <c r="B124" s="270" t="s">
        <v>557</v>
      </c>
      <c r="C124" s="240">
        <f>KV_1.1.sz.mell.!C124</f>
        <v>0</v>
      </c>
    </row>
    <row r="125" spans="1:3" ht="12" customHeight="1">
      <c r="A125" s="15" t="s">
        <v>117</v>
      </c>
      <c r="B125" s="269" t="s">
        <v>418</v>
      </c>
      <c r="C125" s="240">
        <f>KV_1.1.sz.mell.!C125</f>
        <v>0</v>
      </c>
    </row>
    <row r="126" spans="1:3" ht="12" customHeight="1">
      <c r="A126" s="15" t="s">
        <v>119</v>
      </c>
      <c r="B126" s="385" t="s">
        <v>362</v>
      </c>
      <c r="C126" s="240">
        <f>KV_1.1.sz.mell.!C126</f>
        <v>0</v>
      </c>
    </row>
    <row r="127" spans="1:3">
      <c r="A127" s="15" t="s">
        <v>186</v>
      </c>
      <c r="B127" s="132" t="s">
        <v>345</v>
      </c>
      <c r="C127" s="240">
        <f>KV_1.1.sz.mell.!C127</f>
        <v>0</v>
      </c>
    </row>
    <row r="128" spans="1:3" ht="12" customHeight="1">
      <c r="A128" s="15" t="s">
        <v>187</v>
      </c>
      <c r="B128" s="132" t="s">
        <v>361</v>
      </c>
      <c r="C128" s="240">
        <f>KV_1.1.sz.mell.!C128</f>
        <v>0</v>
      </c>
    </row>
    <row r="129" spans="1:3" ht="12" customHeight="1">
      <c r="A129" s="15" t="s">
        <v>188</v>
      </c>
      <c r="B129" s="132" t="s">
        <v>360</v>
      </c>
      <c r="C129" s="240">
        <f>KV_1.1.sz.mell.!C129</f>
        <v>0</v>
      </c>
    </row>
    <row r="130" spans="1:3" ht="12" customHeight="1">
      <c r="A130" s="15" t="s">
        <v>353</v>
      </c>
      <c r="B130" s="132" t="s">
        <v>348</v>
      </c>
      <c r="C130" s="240">
        <f>KV_1.1.sz.mell.!C130</f>
        <v>0</v>
      </c>
    </row>
    <row r="131" spans="1:3" ht="12" customHeight="1">
      <c r="A131" s="15" t="s">
        <v>354</v>
      </c>
      <c r="B131" s="132" t="s">
        <v>359</v>
      </c>
      <c r="C131" s="240">
        <f>KV_1.1.sz.mell.!C131</f>
        <v>0</v>
      </c>
    </row>
    <row r="132" spans="1:3" ht="16.5" thickBot="1">
      <c r="A132" s="13" t="s">
        <v>355</v>
      </c>
      <c r="B132" s="132" t="s">
        <v>358</v>
      </c>
      <c r="C132" s="242">
        <f>KV_1.1.sz.mell.!C132</f>
        <v>0</v>
      </c>
    </row>
    <row r="133" spans="1:3" ht="12" customHeight="1" thickBot="1">
      <c r="A133" s="20" t="s">
        <v>20</v>
      </c>
      <c r="B133" s="113" t="s">
        <v>436</v>
      </c>
      <c r="C133" s="273">
        <f>KV_1.1.sz.mell.!C133</f>
        <v>465806568</v>
      </c>
    </row>
    <row r="134" spans="1:3" ht="12" customHeight="1" thickBot="1">
      <c r="A134" s="20" t="s">
        <v>21</v>
      </c>
      <c r="B134" s="113" t="s">
        <v>437</v>
      </c>
      <c r="C134" s="273">
        <f>KV_1.1.sz.mell.!C134</f>
        <v>137892548</v>
      </c>
    </row>
    <row r="135" spans="1:3" ht="12" customHeight="1">
      <c r="A135" s="15" t="s">
        <v>263</v>
      </c>
      <c r="B135" s="12" t="s">
        <v>444</v>
      </c>
      <c r="C135" s="240">
        <f>KV_1.1.sz.mell.!C135</f>
        <v>37892548</v>
      </c>
    </row>
    <row r="136" spans="1:3" ht="12" customHeight="1">
      <c r="A136" s="15" t="s">
        <v>264</v>
      </c>
      <c r="B136" s="12" t="s">
        <v>445</v>
      </c>
      <c r="C136" s="240">
        <f>KV_1.1.sz.mell.!C136</f>
        <v>0</v>
      </c>
    </row>
    <row r="137" spans="1:3" ht="12" customHeight="1" thickBot="1">
      <c r="A137" s="13" t="s">
        <v>265</v>
      </c>
      <c r="B137" s="12" t="s">
        <v>446</v>
      </c>
      <c r="C137" s="240">
        <f>KV_1.1.sz.mell.!C137</f>
        <v>100000000</v>
      </c>
    </row>
    <row r="138" spans="1:3" ht="12" customHeight="1" thickBot="1">
      <c r="A138" s="20" t="s">
        <v>22</v>
      </c>
      <c r="B138" s="113" t="s">
        <v>438</v>
      </c>
      <c r="C138" s="273">
        <f>KV_1.1.sz.mell.!C138</f>
        <v>0</v>
      </c>
    </row>
    <row r="139" spans="1:3" ht="12" customHeight="1">
      <c r="A139" s="15" t="s">
        <v>91</v>
      </c>
      <c r="B139" s="9" t="s">
        <v>447</v>
      </c>
      <c r="C139" s="240">
        <f>KV_1.1.sz.mell.!C139</f>
        <v>0</v>
      </c>
    </row>
    <row r="140" spans="1:3" ht="12" customHeight="1">
      <c r="A140" s="15" t="s">
        <v>92</v>
      </c>
      <c r="B140" s="9" t="s">
        <v>439</v>
      </c>
      <c r="C140" s="240">
        <f>KV_1.1.sz.mell.!C140</f>
        <v>0</v>
      </c>
    </row>
    <row r="141" spans="1:3" ht="12" customHeight="1">
      <c r="A141" s="15" t="s">
        <v>93</v>
      </c>
      <c r="B141" s="9" t="s">
        <v>440</v>
      </c>
      <c r="C141" s="240">
        <f>KV_1.1.sz.mell.!C141</f>
        <v>0</v>
      </c>
    </row>
    <row r="142" spans="1:3" ht="12" customHeight="1">
      <c r="A142" s="15" t="s">
        <v>173</v>
      </c>
      <c r="B142" s="9" t="s">
        <v>441</v>
      </c>
      <c r="C142" s="240">
        <f>KV_1.1.sz.mell.!C142</f>
        <v>0</v>
      </c>
    </row>
    <row r="143" spans="1:3" ht="12" customHeight="1">
      <c r="A143" s="13" t="s">
        <v>174</v>
      </c>
      <c r="B143" s="7" t="s">
        <v>442</v>
      </c>
      <c r="C143" s="242">
        <f>KV_1.1.sz.mell.!C143</f>
        <v>0</v>
      </c>
    </row>
    <row r="144" spans="1:3" ht="12" customHeight="1" thickBot="1">
      <c r="A144" s="18" t="s">
        <v>175</v>
      </c>
      <c r="B144" s="692" t="s">
        <v>443</v>
      </c>
      <c r="C144" s="464">
        <f>KV_1.1.sz.mell.!C144</f>
        <v>0</v>
      </c>
    </row>
    <row r="145" spans="1:9" ht="12" customHeight="1" thickBot="1">
      <c r="A145" s="20" t="s">
        <v>23</v>
      </c>
      <c r="B145" s="113" t="s">
        <v>451</v>
      </c>
      <c r="C145" s="279">
        <f>KV_1.1.sz.mell.!C145</f>
        <v>0</v>
      </c>
    </row>
    <row r="146" spans="1:9" ht="12" customHeight="1">
      <c r="A146" s="15" t="s">
        <v>94</v>
      </c>
      <c r="B146" s="9" t="s">
        <v>363</v>
      </c>
      <c r="C146" s="240">
        <f>KV_1.1.sz.mell.!C146</f>
        <v>0</v>
      </c>
    </row>
    <row r="147" spans="1:9" ht="12" customHeight="1">
      <c r="A147" s="15" t="s">
        <v>95</v>
      </c>
      <c r="B147" s="9" t="s">
        <v>364</v>
      </c>
      <c r="C147" s="240">
        <f>KV_1.1.sz.mell.!C147</f>
        <v>0</v>
      </c>
    </row>
    <row r="148" spans="1:9" ht="12" customHeight="1" thickBot="1">
      <c r="A148" s="13" t="s">
        <v>281</v>
      </c>
      <c r="B148" s="7" t="s">
        <v>452</v>
      </c>
      <c r="C148" s="242">
        <f>KV_1.1.sz.mell.!C148</f>
        <v>0</v>
      </c>
    </row>
    <row r="149" spans="1:9" ht="12" customHeight="1" thickBot="1">
      <c r="A149" s="540" t="s">
        <v>282</v>
      </c>
      <c r="B149" s="545" t="s">
        <v>382</v>
      </c>
      <c r="C149" s="546">
        <f>KV_1.1.sz.mell.!C149</f>
        <v>0</v>
      </c>
    </row>
    <row r="150" spans="1:9" ht="12" customHeight="1" thickBot="1">
      <c r="A150" s="20" t="s">
        <v>24</v>
      </c>
      <c r="B150" s="113" t="s">
        <v>453</v>
      </c>
      <c r="C150" s="282">
        <f>KV_1.1.sz.mell.!C150</f>
        <v>0</v>
      </c>
    </row>
    <row r="151" spans="1:9" ht="12" customHeight="1">
      <c r="A151" s="15" t="s">
        <v>96</v>
      </c>
      <c r="B151" s="9" t="s">
        <v>448</v>
      </c>
      <c r="C151" s="240">
        <f>KV_1.1.sz.mell.!C151</f>
        <v>0</v>
      </c>
    </row>
    <row r="152" spans="1:9" ht="12" customHeight="1">
      <c r="A152" s="15" t="s">
        <v>97</v>
      </c>
      <c r="B152" s="9" t="s">
        <v>455</v>
      </c>
      <c r="C152" s="240">
        <f>KV_1.1.sz.mell.!C152</f>
        <v>0</v>
      </c>
    </row>
    <row r="153" spans="1:9" ht="12" customHeight="1">
      <c r="A153" s="15" t="s">
        <v>293</v>
      </c>
      <c r="B153" s="9" t="s">
        <v>450</v>
      </c>
      <c r="C153" s="240">
        <f>KV_1.1.sz.mell.!C153</f>
        <v>0</v>
      </c>
    </row>
    <row r="154" spans="1:9" ht="12" customHeight="1">
      <c r="A154" s="15" t="s">
        <v>294</v>
      </c>
      <c r="B154" s="9" t="s">
        <v>506</v>
      </c>
      <c r="C154" s="240">
        <f>KV_1.1.sz.mell.!C154</f>
        <v>0</v>
      </c>
    </row>
    <row r="155" spans="1:9" ht="12" customHeight="1" thickBot="1">
      <c r="A155" s="15" t="s">
        <v>454</v>
      </c>
      <c r="B155" s="9" t="s">
        <v>457</v>
      </c>
      <c r="C155" s="240">
        <f>KV_1.1.sz.mell.!C155</f>
        <v>0</v>
      </c>
    </row>
    <row r="156" spans="1:9" ht="12" customHeight="1" thickBot="1">
      <c r="A156" s="20" t="s">
        <v>25</v>
      </c>
      <c r="B156" s="113" t="s">
        <v>458</v>
      </c>
      <c r="C156" s="458">
        <f>KV_1.1.sz.mell.!C156</f>
        <v>0</v>
      </c>
    </row>
    <row r="157" spans="1:9" ht="12" customHeight="1" thickBot="1">
      <c r="A157" s="20" t="s">
        <v>26</v>
      </c>
      <c r="B157" s="113" t="s">
        <v>459</v>
      </c>
      <c r="C157" s="458">
        <f>KV_1.1.sz.mell.!C157</f>
        <v>0</v>
      </c>
    </row>
    <row r="158" spans="1:9" ht="15.2" customHeight="1" thickBot="1">
      <c r="A158" s="20" t="s">
        <v>27</v>
      </c>
      <c r="B158" s="113" t="s">
        <v>461</v>
      </c>
      <c r="C158" s="547">
        <f>KV_1.1.sz.mell.!C158</f>
        <v>137892548</v>
      </c>
      <c r="F158" s="400"/>
      <c r="G158" s="401"/>
      <c r="H158" s="401"/>
      <c r="I158" s="401"/>
    </row>
    <row r="159" spans="1:9" s="388" customFormat="1" ht="17.25" customHeight="1" thickBot="1">
      <c r="A159" s="271" t="s">
        <v>28</v>
      </c>
      <c r="B159" s="548" t="s">
        <v>460</v>
      </c>
      <c r="C159" s="547">
        <f>KV_1.1.sz.mell.!C159</f>
        <v>603699116</v>
      </c>
    </row>
    <row r="160" spans="1:9" ht="15.95" customHeight="1">
      <c r="A160" s="549"/>
      <c r="B160" s="549"/>
      <c r="C160" s="607">
        <f>C92-C159</f>
        <v>0</v>
      </c>
    </row>
    <row r="161" spans="1:4">
      <c r="A161" s="779" t="s">
        <v>365</v>
      </c>
      <c r="B161" s="779"/>
      <c r="C161" s="779"/>
    </row>
    <row r="162" spans="1:4" ht="15.2" customHeight="1" thickBot="1">
      <c r="A162" s="780" t="s">
        <v>152</v>
      </c>
      <c r="B162" s="780"/>
      <c r="C162" s="552" t="str">
        <f>C95</f>
        <v>Forintban!</v>
      </c>
    </row>
    <row r="163" spans="1:4" ht="13.5" customHeight="1" thickBot="1">
      <c r="A163" s="20">
        <v>1</v>
      </c>
      <c r="B163" s="26" t="s">
        <v>462</v>
      </c>
      <c r="C163" s="273">
        <f>+C67-C133</f>
        <v>-22840690</v>
      </c>
      <c r="D163" s="402"/>
    </row>
    <row r="164" spans="1:4" ht="27.75" customHeight="1" thickBot="1">
      <c r="A164" s="20" t="s">
        <v>19</v>
      </c>
      <c r="B164" s="26" t="s">
        <v>468</v>
      </c>
      <c r="C164" s="273">
        <f>+C91-C158</f>
        <v>22840690</v>
      </c>
    </row>
  </sheetData>
  <mergeCells count="7">
    <mergeCell ref="A162:B162"/>
    <mergeCell ref="B1:C1"/>
    <mergeCell ref="A6:C6"/>
    <mergeCell ref="A7:B7"/>
    <mergeCell ref="A94:C94"/>
    <mergeCell ref="A95:B95"/>
    <mergeCell ref="A161:C161"/>
  </mergeCells>
  <printOptions horizontalCentered="1"/>
  <pageMargins left="0.6692913385826772" right="0.6692913385826772" top="0.86614173228346458" bottom="0.86614173228346458" header="0" footer="0"/>
  <pageSetup paperSize="9" scale="74" fitToHeight="2" orientation="portrait" r:id="rId1"/>
  <headerFooter alignWithMargins="0"/>
  <rowBreaks count="2" manualBreakCount="2">
    <brk id="67" max="2" man="1"/>
    <brk id="144" max="2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 codeName="Munka7">
    <tabColor rgb="FF92D050"/>
  </sheetPr>
  <dimension ref="A1:F33"/>
  <sheetViews>
    <sheetView topLeftCell="A22" zoomScale="120" zoomScaleNormal="120" zoomScaleSheetLayoutView="100" workbookViewId="0">
      <selection activeCell="G4" sqref="G4"/>
    </sheetView>
  </sheetViews>
  <sheetFormatPr defaultRowHeight="12.75"/>
  <cols>
    <col min="1" max="1" width="6.83203125" style="53" customWidth="1"/>
    <col min="2" max="2" width="55.1640625" style="173" customWidth="1"/>
    <col min="3" max="3" width="16.33203125" style="53" customWidth="1"/>
    <col min="4" max="4" width="55.1640625" style="53" customWidth="1"/>
    <col min="5" max="5" width="16.33203125" style="53" customWidth="1"/>
    <col min="6" max="6" width="4.83203125" style="53" customWidth="1"/>
    <col min="7" max="16384" width="9.33203125" style="53"/>
  </cols>
  <sheetData>
    <row r="1" spans="1:6" ht="39.75" customHeight="1">
      <c r="B1" s="295" t="s">
        <v>156</v>
      </c>
      <c r="C1" s="296"/>
      <c r="D1" s="296"/>
      <c r="E1" s="296"/>
      <c r="F1" s="784" t="str">
        <f>CONCATENATE("2.1. melléklet ",ALAPADATOK!A7," ",ALAPADATOK!B7," ",ALAPADATOK!C7," ",ALAPADATOK!D7," ",ALAPADATOK!E7," ",ALAPADATOK!F7," ",ALAPADATOK!G7," ",ALAPADATOK!H7)</f>
        <v>2.1. melléklet a … / 2021 (  ) önkormányzati rendelethez</v>
      </c>
    </row>
    <row r="2" spans="1:6" ht="13.5" thickBot="1">
      <c r="E2" s="554" t="str">
        <f>CONCATENATE(KV_1.1.sz.mell.!C7)</f>
        <v>Forintban!</v>
      </c>
      <c r="F2" s="784"/>
    </row>
    <row r="3" spans="1:6" ht="18" customHeight="1" thickBot="1">
      <c r="A3" s="782" t="s">
        <v>69</v>
      </c>
      <c r="B3" s="297" t="s">
        <v>56</v>
      </c>
      <c r="C3" s="298"/>
      <c r="D3" s="297" t="s">
        <v>57</v>
      </c>
      <c r="E3" s="299"/>
      <c r="F3" s="784"/>
    </row>
    <row r="4" spans="1:6" s="300" customFormat="1" ht="35.25" customHeight="1" thickBot="1">
      <c r="A4" s="783"/>
      <c r="B4" s="174" t="s">
        <v>61</v>
      </c>
      <c r="C4" s="175" t="str">
        <f>+KV_1.1.sz.mell.!C8</f>
        <v>2021. évi előirányzat</v>
      </c>
      <c r="D4" s="174" t="s">
        <v>61</v>
      </c>
      <c r="E4" s="50" t="str">
        <f>+C4</f>
        <v>2021. évi előirányzat</v>
      </c>
      <c r="F4" s="784"/>
    </row>
    <row r="5" spans="1:6" s="305" customFormat="1" ht="12" customHeight="1" thickBot="1">
      <c r="A5" s="301"/>
      <c r="B5" s="302" t="s">
        <v>481</v>
      </c>
      <c r="C5" s="303" t="s">
        <v>482</v>
      </c>
      <c r="D5" s="302" t="s">
        <v>483</v>
      </c>
      <c r="E5" s="304" t="s">
        <v>485</v>
      </c>
      <c r="F5" s="784"/>
    </row>
    <row r="6" spans="1:6" ht="12.95" customHeight="1">
      <c r="A6" s="306" t="s">
        <v>18</v>
      </c>
      <c r="B6" s="307" t="s">
        <v>366</v>
      </c>
      <c r="C6" s="284">
        <f>KV_1.1.sz.mell.!C10</f>
        <v>233233406</v>
      </c>
      <c r="D6" s="307" t="s">
        <v>62</v>
      </c>
      <c r="E6" s="290">
        <f>KV_1.1.sz.mell.!C99</f>
        <v>74683140</v>
      </c>
      <c r="F6" s="784"/>
    </row>
    <row r="7" spans="1:6" ht="12.95" customHeight="1">
      <c r="A7" s="308" t="s">
        <v>19</v>
      </c>
      <c r="B7" s="309" t="s">
        <v>367</v>
      </c>
      <c r="C7" s="285">
        <f>KV_1.1.sz.mell.!C17</f>
        <v>150449472</v>
      </c>
      <c r="D7" s="309" t="s">
        <v>181</v>
      </c>
      <c r="E7" s="291">
        <f>KV_1.1.sz.mell.!C100</f>
        <v>12045770</v>
      </c>
      <c r="F7" s="784"/>
    </row>
    <row r="8" spans="1:6" ht="12.95" customHeight="1">
      <c r="A8" s="308" t="s">
        <v>20</v>
      </c>
      <c r="B8" s="309" t="s">
        <v>387</v>
      </c>
      <c r="C8" s="285"/>
      <c r="D8" s="309" t="s">
        <v>229</v>
      </c>
      <c r="E8" s="291">
        <f>KV_1.1.sz.mell.!C101</f>
        <v>87623430</v>
      </c>
      <c r="F8" s="784"/>
    </row>
    <row r="9" spans="1:6" ht="12.95" customHeight="1">
      <c r="A9" s="308" t="s">
        <v>21</v>
      </c>
      <c r="B9" s="309" t="s">
        <v>172</v>
      </c>
      <c r="C9" s="285">
        <f>KV_1.1.sz.mell.!C31</f>
        <v>31023000</v>
      </c>
      <c r="D9" s="309" t="s">
        <v>182</v>
      </c>
      <c r="E9" s="291">
        <f>KV_1.1.sz.mell.!C102</f>
        <v>7736000</v>
      </c>
      <c r="F9" s="784"/>
    </row>
    <row r="10" spans="1:6" ht="12.95" customHeight="1">
      <c r="A10" s="308" t="s">
        <v>22</v>
      </c>
      <c r="B10" s="310" t="s">
        <v>411</v>
      </c>
      <c r="C10" s="285">
        <f>KV_1.1.sz.mell.!C39</f>
        <v>20760000</v>
      </c>
      <c r="D10" s="309" t="s">
        <v>183</v>
      </c>
      <c r="E10" s="291">
        <f>KV_1.1.sz.mell.!C103</f>
        <v>171041947</v>
      </c>
      <c r="F10" s="784"/>
    </row>
    <row r="11" spans="1:6" ht="12.95" customHeight="1">
      <c r="A11" s="308" t="s">
        <v>23</v>
      </c>
      <c r="B11" s="309" t="s">
        <v>368</v>
      </c>
      <c r="C11" s="286"/>
      <c r="D11" s="309" t="s">
        <v>50</v>
      </c>
      <c r="E11" s="291"/>
      <c r="F11" s="784"/>
    </row>
    <row r="12" spans="1:6" ht="12.95" customHeight="1">
      <c r="A12" s="308" t="s">
        <v>24</v>
      </c>
      <c r="B12" s="309" t="s">
        <v>469</v>
      </c>
      <c r="C12" s="285"/>
      <c r="D12" s="44"/>
      <c r="E12" s="291"/>
      <c r="F12" s="784"/>
    </row>
    <row r="13" spans="1:6" ht="12.95" customHeight="1">
      <c r="A13" s="308" t="s">
        <v>25</v>
      </c>
      <c r="B13" s="44"/>
      <c r="C13" s="285"/>
      <c r="D13" s="44"/>
      <c r="E13" s="291"/>
      <c r="F13" s="784"/>
    </row>
    <row r="14" spans="1:6" ht="12.95" customHeight="1">
      <c r="A14" s="308" t="s">
        <v>26</v>
      </c>
      <c r="B14" s="403"/>
      <c r="C14" s="286"/>
      <c r="D14" s="44"/>
      <c r="E14" s="291"/>
      <c r="F14" s="784"/>
    </row>
    <row r="15" spans="1:6" ht="12.95" customHeight="1">
      <c r="A15" s="308" t="s">
        <v>27</v>
      </c>
      <c r="B15" s="44"/>
      <c r="C15" s="285"/>
      <c r="D15" s="44"/>
      <c r="E15" s="291"/>
      <c r="F15" s="784"/>
    </row>
    <row r="16" spans="1:6" ht="12.95" customHeight="1">
      <c r="A16" s="308" t="s">
        <v>28</v>
      </c>
      <c r="B16" s="44"/>
      <c r="C16" s="285"/>
      <c r="D16" s="44"/>
      <c r="E16" s="291"/>
      <c r="F16" s="784"/>
    </row>
    <row r="17" spans="1:6" ht="12.95" customHeight="1" thickBot="1">
      <c r="A17" s="308" t="s">
        <v>29</v>
      </c>
      <c r="B17" s="54"/>
      <c r="C17" s="287"/>
      <c r="D17" s="44"/>
      <c r="E17" s="292"/>
      <c r="F17" s="784"/>
    </row>
    <row r="18" spans="1:6" ht="15.95" customHeight="1" thickBot="1">
      <c r="A18" s="311" t="s">
        <v>30</v>
      </c>
      <c r="B18" s="115" t="s">
        <v>470</v>
      </c>
      <c r="C18" s="288">
        <f>C6+C7+C9+C10+C11+C13+C14+C15+C16+C17</f>
        <v>435465878</v>
      </c>
      <c r="D18" s="115" t="s">
        <v>373</v>
      </c>
      <c r="E18" s="293">
        <f>SUM(E6:E17)</f>
        <v>353130287</v>
      </c>
      <c r="F18" s="784"/>
    </row>
    <row r="19" spans="1:6" ht="12.95" customHeight="1">
      <c r="A19" s="312" t="s">
        <v>31</v>
      </c>
      <c r="B19" s="313" t="s">
        <v>370</v>
      </c>
      <c r="C19" s="460">
        <f>+C20+C21+C22+C23</f>
        <v>60733238</v>
      </c>
      <c r="D19" s="314" t="s">
        <v>189</v>
      </c>
      <c r="E19" s="294"/>
      <c r="F19" s="784"/>
    </row>
    <row r="20" spans="1:6" ht="12.95" customHeight="1">
      <c r="A20" s="315" t="s">
        <v>32</v>
      </c>
      <c r="B20" s="314" t="s">
        <v>223</v>
      </c>
      <c r="C20" s="73">
        <f>KV_1.1.sz.mell.!C78</f>
        <v>60733238</v>
      </c>
      <c r="D20" s="314" t="s">
        <v>372</v>
      </c>
      <c r="E20" s="74"/>
      <c r="F20" s="784"/>
    </row>
    <row r="21" spans="1:6" ht="12.95" customHeight="1">
      <c r="A21" s="315" t="s">
        <v>33</v>
      </c>
      <c r="B21" s="314" t="s">
        <v>224</v>
      </c>
      <c r="C21" s="73"/>
      <c r="D21" s="314" t="s">
        <v>154</v>
      </c>
      <c r="E21" s="74"/>
      <c r="F21" s="784"/>
    </row>
    <row r="22" spans="1:6" ht="12.95" customHeight="1">
      <c r="A22" s="315" t="s">
        <v>34</v>
      </c>
      <c r="B22" s="314" t="s">
        <v>228</v>
      </c>
      <c r="C22" s="73"/>
      <c r="D22" s="314" t="s">
        <v>155</v>
      </c>
      <c r="E22" s="74"/>
      <c r="F22" s="784"/>
    </row>
    <row r="23" spans="1:6" ht="12.95" customHeight="1">
      <c r="A23" s="315" t="s">
        <v>35</v>
      </c>
      <c r="B23" s="322" t="s">
        <v>234</v>
      </c>
      <c r="C23" s="73"/>
      <c r="D23" s="313" t="s">
        <v>230</v>
      </c>
      <c r="E23" s="74"/>
      <c r="F23" s="784"/>
    </row>
    <row r="24" spans="1:6" ht="12.95" customHeight="1">
      <c r="A24" s="315" t="s">
        <v>36</v>
      </c>
      <c r="B24" s="314" t="s">
        <v>371</v>
      </c>
      <c r="C24" s="316">
        <f>+C25+C26</f>
        <v>0</v>
      </c>
      <c r="D24" s="314" t="s">
        <v>190</v>
      </c>
      <c r="E24" s="74"/>
      <c r="F24" s="784"/>
    </row>
    <row r="25" spans="1:6" ht="12.95" customHeight="1">
      <c r="A25" s="312" t="s">
        <v>37</v>
      </c>
      <c r="B25" s="313" t="s">
        <v>369</v>
      </c>
      <c r="C25" s="289"/>
      <c r="D25" s="307" t="s">
        <v>452</v>
      </c>
      <c r="E25" s="294"/>
      <c r="F25" s="784"/>
    </row>
    <row r="26" spans="1:6" ht="12.95" customHeight="1">
      <c r="A26" s="315" t="s">
        <v>38</v>
      </c>
      <c r="B26" s="322" t="s">
        <v>654</v>
      </c>
      <c r="C26" s="73"/>
      <c r="D26" s="309" t="s">
        <v>458</v>
      </c>
      <c r="E26" s="74"/>
      <c r="F26" s="784"/>
    </row>
    <row r="27" spans="1:6" ht="12.95" customHeight="1">
      <c r="A27" s="308" t="s">
        <v>39</v>
      </c>
      <c r="B27" s="314" t="s">
        <v>463</v>
      </c>
      <c r="C27" s="73"/>
      <c r="D27" s="309" t="s">
        <v>459</v>
      </c>
      <c r="E27" s="74"/>
      <c r="F27" s="784"/>
    </row>
    <row r="28" spans="1:6" ht="12.95" customHeight="1" thickBot="1">
      <c r="A28" s="367" t="s">
        <v>40</v>
      </c>
      <c r="B28" s="313" t="s">
        <v>327</v>
      </c>
      <c r="C28" s="289"/>
      <c r="D28" s="405" t="s">
        <v>735</v>
      </c>
      <c r="E28" s="294">
        <f>KV_1.1.sz.mell.!C146</f>
        <v>0</v>
      </c>
      <c r="F28" s="784"/>
    </row>
    <row r="29" spans="1:6" ht="15.95" customHeight="1" thickBot="1">
      <c r="A29" s="311" t="s">
        <v>41</v>
      </c>
      <c r="B29" s="115" t="s">
        <v>471</v>
      </c>
      <c r="C29" s="288">
        <f>+C19+C24+C27+C28</f>
        <v>60733238</v>
      </c>
      <c r="D29" s="115" t="s">
        <v>473</v>
      </c>
      <c r="E29" s="293">
        <f>SUM(E19:E28)</f>
        <v>0</v>
      </c>
      <c r="F29" s="784"/>
    </row>
    <row r="30" spans="1:6" ht="13.5" thickBot="1">
      <c r="A30" s="311" t="s">
        <v>42</v>
      </c>
      <c r="B30" s="317" t="s">
        <v>472</v>
      </c>
      <c r="C30" s="318">
        <f>+C18+C29</f>
        <v>496199116</v>
      </c>
      <c r="D30" s="317" t="s">
        <v>474</v>
      </c>
      <c r="E30" s="318">
        <f>+E18+E29</f>
        <v>353130287</v>
      </c>
      <c r="F30" s="784"/>
    </row>
    <row r="31" spans="1:6" ht="13.5" thickBot="1">
      <c r="A31" s="311" t="s">
        <v>43</v>
      </c>
      <c r="B31" s="317" t="s">
        <v>167</v>
      </c>
      <c r="C31" s="318" t="str">
        <f>IF(C18-E18&lt;0,E18-C18,"-")</f>
        <v>-</v>
      </c>
      <c r="D31" s="317" t="s">
        <v>168</v>
      </c>
      <c r="E31" s="318">
        <f>IF(C18-E18&gt;0,C18-E18,"-")</f>
        <v>82335591</v>
      </c>
      <c r="F31" s="784"/>
    </row>
    <row r="32" spans="1:6" ht="13.5" thickBot="1">
      <c r="A32" s="311" t="s">
        <v>44</v>
      </c>
      <c r="B32" s="317" t="s">
        <v>549</v>
      </c>
      <c r="C32" s="318" t="str">
        <f>IF(C30-E30&lt;0,E30-C30,"-")</f>
        <v>-</v>
      </c>
      <c r="D32" s="317" t="s">
        <v>550</v>
      </c>
      <c r="E32" s="318">
        <f>IF(C30-E30&gt;0,C30-E30,"-")</f>
        <v>143068829</v>
      </c>
      <c r="F32" s="784"/>
    </row>
    <row r="33" spans="1:5" ht="15.75">
      <c r="A33" s="785" t="str">
        <f>IF(C32&lt;&gt;"-","Nem lehet bruttó hiány, mert az Mötv. 111. § (4) bekezédse szerint A költségvetési rendeletben működési hiány nem tervezhető.","")</f>
        <v/>
      </c>
      <c r="B33" s="785"/>
      <c r="C33" s="785"/>
      <c r="D33" s="785"/>
      <c r="E33" s="785"/>
    </row>
  </sheetData>
  <sheetProtection sheet="1"/>
  <mergeCells count="3">
    <mergeCell ref="A3:A4"/>
    <mergeCell ref="F1:F32"/>
    <mergeCell ref="A33:E33"/>
  </mergeCells>
  <phoneticPr fontId="0" type="noConversion"/>
  <conditionalFormatting sqref="C32">
    <cfRule type="cellIs" dxfId="2" priority="1" stopIfTrue="1" operator="notEqual">
      <formula>"-"</formula>
    </cfRule>
  </conditionalFormatting>
  <printOptions horizontalCentered="1"/>
  <pageMargins left="0.33" right="0.48" top="0.9055118110236221" bottom="0.5" header="0.6692913385826772" footer="0.28000000000000003"/>
  <pageSetup paperSize="9" orientation="landscape" verticalDpi="300" r:id="rId1"/>
  <headerFooter alignWithMargins="0">
    <oddHeader xml:space="preserve">&amp;R&amp;"Times New Roman CE,Félkövér dőlt"&amp;11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Munka8">
    <tabColor rgb="FF92D050"/>
  </sheetPr>
  <dimension ref="A1:F38"/>
  <sheetViews>
    <sheetView topLeftCell="A28" zoomScale="120" zoomScaleNormal="120" zoomScaleSheetLayoutView="115" workbookViewId="0">
      <selection activeCell="C8" sqref="C8"/>
    </sheetView>
  </sheetViews>
  <sheetFormatPr defaultRowHeight="12.75"/>
  <cols>
    <col min="1" max="1" width="6.83203125" style="53" customWidth="1"/>
    <col min="2" max="2" width="55.1640625" style="173" customWidth="1"/>
    <col min="3" max="3" width="16.33203125" style="53" customWidth="1"/>
    <col min="4" max="4" width="55.1640625" style="53" customWidth="1"/>
    <col min="5" max="5" width="16.33203125" style="53" customWidth="1"/>
    <col min="6" max="6" width="4.83203125" style="53" customWidth="1"/>
    <col min="7" max="16384" width="9.33203125" style="53"/>
  </cols>
  <sheetData>
    <row r="1" spans="1:6" ht="31.5">
      <c r="B1" s="295" t="s">
        <v>157</v>
      </c>
      <c r="C1" s="296"/>
      <c r="D1" s="296"/>
      <c r="E1" s="296"/>
      <c r="F1" s="784" t="str">
        <f>CONCATENATE("2.2. melléklet ",ALAPADATOK!A7," ",ALAPADATOK!B7," ",ALAPADATOK!C7," ",ALAPADATOK!D7," ",ALAPADATOK!E7," ",ALAPADATOK!F7," ",ALAPADATOK!G7," ",ALAPADATOK!H7)</f>
        <v>2.2. melléklet a … / 2021 (  ) önkormányzati rendelethez</v>
      </c>
    </row>
    <row r="2" spans="1:6" ht="13.5" thickBot="1">
      <c r="E2" s="553" t="str">
        <f>CONCATENATE(KV_1.1.sz.mell.!C7)</f>
        <v>Forintban!</v>
      </c>
      <c r="F2" s="784"/>
    </row>
    <row r="3" spans="1:6" ht="13.5" thickBot="1">
      <c r="A3" s="786" t="s">
        <v>69</v>
      </c>
      <c r="B3" s="297" t="s">
        <v>56</v>
      </c>
      <c r="C3" s="298"/>
      <c r="D3" s="297" t="s">
        <v>57</v>
      </c>
      <c r="E3" s="299"/>
      <c r="F3" s="784"/>
    </row>
    <row r="4" spans="1:6" s="300" customFormat="1" ht="24.75" thickBot="1">
      <c r="A4" s="787"/>
      <c r="B4" s="174" t="s">
        <v>61</v>
      </c>
      <c r="C4" s="175" t="str">
        <f>+KV_2.1.sz.mell.!C4</f>
        <v>2021. évi előirányzat</v>
      </c>
      <c r="D4" s="174" t="s">
        <v>61</v>
      </c>
      <c r="E4" s="50" t="str">
        <f>+KV_2.1.sz.mell.!C4</f>
        <v>2021. évi előirányzat</v>
      </c>
      <c r="F4" s="784"/>
    </row>
    <row r="5" spans="1:6" s="300" customFormat="1" ht="13.5" thickBot="1">
      <c r="A5" s="301"/>
      <c r="B5" s="302" t="s">
        <v>481</v>
      </c>
      <c r="C5" s="303" t="s">
        <v>482</v>
      </c>
      <c r="D5" s="302" t="s">
        <v>483</v>
      </c>
      <c r="E5" s="304" t="s">
        <v>485</v>
      </c>
      <c r="F5" s="784"/>
    </row>
    <row r="6" spans="1:6" ht="12.95" customHeight="1">
      <c r="A6" s="306" t="s">
        <v>18</v>
      </c>
      <c r="B6" s="307" t="s">
        <v>374</v>
      </c>
      <c r="C6" s="284">
        <f>KV_1.2.sz.mell.!C24</f>
        <v>0</v>
      </c>
      <c r="D6" s="307" t="s">
        <v>225</v>
      </c>
      <c r="E6" s="290">
        <f>KV_1.1.sz.mell.!C120</f>
        <v>112676281</v>
      </c>
      <c r="F6" s="784"/>
    </row>
    <row r="7" spans="1:6">
      <c r="A7" s="308" t="s">
        <v>19</v>
      </c>
      <c r="B7" s="309" t="s">
        <v>375</v>
      </c>
      <c r="C7" s="285"/>
      <c r="D7" s="309" t="s">
        <v>380</v>
      </c>
      <c r="E7" s="291"/>
      <c r="F7" s="784"/>
    </row>
    <row r="8" spans="1:6" ht="12.95" customHeight="1">
      <c r="A8" s="308" t="s">
        <v>20</v>
      </c>
      <c r="B8" s="309" t="s">
        <v>10</v>
      </c>
      <c r="C8" s="285">
        <f>KV_1.1.sz.mell.!C51</f>
        <v>7500000</v>
      </c>
      <c r="D8" s="309" t="s">
        <v>185</v>
      </c>
      <c r="E8" s="291">
        <f>KV_1.1.sz.mell.!C122</f>
        <v>0</v>
      </c>
      <c r="F8" s="784"/>
    </row>
    <row r="9" spans="1:6" ht="12.95" customHeight="1">
      <c r="A9" s="308" t="s">
        <v>21</v>
      </c>
      <c r="B9" s="309" t="s">
        <v>376</v>
      </c>
      <c r="C9" s="285">
        <f>KV_1.1.sz.mell.!C62</f>
        <v>0</v>
      </c>
      <c r="D9" s="309" t="s">
        <v>381</v>
      </c>
      <c r="E9" s="291"/>
      <c r="F9" s="784"/>
    </row>
    <row r="10" spans="1:6" ht="12.75" customHeight="1">
      <c r="A10" s="308" t="s">
        <v>22</v>
      </c>
      <c r="B10" s="309" t="s">
        <v>377</v>
      </c>
      <c r="C10" s="285"/>
      <c r="D10" s="309" t="s">
        <v>227</v>
      </c>
      <c r="E10" s="291"/>
      <c r="F10" s="784"/>
    </row>
    <row r="11" spans="1:6" ht="12.95" customHeight="1">
      <c r="A11" s="308" t="s">
        <v>23</v>
      </c>
      <c r="B11" s="309" t="s">
        <v>378</v>
      </c>
      <c r="C11" s="286"/>
      <c r="D11" s="406"/>
      <c r="E11" s="291"/>
      <c r="F11" s="784"/>
    </row>
    <row r="12" spans="1:6" ht="12.95" customHeight="1">
      <c r="A12" s="308" t="s">
        <v>24</v>
      </c>
      <c r="B12" s="44"/>
      <c r="C12" s="285"/>
      <c r="D12" s="406"/>
      <c r="E12" s="291"/>
      <c r="F12" s="784"/>
    </row>
    <row r="13" spans="1:6" ht="12.95" customHeight="1">
      <c r="A13" s="308" t="s">
        <v>25</v>
      </c>
      <c r="B13" s="44"/>
      <c r="C13" s="285"/>
      <c r="D13" s="407"/>
      <c r="E13" s="291"/>
      <c r="F13" s="784"/>
    </row>
    <row r="14" spans="1:6" ht="12.95" customHeight="1">
      <c r="A14" s="308" t="s">
        <v>26</v>
      </c>
      <c r="B14" s="404"/>
      <c r="C14" s="286"/>
      <c r="D14" s="406"/>
      <c r="E14" s="291"/>
      <c r="F14" s="784"/>
    </row>
    <row r="15" spans="1:6">
      <c r="A15" s="308" t="s">
        <v>27</v>
      </c>
      <c r="B15" s="44"/>
      <c r="C15" s="286"/>
      <c r="D15" s="406"/>
      <c r="E15" s="291"/>
      <c r="F15" s="784"/>
    </row>
    <row r="16" spans="1:6" ht="12.95" customHeight="1" thickBot="1">
      <c r="A16" s="367" t="s">
        <v>28</v>
      </c>
      <c r="B16" s="405"/>
      <c r="C16" s="369"/>
      <c r="D16" s="368" t="s">
        <v>50</v>
      </c>
      <c r="E16" s="334"/>
      <c r="F16" s="784"/>
    </row>
    <row r="17" spans="1:6" ht="15.95" customHeight="1" thickBot="1">
      <c r="A17" s="311" t="s">
        <v>29</v>
      </c>
      <c r="B17" s="115" t="s">
        <v>388</v>
      </c>
      <c r="C17" s="288">
        <f>+C6+C8+C9+C11+C12+C13+C14+C15+C16</f>
        <v>7500000</v>
      </c>
      <c r="D17" s="115" t="s">
        <v>389</v>
      </c>
      <c r="E17" s="293">
        <f>+E6+E8+E10+E11+E12+E13+E14+E15+E16</f>
        <v>112676281</v>
      </c>
      <c r="F17" s="784"/>
    </row>
    <row r="18" spans="1:6" ht="12.95" customHeight="1">
      <c r="A18" s="306" t="s">
        <v>30</v>
      </c>
      <c r="B18" s="321" t="s">
        <v>242</v>
      </c>
      <c r="C18" s="328">
        <f>SUM(C19:C23)</f>
        <v>0</v>
      </c>
      <c r="D18" s="314" t="s">
        <v>189</v>
      </c>
      <c r="E18" s="71"/>
      <c r="F18" s="784"/>
    </row>
    <row r="19" spans="1:6" ht="12.95" customHeight="1">
      <c r="A19" s="308" t="s">
        <v>31</v>
      </c>
      <c r="B19" s="322" t="s">
        <v>231</v>
      </c>
      <c r="C19" s="73"/>
      <c r="D19" s="314" t="s">
        <v>192</v>
      </c>
      <c r="E19" s="74"/>
      <c r="F19" s="784"/>
    </row>
    <row r="20" spans="1:6" ht="12.95" customHeight="1">
      <c r="A20" s="306" t="s">
        <v>32</v>
      </c>
      <c r="B20" s="322" t="s">
        <v>232</v>
      </c>
      <c r="C20" s="73"/>
      <c r="D20" s="314" t="s">
        <v>154</v>
      </c>
      <c r="E20" s="74">
        <f>KV_1.1.sz.mell.!C137</f>
        <v>100000000</v>
      </c>
      <c r="F20" s="784"/>
    </row>
    <row r="21" spans="1:6" ht="12.95" customHeight="1">
      <c r="A21" s="308" t="s">
        <v>33</v>
      </c>
      <c r="B21" s="322" t="s">
        <v>233</v>
      </c>
      <c r="C21" s="73"/>
      <c r="D21" s="314" t="s">
        <v>155</v>
      </c>
      <c r="E21" s="74">
        <f>KV_1.1.sz.mell.!C135</f>
        <v>37892548</v>
      </c>
      <c r="F21" s="784"/>
    </row>
    <row r="22" spans="1:6" ht="12.95" customHeight="1">
      <c r="A22" s="306" t="s">
        <v>34</v>
      </c>
      <c r="B22" s="322" t="s">
        <v>234</v>
      </c>
      <c r="C22" s="73"/>
      <c r="D22" s="313" t="s">
        <v>230</v>
      </c>
      <c r="E22" s="74"/>
      <c r="F22" s="784"/>
    </row>
    <row r="23" spans="1:6" ht="12.95" customHeight="1">
      <c r="A23" s="308" t="s">
        <v>35</v>
      </c>
      <c r="B23" s="323" t="s">
        <v>235</v>
      </c>
      <c r="C23" s="73"/>
      <c r="D23" s="314" t="s">
        <v>193</v>
      </c>
      <c r="E23" s="74"/>
      <c r="F23" s="784"/>
    </row>
    <row r="24" spans="1:6" ht="12.95" customHeight="1">
      <c r="A24" s="306" t="s">
        <v>36</v>
      </c>
      <c r="B24" s="324" t="s">
        <v>236</v>
      </c>
      <c r="C24" s="316">
        <f>+C25+C26+C27+C28+C29</f>
        <v>100000000</v>
      </c>
      <c r="D24" s="325" t="s">
        <v>191</v>
      </c>
      <c r="E24" s="74"/>
      <c r="F24" s="784"/>
    </row>
    <row r="25" spans="1:6" ht="12.95" customHeight="1">
      <c r="A25" s="308" t="s">
        <v>37</v>
      </c>
      <c r="B25" s="323" t="s">
        <v>237</v>
      </c>
      <c r="C25" s="73"/>
      <c r="D25" s="325" t="s">
        <v>382</v>
      </c>
      <c r="E25" s="74"/>
      <c r="F25" s="784"/>
    </row>
    <row r="26" spans="1:6" ht="12.95" customHeight="1">
      <c r="A26" s="306" t="s">
        <v>38</v>
      </c>
      <c r="B26" s="323" t="s">
        <v>238</v>
      </c>
      <c r="C26" s="73"/>
      <c r="D26" s="320"/>
      <c r="E26" s="74"/>
      <c r="F26" s="784"/>
    </row>
    <row r="27" spans="1:6" ht="12.95" customHeight="1">
      <c r="A27" s="308" t="s">
        <v>39</v>
      </c>
      <c r="B27" s="322" t="s">
        <v>239</v>
      </c>
      <c r="C27" s="73">
        <f>KV_1.1.sz.mell.!C71</f>
        <v>100000000</v>
      </c>
      <c r="D27" s="111"/>
      <c r="E27" s="74"/>
      <c r="F27" s="784"/>
    </row>
    <row r="28" spans="1:6" ht="12.95" customHeight="1">
      <c r="A28" s="306" t="s">
        <v>40</v>
      </c>
      <c r="B28" s="326" t="s">
        <v>240</v>
      </c>
      <c r="C28" s="73"/>
      <c r="D28" s="44"/>
      <c r="E28" s="74"/>
      <c r="F28" s="784"/>
    </row>
    <row r="29" spans="1:6" ht="12.95" customHeight="1" thickBot="1">
      <c r="A29" s="308" t="s">
        <v>41</v>
      </c>
      <c r="B29" s="327" t="s">
        <v>241</v>
      </c>
      <c r="C29" s="73"/>
      <c r="D29" s="111"/>
      <c r="E29" s="74"/>
      <c r="F29" s="784"/>
    </row>
    <row r="30" spans="1:6" ht="21.75" customHeight="1" thickBot="1">
      <c r="A30" s="311" t="s">
        <v>42</v>
      </c>
      <c r="B30" s="115" t="s">
        <v>379</v>
      </c>
      <c r="C30" s="288">
        <f>+C18+C24</f>
        <v>100000000</v>
      </c>
      <c r="D30" s="115" t="s">
        <v>383</v>
      </c>
      <c r="E30" s="293">
        <f>SUM(E18:E29)</f>
        <v>137892548</v>
      </c>
      <c r="F30" s="784"/>
    </row>
    <row r="31" spans="1:6" ht="13.5" thickBot="1">
      <c r="A31" s="311" t="s">
        <v>43</v>
      </c>
      <c r="B31" s="317" t="s">
        <v>384</v>
      </c>
      <c r="C31" s="318">
        <f>+C17+C30</f>
        <v>107500000</v>
      </c>
      <c r="D31" s="317" t="s">
        <v>385</v>
      </c>
      <c r="E31" s="318">
        <f>+E17+E30</f>
        <v>250568829</v>
      </c>
      <c r="F31" s="784"/>
    </row>
    <row r="32" spans="1:6" ht="13.5" thickBot="1">
      <c r="A32" s="311" t="s">
        <v>44</v>
      </c>
      <c r="B32" s="317" t="s">
        <v>167</v>
      </c>
      <c r="C32" s="318">
        <f>IF(C17-E17&lt;0,E17-C17,"-")</f>
        <v>105176281</v>
      </c>
      <c r="D32" s="317" t="s">
        <v>168</v>
      </c>
      <c r="E32" s="318" t="str">
        <f>IF(C17-E17&gt;0,C17-E17,"-")</f>
        <v>-</v>
      </c>
      <c r="F32" s="784"/>
    </row>
    <row r="33" spans="1:6" ht="13.5" thickBot="1">
      <c r="A33" s="311" t="s">
        <v>45</v>
      </c>
      <c r="B33" s="317" t="s">
        <v>549</v>
      </c>
      <c r="C33" s="318">
        <f>IF(C31-E31&lt;0,E31-C31,"-")</f>
        <v>143068829</v>
      </c>
      <c r="D33" s="317" t="s">
        <v>550</v>
      </c>
      <c r="E33" s="318" t="str">
        <f>IF(C31-E31&gt;0,C31-E31,"-")</f>
        <v>-</v>
      </c>
      <c r="F33" s="784"/>
    </row>
    <row r="36" spans="1:6">
      <c r="B36" s="173" t="s">
        <v>733</v>
      </c>
      <c r="C36" s="53">
        <f>KV_1.1.sz.mell.!C92</f>
        <v>603699116</v>
      </c>
      <c r="E36" s="53">
        <f>KV_1.1.sz.mell.!C159</f>
        <v>603699116</v>
      </c>
    </row>
    <row r="37" spans="1:6">
      <c r="B37" s="173" t="s">
        <v>734</v>
      </c>
      <c r="C37" s="53">
        <f>KV_2.1.sz.mell.!C30+KV_2.2.sz.mell.!C31</f>
        <v>603699116</v>
      </c>
      <c r="E37" s="53">
        <f>KV_2.1.sz.mell.!E30+KV_2.2.sz.mell.!E31</f>
        <v>603699116</v>
      </c>
    </row>
    <row r="38" spans="1:6">
      <c r="B38" s="173" t="s">
        <v>744</v>
      </c>
      <c r="C38" s="53">
        <f>C36-C37</f>
        <v>0</v>
      </c>
      <c r="E38" s="53">
        <f>E36-E37</f>
        <v>0</v>
      </c>
    </row>
  </sheetData>
  <mergeCells count="2">
    <mergeCell ref="A3:A4"/>
    <mergeCell ref="F1:F33"/>
  </mergeCells>
  <phoneticPr fontId="0" type="noConversion"/>
  <printOptions horizontalCentered="1"/>
  <pageMargins left="0.78740157480314965" right="0.78740157480314965" top="0.49" bottom="0.79" header="0.49" footer="0.78740157480314965"/>
  <pageSetup paperSize="9" scale="93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Munka9">
    <tabColor rgb="FF92D050"/>
    <pageSetUpPr fitToPage="1"/>
  </sheetPr>
  <dimension ref="A1:E19"/>
  <sheetViews>
    <sheetView zoomScale="120" zoomScaleNormal="120" workbookViewId="0">
      <selection activeCell="H21" sqref="H21"/>
    </sheetView>
  </sheetViews>
  <sheetFormatPr defaultRowHeight="12.75"/>
  <cols>
    <col min="1" max="1" width="46.33203125" customWidth="1"/>
    <col min="2" max="2" width="16.83203125" customWidth="1"/>
    <col min="3" max="3" width="66.1640625" customWidth="1"/>
    <col min="4" max="4" width="13.83203125" customWidth="1"/>
    <col min="5" max="5" width="17.6640625" customWidth="1"/>
  </cols>
  <sheetData>
    <row r="1" spans="1:5" ht="18.75">
      <c r="A1" s="116" t="s">
        <v>149</v>
      </c>
      <c r="E1" s="119" t="s">
        <v>153</v>
      </c>
    </row>
    <row r="3" spans="1:5">
      <c r="A3" s="125"/>
      <c r="B3" s="126"/>
      <c r="C3" s="125"/>
      <c r="D3" s="128"/>
      <c r="E3" s="126"/>
    </row>
    <row r="4" spans="1:5" ht="15.75">
      <c r="A4" s="81" t="str">
        <f>+KV_ÖSSZEFÜGGÉSEK!A5</f>
        <v>2021. évi előirányzat BEVÉTELEK</v>
      </c>
      <c r="B4" s="127"/>
      <c r="C4" s="135"/>
      <c r="D4" s="128"/>
      <c r="E4" s="126"/>
    </row>
    <row r="5" spans="1:5">
      <c r="A5" s="125"/>
      <c r="B5" s="126"/>
      <c r="C5" s="125"/>
      <c r="D5" s="128"/>
      <c r="E5" s="126"/>
    </row>
    <row r="6" spans="1:5">
      <c r="A6" s="125" t="s">
        <v>530</v>
      </c>
      <c r="B6" s="126">
        <f>+KV_1.1.sz.mell.!C67</f>
        <v>442965878</v>
      </c>
      <c r="C6" s="125" t="s">
        <v>475</v>
      </c>
      <c r="D6" s="128">
        <f>+KV_2.1.sz.mell.!C18+KV_2.2.sz.mell.!C17</f>
        <v>442965878</v>
      </c>
      <c r="E6" s="126">
        <f t="shared" ref="E6:E15" si="0">+B6-D6</f>
        <v>0</v>
      </c>
    </row>
    <row r="7" spans="1:5">
      <c r="A7" s="125" t="s">
        <v>531</v>
      </c>
      <c r="B7" s="126">
        <f>+KV_1.1.sz.mell.!C91</f>
        <v>160733238</v>
      </c>
      <c r="C7" s="125" t="s">
        <v>476</v>
      </c>
      <c r="D7" s="128">
        <f>+KV_2.1.sz.mell.!C29+KV_2.2.sz.mell.!C30</f>
        <v>160733238</v>
      </c>
      <c r="E7" s="126">
        <f t="shared" si="0"/>
        <v>0</v>
      </c>
    </row>
    <row r="8" spans="1:5">
      <c r="A8" s="125" t="s">
        <v>532</v>
      </c>
      <c r="B8" s="126">
        <f>+KV_1.1.sz.mell.!C92</f>
        <v>603699116</v>
      </c>
      <c r="C8" s="125" t="s">
        <v>477</v>
      </c>
      <c r="D8" s="128">
        <f>+KV_2.1.sz.mell.!C30+KV_2.2.sz.mell.!C31</f>
        <v>603699116</v>
      </c>
      <c r="E8" s="126">
        <f t="shared" si="0"/>
        <v>0</v>
      </c>
    </row>
    <row r="9" spans="1:5">
      <c r="A9" s="125"/>
      <c r="B9" s="126"/>
      <c r="C9" s="125"/>
      <c r="D9" s="128"/>
      <c r="E9" s="126"/>
    </row>
    <row r="10" spans="1:5">
      <c r="A10" s="125"/>
      <c r="B10" s="126"/>
      <c r="C10" s="125"/>
      <c r="D10" s="128"/>
      <c r="E10" s="126"/>
    </row>
    <row r="11" spans="1:5" ht="15.75">
      <c r="A11" s="81" t="str">
        <f>+KV_ÖSSZEFÜGGÉSEK!A12</f>
        <v>2021. évi előirányzat KIADÁSOK</v>
      </c>
      <c r="B11" s="127"/>
      <c r="C11" s="135"/>
      <c r="D11" s="128"/>
      <c r="E11" s="126"/>
    </row>
    <row r="12" spans="1:5">
      <c r="A12" s="125"/>
      <c r="B12" s="126"/>
      <c r="C12" s="125"/>
      <c r="D12" s="128"/>
      <c r="E12" s="126"/>
    </row>
    <row r="13" spans="1:5">
      <c r="A13" s="125" t="s">
        <v>533</v>
      </c>
      <c r="B13" s="126">
        <f>+KV_1.1.sz.mell.!C133</f>
        <v>465806568</v>
      </c>
      <c r="C13" s="125" t="s">
        <v>478</v>
      </c>
      <c r="D13" s="128">
        <f>+KV_2.1.sz.mell.!E18+KV_2.2.sz.mell.!E17</f>
        <v>465806568</v>
      </c>
      <c r="E13" s="126">
        <f t="shared" si="0"/>
        <v>0</v>
      </c>
    </row>
    <row r="14" spans="1:5">
      <c r="A14" s="125" t="s">
        <v>534</v>
      </c>
      <c r="B14" s="126">
        <f>+KV_1.1.sz.mell.!C158</f>
        <v>137892548</v>
      </c>
      <c r="C14" s="125" t="s">
        <v>479</v>
      </c>
      <c r="D14" s="128">
        <f>+KV_2.1.sz.mell.!E29+KV_2.2.sz.mell.!E30</f>
        <v>137892548</v>
      </c>
      <c r="E14" s="126">
        <f t="shared" si="0"/>
        <v>0</v>
      </c>
    </row>
    <row r="15" spans="1:5">
      <c r="A15" s="125" t="s">
        <v>535</v>
      </c>
      <c r="B15" s="126">
        <f>+KV_1.1.sz.mell.!C159</f>
        <v>603699116</v>
      </c>
      <c r="C15" s="125" t="s">
        <v>480</v>
      </c>
      <c r="D15" s="128">
        <f>+KV_2.1.sz.mell.!E30+KV_2.2.sz.mell.!E31</f>
        <v>603699116</v>
      </c>
      <c r="E15" s="126">
        <f t="shared" si="0"/>
        <v>0</v>
      </c>
    </row>
    <row r="16" spans="1:5">
      <c r="A16" s="117"/>
      <c r="B16" s="117"/>
      <c r="C16" s="125"/>
      <c r="D16" s="128"/>
      <c r="E16" s="118"/>
    </row>
    <row r="17" spans="1:5">
      <c r="A17" s="117"/>
      <c r="B17" s="117"/>
      <c r="C17" s="117"/>
      <c r="D17" s="117"/>
      <c r="E17" s="117"/>
    </row>
    <row r="18" spans="1:5">
      <c r="A18" s="117"/>
      <c r="B18" s="117"/>
      <c r="C18" s="117"/>
      <c r="D18" s="117"/>
      <c r="E18" s="117"/>
    </row>
    <row r="19" spans="1:5">
      <c r="A19" s="117"/>
      <c r="B19" s="117"/>
      <c r="C19" s="117"/>
      <c r="D19" s="117"/>
      <c r="E19" s="117"/>
    </row>
  </sheetData>
  <sheetProtection sheet="1"/>
  <phoneticPr fontId="29" type="noConversion"/>
  <conditionalFormatting sqref="E3:E15">
    <cfRule type="cellIs" dxfId="1" priority="1" stopIfTrue="1" operator="notEqual">
      <formula>0</formula>
    </cfRule>
  </conditionalFormatting>
  <pageMargins left="0.79" right="0.56999999999999995" top="0.88" bottom="0.66" header="0.5" footer="0.5"/>
  <pageSetup paperSize="9" scale="91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Munka10">
    <tabColor rgb="FF92D050"/>
  </sheetPr>
  <dimension ref="A1:G14"/>
  <sheetViews>
    <sheetView zoomScale="120" zoomScaleNormal="120" workbookViewId="0">
      <selection activeCell="H1" sqref="H1"/>
    </sheetView>
  </sheetViews>
  <sheetFormatPr defaultRowHeight="15"/>
  <cols>
    <col min="1" max="1" width="5.6640625" style="138" customWidth="1"/>
    <col min="2" max="2" width="35.6640625" style="138" customWidth="1"/>
    <col min="3" max="6" width="14" style="138" customWidth="1"/>
    <col min="7" max="16384" width="9.33203125" style="138"/>
  </cols>
  <sheetData>
    <row r="1" spans="1:7">
      <c r="A1" s="630"/>
      <c r="B1" s="630"/>
      <c r="C1" s="630"/>
      <c r="D1" s="630"/>
      <c r="E1" s="630"/>
      <c r="F1" s="630"/>
    </row>
    <row r="2" spans="1:7">
      <c r="A2" s="630"/>
      <c r="B2" s="774" t="str">
        <f>CONCATENATE("3. melléklet ",ALAPADATOK!A7," ",ALAPADATOK!B7," ",ALAPADATOK!C7," ",ALAPADATOK!D7," ",ALAPADATOK!E7," ",ALAPADATOK!F7," ",ALAPADATOK!G7," ",ALAPADATOK!H7)</f>
        <v>3. melléklet a … / 2021 (  ) önkormányzati rendelethez</v>
      </c>
      <c r="C2" s="774"/>
      <c r="D2" s="774"/>
      <c r="E2" s="774"/>
      <c r="F2" s="774"/>
    </row>
    <row r="3" spans="1:7">
      <c r="A3" s="630"/>
      <c r="B3" s="630"/>
      <c r="C3" s="630"/>
      <c r="D3" s="630"/>
      <c r="E3" s="630"/>
      <c r="F3" s="630"/>
    </row>
    <row r="4" spans="1:7" ht="33.200000000000003" customHeight="1">
      <c r="A4" s="788" t="str">
        <f>CONCATENATE(PROPER(ALAPADATOK!A3)," adósságot keletkeztető ügyletekből és kezességvállalásokból fennálló kötelezettségei")</f>
        <v>Szászvár Nagyközség Önkormányzata adósságot keletkeztető ügyletekből és kezességvállalásokból fennálló kötelezettségei</v>
      </c>
      <c r="B4" s="788"/>
      <c r="C4" s="788"/>
      <c r="D4" s="788"/>
      <c r="E4" s="788"/>
      <c r="F4" s="788"/>
    </row>
    <row r="5" spans="1:7" ht="15.95" customHeight="1" thickBot="1">
      <c r="A5" s="631"/>
      <c r="B5" s="631"/>
      <c r="C5" s="789"/>
      <c r="D5" s="789"/>
      <c r="E5" s="796" t="str">
        <f>KV_2.2.sz.mell.!E2</f>
        <v>Forintban!</v>
      </c>
      <c r="F5" s="796"/>
      <c r="G5" s="144"/>
    </row>
    <row r="6" spans="1:7" ht="63.2" customHeight="1">
      <c r="A6" s="792" t="s">
        <v>16</v>
      </c>
      <c r="B6" s="794" t="s">
        <v>195</v>
      </c>
      <c r="C6" s="794" t="s">
        <v>246</v>
      </c>
      <c r="D6" s="794"/>
      <c r="E6" s="794"/>
      <c r="F6" s="790" t="s">
        <v>490</v>
      </c>
    </row>
    <row r="7" spans="1:7" ht="15.75" thickBot="1">
      <c r="A7" s="793"/>
      <c r="B7" s="795"/>
      <c r="C7" s="452">
        <f>+LEFT(KV_ÖSSZEFÜGGÉSEK!A5,4)+1</f>
        <v>2022</v>
      </c>
      <c r="D7" s="452">
        <f>+C7+1</f>
        <v>2023</v>
      </c>
      <c r="E7" s="452">
        <f>+D7+1</f>
        <v>2024</v>
      </c>
      <c r="F7" s="791"/>
    </row>
    <row r="8" spans="1:7" ht="15.75" thickBot="1">
      <c r="A8" s="141"/>
      <c r="B8" s="142" t="s">
        <v>481</v>
      </c>
      <c r="C8" s="142" t="s">
        <v>482</v>
      </c>
      <c r="D8" s="142" t="s">
        <v>483</v>
      </c>
      <c r="E8" s="142" t="s">
        <v>485</v>
      </c>
      <c r="F8" s="143" t="s">
        <v>484</v>
      </c>
    </row>
    <row r="9" spans="1:7">
      <c r="A9" s="140" t="s">
        <v>18</v>
      </c>
      <c r="B9" s="157" t="s">
        <v>677</v>
      </c>
      <c r="C9" s="699">
        <v>2140792</v>
      </c>
      <c r="D9" s="717">
        <v>2250115</v>
      </c>
      <c r="E9" s="488">
        <v>2337572</v>
      </c>
      <c r="F9" s="489">
        <f>SUM(C9:E9)</f>
        <v>6728479</v>
      </c>
    </row>
    <row r="10" spans="1:7">
      <c r="A10" s="139" t="s">
        <v>19</v>
      </c>
      <c r="B10" s="158"/>
      <c r="C10" s="700"/>
      <c r="D10" s="700"/>
      <c r="E10" s="490"/>
      <c r="F10" s="491">
        <f>SUM(C10:E10)</f>
        <v>0</v>
      </c>
    </row>
    <row r="11" spans="1:7">
      <c r="A11" s="139" t="s">
        <v>20</v>
      </c>
      <c r="B11" s="158"/>
      <c r="C11" s="490"/>
      <c r="D11" s="490"/>
      <c r="E11" s="490"/>
      <c r="F11" s="491">
        <f>SUM(C11:E11)</f>
        <v>0</v>
      </c>
    </row>
    <row r="12" spans="1:7">
      <c r="A12" s="139" t="s">
        <v>21</v>
      </c>
      <c r="B12" s="158"/>
      <c r="C12" s="490"/>
      <c r="D12" s="490"/>
      <c r="E12" s="490"/>
      <c r="F12" s="491">
        <f>SUM(C12:E12)</f>
        <v>0</v>
      </c>
    </row>
    <row r="13" spans="1:7" ht="15.75" thickBot="1">
      <c r="A13" s="145" t="s">
        <v>22</v>
      </c>
      <c r="B13" s="159"/>
      <c r="C13" s="492"/>
      <c r="D13" s="492"/>
      <c r="E13" s="492"/>
      <c r="F13" s="491">
        <f>SUM(C13:E13)</f>
        <v>0</v>
      </c>
    </row>
    <row r="14" spans="1:7" s="441" customFormat="1" thickBot="1">
      <c r="A14" s="440" t="s">
        <v>23</v>
      </c>
      <c r="B14" s="146" t="s">
        <v>196</v>
      </c>
      <c r="C14" s="493">
        <f>SUM(C9:C13)</f>
        <v>2140792</v>
      </c>
      <c r="D14" s="493">
        <f>SUM(D9:D13)</f>
        <v>2250115</v>
      </c>
      <c r="E14" s="493">
        <f>SUM(E9:E13)</f>
        <v>2337572</v>
      </c>
      <c r="F14" s="494">
        <f>SUM(F9:F13)</f>
        <v>6728479</v>
      </c>
    </row>
  </sheetData>
  <sheetProtection sheet="1"/>
  <mergeCells count="8">
    <mergeCell ref="B2:F2"/>
    <mergeCell ref="A4:F4"/>
    <mergeCell ref="C5:D5"/>
    <mergeCell ref="F6:F7"/>
    <mergeCell ref="A6:A7"/>
    <mergeCell ref="B6:B7"/>
    <mergeCell ref="C6:E6"/>
    <mergeCell ref="E5:F5"/>
  </mergeCells>
  <phoneticPr fontId="0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Munka11">
    <tabColor rgb="FF92D050"/>
  </sheetPr>
  <dimension ref="A1:D15"/>
  <sheetViews>
    <sheetView zoomScale="120" zoomScaleNormal="120" workbookViewId="0">
      <selection activeCell="E1" sqref="E1"/>
    </sheetView>
  </sheetViews>
  <sheetFormatPr defaultRowHeight="15"/>
  <cols>
    <col min="1" max="1" width="5.6640625" style="138" customWidth="1"/>
    <col min="2" max="2" width="68.6640625" style="138" customWidth="1"/>
    <col min="3" max="3" width="19.5" style="138" customWidth="1"/>
    <col min="4" max="16384" width="9.33203125" style="138"/>
  </cols>
  <sheetData>
    <row r="1" spans="1:4">
      <c r="A1" s="630"/>
      <c r="B1" s="630"/>
      <c r="C1" s="630"/>
    </row>
    <row r="2" spans="1:4">
      <c r="A2" s="630"/>
      <c r="B2" s="774" t="str">
        <f>CONCATENATE("4. melléklet ",ALAPADATOK!A7," ",ALAPADATOK!B7," ",ALAPADATOK!C7," ",ALAPADATOK!D7," ",ALAPADATOK!E7," ",ALAPADATOK!F7," ",ALAPADATOK!G7," ",ALAPADATOK!H7)</f>
        <v>4. melléklet a … / 2021 (  ) önkormányzati rendelethez</v>
      </c>
      <c r="C2" s="774"/>
    </row>
    <row r="3" spans="1:4">
      <c r="A3" s="630"/>
      <c r="B3" s="630"/>
      <c r="C3" s="630"/>
    </row>
    <row r="4" spans="1:4" ht="54" customHeight="1">
      <c r="A4" s="797" t="str">
        <f>CONCATENATE(PROPER(ALAPADATOK!A3)," saját bevételeinek részletezése az adósságot keletkeztető ügyletből származó tárgyévi fizetési kötelezettség megállapításához")</f>
        <v>Szászvár Nagyközség Önkormányzata saját bevételeinek részletezése az adósságot keletkeztető ügyletből származó tárgyévi fizetési kötelezettség megállapításához</v>
      </c>
      <c r="B4" s="797"/>
      <c r="C4" s="797"/>
    </row>
    <row r="5" spans="1:4" ht="15.95" customHeight="1" thickBot="1">
      <c r="A5" s="631"/>
      <c r="B5" s="631"/>
      <c r="C5" s="632" t="str">
        <f>KV_2.2.sz.mell.!E2</f>
        <v>Forintban!</v>
      </c>
      <c r="D5" s="144"/>
    </row>
    <row r="6" spans="1:4" ht="26.45" customHeight="1" thickBot="1">
      <c r="A6" s="633" t="s">
        <v>16</v>
      </c>
      <c r="B6" s="634" t="s">
        <v>194</v>
      </c>
      <c r="C6" s="635" t="str">
        <f>+KV_1.1.sz.mell.!C8</f>
        <v>2021. évi előirányzat</v>
      </c>
    </row>
    <row r="7" spans="1:4" ht="15.75" thickBot="1">
      <c r="A7" s="160"/>
      <c r="B7" s="484" t="s">
        <v>481</v>
      </c>
      <c r="C7" s="485" t="s">
        <v>482</v>
      </c>
    </row>
    <row r="8" spans="1:4">
      <c r="A8" s="161" t="s">
        <v>18</v>
      </c>
      <c r="B8" s="332" t="s">
        <v>491</v>
      </c>
      <c r="C8" s="329">
        <v>30640000</v>
      </c>
    </row>
    <row r="9" spans="1:4" ht="24.75">
      <c r="A9" s="162" t="s">
        <v>19</v>
      </c>
      <c r="B9" s="359" t="s">
        <v>243</v>
      </c>
      <c r="C9" s="330"/>
    </row>
    <row r="10" spans="1:4">
      <c r="A10" s="162" t="s">
        <v>20</v>
      </c>
      <c r="B10" s="360" t="s">
        <v>492</v>
      </c>
      <c r="C10" s="330"/>
    </row>
    <row r="11" spans="1:4" ht="24.75">
      <c r="A11" s="162" t="s">
        <v>21</v>
      </c>
      <c r="B11" s="360" t="s">
        <v>245</v>
      </c>
      <c r="C11" s="330"/>
    </row>
    <row r="12" spans="1:4">
      <c r="A12" s="163" t="s">
        <v>22</v>
      </c>
      <c r="B12" s="360" t="s">
        <v>244</v>
      </c>
      <c r="C12" s="331">
        <v>383000</v>
      </c>
    </row>
    <row r="13" spans="1:4" ht="15.75" thickBot="1">
      <c r="A13" s="162" t="s">
        <v>23</v>
      </c>
      <c r="B13" s="361" t="s">
        <v>493</v>
      </c>
      <c r="C13" s="330"/>
    </row>
    <row r="14" spans="1:4" ht="15.75" thickBot="1">
      <c r="A14" s="798" t="s">
        <v>197</v>
      </c>
      <c r="B14" s="799"/>
      <c r="C14" s="164">
        <f>SUM(C8:C13)</f>
        <v>31023000</v>
      </c>
    </row>
    <row r="15" spans="1:4" ht="23.25" customHeight="1">
      <c r="A15" s="800" t="s">
        <v>222</v>
      </c>
      <c r="B15" s="800"/>
      <c r="C15" s="800"/>
    </row>
  </sheetData>
  <sheetProtection sheet="1"/>
  <mergeCells count="4">
    <mergeCell ref="A4:C4"/>
    <mergeCell ref="A14:B14"/>
    <mergeCell ref="A15:C15"/>
    <mergeCell ref="B2:C2"/>
  </mergeCells>
  <phoneticPr fontId="29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Munka12">
    <tabColor rgb="FF92D050"/>
  </sheetPr>
  <dimension ref="A1:D15"/>
  <sheetViews>
    <sheetView zoomScale="120" zoomScaleNormal="120" workbookViewId="0">
      <selection activeCell="E1" sqref="E1"/>
    </sheetView>
  </sheetViews>
  <sheetFormatPr defaultRowHeight="15"/>
  <cols>
    <col min="1" max="1" width="5.6640625" style="138" customWidth="1"/>
    <col min="2" max="2" width="66.83203125" style="138" customWidth="1"/>
    <col min="3" max="3" width="27" style="138" customWidth="1"/>
    <col min="4" max="16384" width="9.33203125" style="138"/>
  </cols>
  <sheetData>
    <row r="1" spans="1:4">
      <c r="A1" s="630"/>
      <c r="B1" s="630"/>
      <c r="C1" s="630"/>
    </row>
    <row r="2" spans="1:4">
      <c r="A2" s="630"/>
      <c r="B2" s="774" t="str">
        <f>CONCATENATE("5. melléklet ",ALAPADATOK!A7," ",ALAPADATOK!B7," ",ALAPADATOK!C7," ",ALAPADATOK!D7," ",ALAPADATOK!E7," ",ALAPADATOK!F7," ",ALAPADATOK!G7," ",ALAPADATOK!H7)</f>
        <v>5. melléklet a … / 2021 (  ) önkormányzati rendelethez</v>
      </c>
      <c r="C2" s="774"/>
    </row>
    <row r="3" spans="1:4">
      <c r="A3" s="630"/>
      <c r="B3" s="630"/>
      <c r="C3" s="630"/>
    </row>
    <row r="4" spans="1:4" ht="33.200000000000003" customHeight="1">
      <c r="A4" s="797" t="str">
        <f>CONCATENATE(PROPER(ALAPADATOK!A3)," ",ALAPADATOK!D7,". évi adósságot keletkeztető fejlesztési céljai")</f>
        <v>Szászvár Nagyközség Önkormányzata 2021. évi adósságot keletkeztető fejlesztési céljai</v>
      </c>
      <c r="B4" s="797"/>
      <c r="C4" s="797"/>
    </row>
    <row r="5" spans="1:4" ht="15.95" customHeight="1" thickBot="1">
      <c r="A5" s="631"/>
      <c r="B5" s="631"/>
      <c r="C5" s="632" t="str">
        <f>KV_4.sz.mell.!C5</f>
        <v>Forintban!</v>
      </c>
      <c r="D5" s="144"/>
    </row>
    <row r="6" spans="1:4" ht="26.45" customHeight="1" thickBot="1">
      <c r="A6" s="633" t="s">
        <v>16</v>
      </c>
      <c r="B6" s="634" t="s">
        <v>198</v>
      </c>
      <c r="C6" s="635" t="s">
        <v>221</v>
      </c>
    </row>
    <row r="7" spans="1:4" ht="15.75" thickBot="1">
      <c r="A7" s="160"/>
      <c r="B7" s="484" t="s">
        <v>481</v>
      </c>
      <c r="C7" s="485" t="s">
        <v>482</v>
      </c>
    </row>
    <row r="8" spans="1:4">
      <c r="A8" s="161" t="s">
        <v>18</v>
      </c>
      <c r="B8" s="168" t="s">
        <v>679</v>
      </c>
      <c r="C8" s="165"/>
    </row>
    <row r="9" spans="1:4">
      <c r="A9" s="162" t="s">
        <v>19</v>
      </c>
      <c r="B9" s="169"/>
      <c r="C9" s="166"/>
    </row>
    <row r="10" spans="1:4" ht="15.75" thickBot="1">
      <c r="A10" s="163" t="s">
        <v>20</v>
      </c>
      <c r="B10" s="170"/>
      <c r="C10" s="167"/>
    </row>
    <row r="11" spans="1:4" s="441" customFormat="1" ht="17.25" customHeight="1" thickBot="1">
      <c r="A11" s="442" t="s">
        <v>21</v>
      </c>
      <c r="B11" s="120" t="s">
        <v>671</v>
      </c>
      <c r="C11" s="164">
        <f>SUM(C8:C10)</f>
        <v>0</v>
      </c>
    </row>
    <row r="12" spans="1:4" ht="24.75" customHeight="1">
      <c r="A12" s="801" t="s">
        <v>670</v>
      </c>
      <c r="B12" s="801"/>
      <c r="C12" s="801"/>
    </row>
    <row r="15" spans="1:4" ht="15.75">
      <c r="B15" s="114"/>
    </row>
  </sheetData>
  <sheetProtection sheet="1"/>
  <mergeCells count="3">
    <mergeCell ref="A4:C4"/>
    <mergeCell ref="B2:C2"/>
    <mergeCell ref="A12:C12"/>
  </mergeCells>
  <phoneticPr fontId="29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Munka13">
    <tabColor theme="5" tint="0.79998168889431442"/>
  </sheetPr>
  <dimension ref="A1:F13"/>
  <sheetViews>
    <sheetView topLeftCell="A4" zoomScale="120" zoomScaleNormal="120" workbookViewId="0">
      <selection activeCell="H10" sqref="H10"/>
    </sheetView>
  </sheetViews>
  <sheetFormatPr defaultRowHeight="12.75"/>
  <cols>
    <col min="1" max="1" width="47.1640625" style="41" customWidth="1"/>
    <col min="2" max="2" width="15.6640625" style="40" customWidth="1"/>
    <col min="3" max="3" width="16.33203125" style="40" customWidth="1"/>
    <col min="4" max="4" width="18" style="40" customWidth="1"/>
    <col min="5" max="5" width="16.6640625" style="40" customWidth="1"/>
    <col min="6" max="6" width="18.83203125" style="53" customWidth="1"/>
    <col min="7" max="8" width="12.83203125" style="40" customWidth="1"/>
    <col min="9" max="9" width="13.83203125" style="40" customWidth="1"/>
    <col min="10" max="16384" width="9.33203125" style="40"/>
  </cols>
  <sheetData>
    <row r="1" spans="1:6">
      <c r="A1" s="608"/>
      <c r="B1" s="595"/>
      <c r="C1" s="595"/>
      <c r="D1" s="595"/>
      <c r="E1" s="595"/>
      <c r="F1" s="595"/>
    </row>
    <row r="2" spans="1:6" ht="18" customHeight="1">
      <c r="A2" s="608"/>
      <c r="B2" s="803" t="str">
        <f>CONCATENATE("6. melléklet ",ALAPADATOK!A7," ",ALAPADATOK!B7," ",ALAPADATOK!C7," ",ALAPADATOK!D7," ",ALAPADATOK!E7," ",ALAPADATOK!F7," ",ALAPADATOK!G7," ",ALAPADATOK!H7)</f>
        <v>6. melléklet a … / 2021 (  ) önkormányzati rendelethez</v>
      </c>
      <c r="C2" s="804"/>
      <c r="D2" s="804"/>
      <c r="E2" s="804"/>
      <c r="F2" s="804"/>
    </row>
    <row r="3" spans="1:6">
      <c r="A3" s="608"/>
      <c r="B3" s="595"/>
      <c r="C3" s="595"/>
      <c r="D3" s="595"/>
      <c r="E3" s="595"/>
      <c r="F3" s="595"/>
    </row>
    <row r="4" spans="1:6" ht="25.5" customHeight="1">
      <c r="A4" s="802" t="s">
        <v>0</v>
      </c>
      <c r="B4" s="802"/>
      <c r="C4" s="802"/>
      <c r="D4" s="802"/>
      <c r="E4" s="802"/>
      <c r="F4" s="802"/>
    </row>
    <row r="5" spans="1:6" ht="16.5" customHeight="1" thickBot="1">
      <c r="A5" s="608"/>
      <c r="B5" s="595"/>
      <c r="C5" s="595"/>
      <c r="D5" s="595"/>
      <c r="E5" s="595"/>
      <c r="F5" s="609" t="str">
        <f>KV_5.sz.mell.!C5</f>
        <v>Forintban!</v>
      </c>
    </row>
    <row r="6" spans="1:6" s="43" customFormat="1" ht="44.45" customHeight="1" thickBot="1">
      <c r="A6" s="610" t="s">
        <v>64</v>
      </c>
      <c r="B6" s="611" t="s">
        <v>65</v>
      </c>
      <c r="C6" s="611" t="s">
        <v>66</v>
      </c>
      <c r="D6" s="611" t="str">
        <f>+CONCATENATE("Felhasználás   ",LEFT(KV_ÖSSZEFÜGGÉSEK!A5,4)-1,". XII. 31-ig")</f>
        <v>Felhasználás   2020. XII. 31-ig</v>
      </c>
      <c r="E6" s="611" t="str">
        <f>+KV_1.1.sz.mell.!C8</f>
        <v>2021. évi előirányzat</v>
      </c>
      <c r="F6" s="612" t="str">
        <f>+CONCATENATE(LEFT(KV_ÖSSZEFÜGGÉSEK!A5,4),". utáni szükséglet")</f>
        <v>2021. utáni szükséglet</v>
      </c>
    </row>
    <row r="7" spans="1:6" s="53" customFormat="1" ht="12" customHeight="1" thickBot="1">
      <c r="A7" s="51" t="s">
        <v>481</v>
      </c>
      <c r="B7" s="52" t="s">
        <v>482</v>
      </c>
      <c r="C7" s="52" t="s">
        <v>483</v>
      </c>
      <c r="D7" s="52" t="s">
        <v>485</v>
      </c>
      <c r="E7" s="52" t="s">
        <v>484</v>
      </c>
      <c r="F7" s="486" t="s">
        <v>546</v>
      </c>
    </row>
    <row r="8" spans="1:6" ht="15.95" customHeight="1">
      <c r="A8" s="443" t="s">
        <v>761</v>
      </c>
      <c r="B8" s="25">
        <v>1904297</v>
      </c>
      <c r="C8" s="444" t="s">
        <v>753</v>
      </c>
      <c r="D8" s="725">
        <v>0</v>
      </c>
      <c r="E8" s="25">
        <v>1904297</v>
      </c>
      <c r="F8" s="723">
        <v>0</v>
      </c>
    </row>
    <row r="9" spans="1:6" ht="15.95" customHeight="1">
      <c r="A9" s="443" t="s">
        <v>759</v>
      </c>
      <c r="B9" s="25">
        <v>4350645</v>
      </c>
      <c r="C9" s="444" t="s">
        <v>753</v>
      </c>
      <c r="D9" s="725">
        <v>0</v>
      </c>
      <c r="E9" s="25">
        <v>4350645</v>
      </c>
      <c r="F9" s="723">
        <v>0</v>
      </c>
    </row>
    <row r="10" spans="1:6" ht="15.95" customHeight="1">
      <c r="A10" s="443" t="s">
        <v>757</v>
      </c>
      <c r="B10" s="25">
        <v>2994455</v>
      </c>
      <c r="C10" s="444" t="s">
        <v>753</v>
      </c>
      <c r="D10" s="725">
        <v>0</v>
      </c>
      <c r="E10" s="25">
        <v>2994455</v>
      </c>
      <c r="F10" s="723">
        <v>0</v>
      </c>
    </row>
    <row r="11" spans="1:6" ht="15.95" customHeight="1">
      <c r="A11" s="443" t="s">
        <v>758</v>
      </c>
      <c r="B11" s="25">
        <v>9927568</v>
      </c>
      <c r="C11" s="444" t="s">
        <v>753</v>
      </c>
      <c r="D11" s="725">
        <v>0</v>
      </c>
      <c r="E11" s="25">
        <v>9927568</v>
      </c>
      <c r="F11" s="723">
        <v>0</v>
      </c>
    </row>
    <row r="12" spans="1:6" ht="15.95" customHeight="1" thickBot="1">
      <c r="A12" s="739" t="s">
        <v>760</v>
      </c>
      <c r="B12" s="25">
        <v>96500000</v>
      </c>
      <c r="C12" s="444" t="s">
        <v>753</v>
      </c>
      <c r="D12" s="725">
        <v>3985815</v>
      </c>
      <c r="E12" s="25">
        <v>92514185</v>
      </c>
      <c r="F12" s="723">
        <v>0</v>
      </c>
    </row>
    <row r="13" spans="1:6" s="745" customFormat="1" ht="18" customHeight="1" thickBot="1">
      <c r="A13" s="741" t="s">
        <v>63</v>
      </c>
      <c r="B13" s="742">
        <f>SUM(B8:B12)</f>
        <v>115676965</v>
      </c>
      <c r="C13" s="743"/>
      <c r="D13" s="742">
        <f>SUM(D8:D12)</f>
        <v>3985815</v>
      </c>
      <c r="E13" s="742">
        <f>SUM(E8:E12)</f>
        <v>111691150</v>
      </c>
      <c r="F13" s="744">
        <f>SUM(F8:F12)</f>
        <v>0</v>
      </c>
    </row>
  </sheetData>
  <mergeCells count="2">
    <mergeCell ref="A4:F4"/>
    <mergeCell ref="B2:F2"/>
  </mergeCells>
  <phoneticPr fontId="0" type="noConversion"/>
  <printOptions horizontalCentered="1"/>
  <pageMargins left="0.78740157480314965" right="0.78740157480314965" top="1.0236220472440944" bottom="0.98425196850393704" header="0.78740157480314965" footer="0.78740157480314965"/>
  <pageSetup paperSize="9" scale="105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Munka14">
    <tabColor theme="5" tint="0.79998168889431442"/>
  </sheetPr>
  <dimension ref="A1:F25"/>
  <sheetViews>
    <sheetView zoomScale="120" zoomScaleNormal="120" workbookViewId="0">
      <selection activeCell="H6" sqref="H6"/>
    </sheetView>
  </sheetViews>
  <sheetFormatPr defaultRowHeight="12.75"/>
  <cols>
    <col min="1" max="1" width="60.6640625" style="41" customWidth="1"/>
    <col min="2" max="2" width="15.6640625" style="40" customWidth="1"/>
    <col min="3" max="3" width="16.33203125" style="40" customWidth="1"/>
    <col min="4" max="4" width="18" style="40" customWidth="1"/>
    <col min="5" max="5" width="16.6640625" style="40" customWidth="1"/>
    <col min="6" max="6" width="18.83203125" style="40" customWidth="1"/>
    <col min="7" max="8" width="12.83203125" style="40" customWidth="1"/>
    <col min="9" max="9" width="13.83203125" style="40" customWidth="1"/>
    <col min="10" max="16384" width="9.33203125" style="40"/>
  </cols>
  <sheetData>
    <row r="1" spans="1:6">
      <c r="A1" s="608"/>
      <c r="B1" s="595"/>
      <c r="C1" s="595"/>
      <c r="D1" s="595"/>
      <c r="E1" s="595"/>
      <c r="F1" s="595"/>
    </row>
    <row r="2" spans="1:6" ht="21.2" customHeight="1">
      <c r="A2" s="608"/>
      <c r="B2" s="803" t="str">
        <f>CONCATENATE("7. melléklet ",ALAPADATOK!A7," ",ALAPADATOK!B7," ",ALAPADATOK!C7," ",ALAPADATOK!D7," ",ALAPADATOK!E7," ",ALAPADATOK!F7," ",ALAPADATOK!G7," ",ALAPADATOK!H7)</f>
        <v>7. melléklet a … / 2021 (  ) önkormányzati rendelethez</v>
      </c>
      <c r="C2" s="803"/>
      <c r="D2" s="803"/>
      <c r="E2" s="803"/>
      <c r="F2" s="803"/>
    </row>
    <row r="3" spans="1:6">
      <c r="A3" s="608"/>
      <c r="B3" s="595"/>
      <c r="C3" s="595"/>
      <c r="D3" s="595"/>
      <c r="E3" s="595"/>
      <c r="F3" s="595"/>
    </row>
    <row r="4" spans="1:6" ht="24.75" customHeight="1">
      <c r="A4" s="802" t="s">
        <v>1</v>
      </c>
      <c r="B4" s="802"/>
      <c r="C4" s="802"/>
      <c r="D4" s="802"/>
      <c r="E4" s="802"/>
      <c r="F4" s="802"/>
    </row>
    <row r="5" spans="1:6" ht="23.25" customHeight="1" thickBot="1">
      <c r="A5" s="608"/>
      <c r="B5" s="595"/>
      <c r="C5" s="595"/>
      <c r="D5" s="595"/>
      <c r="E5" s="595"/>
      <c r="F5" s="609" t="str">
        <f>KV_6.sz.mell.!F5</f>
        <v>Forintban!</v>
      </c>
    </row>
    <row r="6" spans="1:6" s="43" customFormat="1" ht="48.75" customHeight="1" thickBot="1">
      <c r="A6" s="610" t="s">
        <v>67</v>
      </c>
      <c r="B6" s="611" t="s">
        <v>65</v>
      </c>
      <c r="C6" s="611" t="s">
        <v>66</v>
      </c>
      <c r="D6" s="611" t="str">
        <f>+KV_6.sz.mell.!D6</f>
        <v>Felhasználás   2020. XII. 31-ig</v>
      </c>
      <c r="E6" s="611" t="str">
        <f>+KV_6.sz.mell.!E6</f>
        <v>2021. évi előirányzat</v>
      </c>
      <c r="F6" s="613" t="str">
        <f>+CONCATENATE(LEFT(KV_ÖSSZEFÜGGÉSEK!A5,4),". utáni szükséglet ",CHAR(10),"")</f>
        <v xml:space="preserve">2021. utáni szükséglet 
</v>
      </c>
    </row>
    <row r="7" spans="1:6" s="53" customFormat="1" ht="15.2" customHeight="1" thickBot="1">
      <c r="A7" s="51" t="s">
        <v>481</v>
      </c>
      <c r="B7" s="52" t="s">
        <v>482</v>
      </c>
      <c r="C7" s="52" t="s">
        <v>483</v>
      </c>
      <c r="D7" s="52" t="s">
        <v>485</v>
      </c>
      <c r="E7" s="52" t="s">
        <v>484</v>
      </c>
      <c r="F7" s="487" t="s">
        <v>546</v>
      </c>
    </row>
    <row r="8" spans="1:6" ht="15.95" customHeight="1">
      <c r="A8" s="443" t="s">
        <v>762</v>
      </c>
      <c r="B8" s="725">
        <v>3047776</v>
      </c>
      <c r="C8" s="746" t="s">
        <v>753</v>
      </c>
      <c r="D8" s="725">
        <v>0</v>
      </c>
      <c r="E8" s="725">
        <v>3047776</v>
      </c>
      <c r="F8" s="747">
        <f t="shared" ref="F8:F24" si="0">B8-D8-E8</f>
        <v>0</v>
      </c>
    </row>
    <row r="9" spans="1:6" ht="15.95" customHeight="1">
      <c r="A9" s="443"/>
      <c r="B9" s="25"/>
      <c r="C9" s="444"/>
      <c r="D9" s="25"/>
      <c r="E9" s="25"/>
      <c r="F9" s="58">
        <f t="shared" si="0"/>
        <v>0</v>
      </c>
    </row>
    <row r="10" spans="1:6" ht="15.95" customHeight="1">
      <c r="A10" s="56"/>
      <c r="B10" s="57"/>
      <c r="C10" s="445"/>
      <c r="D10" s="57"/>
      <c r="E10" s="57"/>
      <c r="F10" s="58">
        <f t="shared" si="0"/>
        <v>0</v>
      </c>
    </row>
    <row r="11" spans="1:6" ht="15.95" customHeight="1">
      <c r="A11" s="56"/>
      <c r="B11" s="57"/>
      <c r="C11" s="445"/>
      <c r="D11" s="57"/>
      <c r="E11" s="57"/>
      <c r="F11" s="58">
        <f t="shared" si="0"/>
        <v>0</v>
      </c>
    </row>
    <row r="12" spans="1:6" ht="15.95" customHeight="1">
      <c r="A12" s="56"/>
      <c r="B12" s="57"/>
      <c r="C12" s="445"/>
      <c r="D12" s="57"/>
      <c r="E12" s="57"/>
      <c r="F12" s="58">
        <f t="shared" si="0"/>
        <v>0</v>
      </c>
    </row>
    <row r="13" spans="1:6" ht="15.95" customHeight="1">
      <c r="A13" s="56"/>
      <c r="B13" s="57"/>
      <c r="C13" s="445"/>
      <c r="D13" s="57"/>
      <c r="E13" s="57"/>
      <c r="F13" s="58">
        <f t="shared" si="0"/>
        <v>0</v>
      </c>
    </row>
    <row r="14" spans="1:6" ht="15.95" customHeight="1">
      <c r="A14" s="56"/>
      <c r="B14" s="57"/>
      <c r="C14" s="445"/>
      <c r="D14" s="57"/>
      <c r="E14" s="57"/>
      <c r="F14" s="58">
        <f t="shared" si="0"/>
        <v>0</v>
      </c>
    </row>
    <row r="15" spans="1:6" ht="15.95" customHeight="1">
      <c r="A15" s="56"/>
      <c r="B15" s="57"/>
      <c r="C15" s="445"/>
      <c r="D15" s="57"/>
      <c r="E15" s="57"/>
      <c r="F15" s="58">
        <f t="shared" si="0"/>
        <v>0</v>
      </c>
    </row>
    <row r="16" spans="1:6" ht="15.95" customHeight="1">
      <c r="A16" s="56"/>
      <c r="B16" s="57"/>
      <c r="C16" s="445"/>
      <c r="D16" s="57"/>
      <c r="E16" s="57"/>
      <c r="F16" s="58">
        <f t="shared" si="0"/>
        <v>0</v>
      </c>
    </row>
    <row r="17" spans="1:6" ht="15.95" customHeight="1">
      <c r="A17" s="56"/>
      <c r="B17" s="57"/>
      <c r="C17" s="445"/>
      <c r="D17" s="57"/>
      <c r="E17" s="57"/>
      <c r="F17" s="58">
        <f t="shared" si="0"/>
        <v>0</v>
      </c>
    </row>
    <row r="18" spans="1:6" ht="15.95" customHeight="1">
      <c r="A18" s="56"/>
      <c r="B18" s="57"/>
      <c r="C18" s="445"/>
      <c r="D18" s="57"/>
      <c r="E18" s="57"/>
      <c r="F18" s="58">
        <f t="shared" si="0"/>
        <v>0</v>
      </c>
    </row>
    <row r="19" spans="1:6" ht="15.95" customHeight="1">
      <c r="A19" s="56"/>
      <c r="B19" s="57"/>
      <c r="C19" s="445"/>
      <c r="D19" s="57"/>
      <c r="E19" s="57"/>
      <c r="F19" s="58">
        <f t="shared" si="0"/>
        <v>0</v>
      </c>
    </row>
    <row r="20" spans="1:6" ht="15.95" customHeight="1">
      <c r="A20" s="56"/>
      <c r="B20" s="57"/>
      <c r="C20" s="445"/>
      <c r="D20" s="57"/>
      <c r="E20" s="57"/>
      <c r="F20" s="58">
        <f t="shared" si="0"/>
        <v>0</v>
      </c>
    </row>
    <row r="21" spans="1:6" ht="15.95" customHeight="1">
      <c r="A21" s="56"/>
      <c r="B21" s="57"/>
      <c r="C21" s="445"/>
      <c r="D21" s="57"/>
      <c r="E21" s="57"/>
      <c r="F21" s="58">
        <f t="shared" si="0"/>
        <v>0</v>
      </c>
    </row>
    <row r="22" spans="1:6" ht="15.95" customHeight="1">
      <c r="A22" s="56"/>
      <c r="B22" s="57"/>
      <c r="C22" s="445"/>
      <c r="D22" s="57"/>
      <c r="E22" s="57"/>
      <c r="F22" s="58">
        <f t="shared" si="0"/>
        <v>0</v>
      </c>
    </row>
    <row r="23" spans="1:6" ht="15.95" customHeight="1">
      <c r="A23" s="56"/>
      <c r="B23" s="57"/>
      <c r="C23" s="445"/>
      <c r="D23" s="57"/>
      <c r="E23" s="57"/>
      <c r="F23" s="58">
        <f t="shared" si="0"/>
        <v>0</v>
      </c>
    </row>
    <row r="24" spans="1:6" ht="15.95" customHeight="1" thickBot="1">
      <c r="A24" s="59"/>
      <c r="B24" s="60"/>
      <c r="C24" s="446"/>
      <c r="D24" s="60"/>
      <c r="E24" s="60"/>
      <c r="F24" s="61">
        <f t="shared" si="0"/>
        <v>0</v>
      </c>
    </row>
    <row r="25" spans="1:6" s="55" customFormat="1" ht="18" customHeight="1" thickBot="1">
      <c r="A25" s="176" t="s">
        <v>63</v>
      </c>
      <c r="B25" s="177">
        <f>SUM(B8:B24)</f>
        <v>3047776</v>
      </c>
      <c r="C25" s="109"/>
      <c r="D25" s="177">
        <f>SUM(D8:D24)</f>
        <v>0</v>
      </c>
      <c r="E25" s="177">
        <f>SUM(E8:E24)</f>
        <v>3047776</v>
      </c>
      <c r="F25" s="740">
        <f>SUM(F8:F24)</f>
        <v>0</v>
      </c>
    </row>
  </sheetData>
  <sheetProtection selectLockedCells="1"/>
  <mergeCells count="2">
    <mergeCell ref="A4:F4"/>
    <mergeCell ref="B2:F2"/>
  </mergeCells>
  <phoneticPr fontId="0" type="noConversion"/>
  <printOptions horizontalCentered="1"/>
  <pageMargins left="0.78740157480314965" right="0.78740157480314965" top="1.2204724409448819" bottom="0.98425196850393704" header="0.78740157480314965" footer="0.78740157480314965"/>
  <pageSetup paperSize="9" scale="95" orientation="landscape" horizontalDpi="300" verticalDpi="300" r:id="rId1"/>
  <headerFooter alignWithMargins="0">
    <oddHeader xml:space="preserve">&amp;R&amp;"Times New Roman CE,Félkövér dőlt"&amp;12 &amp;11 7. melléklet a ……/2018. (….) önkormányzati rendelethez&amp;"Times New Roman CE,Normál"&amp;10
   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codeName="Munka15">
    <tabColor theme="5" tint="0.79998168889431442"/>
  </sheetPr>
  <dimension ref="A1:F220"/>
  <sheetViews>
    <sheetView tabSelected="1" zoomScale="120" zoomScaleNormal="120" workbookViewId="0">
      <selection activeCell="D49" sqref="D49"/>
    </sheetView>
  </sheetViews>
  <sheetFormatPr defaultRowHeight="12.75"/>
  <cols>
    <col min="1" max="1" width="38.6640625" style="45" customWidth="1"/>
    <col min="2" max="4" width="24.83203125" style="45" customWidth="1"/>
    <col min="5" max="5" width="26.83203125" style="45" customWidth="1"/>
    <col min="6" max="6" width="5" style="45" bestFit="1" customWidth="1"/>
    <col min="7" max="16384" width="9.33203125" style="45"/>
  </cols>
  <sheetData>
    <row r="1" spans="1:6">
      <c r="F1" s="834" t="str">
        <f>CONCATENATE("8. melléklet ",ALAPADATOK!A7," ",ALAPADATOK!B7," ",ALAPADATOK!C7," ",ALAPADATOK!D7," ",ALAPADATOK!E7," ",ALAPADATOK!F7," ",ALAPADATOK!G7," ",ALAPADATOK!H7)</f>
        <v>8. melléklet a … / 2021 (  ) önkormányzati rendelethez</v>
      </c>
    </row>
    <row r="2" spans="1:6" ht="15.75">
      <c r="A2" s="805" t="s">
        <v>663</v>
      </c>
      <c r="B2" s="805"/>
      <c r="C2" s="805"/>
      <c r="D2" s="805"/>
      <c r="E2" s="805"/>
      <c r="F2" s="834"/>
    </row>
    <row r="3" spans="1:6" ht="14.25" thickBot="1">
      <c r="A3" s="666"/>
      <c r="B3" s="666"/>
      <c r="C3" s="666"/>
      <c r="D3" s="666"/>
      <c r="E3" s="667" t="str">
        <f>KV_7.sz.mell.!F5</f>
        <v>Forintban!</v>
      </c>
      <c r="F3" s="834"/>
    </row>
    <row r="4" spans="1:6" ht="13.5" thickBot="1">
      <c r="A4" s="806" t="s">
        <v>137</v>
      </c>
      <c r="B4" s="807"/>
      <c r="C4" s="807"/>
      <c r="D4" s="807"/>
      <c r="E4" s="669" t="s">
        <v>55</v>
      </c>
      <c r="F4" s="834"/>
    </row>
    <row r="5" spans="1:6">
      <c r="A5" s="808" t="s">
        <v>755</v>
      </c>
      <c r="B5" s="809"/>
      <c r="C5" s="809"/>
      <c r="D5" s="809"/>
      <c r="E5" s="670"/>
      <c r="F5" s="834"/>
    </row>
    <row r="6" spans="1:6" ht="13.5" thickBot="1">
      <c r="A6" s="810"/>
      <c r="B6" s="811"/>
      <c r="C6" s="811"/>
      <c r="D6" s="811"/>
      <c r="E6" s="671"/>
      <c r="F6" s="834"/>
    </row>
    <row r="7" spans="1:6" ht="13.5" customHeight="1" thickBot="1">
      <c r="A7" s="812" t="s">
        <v>664</v>
      </c>
      <c r="B7" s="813"/>
      <c r="C7" s="813"/>
      <c r="D7" s="813"/>
      <c r="E7" s="672">
        <f>SUM(E5:E6)</f>
        <v>0</v>
      </c>
      <c r="F7" s="834"/>
    </row>
    <row r="8" spans="1:6" ht="13.5" customHeight="1">
      <c r="A8" s="675"/>
      <c r="B8" s="675"/>
      <c r="C8" s="675"/>
      <c r="D8" s="675"/>
      <c r="E8" s="676"/>
      <c r="F8" s="834"/>
    </row>
    <row r="9" spans="1:6" ht="15.75">
      <c r="A9" s="815" t="s">
        <v>651</v>
      </c>
      <c r="B9" s="815"/>
      <c r="C9" s="815"/>
      <c r="D9" s="815"/>
      <c r="E9" s="815"/>
      <c r="F9" s="834"/>
    </row>
    <row r="10" spans="1:6" ht="15.75">
      <c r="A10" s="828" t="s">
        <v>672</v>
      </c>
      <c r="B10" s="829"/>
      <c r="C10" s="829"/>
      <c r="D10" s="829"/>
      <c r="E10" s="829"/>
      <c r="F10" s="834"/>
    </row>
    <row r="11" spans="1:6" ht="14.25" customHeight="1">
      <c r="A11" s="816" t="s">
        <v>754</v>
      </c>
      <c r="B11" s="816"/>
      <c r="C11" s="817"/>
      <c r="D11" s="818"/>
      <c r="E11" s="818"/>
      <c r="F11" s="834"/>
    </row>
    <row r="12" spans="1:6" ht="15.75" thickBot="1">
      <c r="A12" s="652"/>
      <c r="B12" s="652"/>
      <c r="C12" s="652"/>
      <c r="D12" s="652"/>
      <c r="E12" s="691" t="str">
        <f>$E$3</f>
        <v>Forintban!</v>
      </c>
      <c r="F12" s="834"/>
    </row>
    <row r="13" spans="1:6" ht="13.5" customHeight="1" thickBot="1">
      <c r="A13" s="819" t="s">
        <v>131</v>
      </c>
      <c r="B13" s="822" t="s">
        <v>660</v>
      </c>
      <c r="C13" s="823"/>
      <c r="D13" s="823"/>
      <c r="E13" s="824"/>
      <c r="F13" s="834"/>
    </row>
    <row r="14" spans="1:6" ht="13.5" customHeight="1" thickBot="1">
      <c r="A14" s="820"/>
      <c r="B14" s="825" t="s">
        <v>673</v>
      </c>
      <c r="C14" s="830" t="s">
        <v>661</v>
      </c>
      <c r="D14" s="831"/>
      <c r="E14" s="832"/>
      <c r="F14" s="834"/>
    </row>
    <row r="15" spans="1:6" ht="12.75" customHeight="1">
      <c r="A15" s="820"/>
      <c r="B15" s="826"/>
      <c r="C15" s="825" t="str">
        <f>CONCATENATE(TARTALOMJEGYZÉK!$A$1,". előtti tervezett forrás, kiadás")</f>
        <v>2021. előtti tervezett forrás, kiadás</v>
      </c>
      <c r="D15" s="825" t="str">
        <f>CONCATENATE(TARTALOMJEGYZÉK!$A$1,". évi eredeti előirányzat")</f>
        <v>2021. évi eredeti előirányzat</v>
      </c>
      <c r="E15" s="825" t="str">
        <f>CONCATENATE(TARTALOMJEGYZÉK!$A$1,". év utáni tervezett forrás, kiadás")</f>
        <v>2021. év utáni tervezett forrás, kiadás</v>
      </c>
      <c r="F15" s="834"/>
    </row>
    <row r="16" spans="1:6" ht="13.5" thickBot="1">
      <c r="A16" s="821"/>
      <c r="B16" s="827"/>
      <c r="C16" s="833"/>
      <c r="D16" s="833"/>
      <c r="E16" s="827"/>
      <c r="F16" s="834"/>
    </row>
    <row r="17" spans="1:6" ht="13.5" thickBot="1">
      <c r="A17" s="653" t="s">
        <v>481</v>
      </c>
      <c r="B17" s="654" t="s">
        <v>662</v>
      </c>
      <c r="C17" s="655" t="s">
        <v>483</v>
      </c>
      <c r="D17" s="656" t="s">
        <v>485</v>
      </c>
      <c r="E17" s="657" t="s">
        <v>484</v>
      </c>
      <c r="F17" s="834"/>
    </row>
    <row r="18" spans="1:6">
      <c r="A18" s="658" t="s">
        <v>132</v>
      </c>
      <c r="B18" s="738"/>
      <c r="C18" s="726"/>
      <c r="D18" s="738"/>
      <c r="E18" s="727"/>
      <c r="F18" s="834"/>
    </row>
    <row r="19" spans="1:6">
      <c r="A19" s="659" t="s">
        <v>143</v>
      </c>
      <c r="B19" s="728"/>
      <c r="C19" s="729"/>
      <c r="D19" s="731"/>
      <c r="E19" s="729"/>
      <c r="F19" s="834"/>
    </row>
    <row r="20" spans="1:6">
      <c r="A20" s="660" t="s">
        <v>133</v>
      </c>
      <c r="B20" s="730">
        <v>25000000</v>
      </c>
      <c r="C20" s="731">
        <v>25000000</v>
      </c>
      <c r="D20" s="731">
        <v>0</v>
      </c>
      <c r="E20" s="731">
        <v>0</v>
      </c>
      <c r="F20" s="834"/>
    </row>
    <row r="21" spans="1:6">
      <c r="A21" s="660" t="s">
        <v>145</v>
      </c>
      <c r="B21" s="730"/>
      <c r="C21" s="731"/>
      <c r="D21" s="731"/>
      <c r="E21" s="731"/>
      <c r="F21" s="834"/>
    </row>
    <row r="22" spans="1:6">
      <c r="A22" s="660" t="s">
        <v>134</v>
      </c>
      <c r="B22" s="730"/>
      <c r="C22" s="731"/>
      <c r="D22" s="731"/>
      <c r="E22" s="731"/>
      <c r="F22" s="834"/>
    </row>
    <row r="23" spans="1:6" ht="13.5" thickBot="1">
      <c r="A23" s="660" t="s">
        <v>135</v>
      </c>
      <c r="B23" s="730"/>
      <c r="C23" s="731"/>
      <c r="D23" s="731"/>
      <c r="E23" s="731"/>
      <c r="F23" s="834"/>
    </row>
    <row r="24" spans="1:6" ht="13.5" thickBot="1">
      <c r="A24" s="661" t="s">
        <v>136</v>
      </c>
      <c r="B24" s="733">
        <f>B18+SUM(B20:B23)</f>
        <v>25000000</v>
      </c>
      <c r="C24" s="733">
        <f>C18+SUM(C20:C23)</f>
        <v>25000000</v>
      </c>
      <c r="D24" s="733">
        <f>D18+SUM(D20:D23)</f>
        <v>0</v>
      </c>
      <c r="E24" s="733">
        <f>E18+SUM(E20:E23)</f>
        <v>0</v>
      </c>
      <c r="F24" s="834"/>
    </row>
    <row r="25" spans="1:6">
      <c r="A25" s="662" t="s">
        <v>139</v>
      </c>
      <c r="B25" s="724"/>
      <c r="C25" s="726"/>
      <c r="D25" s="726"/>
      <c r="E25" s="727"/>
      <c r="F25" s="834"/>
    </row>
    <row r="26" spans="1:6">
      <c r="A26" s="663" t="s">
        <v>140</v>
      </c>
      <c r="B26" s="730">
        <v>1850000</v>
      </c>
      <c r="C26" s="731">
        <v>23150000</v>
      </c>
      <c r="D26" s="731">
        <v>1850000</v>
      </c>
      <c r="E26" s="731"/>
      <c r="F26" s="834"/>
    </row>
    <row r="27" spans="1:6">
      <c r="A27" s="663" t="s">
        <v>141</v>
      </c>
      <c r="B27" s="730"/>
      <c r="C27" s="731"/>
      <c r="D27" s="731"/>
      <c r="E27" s="731"/>
      <c r="F27" s="834"/>
    </row>
    <row r="28" spans="1:6">
      <c r="A28" s="663" t="s">
        <v>142</v>
      </c>
      <c r="B28" s="730"/>
      <c r="C28" s="731"/>
      <c r="D28" s="731"/>
      <c r="E28" s="731"/>
      <c r="F28" s="834"/>
    </row>
    <row r="29" spans="1:6" ht="13.5" thickBot="1">
      <c r="A29" s="664"/>
      <c r="B29" s="734"/>
      <c r="C29" s="735"/>
      <c r="D29" s="735"/>
      <c r="E29" s="736"/>
      <c r="F29" s="834"/>
    </row>
    <row r="30" spans="1:6" ht="13.5" thickBot="1">
      <c r="A30" s="665" t="s">
        <v>110</v>
      </c>
      <c r="B30" s="732">
        <f>SUM(B25:B29)</f>
        <v>1850000</v>
      </c>
      <c r="C30" s="732">
        <f>SUM(C25:C29)</f>
        <v>23150000</v>
      </c>
      <c r="D30" s="732">
        <f>SUM(D25:D29)</f>
        <v>1850000</v>
      </c>
      <c r="E30" s="732">
        <v>0</v>
      </c>
      <c r="F30" s="834"/>
    </row>
    <row r="31" spans="1:6" ht="12.75" customHeight="1">
      <c r="A31" s="814" t="s">
        <v>666</v>
      </c>
      <c r="B31" s="814"/>
      <c r="C31" s="814"/>
      <c r="D31" s="814"/>
      <c r="E31" s="814"/>
      <c r="F31" s="834"/>
    </row>
    <row r="32" spans="1:6">
      <c r="A32" s="668"/>
      <c r="B32" s="668"/>
      <c r="C32" s="668"/>
      <c r="D32" s="712"/>
      <c r="E32" s="668"/>
      <c r="F32" s="673"/>
    </row>
    <row r="33" spans="1:5" ht="14.25" customHeight="1">
      <c r="A33" s="816" t="s">
        <v>756</v>
      </c>
      <c r="B33" s="816"/>
      <c r="C33" s="816"/>
      <c r="D33" s="816"/>
      <c r="E33" s="816"/>
    </row>
    <row r="34" spans="1:5" ht="15.75" thickBot="1">
      <c r="A34" s="652"/>
      <c r="B34" s="652"/>
      <c r="C34" s="652"/>
      <c r="D34" s="652"/>
      <c r="E34" s="691" t="str">
        <f>$E$3</f>
        <v>Forintban!</v>
      </c>
    </row>
    <row r="35" spans="1:5" ht="13.5" thickBot="1">
      <c r="A35" s="819" t="s">
        <v>131</v>
      </c>
      <c r="B35" s="822" t="s">
        <v>660</v>
      </c>
      <c r="C35" s="823"/>
      <c r="D35" s="823"/>
      <c r="E35" s="824"/>
    </row>
    <row r="36" spans="1:5" ht="13.5" thickBot="1">
      <c r="A36" s="820"/>
      <c r="B36" s="825" t="s">
        <v>673</v>
      </c>
      <c r="C36" s="830" t="s">
        <v>661</v>
      </c>
      <c r="D36" s="831"/>
      <c r="E36" s="832"/>
    </row>
    <row r="37" spans="1:5" ht="12.75" customHeight="1">
      <c r="A37" s="820"/>
      <c r="B37" s="826"/>
      <c r="C37" s="825" t="str">
        <f>CONCATENATE(TARTALOMJEGYZÉK!$A$1,". előtti tervezett forrás, kiadás")</f>
        <v>2021. előtti tervezett forrás, kiadás</v>
      </c>
      <c r="D37" s="825" t="str">
        <f>CONCATENATE(TARTALOMJEGYZÉK!$A$1,". évi eredeti előirányzat")</f>
        <v>2021. évi eredeti előirányzat</v>
      </c>
      <c r="E37" s="825" t="str">
        <f>CONCATENATE(TARTALOMJEGYZÉK!$A$1,". év utáni tervezett forrás, kiadás")</f>
        <v>2021. év utáni tervezett forrás, kiadás</v>
      </c>
    </row>
    <row r="38" spans="1:5" ht="13.5" thickBot="1">
      <c r="A38" s="821"/>
      <c r="B38" s="827"/>
      <c r="C38" s="833"/>
      <c r="D38" s="833"/>
      <c r="E38" s="827"/>
    </row>
    <row r="39" spans="1:5" ht="13.5" thickBot="1">
      <c r="A39" s="748" t="s">
        <v>481</v>
      </c>
      <c r="B39" s="749" t="s">
        <v>662</v>
      </c>
      <c r="C39" s="750" t="s">
        <v>483</v>
      </c>
      <c r="D39" s="751" t="s">
        <v>485</v>
      </c>
      <c r="E39" s="752" t="s">
        <v>484</v>
      </c>
    </row>
    <row r="40" spans="1:5">
      <c r="A40" s="753" t="s">
        <v>132</v>
      </c>
      <c r="B40" s="724"/>
      <c r="C40" s="725"/>
      <c r="D40" s="726"/>
      <c r="E40" s="727"/>
    </row>
    <row r="41" spans="1:5">
      <c r="A41" s="754" t="s">
        <v>143</v>
      </c>
      <c r="B41" s="728"/>
      <c r="C41" s="729"/>
      <c r="D41" s="729"/>
      <c r="E41" s="729"/>
    </row>
    <row r="42" spans="1:5">
      <c r="A42" s="755" t="s">
        <v>133</v>
      </c>
      <c r="B42" s="730">
        <v>96500000</v>
      </c>
      <c r="C42" s="731">
        <v>0</v>
      </c>
      <c r="D42" s="731">
        <v>96500000</v>
      </c>
      <c r="E42" s="731">
        <v>0</v>
      </c>
    </row>
    <row r="43" spans="1:5">
      <c r="A43" s="755" t="s">
        <v>145</v>
      </c>
      <c r="B43" s="730"/>
      <c r="C43" s="731"/>
      <c r="D43" s="731"/>
      <c r="E43" s="731"/>
    </row>
    <row r="44" spans="1:5">
      <c r="A44" s="755" t="s">
        <v>134</v>
      </c>
      <c r="B44" s="730"/>
      <c r="C44" s="731"/>
      <c r="D44" s="731"/>
      <c r="E44" s="731"/>
    </row>
    <row r="45" spans="1:5" ht="13.5" thickBot="1">
      <c r="A45" s="755" t="s">
        <v>135</v>
      </c>
      <c r="B45" s="730"/>
      <c r="C45" s="731"/>
      <c r="D45" s="731"/>
      <c r="E45" s="731"/>
    </row>
    <row r="46" spans="1:5" ht="13.5" thickBot="1">
      <c r="A46" s="756" t="s">
        <v>136</v>
      </c>
      <c r="B46" s="732">
        <f>B40+SUM(B42:B45)</f>
        <v>96500000</v>
      </c>
      <c r="C46" s="733">
        <f>C40+SUM(C42:C45)</f>
        <v>0</v>
      </c>
      <c r="D46" s="733">
        <f>D40+SUM(D42:D45)</f>
        <v>96500000</v>
      </c>
      <c r="E46" s="733">
        <f>E40+SUM(E42:E45)</f>
        <v>0</v>
      </c>
    </row>
    <row r="47" spans="1:5">
      <c r="A47" s="757" t="s">
        <v>139</v>
      </c>
      <c r="B47" s="724">
        <f>C47+D47+E47</f>
        <v>0</v>
      </c>
      <c r="C47" s="726"/>
      <c r="D47" s="726"/>
      <c r="E47" s="727"/>
    </row>
    <row r="48" spans="1:5">
      <c r="A48" s="758" t="s">
        <v>140</v>
      </c>
      <c r="B48" s="730">
        <f>C48+D48+E48</f>
        <v>89435691</v>
      </c>
      <c r="C48" s="731"/>
      <c r="D48" s="731">
        <v>89435691</v>
      </c>
      <c r="E48" s="731"/>
    </row>
    <row r="49" spans="1:5">
      <c r="A49" s="758" t="s">
        <v>141</v>
      </c>
      <c r="B49" s="730">
        <f>C49+D49+E49</f>
        <v>7064309</v>
      </c>
      <c r="C49" s="731">
        <v>3985815</v>
      </c>
      <c r="D49" s="731">
        <v>3078494</v>
      </c>
      <c r="E49" s="731"/>
    </row>
    <row r="50" spans="1:5">
      <c r="A50" s="758" t="s">
        <v>142</v>
      </c>
      <c r="B50" s="730">
        <f>C50+D50+E50</f>
        <v>0</v>
      </c>
      <c r="C50" s="731"/>
      <c r="D50" s="731"/>
      <c r="E50" s="731"/>
    </row>
    <row r="51" spans="1:5" ht="13.5" thickBot="1">
      <c r="A51" s="759"/>
      <c r="B51" s="734">
        <f>C51+D51+E51</f>
        <v>0</v>
      </c>
      <c r="C51" s="735"/>
      <c r="D51" s="735"/>
      <c r="E51" s="736"/>
    </row>
    <row r="52" spans="1:5" ht="13.5" thickBot="1">
      <c r="A52" s="760" t="s">
        <v>110</v>
      </c>
      <c r="B52" s="732">
        <f>SUM(B47:B51)</f>
        <v>96500000</v>
      </c>
      <c r="C52" s="733">
        <f>SUM(C47:C51)</f>
        <v>3985815</v>
      </c>
      <c r="D52" s="733">
        <f>SUM(D47:D51)</f>
        <v>92514185</v>
      </c>
      <c r="E52" s="737">
        <f>SUM(E47:E51)</f>
        <v>0</v>
      </c>
    </row>
    <row r="53" spans="1:5">
      <c r="A53" s="761"/>
      <c r="B53" s="761"/>
      <c r="C53" s="761"/>
      <c r="D53" s="761"/>
      <c r="E53" s="761"/>
    </row>
    <row r="54" spans="1:5" ht="14.25">
      <c r="A54" s="835" t="s">
        <v>665</v>
      </c>
      <c r="B54" s="835"/>
      <c r="C54" s="836"/>
      <c r="D54" s="836"/>
      <c r="E54" s="836"/>
    </row>
    <row r="55" spans="1:5" ht="15.75" thickBot="1">
      <c r="A55" s="762"/>
      <c r="B55" s="762"/>
      <c r="C55" s="762"/>
      <c r="D55" s="762"/>
      <c r="E55" s="763" t="str">
        <f>$E$3</f>
        <v>Forintban!</v>
      </c>
    </row>
    <row r="56" spans="1:5" ht="13.5" thickBot="1">
      <c r="A56" s="837" t="s">
        <v>131</v>
      </c>
      <c r="B56" s="840" t="s">
        <v>660</v>
      </c>
      <c r="C56" s="841"/>
      <c r="D56" s="841"/>
      <c r="E56" s="842"/>
    </row>
    <row r="57" spans="1:5" ht="13.5" thickBot="1">
      <c r="A57" s="838"/>
      <c r="B57" s="843" t="s">
        <v>673</v>
      </c>
      <c r="C57" s="846" t="s">
        <v>661</v>
      </c>
      <c r="D57" s="847"/>
      <c r="E57" s="848"/>
    </row>
    <row r="58" spans="1:5">
      <c r="A58" s="838"/>
      <c r="B58" s="844"/>
      <c r="C58" s="843" t="str">
        <f>CONCATENATE(TARTALOMJEGYZÉK!$A$1,". előtti tervezett forrás, kiadás")</f>
        <v>2021. előtti tervezett forrás, kiadás</v>
      </c>
      <c r="D58" s="843" t="str">
        <f>CONCATENATE(TARTALOMJEGYZÉK!$A$1,". évi eredeti előirányzat")</f>
        <v>2021. évi eredeti előirányzat</v>
      </c>
      <c r="E58" s="843" t="str">
        <f>CONCATENATE(TARTALOMJEGYZÉK!$A$1,". év utáni tervezett forrás, kiadás")</f>
        <v>2021. év utáni tervezett forrás, kiadás</v>
      </c>
    </row>
    <row r="59" spans="1:5" ht="13.5" thickBot="1">
      <c r="A59" s="839"/>
      <c r="B59" s="845"/>
      <c r="C59" s="849"/>
      <c r="D59" s="849"/>
      <c r="E59" s="845"/>
    </row>
    <row r="60" spans="1:5" ht="13.5" thickBot="1">
      <c r="A60" s="748" t="s">
        <v>481</v>
      </c>
      <c r="B60" s="749" t="s">
        <v>662</v>
      </c>
      <c r="C60" s="750" t="s">
        <v>483</v>
      </c>
      <c r="D60" s="751" t="s">
        <v>485</v>
      </c>
      <c r="E60" s="752" t="s">
        <v>484</v>
      </c>
    </row>
    <row r="61" spans="1:5">
      <c r="A61" s="753" t="s">
        <v>132</v>
      </c>
      <c r="B61" s="724">
        <f t="shared" ref="B61:B66" si="0">C61+D61+E61</f>
        <v>0</v>
      </c>
      <c r="C61" s="726"/>
      <c r="D61" s="726"/>
      <c r="E61" s="727"/>
    </row>
    <row r="62" spans="1:5">
      <c r="A62" s="754" t="s">
        <v>143</v>
      </c>
      <c r="B62" s="728">
        <f t="shared" si="0"/>
        <v>0</v>
      </c>
      <c r="C62" s="729"/>
      <c r="D62" s="729"/>
      <c r="E62" s="729"/>
    </row>
    <row r="63" spans="1:5">
      <c r="A63" s="755" t="s">
        <v>133</v>
      </c>
      <c r="B63" s="730">
        <f t="shared" si="0"/>
        <v>0</v>
      </c>
      <c r="C63" s="731"/>
      <c r="D63" s="731"/>
      <c r="E63" s="731"/>
    </row>
    <row r="64" spans="1:5">
      <c r="A64" s="755" t="s">
        <v>145</v>
      </c>
      <c r="B64" s="730">
        <f t="shared" si="0"/>
        <v>0</v>
      </c>
      <c r="C64" s="731"/>
      <c r="D64" s="731"/>
      <c r="E64" s="731"/>
    </row>
    <row r="65" spans="1:5">
      <c r="A65" s="755" t="s">
        <v>134</v>
      </c>
      <c r="B65" s="730">
        <f t="shared" si="0"/>
        <v>0</v>
      </c>
      <c r="C65" s="731"/>
      <c r="D65" s="731"/>
      <c r="E65" s="731"/>
    </row>
    <row r="66" spans="1:5" ht="13.5" thickBot="1">
      <c r="A66" s="755" t="s">
        <v>135</v>
      </c>
      <c r="B66" s="730">
        <f t="shared" si="0"/>
        <v>0</v>
      </c>
      <c r="C66" s="731"/>
      <c r="D66" s="731"/>
      <c r="E66" s="731"/>
    </row>
    <row r="67" spans="1:5" ht="13.5" thickBot="1">
      <c r="A67" s="756" t="s">
        <v>136</v>
      </c>
      <c r="B67" s="732">
        <f>B61+SUM(B63:B66)</f>
        <v>0</v>
      </c>
      <c r="C67" s="733">
        <f>C61+SUM(C63:C66)</f>
        <v>0</v>
      </c>
      <c r="D67" s="733">
        <f>D61+SUM(D63:D66)</f>
        <v>0</v>
      </c>
      <c r="E67" s="737">
        <f>E61+SUM(E63:E66)</f>
        <v>0</v>
      </c>
    </row>
    <row r="68" spans="1:5">
      <c r="A68" s="757" t="s">
        <v>139</v>
      </c>
      <c r="B68" s="724">
        <f>C68+D68+E68</f>
        <v>0</v>
      </c>
      <c r="C68" s="726"/>
      <c r="D68" s="726"/>
      <c r="E68" s="727"/>
    </row>
    <row r="69" spans="1:5">
      <c r="A69" s="758" t="s">
        <v>140</v>
      </c>
      <c r="B69" s="730">
        <f>C69+D69+E69</f>
        <v>0</v>
      </c>
      <c r="C69" s="731"/>
      <c r="D69" s="731"/>
      <c r="E69" s="731"/>
    </row>
    <row r="70" spans="1:5">
      <c r="A70" s="758" t="s">
        <v>141</v>
      </c>
      <c r="B70" s="730">
        <f>C70+D70+E70</f>
        <v>0</v>
      </c>
      <c r="C70" s="731"/>
      <c r="D70" s="731"/>
      <c r="E70" s="731"/>
    </row>
    <row r="71" spans="1:5">
      <c r="A71" s="758" t="s">
        <v>142</v>
      </c>
      <c r="B71" s="730">
        <f>C71+D71+E71</f>
        <v>0</v>
      </c>
      <c r="C71" s="731"/>
      <c r="D71" s="731"/>
      <c r="E71" s="731"/>
    </row>
    <row r="72" spans="1:5" ht="13.5" thickBot="1">
      <c r="A72" s="759"/>
      <c r="B72" s="734">
        <f>C72+D72+E72</f>
        <v>0</v>
      </c>
      <c r="C72" s="735"/>
      <c r="D72" s="735"/>
      <c r="E72" s="736"/>
    </row>
    <row r="73" spans="1:5" ht="13.5" thickBot="1">
      <c r="A73" s="760" t="s">
        <v>110</v>
      </c>
      <c r="B73" s="732">
        <f>SUM(B68:B72)</f>
        <v>0</v>
      </c>
      <c r="C73" s="733">
        <f>SUM(C68:C72)</f>
        <v>0</v>
      </c>
      <c r="D73" s="733">
        <f>SUM(D68:D72)</f>
        <v>0</v>
      </c>
      <c r="E73" s="737">
        <f>SUM(E68:E72)</f>
        <v>0</v>
      </c>
    </row>
    <row r="74" spans="1:5">
      <c r="A74" s="761"/>
      <c r="B74" s="761"/>
      <c r="C74" s="761"/>
      <c r="D74" s="761"/>
      <c r="E74" s="761"/>
    </row>
    <row r="75" spans="1:5" ht="14.25">
      <c r="A75" s="835" t="s">
        <v>665</v>
      </c>
      <c r="B75" s="835"/>
      <c r="C75" s="836"/>
      <c r="D75" s="836"/>
      <c r="E75" s="836"/>
    </row>
    <row r="76" spans="1:5" ht="15.75" thickBot="1">
      <c r="A76" s="762"/>
      <c r="B76" s="762"/>
      <c r="C76" s="762"/>
      <c r="D76" s="762"/>
      <c r="E76" s="763" t="str">
        <f>$E$3</f>
        <v>Forintban!</v>
      </c>
    </row>
    <row r="77" spans="1:5" ht="13.5" thickBot="1">
      <c r="A77" s="837" t="s">
        <v>131</v>
      </c>
      <c r="B77" s="840" t="s">
        <v>660</v>
      </c>
      <c r="C77" s="841"/>
      <c r="D77" s="841"/>
      <c r="E77" s="842"/>
    </row>
    <row r="78" spans="1:5" ht="13.5" thickBot="1">
      <c r="A78" s="838"/>
      <c r="B78" s="843" t="s">
        <v>673</v>
      </c>
      <c r="C78" s="846" t="s">
        <v>661</v>
      </c>
      <c r="D78" s="847"/>
      <c r="E78" s="848"/>
    </row>
    <row r="79" spans="1:5">
      <c r="A79" s="838"/>
      <c r="B79" s="844"/>
      <c r="C79" s="843" t="str">
        <f>CONCATENATE(TARTALOMJEGYZÉK!$A$1,". előtti tervezett forrás, kiadás")</f>
        <v>2021. előtti tervezett forrás, kiadás</v>
      </c>
      <c r="D79" s="843" t="str">
        <f>CONCATENATE(TARTALOMJEGYZÉK!$A$1,". évi eredeti előirányzat")</f>
        <v>2021. évi eredeti előirányzat</v>
      </c>
      <c r="E79" s="843" t="str">
        <f>CONCATENATE(TARTALOMJEGYZÉK!$A$1,". év utáni tervezett forrás, kiadás")</f>
        <v>2021. év utáni tervezett forrás, kiadás</v>
      </c>
    </row>
    <row r="80" spans="1:5" ht="13.5" thickBot="1">
      <c r="A80" s="839"/>
      <c r="B80" s="845"/>
      <c r="C80" s="849"/>
      <c r="D80" s="849"/>
      <c r="E80" s="845"/>
    </row>
    <row r="81" spans="1:5" ht="13.5" thickBot="1">
      <c r="A81" s="748" t="s">
        <v>481</v>
      </c>
      <c r="B81" s="749" t="s">
        <v>662</v>
      </c>
      <c r="C81" s="750" t="s">
        <v>483</v>
      </c>
      <c r="D81" s="751" t="s">
        <v>485</v>
      </c>
      <c r="E81" s="752" t="s">
        <v>484</v>
      </c>
    </row>
    <row r="82" spans="1:5">
      <c r="A82" s="753" t="s">
        <v>132</v>
      </c>
      <c r="B82" s="724">
        <f t="shared" ref="B82:B87" si="1">C82+D82+E82</f>
        <v>0</v>
      </c>
      <c r="C82" s="726"/>
      <c r="D82" s="726"/>
      <c r="E82" s="727"/>
    </row>
    <row r="83" spans="1:5">
      <c r="A83" s="754" t="s">
        <v>143</v>
      </c>
      <c r="B83" s="728">
        <f t="shared" si="1"/>
        <v>0</v>
      </c>
      <c r="C83" s="729"/>
      <c r="D83" s="729"/>
      <c r="E83" s="729"/>
    </row>
    <row r="84" spans="1:5">
      <c r="A84" s="755" t="s">
        <v>133</v>
      </c>
      <c r="B84" s="730">
        <f t="shared" si="1"/>
        <v>0</v>
      </c>
      <c r="C84" s="731"/>
      <c r="D84" s="731"/>
      <c r="E84" s="731"/>
    </row>
    <row r="85" spans="1:5">
      <c r="A85" s="755" t="s">
        <v>145</v>
      </c>
      <c r="B85" s="730">
        <f t="shared" si="1"/>
        <v>0</v>
      </c>
      <c r="C85" s="731"/>
      <c r="D85" s="731"/>
      <c r="E85" s="731"/>
    </row>
    <row r="86" spans="1:5">
      <c r="A86" s="755" t="s">
        <v>134</v>
      </c>
      <c r="B86" s="730">
        <f t="shared" si="1"/>
        <v>0</v>
      </c>
      <c r="C86" s="731"/>
      <c r="D86" s="731"/>
      <c r="E86" s="731"/>
    </row>
    <row r="87" spans="1:5" ht="13.5" thickBot="1">
      <c r="A87" s="755" t="s">
        <v>135</v>
      </c>
      <c r="B87" s="730">
        <f t="shared" si="1"/>
        <v>0</v>
      </c>
      <c r="C87" s="731"/>
      <c r="D87" s="731"/>
      <c r="E87" s="731"/>
    </row>
    <row r="88" spans="1:5" ht="13.5" thickBot="1">
      <c r="A88" s="756" t="s">
        <v>136</v>
      </c>
      <c r="B88" s="732">
        <f>B82+SUM(B84:B87)</f>
        <v>0</v>
      </c>
      <c r="C88" s="733">
        <f>C82+SUM(C84:C87)</f>
        <v>0</v>
      </c>
      <c r="D88" s="733">
        <f>D82+SUM(D84:D87)</f>
        <v>0</v>
      </c>
      <c r="E88" s="737">
        <f>E82+SUM(E84:E87)</f>
        <v>0</v>
      </c>
    </row>
    <row r="89" spans="1:5">
      <c r="A89" s="757" t="s">
        <v>139</v>
      </c>
      <c r="B89" s="724">
        <f>C89+D89+E89</f>
        <v>0</v>
      </c>
      <c r="C89" s="726"/>
      <c r="D89" s="726"/>
      <c r="E89" s="727"/>
    </row>
    <row r="90" spans="1:5">
      <c r="A90" s="758" t="s">
        <v>140</v>
      </c>
      <c r="B90" s="730">
        <f>C90+D90+E90</f>
        <v>0</v>
      </c>
      <c r="C90" s="731"/>
      <c r="D90" s="731"/>
      <c r="E90" s="731"/>
    </row>
    <row r="91" spans="1:5">
      <c r="A91" s="758" t="s">
        <v>141</v>
      </c>
      <c r="B91" s="730">
        <f>C91+D91+E91</f>
        <v>0</v>
      </c>
      <c r="C91" s="731"/>
      <c r="D91" s="731"/>
      <c r="E91" s="731"/>
    </row>
    <row r="92" spans="1:5">
      <c r="A92" s="758" t="s">
        <v>142</v>
      </c>
      <c r="B92" s="730">
        <f>C92+D92+E92</f>
        <v>0</v>
      </c>
      <c r="C92" s="731"/>
      <c r="D92" s="731"/>
      <c r="E92" s="731"/>
    </row>
    <row r="93" spans="1:5" ht="13.5" thickBot="1">
      <c r="A93" s="759"/>
      <c r="B93" s="734">
        <f>C93+D93+E93</f>
        <v>0</v>
      </c>
      <c r="C93" s="735"/>
      <c r="D93" s="735"/>
      <c r="E93" s="736"/>
    </row>
    <row r="94" spans="1:5" ht="13.5" thickBot="1">
      <c r="A94" s="760" t="s">
        <v>110</v>
      </c>
      <c r="B94" s="732">
        <f>SUM(B89:B93)</f>
        <v>0</v>
      </c>
      <c r="C94" s="733">
        <f>SUM(C89:C93)</f>
        <v>0</v>
      </c>
      <c r="D94" s="733">
        <f>SUM(D89:D93)</f>
        <v>0</v>
      </c>
      <c r="E94" s="737">
        <f>SUM(E89:E93)</f>
        <v>0</v>
      </c>
    </row>
    <row r="95" spans="1:5">
      <c r="A95" s="761"/>
      <c r="B95" s="761"/>
      <c r="C95" s="761"/>
      <c r="D95" s="761"/>
      <c r="E95" s="761"/>
    </row>
    <row r="96" spans="1:5" ht="14.25">
      <c r="A96" s="835" t="s">
        <v>665</v>
      </c>
      <c r="B96" s="835"/>
      <c r="C96" s="836"/>
      <c r="D96" s="836"/>
      <c r="E96" s="836"/>
    </row>
    <row r="97" spans="1:5" ht="15.75" thickBot="1">
      <c r="A97" s="762"/>
      <c r="B97" s="762"/>
      <c r="C97" s="762"/>
      <c r="D97" s="762"/>
      <c r="E97" s="763" t="str">
        <f>$E$3</f>
        <v>Forintban!</v>
      </c>
    </row>
    <row r="98" spans="1:5" ht="13.5" thickBot="1">
      <c r="A98" s="837" t="s">
        <v>131</v>
      </c>
      <c r="B98" s="840" t="s">
        <v>660</v>
      </c>
      <c r="C98" s="841"/>
      <c r="D98" s="841"/>
      <c r="E98" s="842"/>
    </row>
    <row r="99" spans="1:5" ht="13.5" thickBot="1">
      <c r="A99" s="838"/>
      <c r="B99" s="843" t="s">
        <v>673</v>
      </c>
      <c r="C99" s="846" t="s">
        <v>661</v>
      </c>
      <c r="D99" s="847"/>
      <c r="E99" s="848"/>
    </row>
    <row r="100" spans="1:5">
      <c r="A100" s="838"/>
      <c r="B100" s="844"/>
      <c r="C100" s="843" t="str">
        <f>CONCATENATE(TARTALOMJEGYZÉK!$A$1,". előtti tervezett forrás, kiadás")</f>
        <v>2021. előtti tervezett forrás, kiadás</v>
      </c>
      <c r="D100" s="843" t="str">
        <f>CONCATENATE(TARTALOMJEGYZÉK!$A$1,". évi eredeti előirányzat")</f>
        <v>2021. évi eredeti előirányzat</v>
      </c>
      <c r="E100" s="843" t="str">
        <f>CONCATENATE(TARTALOMJEGYZÉK!$A$1,". év utáni tervezett forrás, kiadás")</f>
        <v>2021. év utáni tervezett forrás, kiadás</v>
      </c>
    </row>
    <row r="101" spans="1:5" ht="13.5" thickBot="1">
      <c r="A101" s="839"/>
      <c r="B101" s="845"/>
      <c r="C101" s="849"/>
      <c r="D101" s="849"/>
      <c r="E101" s="845"/>
    </row>
    <row r="102" spans="1:5" ht="13.5" thickBot="1">
      <c r="A102" s="748" t="s">
        <v>481</v>
      </c>
      <c r="B102" s="749" t="s">
        <v>662</v>
      </c>
      <c r="C102" s="750" t="s">
        <v>483</v>
      </c>
      <c r="D102" s="751" t="s">
        <v>485</v>
      </c>
      <c r="E102" s="752" t="s">
        <v>484</v>
      </c>
    </row>
    <row r="103" spans="1:5">
      <c r="A103" s="753" t="s">
        <v>132</v>
      </c>
      <c r="B103" s="724">
        <f t="shared" ref="B103:B108" si="2">C103+D103+E103</f>
        <v>0</v>
      </c>
      <c r="C103" s="726"/>
      <c r="D103" s="726"/>
      <c r="E103" s="727"/>
    </row>
    <row r="104" spans="1:5">
      <c r="A104" s="754" t="s">
        <v>143</v>
      </c>
      <c r="B104" s="728">
        <f t="shared" si="2"/>
        <v>0</v>
      </c>
      <c r="C104" s="729"/>
      <c r="D104" s="729"/>
      <c r="E104" s="729"/>
    </row>
    <row r="105" spans="1:5">
      <c r="A105" s="755" t="s">
        <v>133</v>
      </c>
      <c r="B105" s="730">
        <f t="shared" si="2"/>
        <v>0</v>
      </c>
      <c r="C105" s="731"/>
      <c r="D105" s="731"/>
      <c r="E105" s="731"/>
    </row>
    <row r="106" spans="1:5">
      <c r="A106" s="755" t="s">
        <v>145</v>
      </c>
      <c r="B106" s="730">
        <f t="shared" si="2"/>
        <v>0</v>
      </c>
      <c r="C106" s="731"/>
      <c r="D106" s="731"/>
      <c r="E106" s="731"/>
    </row>
    <row r="107" spans="1:5">
      <c r="A107" s="755" t="s">
        <v>134</v>
      </c>
      <c r="B107" s="730">
        <f t="shared" si="2"/>
        <v>0</v>
      </c>
      <c r="C107" s="731"/>
      <c r="D107" s="731"/>
      <c r="E107" s="731"/>
    </row>
    <row r="108" spans="1:5" ht="13.5" thickBot="1">
      <c r="A108" s="755" t="s">
        <v>135</v>
      </c>
      <c r="B108" s="730">
        <f t="shared" si="2"/>
        <v>0</v>
      </c>
      <c r="C108" s="731"/>
      <c r="D108" s="731"/>
      <c r="E108" s="731"/>
    </row>
    <row r="109" spans="1:5" ht="13.5" thickBot="1">
      <c r="A109" s="756" t="s">
        <v>136</v>
      </c>
      <c r="B109" s="732">
        <f>B103+SUM(B105:B108)</f>
        <v>0</v>
      </c>
      <c r="C109" s="733">
        <f>C103+SUM(C105:C108)</f>
        <v>0</v>
      </c>
      <c r="D109" s="733">
        <f>D103+SUM(D105:D108)</f>
        <v>0</v>
      </c>
      <c r="E109" s="737">
        <f>E103+SUM(E105:E108)</f>
        <v>0</v>
      </c>
    </row>
    <row r="110" spans="1:5">
      <c r="A110" s="757" t="s">
        <v>139</v>
      </c>
      <c r="B110" s="724">
        <f>C110+D110+E110</f>
        <v>0</v>
      </c>
      <c r="C110" s="726"/>
      <c r="D110" s="726"/>
      <c r="E110" s="727"/>
    </row>
    <row r="111" spans="1:5">
      <c r="A111" s="758" t="s">
        <v>140</v>
      </c>
      <c r="B111" s="730">
        <f>C111+D111+E111</f>
        <v>0</v>
      </c>
      <c r="C111" s="731"/>
      <c r="D111" s="731"/>
      <c r="E111" s="731"/>
    </row>
    <row r="112" spans="1:5">
      <c r="A112" s="758" t="s">
        <v>141</v>
      </c>
      <c r="B112" s="730">
        <f>C112+D112+E112</f>
        <v>0</v>
      </c>
      <c r="C112" s="731"/>
      <c r="D112" s="731"/>
      <c r="E112" s="731"/>
    </row>
    <row r="113" spans="1:5">
      <c r="A113" s="758" t="s">
        <v>142</v>
      </c>
      <c r="B113" s="730">
        <f>C113+D113+E113</f>
        <v>0</v>
      </c>
      <c r="C113" s="731"/>
      <c r="D113" s="731"/>
      <c r="E113" s="731"/>
    </row>
    <row r="114" spans="1:5" ht="13.5" thickBot="1">
      <c r="A114" s="759"/>
      <c r="B114" s="734">
        <f>C114+D114+E114</f>
        <v>0</v>
      </c>
      <c r="C114" s="735"/>
      <c r="D114" s="735"/>
      <c r="E114" s="736"/>
    </row>
    <row r="115" spans="1:5" ht="13.5" thickBot="1">
      <c r="A115" s="760" t="s">
        <v>110</v>
      </c>
      <c r="B115" s="732">
        <f>SUM(B110:B114)</f>
        <v>0</v>
      </c>
      <c r="C115" s="733">
        <f>SUM(C110:C114)</f>
        <v>0</v>
      </c>
      <c r="D115" s="733">
        <f>SUM(D110:D114)</f>
        <v>0</v>
      </c>
      <c r="E115" s="737">
        <f>SUM(E110:E114)</f>
        <v>0</v>
      </c>
    </row>
    <row r="116" spans="1:5">
      <c r="A116" s="738"/>
      <c r="B116" s="738"/>
      <c r="C116" s="738"/>
      <c r="D116" s="738"/>
      <c r="E116" s="738"/>
    </row>
    <row r="117" spans="1:5" ht="14.25">
      <c r="A117" s="835" t="s">
        <v>665</v>
      </c>
      <c r="B117" s="835"/>
      <c r="C117" s="836"/>
      <c r="D117" s="836"/>
      <c r="E117" s="836"/>
    </row>
    <row r="118" spans="1:5" ht="15.75" thickBot="1">
      <c r="A118" s="762"/>
      <c r="B118" s="762"/>
      <c r="C118" s="762"/>
      <c r="D118" s="762"/>
      <c r="E118" s="763" t="str">
        <f>$E$3</f>
        <v>Forintban!</v>
      </c>
    </row>
    <row r="119" spans="1:5" ht="13.5" thickBot="1">
      <c r="A119" s="837" t="s">
        <v>131</v>
      </c>
      <c r="B119" s="840" t="s">
        <v>660</v>
      </c>
      <c r="C119" s="841"/>
      <c r="D119" s="841"/>
      <c r="E119" s="842"/>
    </row>
    <row r="120" spans="1:5" ht="13.5" thickBot="1">
      <c r="A120" s="838"/>
      <c r="B120" s="843" t="s">
        <v>673</v>
      </c>
      <c r="C120" s="846" t="s">
        <v>661</v>
      </c>
      <c r="D120" s="847"/>
      <c r="E120" s="848"/>
    </row>
    <row r="121" spans="1:5">
      <c r="A121" s="838"/>
      <c r="B121" s="844"/>
      <c r="C121" s="843" t="str">
        <f>CONCATENATE(TARTALOMJEGYZÉK!$A$1,". előtti tervezett forrás, kiadás")</f>
        <v>2021. előtti tervezett forrás, kiadás</v>
      </c>
      <c r="D121" s="843" t="str">
        <f>CONCATENATE(TARTALOMJEGYZÉK!$A$1,". évi eredeti előirányzat")</f>
        <v>2021. évi eredeti előirányzat</v>
      </c>
      <c r="E121" s="843" t="str">
        <f>CONCATENATE(TARTALOMJEGYZÉK!$A$1,". év utáni tervezett forrás, kiadás")</f>
        <v>2021. év utáni tervezett forrás, kiadás</v>
      </c>
    </row>
    <row r="122" spans="1:5" ht="13.5" thickBot="1">
      <c r="A122" s="839"/>
      <c r="B122" s="845"/>
      <c r="C122" s="849"/>
      <c r="D122" s="849"/>
      <c r="E122" s="845"/>
    </row>
    <row r="123" spans="1:5" ht="13.5" thickBot="1">
      <c r="A123" s="748" t="s">
        <v>481</v>
      </c>
      <c r="B123" s="749" t="s">
        <v>662</v>
      </c>
      <c r="C123" s="750" t="s">
        <v>483</v>
      </c>
      <c r="D123" s="751" t="s">
        <v>485</v>
      </c>
      <c r="E123" s="752" t="s">
        <v>484</v>
      </c>
    </row>
    <row r="124" spans="1:5">
      <c r="A124" s="753" t="s">
        <v>132</v>
      </c>
      <c r="B124" s="724">
        <f t="shared" ref="B124:B129" si="3">C124+D124+E124</f>
        <v>0</v>
      </c>
      <c r="C124" s="726"/>
      <c r="D124" s="726"/>
      <c r="E124" s="727"/>
    </row>
    <row r="125" spans="1:5">
      <c r="A125" s="754" t="s">
        <v>143</v>
      </c>
      <c r="B125" s="728">
        <f t="shared" si="3"/>
        <v>0</v>
      </c>
      <c r="C125" s="729"/>
      <c r="D125" s="729"/>
      <c r="E125" s="729"/>
    </row>
    <row r="126" spans="1:5">
      <c r="A126" s="755" t="s">
        <v>133</v>
      </c>
      <c r="B126" s="730">
        <f t="shared" si="3"/>
        <v>0</v>
      </c>
      <c r="C126" s="731"/>
      <c r="D126" s="731"/>
      <c r="E126" s="731"/>
    </row>
    <row r="127" spans="1:5">
      <c r="A127" s="755" t="s">
        <v>145</v>
      </c>
      <c r="B127" s="730">
        <f t="shared" si="3"/>
        <v>0</v>
      </c>
      <c r="C127" s="731"/>
      <c r="D127" s="731"/>
      <c r="E127" s="731"/>
    </row>
    <row r="128" spans="1:5">
      <c r="A128" s="755" t="s">
        <v>134</v>
      </c>
      <c r="B128" s="730">
        <f t="shared" si="3"/>
        <v>0</v>
      </c>
      <c r="C128" s="731"/>
      <c r="D128" s="731"/>
      <c r="E128" s="731"/>
    </row>
    <row r="129" spans="1:5" ht="13.5" thickBot="1">
      <c r="A129" s="755" t="s">
        <v>135</v>
      </c>
      <c r="B129" s="730">
        <f t="shared" si="3"/>
        <v>0</v>
      </c>
      <c r="C129" s="731"/>
      <c r="D129" s="731"/>
      <c r="E129" s="731"/>
    </row>
    <row r="130" spans="1:5" ht="13.5" thickBot="1">
      <c r="A130" s="756" t="s">
        <v>136</v>
      </c>
      <c r="B130" s="732">
        <f>B124+SUM(B126:B129)</f>
        <v>0</v>
      </c>
      <c r="C130" s="733">
        <f>C124+SUM(C126:C129)</f>
        <v>0</v>
      </c>
      <c r="D130" s="733">
        <f>D124+SUM(D126:D129)</f>
        <v>0</v>
      </c>
      <c r="E130" s="737">
        <f>E124+SUM(E126:E129)</f>
        <v>0</v>
      </c>
    </row>
    <row r="131" spans="1:5">
      <c r="A131" s="757" t="s">
        <v>139</v>
      </c>
      <c r="B131" s="724">
        <f>C131+D131+E131</f>
        <v>0</v>
      </c>
      <c r="C131" s="726"/>
      <c r="D131" s="726"/>
      <c r="E131" s="727"/>
    </row>
    <row r="132" spans="1:5">
      <c r="A132" s="758" t="s">
        <v>140</v>
      </c>
      <c r="B132" s="730">
        <f>C132+D132+E132</f>
        <v>0</v>
      </c>
      <c r="C132" s="731"/>
      <c r="D132" s="731"/>
      <c r="E132" s="731"/>
    </row>
    <row r="133" spans="1:5">
      <c r="A133" s="758" t="s">
        <v>141</v>
      </c>
      <c r="B133" s="730">
        <f>C133+D133+E133</f>
        <v>0</v>
      </c>
      <c r="C133" s="731"/>
      <c r="D133" s="731"/>
      <c r="E133" s="731"/>
    </row>
    <row r="134" spans="1:5">
      <c r="A134" s="758" t="s">
        <v>142</v>
      </c>
      <c r="B134" s="730">
        <f>C134+D134+E134</f>
        <v>0</v>
      </c>
      <c r="C134" s="731"/>
      <c r="D134" s="731"/>
      <c r="E134" s="731"/>
    </row>
    <row r="135" spans="1:5" ht="13.5" thickBot="1">
      <c r="A135" s="759"/>
      <c r="B135" s="734">
        <f>C135+D135+E135</f>
        <v>0</v>
      </c>
      <c r="C135" s="735"/>
      <c r="D135" s="735"/>
      <c r="E135" s="736"/>
    </row>
    <row r="136" spans="1:5" ht="13.5" thickBot="1">
      <c r="A136" s="760" t="s">
        <v>110</v>
      </c>
      <c r="B136" s="732">
        <f>SUM(B131:B135)</f>
        <v>0</v>
      </c>
      <c r="C136" s="733">
        <f>SUM(C131:C135)</f>
        <v>0</v>
      </c>
      <c r="D136" s="733">
        <f>SUM(D131:D135)</f>
        <v>0</v>
      </c>
      <c r="E136" s="737">
        <f>SUM(E131:E135)</f>
        <v>0</v>
      </c>
    </row>
    <row r="138" spans="1:5" ht="14.25">
      <c r="A138" s="816" t="s">
        <v>665</v>
      </c>
      <c r="B138" s="816"/>
      <c r="C138" s="818"/>
      <c r="D138" s="818"/>
      <c r="E138" s="818"/>
    </row>
    <row r="139" spans="1:5" ht="15.75" thickBot="1">
      <c r="A139" s="652"/>
      <c r="B139" s="652"/>
      <c r="C139" s="652"/>
      <c r="D139" s="652"/>
      <c r="E139" s="691" t="str">
        <f>$E$3</f>
        <v>Forintban!</v>
      </c>
    </row>
    <row r="140" spans="1:5" ht="13.5" thickBot="1">
      <c r="A140" s="819" t="s">
        <v>131</v>
      </c>
      <c r="B140" s="822" t="s">
        <v>660</v>
      </c>
      <c r="C140" s="823"/>
      <c r="D140" s="823"/>
      <c r="E140" s="824"/>
    </row>
    <row r="141" spans="1:5" ht="13.5" thickBot="1">
      <c r="A141" s="820"/>
      <c r="B141" s="825" t="s">
        <v>673</v>
      </c>
      <c r="C141" s="830" t="s">
        <v>661</v>
      </c>
      <c r="D141" s="831"/>
      <c r="E141" s="832"/>
    </row>
    <row r="142" spans="1:5">
      <c r="A142" s="820"/>
      <c r="B142" s="826"/>
      <c r="C142" s="825" t="str">
        <f>CONCATENATE(TARTALOMJEGYZÉK!$A$1,". előtti tervezett forrás, kiadás")</f>
        <v>2021. előtti tervezett forrás, kiadás</v>
      </c>
      <c r="D142" s="825" t="str">
        <f>CONCATENATE(TARTALOMJEGYZÉK!$A$1,". évi eredeti előirányzat")</f>
        <v>2021. évi eredeti előirányzat</v>
      </c>
      <c r="E142" s="825" t="str">
        <f>CONCATENATE(TARTALOMJEGYZÉK!$A$1,". év utáni tervezett forrás, kiadás")</f>
        <v>2021. év utáni tervezett forrás, kiadás</v>
      </c>
    </row>
    <row r="143" spans="1:5" ht="13.5" thickBot="1">
      <c r="A143" s="821"/>
      <c r="B143" s="827"/>
      <c r="C143" s="833"/>
      <c r="D143" s="833"/>
      <c r="E143" s="827"/>
    </row>
    <row r="144" spans="1:5" ht="13.5" thickBot="1">
      <c r="A144" s="653" t="s">
        <v>481</v>
      </c>
      <c r="B144" s="654" t="s">
        <v>662</v>
      </c>
      <c r="C144" s="655" t="s">
        <v>483</v>
      </c>
      <c r="D144" s="656" t="s">
        <v>485</v>
      </c>
      <c r="E144" s="657" t="s">
        <v>484</v>
      </c>
    </row>
    <row r="145" spans="1:5">
      <c r="A145" s="658" t="s">
        <v>132</v>
      </c>
      <c r="B145" s="678">
        <f t="shared" ref="B145:B150" si="4">C145+D145+E145</f>
        <v>0</v>
      </c>
      <c r="C145" s="679"/>
      <c r="D145" s="679"/>
      <c r="E145" s="680"/>
    </row>
    <row r="146" spans="1:5">
      <c r="A146" s="659" t="s">
        <v>143</v>
      </c>
      <c r="B146" s="681">
        <f t="shared" si="4"/>
        <v>0</v>
      </c>
      <c r="C146" s="682"/>
      <c r="D146" s="682"/>
      <c r="E146" s="682"/>
    </row>
    <row r="147" spans="1:5">
      <c r="A147" s="660" t="s">
        <v>133</v>
      </c>
      <c r="B147" s="683">
        <f t="shared" si="4"/>
        <v>0</v>
      </c>
      <c r="C147" s="684"/>
      <c r="D147" s="684"/>
      <c r="E147" s="684"/>
    </row>
    <row r="148" spans="1:5">
      <c r="A148" s="660" t="s">
        <v>145</v>
      </c>
      <c r="B148" s="683">
        <f t="shared" si="4"/>
        <v>0</v>
      </c>
      <c r="C148" s="684"/>
      <c r="D148" s="684"/>
      <c r="E148" s="684"/>
    </row>
    <row r="149" spans="1:5">
      <c r="A149" s="660" t="s">
        <v>134</v>
      </c>
      <c r="B149" s="683">
        <f t="shared" si="4"/>
        <v>0</v>
      </c>
      <c r="C149" s="684"/>
      <c r="D149" s="684"/>
      <c r="E149" s="684"/>
    </row>
    <row r="150" spans="1:5" ht="13.5" thickBot="1">
      <c r="A150" s="660" t="s">
        <v>135</v>
      </c>
      <c r="B150" s="683">
        <f t="shared" si="4"/>
        <v>0</v>
      </c>
      <c r="C150" s="684"/>
      <c r="D150" s="684"/>
      <c r="E150" s="684"/>
    </row>
    <row r="151" spans="1:5" ht="13.5" thickBot="1">
      <c r="A151" s="661" t="s">
        <v>136</v>
      </c>
      <c r="B151" s="685">
        <f>B145+SUM(B147:B150)</f>
        <v>0</v>
      </c>
      <c r="C151" s="686">
        <f>C145+SUM(C147:C150)</f>
        <v>0</v>
      </c>
      <c r="D151" s="686">
        <f>D145+SUM(D147:D150)</f>
        <v>0</v>
      </c>
      <c r="E151" s="687">
        <f>E145+SUM(E147:E150)</f>
        <v>0</v>
      </c>
    </row>
    <row r="152" spans="1:5">
      <c r="A152" s="662" t="s">
        <v>139</v>
      </c>
      <c r="B152" s="678">
        <f>C152+D152+E152</f>
        <v>0</v>
      </c>
      <c r="C152" s="679"/>
      <c r="D152" s="679"/>
      <c r="E152" s="680"/>
    </row>
    <row r="153" spans="1:5">
      <c r="A153" s="663" t="s">
        <v>140</v>
      </c>
      <c r="B153" s="683">
        <f>C153+D153+E153</f>
        <v>0</v>
      </c>
      <c r="C153" s="684"/>
      <c r="D153" s="684"/>
      <c r="E153" s="684"/>
    </row>
    <row r="154" spans="1:5">
      <c r="A154" s="663" t="s">
        <v>141</v>
      </c>
      <c r="B154" s="683">
        <f>C154+D154+E154</f>
        <v>0</v>
      </c>
      <c r="C154" s="684"/>
      <c r="D154" s="684"/>
      <c r="E154" s="684"/>
    </row>
    <row r="155" spans="1:5">
      <c r="A155" s="663" t="s">
        <v>142</v>
      </c>
      <c r="B155" s="683">
        <f>C155+D155+E155</f>
        <v>0</v>
      </c>
      <c r="C155" s="684"/>
      <c r="D155" s="684"/>
      <c r="E155" s="684"/>
    </row>
    <row r="156" spans="1:5" ht="13.5" thickBot="1">
      <c r="A156" s="664"/>
      <c r="B156" s="688">
        <f>C156+D156+E156</f>
        <v>0</v>
      </c>
      <c r="C156" s="689"/>
      <c r="D156" s="689"/>
      <c r="E156" s="690"/>
    </row>
    <row r="157" spans="1:5" ht="13.5" thickBot="1">
      <c r="A157" s="665" t="s">
        <v>110</v>
      </c>
      <c r="B157" s="685">
        <f>SUM(B152:B156)</f>
        <v>0</v>
      </c>
      <c r="C157" s="686">
        <f>SUM(C152:C156)</f>
        <v>0</v>
      </c>
      <c r="D157" s="686">
        <f>SUM(D152:D156)</f>
        <v>0</v>
      </c>
      <c r="E157" s="687">
        <f>SUM(E152:E156)</f>
        <v>0</v>
      </c>
    </row>
    <row r="159" spans="1:5" ht="14.25">
      <c r="A159" s="816" t="s">
        <v>665</v>
      </c>
      <c r="B159" s="816"/>
      <c r="C159" s="818"/>
      <c r="D159" s="818"/>
      <c r="E159" s="818"/>
    </row>
    <row r="160" spans="1:5" ht="15.75" thickBot="1">
      <c r="A160" s="652"/>
      <c r="B160" s="652"/>
      <c r="C160" s="652"/>
      <c r="D160" s="652"/>
      <c r="E160" s="691" t="str">
        <f>$E$3</f>
        <v>Forintban!</v>
      </c>
    </row>
    <row r="161" spans="1:5" ht="13.5" thickBot="1">
      <c r="A161" s="819" t="s">
        <v>131</v>
      </c>
      <c r="B161" s="822" t="s">
        <v>660</v>
      </c>
      <c r="C161" s="823"/>
      <c r="D161" s="823"/>
      <c r="E161" s="824"/>
    </row>
    <row r="162" spans="1:5" ht="13.5" thickBot="1">
      <c r="A162" s="820"/>
      <c r="B162" s="825" t="s">
        <v>673</v>
      </c>
      <c r="C162" s="830" t="s">
        <v>661</v>
      </c>
      <c r="D162" s="831"/>
      <c r="E162" s="832"/>
    </row>
    <row r="163" spans="1:5">
      <c r="A163" s="820"/>
      <c r="B163" s="826"/>
      <c r="C163" s="825" t="str">
        <f>CONCATENATE(TARTALOMJEGYZÉK!$A$1,". előtti tervezett forrás, kiadás")</f>
        <v>2021. előtti tervezett forrás, kiadás</v>
      </c>
      <c r="D163" s="825" t="str">
        <f>CONCATENATE(TARTALOMJEGYZÉK!$A$1,". évi eredeti előirányzat")</f>
        <v>2021. évi eredeti előirányzat</v>
      </c>
      <c r="E163" s="825" t="str">
        <f>CONCATENATE(TARTALOMJEGYZÉK!$A$1,". év utáni tervezett forrás, kiadás")</f>
        <v>2021. év utáni tervezett forrás, kiadás</v>
      </c>
    </row>
    <row r="164" spans="1:5" ht="13.5" thickBot="1">
      <c r="A164" s="821"/>
      <c r="B164" s="827"/>
      <c r="C164" s="833"/>
      <c r="D164" s="833"/>
      <c r="E164" s="827"/>
    </row>
    <row r="165" spans="1:5" ht="13.5" thickBot="1">
      <c r="A165" s="653" t="s">
        <v>481</v>
      </c>
      <c r="B165" s="654" t="s">
        <v>662</v>
      </c>
      <c r="C165" s="655" t="s">
        <v>483</v>
      </c>
      <c r="D165" s="656" t="s">
        <v>485</v>
      </c>
      <c r="E165" s="657" t="s">
        <v>484</v>
      </c>
    </row>
    <row r="166" spans="1:5">
      <c r="A166" s="658" t="s">
        <v>132</v>
      </c>
      <c r="B166" s="678">
        <f t="shared" ref="B166:B171" si="5">C166+D166+E166</f>
        <v>0</v>
      </c>
      <c r="C166" s="679"/>
      <c r="D166" s="679"/>
      <c r="E166" s="680"/>
    </row>
    <row r="167" spans="1:5">
      <c r="A167" s="659" t="s">
        <v>143</v>
      </c>
      <c r="B167" s="681">
        <f t="shared" si="5"/>
        <v>0</v>
      </c>
      <c r="C167" s="682"/>
      <c r="D167" s="682"/>
      <c r="E167" s="682"/>
    </row>
    <row r="168" spans="1:5">
      <c r="A168" s="660" t="s">
        <v>133</v>
      </c>
      <c r="B168" s="683">
        <f t="shared" si="5"/>
        <v>0</v>
      </c>
      <c r="C168" s="684"/>
      <c r="D168" s="684"/>
      <c r="E168" s="684"/>
    </row>
    <row r="169" spans="1:5">
      <c r="A169" s="660" t="s">
        <v>145</v>
      </c>
      <c r="B169" s="683">
        <f t="shared" si="5"/>
        <v>0</v>
      </c>
      <c r="C169" s="684"/>
      <c r="D169" s="684"/>
      <c r="E169" s="684"/>
    </row>
    <row r="170" spans="1:5">
      <c r="A170" s="660" t="s">
        <v>134</v>
      </c>
      <c r="B170" s="683">
        <f t="shared" si="5"/>
        <v>0</v>
      </c>
      <c r="C170" s="684"/>
      <c r="D170" s="684"/>
      <c r="E170" s="684"/>
    </row>
    <row r="171" spans="1:5" ht="13.5" thickBot="1">
      <c r="A171" s="660" t="s">
        <v>135</v>
      </c>
      <c r="B171" s="683">
        <f t="shared" si="5"/>
        <v>0</v>
      </c>
      <c r="C171" s="684"/>
      <c r="D171" s="684"/>
      <c r="E171" s="684"/>
    </row>
    <row r="172" spans="1:5" ht="13.5" thickBot="1">
      <c r="A172" s="661" t="s">
        <v>136</v>
      </c>
      <c r="B172" s="685">
        <f>B166+SUM(B168:B171)</f>
        <v>0</v>
      </c>
      <c r="C172" s="686">
        <f>C166+SUM(C168:C171)</f>
        <v>0</v>
      </c>
      <c r="D172" s="686">
        <f>D166+SUM(D168:D171)</f>
        <v>0</v>
      </c>
      <c r="E172" s="687">
        <f>E166+SUM(E168:E171)</f>
        <v>0</v>
      </c>
    </row>
    <row r="173" spans="1:5">
      <c r="A173" s="662" t="s">
        <v>139</v>
      </c>
      <c r="B173" s="678">
        <f>C173+D173+E173</f>
        <v>0</v>
      </c>
      <c r="C173" s="679"/>
      <c r="D173" s="679"/>
      <c r="E173" s="680"/>
    </row>
    <row r="174" spans="1:5">
      <c r="A174" s="663" t="s">
        <v>140</v>
      </c>
      <c r="B174" s="683">
        <f>C174+D174+E174</f>
        <v>0</v>
      </c>
      <c r="C174" s="684"/>
      <c r="D174" s="684"/>
      <c r="E174" s="684"/>
    </row>
    <row r="175" spans="1:5">
      <c r="A175" s="663" t="s">
        <v>141</v>
      </c>
      <c r="B175" s="683">
        <f>C175+D175+E175</f>
        <v>0</v>
      </c>
      <c r="C175" s="684"/>
      <c r="D175" s="684"/>
      <c r="E175" s="684"/>
    </row>
    <row r="176" spans="1:5">
      <c r="A176" s="663" t="s">
        <v>142</v>
      </c>
      <c r="B176" s="683">
        <f>C176+D176+E176</f>
        <v>0</v>
      </c>
      <c r="C176" s="684"/>
      <c r="D176" s="684"/>
      <c r="E176" s="684"/>
    </row>
    <row r="177" spans="1:5" ht="13.5" thickBot="1">
      <c r="A177" s="664"/>
      <c r="B177" s="688">
        <f>C177+D177+E177</f>
        <v>0</v>
      </c>
      <c r="C177" s="689"/>
      <c r="D177" s="689"/>
      <c r="E177" s="690"/>
    </row>
    <row r="178" spans="1:5" ht="13.5" thickBot="1">
      <c r="A178" s="665" t="s">
        <v>110</v>
      </c>
      <c r="B178" s="685">
        <f>SUM(B173:B177)</f>
        <v>0</v>
      </c>
      <c r="C178" s="686">
        <f>SUM(C173:C177)</f>
        <v>0</v>
      </c>
      <c r="D178" s="686">
        <f>SUM(D173:D177)</f>
        <v>0</v>
      </c>
      <c r="E178" s="687">
        <f>SUM(E173:E177)</f>
        <v>0</v>
      </c>
    </row>
    <row r="180" spans="1:5" ht="14.25">
      <c r="A180" s="816" t="s">
        <v>665</v>
      </c>
      <c r="B180" s="816"/>
      <c r="C180" s="818"/>
      <c r="D180" s="818"/>
      <c r="E180" s="818"/>
    </row>
    <row r="181" spans="1:5" ht="15.75" thickBot="1">
      <c r="A181" s="652"/>
      <c r="B181" s="652"/>
      <c r="C181" s="652"/>
      <c r="D181" s="652"/>
      <c r="E181" s="691" t="str">
        <f>$E$3</f>
        <v>Forintban!</v>
      </c>
    </row>
    <row r="182" spans="1:5" ht="13.5" thickBot="1">
      <c r="A182" s="819" t="s">
        <v>131</v>
      </c>
      <c r="B182" s="822" t="s">
        <v>660</v>
      </c>
      <c r="C182" s="823"/>
      <c r="D182" s="823"/>
      <c r="E182" s="824"/>
    </row>
    <row r="183" spans="1:5" ht="13.5" thickBot="1">
      <c r="A183" s="820"/>
      <c r="B183" s="825" t="s">
        <v>673</v>
      </c>
      <c r="C183" s="830" t="s">
        <v>661</v>
      </c>
      <c r="D183" s="831"/>
      <c r="E183" s="832"/>
    </row>
    <row r="184" spans="1:5">
      <c r="A184" s="820"/>
      <c r="B184" s="826"/>
      <c r="C184" s="825" t="str">
        <f>CONCATENATE(TARTALOMJEGYZÉK!$A$1,". előtti tervezett forrás, kiadás")</f>
        <v>2021. előtti tervezett forrás, kiadás</v>
      </c>
      <c r="D184" s="825" t="str">
        <f>CONCATENATE(TARTALOMJEGYZÉK!$A$1,". évi eredeti előirányzat")</f>
        <v>2021. évi eredeti előirányzat</v>
      </c>
      <c r="E184" s="825" t="str">
        <f>CONCATENATE(TARTALOMJEGYZÉK!$A$1,". év utáni tervezett forrás, kiadás")</f>
        <v>2021. év utáni tervezett forrás, kiadás</v>
      </c>
    </row>
    <row r="185" spans="1:5" ht="13.5" thickBot="1">
      <c r="A185" s="821"/>
      <c r="B185" s="827"/>
      <c r="C185" s="833"/>
      <c r="D185" s="833"/>
      <c r="E185" s="827"/>
    </row>
    <row r="186" spans="1:5" ht="13.5" thickBot="1">
      <c r="A186" s="653" t="s">
        <v>481</v>
      </c>
      <c r="B186" s="654" t="s">
        <v>662</v>
      </c>
      <c r="C186" s="655" t="s">
        <v>483</v>
      </c>
      <c r="D186" s="656" t="s">
        <v>485</v>
      </c>
      <c r="E186" s="657" t="s">
        <v>484</v>
      </c>
    </row>
    <row r="187" spans="1:5">
      <c r="A187" s="658" t="s">
        <v>132</v>
      </c>
      <c r="B187" s="678">
        <f t="shared" ref="B187:B192" si="6">C187+D187+E187</f>
        <v>0</v>
      </c>
      <c r="C187" s="679"/>
      <c r="D187" s="679"/>
      <c r="E187" s="680"/>
    </row>
    <row r="188" spans="1:5">
      <c r="A188" s="659" t="s">
        <v>143</v>
      </c>
      <c r="B188" s="681">
        <f t="shared" si="6"/>
        <v>0</v>
      </c>
      <c r="C188" s="682"/>
      <c r="D188" s="682"/>
      <c r="E188" s="682"/>
    </row>
    <row r="189" spans="1:5">
      <c r="A189" s="660" t="s">
        <v>133</v>
      </c>
      <c r="B189" s="683">
        <f t="shared" si="6"/>
        <v>0</v>
      </c>
      <c r="C189" s="684"/>
      <c r="D189" s="684"/>
      <c r="E189" s="684"/>
    </row>
    <row r="190" spans="1:5">
      <c r="A190" s="660" t="s">
        <v>145</v>
      </c>
      <c r="B190" s="683">
        <f t="shared" si="6"/>
        <v>0</v>
      </c>
      <c r="C190" s="684"/>
      <c r="D190" s="684"/>
      <c r="E190" s="684"/>
    </row>
    <row r="191" spans="1:5">
      <c r="A191" s="660" t="s">
        <v>134</v>
      </c>
      <c r="B191" s="683">
        <f t="shared" si="6"/>
        <v>0</v>
      </c>
      <c r="C191" s="684"/>
      <c r="D191" s="684"/>
      <c r="E191" s="684"/>
    </row>
    <row r="192" spans="1:5" ht="13.5" thickBot="1">
      <c r="A192" s="660" t="s">
        <v>135</v>
      </c>
      <c r="B192" s="683">
        <f t="shared" si="6"/>
        <v>0</v>
      </c>
      <c r="C192" s="684"/>
      <c r="D192" s="684"/>
      <c r="E192" s="684"/>
    </row>
    <row r="193" spans="1:5" ht="13.5" thickBot="1">
      <c r="A193" s="661" t="s">
        <v>136</v>
      </c>
      <c r="B193" s="685">
        <f>B187+SUM(B189:B192)</f>
        <v>0</v>
      </c>
      <c r="C193" s="686">
        <f>C187+SUM(C189:C192)</f>
        <v>0</v>
      </c>
      <c r="D193" s="686">
        <f>D187+SUM(D189:D192)</f>
        <v>0</v>
      </c>
      <c r="E193" s="687">
        <f>E187+SUM(E189:E192)</f>
        <v>0</v>
      </c>
    </row>
    <row r="194" spans="1:5">
      <c r="A194" s="662" t="s">
        <v>139</v>
      </c>
      <c r="B194" s="678">
        <f>C194+D194+E194</f>
        <v>0</v>
      </c>
      <c r="C194" s="679"/>
      <c r="D194" s="679"/>
      <c r="E194" s="680"/>
    </row>
    <row r="195" spans="1:5">
      <c r="A195" s="663" t="s">
        <v>140</v>
      </c>
      <c r="B195" s="683">
        <f>C195+D195+E195</f>
        <v>0</v>
      </c>
      <c r="C195" s="684"/>
      <c r="D195" s="684"/>
      <c r="E195" s="684"/>
    </row>
    <row r="196" spans="1:5">
      <c r="A196" s="663" t="s">
        <v>141</v>
      </c>
      <c r="B196" s="683">
        <f>C196+D196+E196</f>
        <v>0</v>
      </c>
      <c r="C196" s="684"/>
      <c r="D196" s="684"/>
      <c r="E196" s="684"/>
    </row>
    <row r="197" spans="1:5">
      <c r="A197" s="663" t="s">
        <v>142</v>
      </c>
      <c r="B197" s="683">
        <f>C197+D197+E197</f>
        <v>0</v>
      </c>
      <c r="C197" s="684"/>
      <c r="D197" s="684"/>
      <c r="E197" s="684"/>
    </row>
    <row r="198" spans="1:5" ht="13.5" thickBot="1">
      <c r="A198" s="664"/>
      <c r="B198" s="688">
        <f>C198+D198+E198</f>
        <v>0</v>
      </c>
      <c r="C198" s="689"/>
      <c r="D198" s="689"/>
      <c r="E198" s="690"/>
    </row>
    <row r="199" spans="1:5" ht="13.5" thickBot="1">
      <c r="A199" s="665" t="s">
        <v>110</v>
      </c>
      <c r="B199" s="685">
        <f>SUM(B194:B198)</f>
        <v>0</v>
      </c>
      <c r="C199" s="686">
        <f>SUM(C194:C198)</f>
        <v>0</v>
      </c>
      <c r="D199" s="686">
        <f>SUM(D194:D198)</f>
        <v>0</v>
      </c>
      <c r="E199" s="687">
        <f>SUM(E194:E198)</f>
        <v>0</v>
      </c>
    </row>
    <row r="201" spans="1:5" ht="14.25">
      <c r="A201" s="816" t="s">
        <v>665</v>
      </c>
      <c r="B201" s="816"/>
      <c r="C201" s="818"/>
      <c r="D201" s="818"/>
      <c r="E201" s="818"/>
    </row>
    <row r="202" spans="1:5" ht="15.75" thickBot="1">
      <c r="A202" s="652"/>
      <c r="B202" s="652"/>
      <c r="C202" s="652"/>
      <c r="D202" s="652"/>
      <c r="E202" s="691" t="str">
        <f>$E$3</f>
        <v>Forintban!</v>
      </c>
    </row>
    <row r="203" spans="1:5" ht="13.5" thickBot="1">
      <c r="A203" s="819" t="s">
        <v>131</v>
      </c>
      <c r="B203" s="822" t="s">
        <v>660</v>
      </c>
      <c r="C203" s="823"/>
      <c r="D203" s="823"/>
      <c r="E203" s="824"/>
    </row>
    <row r="204" spans="1:5" ht="13.5" thickBot="1">
      <c r="A204" s="820"/>
      <c r="B204" s="825" t="s">
        <v>673</v>
      </c>
      <c r="C204" s="830" t="s">
        <v>661</v>
      </c>
      <c r="D204" s="831"/>
      <c r="E204" s="832"/>
    </row>
    <row r="205" spans="1:5">
      <c r="A205" s="820"/>
      <c r="B205" s="826"/>
      <c r="C205" s="825" t="str">
        <f>CONCATENATE(TARTALOMJEGYZÉK!$A$1,". előtti tervezett forrás, kiadás")</f>
        <v>2021. előtti tervezett forrás, kiadás</v>
      </c>
      <c r="D205" s="825" t="str">
        <f>CONCATENATE(TARTALOMJEGYZÉK!$A$1,". évi eredeti előirányzat")</f>
        <v>2021. évi eredeti előirányzat</v>
      </c>
      <c r="E205" s="825" t="str">
        <f>CONCATENATE(TARTALOMJEGYZÉK!$A$1,". év utáni tervezett forrás, kiadás")</f>
        <v>2021. év utáni tervezett forrás, kiadás</v>
      </c>
    </row>
    <row r="206" spans="1:5" ht="13.5" thickBot="1">
      <c r="A206" s="821"/>
      <c r="B206" s="827"/>
      <c r="C206" s="833"/>
      <c r="D206" s="833"/>
      <c r="E206" s="827"/>
    </row>
    <row r="207" spans="1:5" ht="13.5" thickBot="1">
      <c r="A207" s="653" t="s">
        <v>481</v>
      </c>
      <c r="B207" s="654" t="s">
        <v>662</v>
      </c>
      <c r="C207" s="655" t="s">
        <v>483</v>
      </c>
      <c r="D207" s="656" t="s">
        <v>485</v>
      </c>
      <c r="E207" s="657" t="s">
        <v>484</v>
      </c>
    </row>
    <row r="208" spans="1:5">
      <c r="A208" s="658" t="s">
        <v>132</v>
      </c>
      <c r="B208" s="678">
        <f t="shared" ref="B208:B213" si="7">C208+D208+E208</f>
        <v>0</v>
      </c>
      <c r="C208" s="679"/>
      <c r="D208" s="679"/>
      <c r="E208" s="680"/>
    </row>
    <row r="209" spans="1:5">
      <c r="A209" s="659" t="s">
        <v>143</v>
      </c>
      <c r="B209" s="681">
        <f t="shared" si="7"/>
        <v>0</v>
      </c>
      <c r="C209" s="682"/>
      <c r="D209" s="682"/>
      <c r="E209" s="682"/>
    </row>
    <row r="210" spans="1:5">
      <c r="A210" s="660" t="s">
        <v>133</v>
      </c>
      <c r="B210" s="683">
        <f t="shared" si="7"/>
        <v>0</v>
      </c>
      <c r="C210" s="684"/>
      <c r="D210" s="684"/>
      <c r="E210" s="684"/>
    </row>
    <row r="211" spans="1:5">
      <c r="A211" s="660" t="s">
        <v>145</v>
      </c>
      <c r="B211" s="683">
        <f t="shared" si="7"/>
        <v>0</v>
      </c>
      <c r="C211" s="684"/>
      <c r="D211" s="684"/>
      <c r="E211" s="684"/>
    </row>
    <row r="212" spans="1:5">
      <c r="A212" s="660" t="s">
        <v>134</v>
      </c>
      <c r="B212" s="683">
        <f t="shared" si="7"/>
        <v>0</v>
      </c>
      <c r="C212" s="684"/>
      <c r="D212" s="684"/>
      <c r="E212" s="684"/>
    </row>
    <row r="213" spans="1:5" ht="13.5" thickBot="1">
      <c r="A213" s="660" t="s">
        <v>135</v>
      </c>
      <c r="B213" s="683">
        <f t="shared" si="7"/>
        <v>0</v>
      </c>
      <c r="C213" s="684"/>
      <c r="D213" s="684"/>
      <c r="E213" s="684"/>
    </row>
    <row r="214" spans="1:5" ht="13.5" thickBot="1">
      <c r="A214" s="661" t="s">
        <v>136</v>
      </c>
      <c r="B214" s="685">
        <f>B208+SUM(B210:B213)</f>
        <v>0</v>
      </c>
      <c r="C214" s="686">
        <f>C208+SUM(C210:C213)</f>
        <v>0</v>
      </c>
      <c r="D214" s="686">
        <f>D208+SUM(D210:D213)</f>
        <v>0</v>
      </c>
      <c r="E214" s="687">
        <f>E208+SUM(E210:E213)</f>
        <v>0</v>
      </c>
    </row>
    <row r="215" spans="1:5">
      <c r="A215" s="662" t="s">
        <v>139</v>
      </c>
      <c r="B215" s="678">
        <f>C215+D215+E215</f>
        <v>0</v>
      </c>
      <c r="C215" s="679"/>
      <c r="D215" s="679"/>
      <c r="E215" s="680"/>
    </row>
    <row r="216" spans="1:5">
      <c r="A216" s="663" t="s">
        <v>140</v>
      </c>
      <c r="B216" s="683">
        <f>C216+D216+E216</f>
        <v>0</v>
      </c>
      <c r="C216" s="684"/>
      <c r="D216" s="684"/>
      <c r="E216" s="684"/>
    </row>
    <row r="217" spans="1:5">
      <c r="A217" s="663" t="s">
        <v>141</v>
      </c>
      <c r="B217" s="683">
        <f>C217+D217+E217</f>
        <v>0</v>
      </c>
      <c r="C217" s="684"/>
      <c r="D217" s="684"/>
      <c r="E217" s="684"/>
    </row>
    <row r="218" spans="1:5">
      <c r="A218" s="663" t="s">
        <v>142</v>
      </c>
      <c r="B218" s="683">
        <f>C218+D218+E218</f>
        <v>0</v>
      </c>
      <c r="C218" s="684"/>
      <c r="D218" s="684"/>
      <c r="E218" s="684"/>
    </row>
    <row r="219" spans="1:5" ht="13.5" thickBot="1">
      <c r="A219" s="664"/>
      <c r="B219" s="688">
        <f>C219+D219+E219</f>
        <v>0</v>
      </c>
      <c r="C219" s="689"/>
      <c r="D219" s="689"/>
      <c r="E219" s="690"/>
    </row>
    <row r="220" spans="1:5" ht="13.5" thickBot="1">
      <c r="A220" s="665" t="s">
        <v>110</v>
      </c>
      <c r="B220" s="685">
        <f>SUM(B215:B219)</f>
        <v>0</v>
      </c>
      <c r="C220" s="686">
        <f>SUM(C215:C219)</f>
        <v>0</v>
      </c>
      <c r="D220" s="686">
        <f>SUM(D215:D219)</f>
        <v>0</v>
      </c>
      <c r="E220" s="687">
        <f>SUM(E215:E219)</f>
        <v>0</v>
      </c>
    </row>
  </sheetData>
  <mergeCells count="98">
    <mergeCell ref="A201:B201"/>
    <mergeCell ref="C201:E201"/>
    <mergeCell ref="A203:A206"/>
    <mergeCell ref="B203:E203"/>
    <mergeCell ref="B204:B206"/>
    <mergeCell ref="C204:E204"/>
    <mergeCell ref="C205:C206"/>
    <mergeCell ref="D205:D206"/>
    <mergeCell ref="E205:E206"/>
    <mergeCell ref="A180:B180"/>
    <mergeCell ref="C180:E180"/>
    <mergeCell ref="A182:A185"/>
    <mergeCell ref="B182:E182"/>
    <mergeCell ref="B183:B185"/>
    <mergeCell ref="C183:E183"/>
    <mergeCell ref="C184:C185"/>
    <mergeCell ref="D184:D185"/>
    <mergeCell ref="E184:E185"/>
    <mergeCell ref="A159:B159"/>
    <mergeCell ref="C159:E159"/>
    <mergeCell ref="A161:A164"/>
    <mergeCell ref="B161:E161"/>
    <mergeCell ref="B162:B164"/>
    <mergeCell ref="C162:E162"/>
    <mergeCell ref="C163:C164"/>
    <mergeCell ref="D163:D164"/>
    <mergeCell ref="E163:E164"/>
    <mergeCell ref="A138:B138"/>
    <mergeCell ref="C138:E138"/>
    <mergeCell ref="A140:A143"/>
    <mergeCell ref="B140:E140"/>
    <mergeCell ref="B141:B143"/>
    <mergeCell ref="C141:E141"/>
    <mergeCell ref="C142:C143"/>
    <mergeCell ref="D142:D143"/>
    <mergeCell ref="E142:E143"/>
    <mergeCell ref="A117:B117"/>
    <mergeCell ref="C117:E117"/>
    <mergeCell ref="A119:A122"/>
    <mergeCell ref="B119:E119"/>
    <mergeCell ref="B120:B122"/>
    <mergeCell ref="C120:E120"/>
    <mergeCell ref="C121:C122"/>
    <mergeCell ref="D121:D122"/>
    <mergeCell ref="E121:E122"/>
    <mergeCell ref="A96:B96"/>
    <mergeCell ref="C96:E96"/>
    <mergeCell ref="A98:A101"/>
    <mergeCell ref="B98:E98"/>
    <mergeCell ref="B99:B101"/>
    <mergeCell ref="C99:E99"/>
    <mergeCell ref="C100:C101"/>
    <mergeCell ref="D100:D101"/>
    <mergeCell ref="E100:E101"/>
    <mergeCell ref="E58:E59"/>
    <mergeCell ref="A75:B75"/>
    <mergeCell ref="C75:E75"/>
    <mergeCell ref="A77:A80"/>
    <mergeCell ref="B77:E77"/>
    <mergeCell ref="B78:B80"/>
    <mergeCell ref="C78:E78"/>
    <mergeCell ref="C79:C80"/>
    <mergeCell ref="D79:D80"/>
    <mergeCell ref="E79:E80"/>
    <mergeCell ref="A33:E33"/>
    <mergeCell ref="F1:F31"/>
    <mergeCell ref="A54:B54"/>
    <mergeCell ref="C54:E54"/>
    <mergeCell ref="A56:A59"/>
    <mergeCell ref="B56:E56"/>
    <mergeCell ref="B57:B59"/>
    <mergeCell ref="C57:E57"/>
    <mergeCell ref="C58:C59"/>
    <mergeCell ref="D58:D59"/>
    <mergeCell ref="A35:A38"/>
    <mergeCell ref="B35:E35"/>
    <mergeCell ref="B36:B38"/>
    <mergeCell ref="C36:E36"/>
    <mergeCell ref="C37:C38"/>
    <mergeCell ref="D37:D38"/>
    <mergeCell ref="E37:E38"/>
    <mergeCell ref="B13:E13"/>
    <mergeCell ref="B14:B16"/>
    <mergeCell ref="A10:E10"/>
    <mergeCell ref="C14:E14"/>
    <mergeCell ref="C15:C16"/>
    <mergeCell ref="D15:D16"/>
    <mergeCell ref="E15:E16"/>
    <mergeCell ref="A2:E2"/>
    <mergeCell ref="A4:D4"/>
    <mergeCell ref="A5:D5"/>
    <mergeCell ref="A6:D6"/>
    <mergeCell ref="A7:D7"/>
    <mergeCell ref="A31:E31"/>
    <mergeCell ref="A9:E9"/>
    <mergeCell ref="A11:B11"/>
    <mergeCell ref="C11:E11"/>
    <mergeCell ref="A13:A16"/>
  </mergeCells>
  <printOptions horizontalCentered="1"/>
  <pageMargins left="0.78740157480314965" right="0.78740157480314965" top="1.3779527559055118" bottom="0.98425196850393704" header="0.78740157480314965" footer="0.78740157480314965"/>
  <pageSetup paperSize="9" scale="95" orientation="landscape" r:id="rId1"/>
  <headerFooter alignWithMargins="0"/>
  <rowBreaks count="9" manualBreakCount="9">
    <brk id="32" max="16383" man="1"/>
    <brk id="53" max="16383" man="1"/>
    <brk id="74" max="16383" man="1"/>
    <brk id="95" max="16383" man="1"/>
    <brk id="116" max="16383" man="1"/>
    <brk id="137" max="16383" man="1"/>
    <brk id="158" max="16383" man="1"/>
    <brk id="179" max="16383" man="1"/>
    <brk id="200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 codeName="Munka4">
    <tabColor rgb="FF92D050"/>
  </sheetPr>
  <dimension ref="A1:K179"/>
  <sheetViews>
    <sheetView zoomScale="120" zoomScaleNormal="120" zoomScaleSheetLayoutView="85" workbookViewId="0">
      <selection activeCell="E1" sqref="E1"/>
    </sheetView>
  </sheetViews>
  <sheetFormatPr defaultRowHeight="12.75"/>
  <cols>
    <col min="1" max="1" width="19.5" style="364" customWidth="1"/>
    <col min="2" max="2" width="72" style="365" customWidth="1"/>
    <col min="3" max="3" width="25" style="366" customWidth="1"/>
    <col min="4" max="16384" width="9.33203125" style="3"/>
  </cols>
  <sheetData>
    <row r="1" spans="1:3" s="2" customFormat="1" ht="16.5" customHeight="1" thickBot="1">
      <c r="A1" s="566"/>
      <c r="B1" s="567"/>
      <c r="C1" s="563" t="str">
        <f>CONCATENATE("9.1. melléklet ",ALAPADATOK!A7," ",ALAPADATOK!B7," ",ALAPADATOK!C7," ",ALAPADATOK!D7," ",ALAPADATOK!E7," ",ALAPADATOK!F7," ",ALAPADATOK!G7," ",ALAPADATOK!H7)</f>
        <v>9.1. melléklet a … / 2021 (  ) önkormányzati rendelethez</v>
      </c>
    </row>
    <row r="2" spans="1:3" s="82" customFormat="1" ht="21.2" customHeight="1">
      <c r="A2" s="568" t="s">
        <v>61</v>
      </c>
      <c r="B2" s="569" t="str">
        <f>CONCATENATE(ALAPADATOK!A3)</f>
        <v>Szászvár Nagyközség Önkormányzata</v>
      </c>
      <c r="C2" s="570" t="s">
        <v>54</v>
      </c>
    </row>
    <row r="3" spans="1:3" s="82" customFormat="1" ht="16.5" thickBot="1">
      <c r="A3" s="571" t="s">
        <v>200</v>
      </c>
      <c r="B3" s="572" t="s">
        <v>390</v>
      </c>
      <c r="C3" s="573" t="s">
        <v>54</v>
      </c>
    </row>
    <row r="4" spans="1:3" s="83" customFormat="1" ht="22.5" customHeight="1" thickBot="1">
      <c r="A4" s="574"/>
      <c r="B4" s="574"/>
      <c r="C4" s="575" t="str">
        <f>KV_7.sz.mell.!F5</f>
        <v>Forintban!</v>
      </c>
    </row>
    <row r="5" spans="1:3" ht="13.5" thickBot="1">
      <c r="A5" s="576" t="s">
        <v>202</v>
      </c>
      <c r="B5" s="577" t="s">
        <v>547</v>
      </c>
      <c r="C5" s="578" t="s">
        <v>55</v>
      </c>
    </row>
    <row r="6" spans="1:3" s="62" customFormat="1" ht="12.95" customHeight="1" thickBot="1">
      <c r="A6" s="579"/>
      <c r="B6" s="580" t="s">
        <v>481</v>
      </c>
      <c r="C6" s="581" t="s">
        <v>482</v>
      </c>
    </row>
    <row r="7" spans="1:3" s="62" customFormat="1" ht="15.95" customHeight="1" thickBot="1">
      <c r="A7" s="582"/>
      <c r="B7" s="583" t="s">
        <v>56</v>
      </c>
      <c r="C7" s="584"/>
    </row>
    <row r="8" spans="1:3" s="62" customFormat="1" ht="12" customHeight="1" thickBot="1">
      <c r="A8" s="31" t="s">
        <v>18</v>
      </c>
      <c r="B8" s="21" t="s">
        <v>247</v>
      </c>
      <c r="C8" s="273">
        <f>KV_1.1.sz.mell.!C10</f>
        <v>233233406</v>
      </c>
    </row>
    <row r="9" spans="1:3" s="84" customFormat="1" ht="12" customHeight="1">
      <c r="A9" s="408" t="s">
        <v>98</v>
      </c>
      <c r="B9" s="389" t="s">
        <v>248</v>
      </c>
      <c r="C9" s="276">
        <f>KV_1.1.sz.mell.!C11</f>
        <v>84661051</v>
      </c>
    </row>
    <row r="10" spans="1:3" s="85" customFormat="1" ht="12" customHeight="1">
      <c r="A10" s="409" t="s">
        <v>99</v>
      </c>
      <c r="B10" s="390" t="s">
        <v>249</v>
      </c>
      <c r="C10" s="275">
        <f>KV_1.1.sz.mell.!C12</f>
        <v>66362700</v>
      </c>
    </row>
    <row r="11" spans="1:3" s="85" customFormat="1" ht="12" customHeight="1">
      <c r="A11" s="409" t="s">
        <v>100</v>
      </c>
      <c r="B11" s="390" t="s">
        <v>536</v>
      </c>
      <c r="C11" s="275">
        <f>KV_1.1.sz.mell.!C13</f>
        <v>77157895</v>
      </c>
    </row>
    <row r="12" spans="1:3" s="85" customFormat="1" ht="12" customHeight="1">
      <c r="A12" s="409" t="s">
        <v>101</v>
      </c>
      <c r="B12" s="390" t="s">
        <v>251</v>
      </c>
      <c r="C12" s="275">
        <f>KV_1.1.sz.mell.!C14</f>
        <v>5051760</v>
      </c>
    </row>
    <row r="13" spans="1:3" s="85" customFormat="1" ht="12" customHeight="1">
      <c r="A13" s="409" t="s">
        <v>146</v>
      </c>
      <c r="B13" s="390" t="s">
        <v>494</v>
      </c>
      <c r="C13" s="275">
        <f>KV_1.1.sz.mell.!C15</f>
        <v>0</v>
      </c>
    </row>
    <row r="14" spans="1:3" s="84" customFormat="1" ht="12" customHeight="1" thickBot="1">
      <c r="A14" s="410" t="s">
        <v>102</v>
      </c>
      <c r="B14" s="526" t="s">
        <v>558</v>
      </c>
      <c r="C14" s="275">
        <f>KV_1.1.sz.mell.!C16</f>
        <v>0</v>
      </c>
    </row>
    <row r="15" spans="1:3" s="84" customFormat="1" ht="12" customHeight="1" thickBot="1">
      <c r="A15" s="31" t="s">
        <v>19</v>
      </c>
      <c r="B15" s="268" t="s">
        <v>252</v>
      </c>
      <c r="C15" s="273">
        <f>KV_1.1.sz.mell.!C17</f>
        <v>150449472</v>
      </c>
    </row>
    <row r="16" spans="1:3" s="84" customFormat="1" ht="12" customHeight="1">
      <c r="A16" s="408" t="s">
        <v>104</v>
      </c>
      <c r="B16" s="389" t="s">
        <v>253</v>
      </c>
      <c r="C16" s="276">
        <f>KV_1.1.sz.mell.!C18</f>
        <v>0</v>
      </c>
    </row>
    <row r="17" spans="1:3" s="84" customFormat="1" ht="12" customHeight="1">
      <c r="A17" s="409" t="s">
        <v>105</v>
      </c>
      <c r="B17" s="390" t="s">
        <v>254</v>
      </c>
      <c r="C17" s="275">
        <f>KV_1.1.sz.mell.!C19</f>
        <v>0</v>
      </c>
    </row>
    <row r="18" spans="1:3" s="84" customFormat="1" ht="12" customHeight="1">
      <c r="A18" s="409" t="s">
        <v>106</v>
      </c>
      <c r="B18" s="390" t="s">
        <v>412</v>
      </c>
      <c r="C18" s="275">
        <f>KV_1.1.sz.mell.!C20</f>
        <v>0</v>
      </c>
    </row>
    <row r="19" spans="1:3" s="84" customFormat="1" ht="12" customHeight="1">
      <c r="A19" s="409" t="s">
        <v>107</v>
      </c>
      <c r="B19" s="390" t="s">
        <v>413</v>
      </c>
      <c r="C19" s="275">
        <f>KV_1.1.sz.mell.!C21</f>
        <v>0</v>
      </c>
    </row>
    <row r="20" spans="1:3" s="84" customFormat="1" ht="12" customHeight="1">
      <c r="A20" s="409" t="s">
        <v>108</v>
      </c>
      <c r="B20" s="390" t="s">
        <v>255</v>
      </c>
      <c r="C20" s="275">
        <f>KV_1.1.sz.mell.!C22</f>
        <v>150449472</v>
      </c>
    </row>
    <row r="21" spans="1:3" s="85" customFormat="1" ht="12" customHeight="1" thickBot="1">
      <c r="A21" s="410" t="s">
        <v>117</v>
      </c>
      <c r="B21" s="526" t="s">
        <v>559</v>
      </c>
      <c r="C21" s="277">
        <f>KV_1.1.sz.mell.!C23</f>
        <v>0</v>
      </c>
    </row>
    <row r="22" spans="1:3" s="85" customFormat="1" ht="12" customHeight="1" thickBot="1">
      <c r="A22" s="31" t="s">
        <v>20</v>
      </c>
      <c r="B22" s="21" t="s">
        <v>257</v>
      </c>
      <c r="C22" s="273">
        <f>KV_1.1.sz.mell.!C24</f>
        <v>0</v>
      </c>
    </row>
    <row r="23" spans="1:3" s="85" customFormat="1" ht="12" customHeight="1">
      <c r="A23" s="408" t="s">
        <v>87</v>
      </c>
      <c r="B23" s="389" t="s">
        <v>258</v>
      </c>
      <c r="C23" s="276">
        <f>KV_1.1.sz.mell.!C25</f>
        <v>0</v>
      </c>
    </row>
    <row r="24" spans="1:3" s="84" customFormat="1" ht="12" customHeight="1">
      <c r="A24" s="409" t="s">
        <v>88</v>
      </c>
      <c r="B24" s="390" t="s">
        <v>259</v>
      </c>
      <c r="C24" s="275">
        <f>KV_1.1.sz.mell.!C26</f>
        <v>0</v>
      </c>
    </row>
    <row r="25" spans="1:3" s="85" customFormat="1" ht="12" customHeight="1">
      <c r="A25" s="409" t="s">
        <v>89</v>
      </c>
      <c r="B25" s="390" t="s">
        <v>414</v>
      </c>
      <c r="C25" s="275">
        <f>KV_1.1.sz.mell.!C27</f>
        <v>0</v>
      </c>
    </row>
    <row r="26" spans="1:3" s="85" customFormat="1" ht="12" customHeight="1">
      <c r="A26" s="409" t="s">
        <v>90</v>
      </c>
      <c r="B26" s="390" t="s">
        <v>415</v>
      </c>
      <c r="C26" s="275">
        <f>KV_1.1.sz.mell.!C28</f>
        <v>0</v>
      </c>
    </row>
    <row r="27" spans="1:3" s="85" customFormat="1" ht="12" customHeight="1">
      <c r="A27" s="409" t="s">
        <v>169</v>
      </c>
      <c r="B27" s="390" t="s">
        <v>260</v>
      </c>
      <c r="C27" s="275">
        <f>KV_1.1.sz.mell.!C29</f>
        <v>0</v>
      </c>
    </row>
    <row r="28" spans="1:3" s="85" customFormat="1" ht="12" customHeight="1" thickBot="1">
      <c r="A28" s="410" t="s">
        <v>170</v>
      </c>
      <c r="B28" s="526" t="s">
        <v>551</v>
      </c>
      <c r="C28" s="527">
        <f>KV_1.1.sz.mell.!C30</f>
        <v>0</v>
      </c>
    </row>
    <row r="29" spans="1:3" s="85" customFormat="1" ht="12" customHeight="1" thickBot="1">
      <c r="A29" s="31" t="s">
        <v>171</v>
      </c>
      <c r="B29" s="21" t="s">
        <v>545</v>
      </c>
      <c r="C29" s="279">
        <f>KV_1.1.sz.mell.!C31</f>
        <v>31023000</v>
      </c>
    </row>
    <row r="30" spans="1:3" s="85" customFormat="1" ht="12" customHeight="1">
      <c r="A30" s="408" t="s">
        <v>263</v>
      </c>
      <c r="B30" s="389" t="str">
        <f>KV_1.1.sz.mell.!B32</f>
        <v>Pótlék</v>
      </c>
      <c r="C30" s="276">
        <f>KV_1.1.sz.mell.!C32</f>
        <v>0</v>
      </c>
    </row>
    <row r="31" spans="1:3" s="85" customFormat="1" ht="12" customHeight="1">
      <c r="A31" s="409" t="s">
        <v>264</v>
      </c>
      <c r="B31" s="389" t="str">
        <f>KV_1.1.sz.mell.!B33</f>
        <v>Idegenforgalmi adó</v>
      </c>
      <c r="C31" s="275">
        <f>KV_1.1.sz.mell.!C33</f>
        <v>140000</v>
      </c>
    </row>
    <row r="32" spans="1:3" s="85" customFormat="1" ht="12" customHeight="1">
      <c r="A32" s="409" t="s">
        <v>265</v>
      </c>
      <c r="B32" s="389" t="str">
        <f>KV_1.1.sz.mell.!B34</f>
        <v>Iparűzési adó</v>
      </c>
      <c r="C32" s="275">
        <f>KV_1.1.sz.mell.!C34</f>
        <v>21000000</v>
      </c>
    </row>
    <row r="33" spans="1:3" s="85" customFormat="1" ht="12" customHeight="1">
      <c r="A33" s="409" t="s">
        <v>266</v>
      </c>
      <c r="B33" s="389" t="str">
        <f>KV_1.1.sz.mell.!B35</f>
        <v>Talajterhelési díj</v>
      </c>
      <c r="C33" s="275">
        <f>KV_1.1.sz.mell.!C35</f>
        <v>0</v>
      </c>
    </row>
    <row r="34" spans="1:3" s="85" customFormat="1" ht="12" customHeight="1">
      <c r="A34" s="409" t="s">
        <v>538</v>
      </c>
      <c r="B34" s="389" t="str">
        <f>KV_1.1.sz.mell.!B36</f>
        <v>Gépjárműadó</v>
      </c>
      <c r="C34" s="275">
        <f>KV_1.1.sz.mell.!C36</f>
        <v>0</v>
      </c>
    </row>
    <row r="35" spans="1:3" s="85" customFormat="1" ht="12" customHeight="1">
      <c r="A35" s="409" t="s">
        <v>539</v>
      </c>
      <c r="B35" s="389" t="str">
        <f>KV_1.1.sz.mell.!B37</f>
        <v>Egyéb bevétel (mezőőri jár.)</v>
      </c>
      <c r="C35" s="275">
        <f>KV_1.1.sz.mell.!C37</f>
        <v>383000</v>
      </c>
    </row>
    <row r="36" spans="1:3" s="85" customFormat="1" ht="12" customHeight="1" thickBot="1">
      <c r="A36" s="410" t="s">
        <v>540</v>
      </c>
      <c r="B36" s="389" t="str">
        <f>KV_1.1.sz.mell.!B38</f>
        <v>Kommunális adó</v>
      </c>
      <c r="C36" s="277">
        <f>KV_1.1.sz.mell.!C38</f>
        <v>9500000</v>
      </c>
    </row>
    <row r="37" spans="1:3" s="85" customFormat="1" ht="12" customHeight="1" thickBot="1">
      <c r="A37" s="31" t="s">
        <v>22</v>
      </c>
      <c r="B37" s="21" t="s">
        <v>422</v>
      </c>
      <c r="C37" s="273">
        <f>KV_1.1.sz.mell.!C39</f>
        <v>20760000</v>
      </c>
    </row>
    <row r="38" spans="1:3" s="85" customFormat="1" ht="12" customHeight="1">
      <c r="A38" s="408" t="s">
        <v>91</v>
      </c>
      <c r="B38" s="389" t="s">
        <v>270</v>
      </c>
      <c r="C38" s="276">
        <f>KV_1.1.sz.mell.!C40</f>
        <v>5000000</v>
      </c>
    </row>
    <row r="39" spans="1:3" s="85" customFormat="1" ht="12" customHeight="1">
      <c r="A39" s="409" t="s">
        <v>92</v>
      </c>
      <c r="B39" s="390" t="s">
        <v>271</v>
      </c>
      <c r="C39" s="275">
        <f>KV_1.1.sz.mell.!C41</f>
        <v>2760000</v>
      </c>
    </row>
    <row r="40" spans="1:3" s="85" customFormat="1" ht="12" customHeight="1">
      <c r="A40" s="409" t="s">
        <v>93</v>
      </c>
      <c r="B40" s="390" t="s">
        <v>272</v>
      </c>
      <c r="C40" s="275">
        <f>KV_1.1.sz.mell.!C42</f>
        <v>0</v>
      </c>
    </row>
    <row r="41" spans="1:3" s="85" customFormat="1" ht="12" customHeight="1">
      <c r="A41" s="409" t="s">
        <v>173</v>
      </c>
      <c r="B41" s="390" t="s">
        <v>273</v>
      </c>
      <c r="C41" s="275">
        <f>KV_1.1.sz.mell.!C43</f>
        <v>0</v>
      </c>
    </row>
    <row r="42" spans="1:3" s="85" customFormat="1" ht="12" customHeight="1">
      <c r="A42" s="409" t="s">
        <v>174</v>
      </c>
      <c r="B42" s="390" t="s">
        <v>274</v>
      </c>
      <c r="C42" s="275">
        <f>KV_1.1.sz.mell.!C44</f>
        <v>12600000</v>
      </c>
    </row>
    <row r="43" spans="1:3" s="85" customFormat="1" ht="12" customHeight="1">
      <c r="A43" s="409" t="s">
        <v>175</v>
      </c>
      <c r="B43" s="390" t="s">
        <v>275</v>
      </c>
      <c r="C43" s="275">
        <f>KV_1.1.sz.mell.!C45</f>
        <v>0</v>
      </c>
    </row>
    <row r="44" spans="1:3" s="85" customFormat="1" ht="12" customHeight="1">
      <c r="A44" s="409" t="s">
        <v>176</v>
      </c>
      <c r="B44" s="390" t="s">
        <v>276</v>
      </c>
      <c r="C44" s="275">
        <f>KV_1.1.sz.mell.!C46</f>
        <v>0</v>
      </c>
    </row>
    <row r="45" spans="1:3" s="85" customFormat="1" ht="12" customHeight="1">
      <c r="A45" s="409" t="s">
        <v>177</v>
      </c>
      <c r="B45" s="390" t="s">
        <v>544</v>
      </c>
      <c r="C45" s="275">
        <f>KV_1.1.sz.mell.!C47</f>
        <v>0</v>
      </c>
    </row>
    <row r="46" spans="1:3" s="85" customFormat="1" ht="12" customHeight="1">
      <c r="A46" s="409" t="s">
        <v>268</v>
      </c>
      <c r="B46" s="390" t="s">
        <v>278</v>
      </c>
      <c r="C46" s="278">
        <f>KV_1.1.sz.mell.!C48</f>
        <v>0</v>
      </c>
    </row>
    <row r="47" spans="1:3" s="85" customFormat="1" ht="12" customHeight="1">
      <c r="A47" s="410" t="s">
        <v>269</v>
      </c>
      <c r="B47" s="391" t="s">
        <v>424</v>
      </c>
      <c r="C47" s="377">
        <f>KV_1.1.sz.mell.!C49</f>
        <v>0</v>
      </c>
    </row>
    <row r="48" spans="1:3" s="85" customFormat="1" ht="12" customHeight="1" thickBot="1">
      <c r="A48" s="410" t="s">
        <v>423</v>
      </c>
      <c r="B48" s="526" t="s">
        <v>560</v>
      </c>
      <c r="C48" s="529">
        <f>KV_1.1.sz.mell.!C50</f>
        <v>400000</v>
      </c>
    </row>
    <row r="49" spans="1:3" s="85" customFormat="1" ht="12" customHeight="1" thickBot="1">
      <c r="A49" s="31" t="s">
        <v>23</v>
      </c>
      <c r="B49" s="21" t="s">
        <v>280</v>
      </c>
      <c r="C49" s="273">
        <f>KV_1.1.sz.mell.!C51</f>
        <v>7500000</v>
      </c>
    </row>
    <row r="50" spans="1:3" s="85" customFormat="1" ht="12" customHeight="1">
      <c r="A50" s="408" t="s">
        <v>94</v>
      </c>
      <c r="B50" s="389" t="s">
        <v>284</v>
      </c>
      <c r="C50" s="433">
        <f>KV_1.1.sz.mell.!C52</f>
        <v>0</v>
      </c>
    </row>
    <row r="51" spans="1:3" s="85" customFormat="1" ht="12" customHeight="1">
      <c r="A51" s="409" t="s">
        <v>95</v>
      </c>
      <c r="B51" s="390" t="s">
        <v>285</v>
      </c>
      <c r="C51" s="278">
        <f>KV_1.1.sz.mell.!C53</f>
        <v>7500000</v>
      </c>
    </row>
    <row r="52" spans="1:3" s="85" customFormat="1" ht="12" customHeight="1">
      <c r="A52" s="409" t="s">
        <v>281</v>
      </c>
      <c r="B52" s="390" t="s">
        <v>286</v>
      </c>
      <c r="C52" s="278">
        <f>KV_1.1.sz.mell.!C54</f>
        <v>0</v>
      </c>
    </row>
    <row r="53" spans="1:3" s="85" customFormat="1" ht="12" customHeight="1">
      <c r="A53" s="409" t="s">
        <v>282</v>
      </c>
      <c r="B53" s="390" t="s">
        <v>287</v>
      </c>
      <c r="C53" s="278">
        <f>KV_1.1.sz.mell.!C55</f>
        <v>0</v>
      </c>
    </row>
    <row r="54" spans="1:3" s="85" customFormat="1" ht="12" customHeight="1" thickBot="1">
      <c r="A54" s="410" t="s">
        <v>283</v>
      </c>
      <c r="B54" s="391" t="s">
        <v>288</v>
      </c>
      <c r="C54" s="377">
        <f>KV_1.1.sz.mell.!C56</f>
        <v>0</v>
      </c>
    </row>
    <row r="55" spans="1:3" s="85" customFormat="1" ht="12" customHeight="1" thickBot="1">
      <c r="A55" s="31" t="s">
        <v>178</v>
      </c>
      <c r="B55" s="21" t="s">
        <v>289</v>
      </c>
      <c r="C55" s="273">
        <f>KV_1.1.sz.mell.!C57</f>
        <v>0</v>
      </c>
    </row>
    <row r="56" spans="1:3" s="85" customFormat="1" ht="12" customHeight="1">
      <c r="A56" s="408" t="s">
        <v>96</v>
      </c>
      <c r="B56" s="389" t="s">
        <v>290</v>
      </c>
      <c r="C56" s="276">
        <f>KV_1.1.sz.mell.!C58</f>
        <v>0</v>
      </c>
    </row>
    <row r="57" spans="1:3" s="85" customFormat="1" ht="12" customHeight="1">
      <c r="A57" s="409" t="s">
        <v>97</v>
      </c>
      <c r="B57" s="390" t="s">
        <v>416</v>
      </c>
      <c r="C57" s="275">
        <f>KV_1.1.sz.mell.!C59</f>
        <v>0</v>
      </c>
    </row>
    <row r="58" spans="1:3" s="85" customFormat="1" ht="12" customHeight="1">
      <c r="A58" s="409" t="s">
        <v>293</v>
      </c>
      <c r="B58" s="390" t="s">
        <v>291</v>
      </c>
      <c r="C58" s="275">
        <f>KV_1.1.sz.mell.!C60</f>
        <v>0</v>
      </c>
    </row>
    <row r="59" spans="1:3" s="85" customFormat="1" ht="12" customHeight="1" thickBot="1">
      <c r="A59" s="410" t="s">
        <v>294</v>
      </c>
      <c r="B59" s="391" t="s">
        <v>292</v>
      </c>
      <c r="C59" s="277">
        <f>KV_1.1.sz.mell.!C61</f>
        <v>0</v>
      </c>
    </row>
    <row r="60" spans="1:3" s="85" customFormat="1" ht="12" customHeight="1" thickBot="1">
      <c r="A60" s="31" t="s">
        <v>25</v>
      </c>
      <c r="B60" s="268" t="s">
        <v>295</v>
      </c>
      <c r="C60" s="273">
        <f>KV_1.1.sz.mell.!C62</f>
        <v>0</v>
      </c>
    </row>
    <row r="61" spans="1:3" s="85" customFormat="1" ht="12" customHeight="1">
      <c r="A61" s="408" t="s">
        <v>179</v>
      </c>
      <c r="B61" s="389" t="s">
        <v>297</v>
      </c>
      <c r="C61" s="278">
        <f>KV_1.1.sz.mell.!C63</f>
        <v>0</v>
      </c>
    </row>
    <row r="62" spans="1:3" s="85" customFormat="1" ht="12" customHeight="1">
      <c r="A62" s="409" t="s">
        <v>180</v>
      </c>
      <c r="B62" s="390" t="s">
        <v>417</v>
      </c>
      <c r="C62" s="278">
        <f>KV_1.1.sz.mell.!C64</f>
        <v>0</v>
      </c>
    </row>
    <row r="63" spans="1:3" s="85" customFormat="1" ht="12" customHeight="1">
      <c r="A63" s="409" t="s">
        <v>226</v>
      </c>
      <c r="B63" s="390" t="s">
        <v>298</v>
      </c>
      <c r="C63" s="278">
        <f>KV_1.1.sz.mell.!C65</f>
        <v>0</v>
      </c>
    </row>
    <row r="64" spans="1:3" s="85" customFormat="1" ht="12" customHeight="1" thickBot="1">
      <c r="A64" s="410" t="s">
        <v>296</v>
      </c>
      <c r="B64" s="391" t="s">
        <v>299</v>
      </c>
      <c r="C64" s="278">
        <f>KV_1.1.sz.mell.!C66</f>
        <v>0</v>
      </c>
    </row>
    <row r="65" spans="1:3" s="85" customFormat="1" ht="12" customHeight="1" thickBot="1">
      <c r="A65" s="31" t="s">
        <v>26</v>
      </c>
      <c r="B65" s="21" t="s">
        <v>300</v>
      </c>
      <c r="C65" s="279">
        <f>KV_1.1.sz.mell.!C67</f>
        <v>442965878</v>
      </c>
    </row>
    <row r="66" spans="1:3" s="85" customFormat="1" ht="12" customHeight="1" thickBot="1">
      <c r="A66" s="411" t="s">
        <v>386</v>
      </c>
      <c r="B66" s="268" t="s">
        <v>302</v>
      </c>
      <c r="C66" s="273">
        <f>KV_1.1.sz.mell.!C68</f>
        <v>100000000</v>
      </c>
    </row>
    <row r="67" spans="1:3" s="85" customFormat="1" ht="12" customHeight="1">
      <c r="A67" s="408" t="s">
        <v>329</v>
      </c>
      <c r="B67" s="389" t="s">
        <v>303</v>
      </c>
      <c r="C67" s="278">
        <f>KV_1.1.sz.mell.!C69</f>
        <v>0</v>
      </c>
    </row>
    <row r="68" spans="1:3" s="85" customFormat="1" ht="12" customHeight="1">
      <c r="A68" s="409" t="s">
        <v>338</v>
      </c>
      <c r="B68" s="390" t="s">
        <v>304</v>
      </c>
      <c r="C68" s="278">
        <f>KV_1.1.sz.mell.!C70</f>
        <v>0</v>
      </c>
    </row>
    <row r="69" spans="1:3" s="85" customFormat="1" ht="12" customHeight="1" thickBot="1">
      <c r="A69" s="410" t="s">
        <v>339</v>
      </c>
      <c r="B69" s="392" t="s">
        <v>449</v>
      </c>
      <c r="C69" s="278">
        <f>KV_1.1.sz.mell.!C71</f>
        <v>100000000</v>
      </c>
    </row>
    <row r="70" spans="1:3" s="85" customFormat="1" ht="12" customHeight="1" thickBot="1">
      <c r="A70" s="411" t="s">
        <v>305</v>
      </c>
      <c r="B70" s="268" t="s">
        <v>306</v>
      </c>
      <c r="C70" s="273">
        <f>KV_1.1.sz.mell.!C72</f>
        <v>0</v>
      </c>
    </row>
    <row r="71" spans="1:3" s="85" customFormat="1" ht="12" customHeight="1">
      <c r="A71" s="408" t="s">
        <v>147</v>
      </c>
      <c r="B71" s="389" t="s">
        <v>307</v>
      </c>
      <c r="C71" s="278">
        <f>KV_1.1.sz.mell.!C73</f>
        <v>0</v>
      </c>
    </row>
    <row r="72" spans="1:3" s="85" customFormat="1" ht="12" customHeight="1">
      <c r="A72" s="409" t="s">
        <v>148</v>
      </c>
      <c r="B72" s="390" t="s">
        <v>553</v>
      </c>
      <c r="C72" s="278">
        <f>KV_1.1.sz.mell.!C74</f>
        <v>0</v>
      </c>
    </row>
    <row r="73" spans="1:3" s="85" customFormat="1" ht="12" customHeight="1">
      <c r="A73" s="409" t="s">
        <v>330</v>
      </c>
      <c r="B73" s="390" t="s">
        <v>308</v>
      </c>
      <c r="C73" s="278">
        <f>KV_1.1.sz.mell.!C75</f>
        <v>0</v>
      </c>
    </row>
    <row r="74" spans="1:3" s="85" customFormat="1" ht="12" customHeight="1">
      <c r="A74" s="409" t="s">
        <v>331</v>
      </c>
      <c r="B74" s="269" t="s">
        <v>554</v>
      </c>
      <c r="C74" s="278">
        <f>KV_1.1.sz.mell.!C76</f>
        <v>0</v>
      </c>
    </row>
    <row r="75" spans="1:3" s="85" customFormat="1" ht="12" customHeight="1" thickBot="1">
      <c r="A75" s="415" t="s">
        <v>309</v>
      </c>
      <c r="B75" s="548" t="s">
        <v>310</v>
      </c>
      <c r="C75" s="456">
        <f>KV_1.1.sz.mell.!C77</f>
        <v>60733238</v>
      </c>
    </row>
    <row r="76" spans="1:3" s="85" customFormat="1" ht="12" customHeight="1">
      <c r="A76" s="408" t="s">
        <v>332</v>
      </c>
      <c r="B76" s="389" t="s">
        <v>311</v>
      </c>
      <c r="C76" s="278">
        <f>KV_1.1.sz.mell.!C78</f>
        <v>60733238</v>
      </c>
    </row>
    <row r="77" spans="1:3" s="85" customFormat="1" ht="12" customHeight="1" thickBot="1">
      <c r="A77" s="410" t="s">
        <v>333</v>
      </c>
      <c r="B77" s="391" t="s">
        <v>312</v>
      </c>
      <c r="C77" s="278">
        <f>KV_1.1.sz.mell.!C79</f>
        <v>0</v>
      </c>
    </row>
    <row r="78" spans="1:3" s="84" customFormat="1" ht="12" customHeight="1" thickBot="1">
      <c r="A78" s="411" t="s">
        <v>313</v>
      </c>
      <c r="B78" s="268" t="s">
        <v>314</v>
      </c>
      <c r="C78" s="273">
        <f>KV_1.1.sz.mell.!C80</f>
        <v>0</v>
      </c>
    </row>
    <row r="79" spans="1:3" s="85" customFormat="1" ht="12" customHeight="1">
      <c r="A79" s="408" t="s">
        <v>334</v>
      </c>
      <c r="B79" s="389" t="s">
        <v>315</v>
      </c>
      <c r="C79" s="278">
        <f>KV_1.1.sz.mell.!C81</f>
        <v>0</v>
      </c>
    </row>
    <row r="80" spans="1:3" s="85" customFormat="1" ht="12" customHeight="1">
      <c r="A80" s="409" t="s">
        <v>335</v>
      </c>
      <c r="B80" s="390" t="s">
        <v>316</v>
      </c>
      <c r="C80" s="278">
        <f>KV_1.1.sz.mell.!C82</f>
        <v>0</v>
      </c>
    </row>
    <row r="81" spans="1:3" s="85" customFormat="1" ht="12" customHeight="1" thickBot="1">
      <c r="A81" s="410" t="s">
        <v>336</v>
      </c>
      <c r="B81" s="391" t="s">
        <v>555</v>
      </c>
      <c r="C81" s="278">
        <f>KV_1.1.sz.mell.!C83</f>
        <v>0</v>
      </c>
    </row>
    <row r="82" spans="1:3" s="85" customFormat="1" ht="12" customHeight="1" thickBot="1">
      <c r="A82" s="411" t="s">
        <v>317</v>
      </c>
      <c r="B82" s="268" t="s">
        <v>337</v>
      </c>
      <c r="C82" s="273">
        <f>KV_1.1.sz.mell.!C84</f>
        <v>0</v>
      </c>
    </row>
    <row r="83" spans="1:3" s="85" customFormat="1" ht="12" customHeight="1">
      <c r="A83" s="412" t="s">
        <v>318</v>
      </c>
      <c r="B83" s="389" t="s">
        <v>319</v>
      </c>
      <c r="C83" s="278">
        <f>KV_1.1.sz.mell.!C85</f>
        <v>0</v>
      </c>
    </row>
    <row r="84" spans="1:3" s="85" customFormat="1" ht="12" customHeight="1">
      <c r="A84" s="413" t="s">
        <v>320</v>
      </c>
      <c r="B84" s="390" t="s">
        <v>321</v>
      </c>
      <c r="C84" s="278">
        <f>KV_1.1.sz.mell.!C86</f>
        <v>0</v>
      </c>
    </row>
    <row r="85" spans="1:3" s="85" customFormat="1" ht="12" customHeight="1">
      <c r="A85" s="413" t="s">
        <v>322</v>
      </c>
      <c r="B85" s="390" t="s">
        <v>323</v>
      </c>
      <c r="C85" s="278">
        <f>KV_1.1.sz.mell.!C87</f>
        <v>0</v>
      </c>
    </row>
    <row r="86" spans="1:3" s="84" customFormat="1" ht="12" customHeight="1" thickBot="1">
      <c r="A86" s="414" t="s">
        <v>324</v>
      </c>
      <c r="B86" s="391" t="s">
        <v>325</v>
      </c>
      <c r="C86" s="278">
        <f>KV_1.1.sz.mell.!C88</f>
        <v>0</v>
      </c>
    </row>
    <row r="87" spans="1:3" s="84" customFormat="1" ht="12" customHeight="1" thickBot="1">
      <c r="A87" s="411" t="s">
        <v>326</v>
      </c>
      <c r="B87" s="268" t="s">
        <v>463</v>
      </c>
      <c r="C87" s="434">
        <f>KV_1.1.sz.mell.!C89</f>
        <v>0</v>
      </c>
    </row>
    <row r="88" spans="1:3" s="84" customFormat="1" ht="12" customHeight="1" thickBot="1">
      <c r="A88" s="411" t="s">
        <v>495</v>
      </c>
      <c r="B88" s="268" t="s">
        <v>327</v>
      </c>
      <c r="C88" s="434">
        <f>KV_1.1.sz.mell.!C90</f>
        <v>0</v>
      </c>
    </row>
    <row r="89" spans="1:3" s="84" customFormat="1" ht="12" customHeight="1" thickBot="1">
      <c r="A89" s="411" t="s">
        <v>496</v>
      </c>
      <c r="B89" s="396" t="s">
        <v>466</v>
      </c>
      <c r="C89" s="279">
        <f>KV_1.1.sz.mell.!C91</f>
        <v>160733238</v>
      </c>
    </row>
    <row r="90" spans="1:3" s="84" customFormat="1" ht="12" customHeight="1" thickBot="1">
      <c r="A90" s="415" t="s">
        <v>497</v>
      </c>
      <c r="B90" s="397" t="s">
        <v>498</v>
      </c>
      <c r="C90" s="279">
        <f>KV_1.1.sz.mell.!C92</f>
        <v>603699116</v>
      </c>
    </row>
    <row r="91" spans="1:3" s="85" customFormat="1" ht="6.75" customHeight="1" thickBot="1">
      <c r="A91" s="212"/>
      <c r="B91" s="213"/>
      <c r="C91" s="337"/>
    </row>
    <row r="92" spans="1:3" s="62" customFormat="1" ht="16.5" customHeight="1" thickBot="1">
      <c r="A92" s="216"/>
      <c r="B92" s="217" t="s">
        <v>57</v>
      </c>
      <c r="C92" s="339"/>
    </row>
    <row r="93" spans="1:3" s="86" customFormat="1" ht="12" customHeight="1" thickBot="1">
      <c r="A93" s="383" t="s">
        <v>18</v>
      </c>
      <c r="B93" s="27" t="s">
        <v>502</v>
      </c>
      <c r="C93" s="272">
        <f>KV_1.1.sz.mell.!C98</f>
        <v>353130287</v>
      </c>
    </row>
    <row r="94" spans="1:3" ht="12" customHeight="1">
      <c r="A94" s="416" t="s">
        <v>98</v>
      </c>
      <c r="B94" s="10" t="s">
        <v>49</v>
      </c>
      <c r="C94" s="274">
        <f>KV_1.1.sz.mell.!C99</f>
        <v>74683140</v>
      </c>
    </row>
    <row r="95" spans="1:3" ht="12" customHeight="1">
      <c r="A95" s="409" t="s">
        <v>99</v>
      </c>
      <c r="B95" s="8" t="s">
        <v>181</v>
      </c>
      <c r="C95" s="275">
        <f>KV_1.1.sz.mell.!C100</f>
        <v>12045770</v>
      </c>
    </row>
    <row r="96" spans="1:3" ht="12" customHeight="1">
      <c r="A96" s="409" t="s">
        <v>100</v>
      </c>
      <c r="B96" s="8" t="s">
        <v>138</v>
      </c>
      <c r="C96" s="277">
        <f>KV_1.1.sz.mell.!C101</f>
        <v>87623430</v>
      </c>
    </row>
    <row r="97" spans="1:3" ht="12" customHeight="1">
      <c r="A97" s="409" t="s">
        <v>101</v>
      </c>
      <c r="B97" s="11" t="s">
        <v>182</v>
      </c>
      <c r="C97" s="277">
        <f>KV_1.1.sz.mell.!C102</f>
        <v>7736000</v>
      </c>
    </row>
    <row r="98" spans="1:3" ht="12" customHeight="1">
      <c r="A98" s="409" t="s">
        <v>112</v>
      </c>
      <c r="B98" s="19" t="s">
        <v>183</v>
      </c>
      <c r="C98" s="277">
        <f>KV_1.1.sz.mell.!C103</f>
        <v>171041947</v>
      </c>
    </row>
    <row r="99" spans="1:3" ht="12" customHeight="1">
      <c r="A99" s="409" t="s">
        <v>102</v>
      </c>
      <c r="B99" s="8" t="s">
        <v>499</v>
      </c>
      <c r="C99" s="277">
        <f>KV_1.1.sz.mell.!C104</f>
        <v>0</v>
      </c>
    </row>
    <row r="100" spans="1:3" ht="12" customHeight="1">
      <c r="A100" s="409" t="s">
        <v>103</v>
      </c>
      <c r="B100" s="131" t="s">
        <v>429</v>
      </c>
      <c r="C100" s="277">
        <f>KV_1.1.sz.mell.!C105</f>
        <v>0</v>
      </c>
    </row>
    <row r="101" spans="1:3" ht="12" customHeight="1">
      <c r="A101" s="409" t="s">
        <v>113</v>
      </c>
      <c r="B101" s="131" t="s">
        <v>428</v>
      </c>
      <c r="C101" s="277">
        <f>KV_1.1.sz.mell.!C106</f>
        <v>0</v>
      </c>
    </row>
    <row r="102" spans="1:3" ht="12" customHeight="1">
      <c r="A102" s="409" t="s">
        <v>114</v>
      </c>
      <c r="B102" s="131" t="s">
        <v>343</v>
      </c>
      <c r="C102" s="277">
        <f>KV_1.1.sz.mell.!C107</f>
        <v>0</v>
      </c>
    </row>
    <row r="103" spans="1:3" ht="12" customHeight="1">
      <c r="A103" s="409" t="s">
        <v>115</v>
      </c>
      <c r="B103" s="132" t="s">
        <v>344</v>
      </c>
      <c r="C103" s="277">
        <f>KV_1.1.sz.mell.!C108</f>
        <v>0</v>
      </c>
    </row>
    <row r="104" spans="1:3" ht="12" customHeight="1">
      <c r="A104" s="409" t="s">
        <v>116</v>
      </c>
      <c r="B104" s="132" t="s">
        <v>345</v>
      </c>
      <c r="C104" s="277">
        <f>KV_1.1.sz.mell.!C109</f>
        <v>0</v>
      </c>
    </row>
    <row r="105" spans="1:3" ht="12" customHeight="1">
      <c r="A105" s="409" t="s">
        <v>118</v>
      </c>
      <c r="B105" s="131" t="s">
        <v>346</v>
      </c>
      <c r="C105" s="277">
        <f>KV_1.1.sz.mell.!C110</f>
        <v>170541947</v>
      </c>
    </row>
    <row r="106" spans="1:3" ht="12" customHeight="1">
      <c r="A106" s="409" t="s">
        <v>184</v>
      </c>
      <c r="B106" s="131" t="s">
        <v>347</v>
      </c>
      <c r="C106" s="277">
        <f>KV_1.1.sz.mell.!C111</f>
        <v>0</v>
      </c>
    </row>
    <row r="107" spans="1:3" ht="12" customHeight="1">
      <c r="A107" s="409" t="s">
        <v>341</v>
      </c>
      <c r="B107" s="132" t="s">
        <v>348</v>
      </c>
      <c r="C107" s="277">
        <f>KV_1.1.sz.mell.!C112</f>
        <v>0</v>
      </c>
    </row>
    <row r="108" spans="1:3" ht="12" customHeight="1">
      <c r="A108" s="417" t="s">
        <v>342</v>
      </c>
      <c r="B108" s="133" t="s">
        <v>349</v>
      </c>
      <c r="C108" s="277">
        <f>KV_1.1.sz.mell.!C113</f>
        <v>0</v>
      </c>
    </row>
    <row r="109" spans="1:3" ht="12" customHeight="1">
      <c r="A109" s="409" t="s">
        <v>426</v>
      </c>
      <c r="B109" s="133" t="s">
        <v>350</v>
      </c>
      <c r="C109" s="277">
        <f>KV_1.1.sz.mell.!C114</f>
        <v>0</v>
      </c>
    </row>
    <row r="110" spans="1:3" ht="12" customHeight="1">
      <c r="A110" s="409" t="s">
        <v>427</v>
      </c>
      <c r="B110" s="132" t="s">
        <v>351</v>
      </c>
      <c r="C110" s="275">
        <f>KV_1.1.sz.mell.!C115</f>
        <v>500000</v>
      </c>
    </row>
    <row r="111" spans="1:3" ht="12" customHeight="1">
      <c r="A111" s="409" t="s">
        <v>431</v>
      </c>
      <c r="B111" s="11" t="s">
        <v>50</v>
      </c>
      <c r="C111" s="275">
        <f>KV_1.1.sz.mell.!C116</f>
        <v>0</v>
      </c>
    </row>
    <row r="112" spans="1:3" ht="12" customHeight="1">
      <c r="A112" s="410" t="s">
        <v>432</v>
      </c>
      <c r="B112" s="8" t="s">
        <v>500</v>
      </c>
      <c r="C112" s="277">
        <f>KV_1.1.sz.mell.!C117</f>
        <v>0</v>
      </c>
    </row>
    <row r="113" spans="1:3" ht="12" customHeight="1" thickBot="1">
      <c r="A113" s="418" t="s">
        <v>433</v>
      </c>
      <c r="B113" s="134" t="s">
        <v>501</v>
      </c>
      <c r="C113" s="281">
        <f>KV_1.1.sz.mell.!C118</f>
        <v>0</v>
      </c>
    </row>
    <row r="114" spans="1:3" ht="12" customHeight="1" thickBot="1">
      <c r="A114" s="31" t="s">
        <v>19</v>
      </c>
      <c r="B114" s="26" t="s">
        <v>352</v>
      </c>
      <c r="C114" s="273">
        <f>KV_1.1.sz.mell.!C119</f>
        <v>112676281</v>
      </c>
    </row>
    <row r="115" spans="1:3" ht="12" customHeight="1">
      <c r="A115" s="408" t="s">
        <v>104</v>
      </c>
      <c r="B115" s="8" t="s">
        <v>225</v>
      </c>
      <c r="C115" s="276">
        <f>KV_1.1.sz.mell.!C120</f>
        <v>112676281</v>
      </c>
    </row>
    <row r="116" spans="1:3" ht="12" customHeight="1">
      <c r="A116" s="408" t="s">
        <v>105</v>
      </c>
      <c r="B116" s="12" t="s">
        <v>356</v>
      </c>
      <c r="C116" s="276">
        <f>KV_1.1.sz.mell.!C121</f>
        <v>0</v>
      </c>
    </row>
    <row r="117" spans="1:3" ht="12" customHeight="1">
      <c r="A117" s="408" t="s">
        <v>106</v>
      </c>
      <c r="B117" s="12" t="s">
        <v>185</v>
      </c>
      <c r="C117" s="275">
        <f>KV_1.1.sz.mell.!C122</f>
        <v>0</v>
      </c>
    </row>
    <row r="118" spans="1:3" ht="12" customHeight="1">
      <c r="A118" s="408" t="s">
        <v>107</v>
      </c>
      <c r="B118" s="12" t="s">
        <v>357</v>
      </c>
      <c r="C118" s="240">
        <f>KV_1.1.sz.mell.!C123</f>
        <v>0</v>
      </c>
    </row>
    <row r="119" spans="1:3" ht="12" customHeight="1">
      <c r="A119" s="408" t="s">
        <v>108</v>
      </c>
      <c r="B119" s="270" t="s">
        <v>227</v>
      </c>
      <c r="C119" s="240">
        <f>KV_1.1.sz.mell.!C124</f>
        <v>0</v>
      </c>
    </row>
    <row r="120" spans="1:3" ht="12" customHeight="1">
      <c r="A120" s="408" t="s">
        <v>117</v>
      </c>
      <c r="B120" s="269" t="s">
        <v>418</v>
      </c>
      <c r="C120" s="240">
        <f>KV_1.1.sz.mell.!C125</f>
        <v>0</v>
      </c>
    </row>
    <row r="121" spans="1:3" ht="12" customHeight="1">
      <c r="A121" s="408" t="s">
        <v>119</v>
      </c>
      <c r="B121" s="385" t="s">
        <v>362</v>
      </c>
      <c r="C121" s="240">
        <f>KV_1.1.sz.mell.!C126</f>
        <v>0</v>
      </c>
    </row>
    <row r="122" spans="1:3" ht="12" customHeight="1">
      <c r="A122" s="408" t="s">
        <v>186</v>
      </c>
      <c r="B122" s="132" t="s">
        <v>345</v>
      </c>
      <c r="C122" s="240">
        <f>KV_1.1.sz.mell.!C127</f>
        <v>0</v>
      </c>
    </row>
    <row r="123" spans="1:3" ht="12" customHeight="1">
      <c r="A123" s="408" t="s">
        <v>187</v>
      </c>
      <c r="B123" s="132" t="s">
        <v>361</v>
      </c>
      <c r="C123" s="240">
        <f>KV_1.1.sz.mell.!C128</f>
        <v>0</v>
      </c>
    </row>
    <row r="124" spans="1:3" ht="12" customHeight="1">
      <c r="A124" s="408" t="s">
        <v>188</v>
      </c>
      <c r="B124" s="132" t="s">
        <v>360</v>
      </c>
      <c r="C124" s="240">
        <f>KV_1.1.sz.mell.!C129</f>
        <v>0</v>
      </c>
    </row>
    <row r="125" spans="1:3" ht="12" customHeight="1">
      <c r="A125" s="408" t="s">
        <v>353</v>
      </c>
      <c r="B125" s="132" t="s">
        <v>348</v>
      </c>
      <c r="C125" s="240">
        <f>KV_1.1.sz.mell.!C130</f>
        <v>0</v>
      </c>
    </row>
    <row r="126" spans="1:3" ht="12" customHeight="1">
      <c r="A126" s="408" t="s">
        <v>354</v>
      </c>
      <c r="B126" s="132" t="s">
        <v>359</v>
      </c>
      <c r="C126" s="240">
        <f>KV_1.1.sz.mell.!C131</f>
        <v>0</v>
      </c>
    </row>
    <row r="127" spans="1:3" ht="12" customHeight="1" thickBot="1">
      <c r="A127" s="417" t="s">
        <v>355</v>
      </c>
      <c r="B127" s="132" t="s">
        <v>358</v>
      </c>
      <c r="C127" s="242">
        <f>KV_1.1.sz.mell.!C132</f>
        <v>0</v>
      </c>
    </row>
    <row r="128" spans="1:3" ht="12" customHeight="1" thickBot="1">
      <c r="A128" s="31" t="s">
        <v>20</v>
      </c>
      <c r="B128" s="113" t="s">
        <v>436</v>
      </c>
      <c r="C128" s="273">
        <f>KV_1.1.sz.mell.!C133</f>
        <v>465806568</v>
      </c>
    </row>
    <row r="129" spans="1:11" ht="12" customHeight="1" thickBot="1">
      <c r="A129" s="31" t="s">
        <v>21</v>
      </c>
      <c r="B129" s="113" t="s">
        <v>437</v>
      </c>
      <c r="C129" s="273">
        <f>KV_1.1.sz.mell.!C134</f>
        <v>137892548</v>
      </c>
    </row>
    <row r="130" spans="1:11" s="86" customFormat="1" ht="12" customHeight="1">
      <c r="A130" s="408" t="s">
        <v>263</v>
      </c>
      <c r="B130" s="9" t="s">
        <v>505</v>
      </c>
      <c r="C130" s="240">
        <f>KV_1.1.sz.mell.!C135</f>
        <v>37892548</v>
      </c>
    </row>
    <row r="131" spans="1:11" ht="12" customHeight="1">
      <c r="A131" s="408" t="s">
        <v>264</v>
      </c>
      <c r="B131" s="9" t="s">
        <v>445</v>
      </c>
      <c r="C131" s="240">
        <f>KV_1.1.sz.mell.!C136</f>
        <v>0</v>
      </c>
    </row>
    <row r="132" spans="1:11" ht="12" customHeight="1" thickBot="1">
      <c r="A132" s="417" t="s">
        <v>265</v>
      </c>
      <c r="B132" s="7" t="s">
        <v>504</v>
      </c>
      <c r="C132" s="240">
        <f>KV_1.1.sz.mell.!C137</f>
        <v>100000000</v>
      </c>
    </row>
    <row r="133" spans="1:11" ht="12" customHeight="1" thickBot="1">
      <c r="A133" s="31" t="s">
        <v>22</v>
      </c>
      <c r="B133" s="113" t="s">
        <v>438</v>
      </c>
      <c r="C133" s="273">
        <f>KV_1.1.sz.mell.!C138</f>
        <v>0</v>
      </c>
    </row>
    <row r="134" spans="1:11" ht="12" customHeight="1">
      <c r="A134" s="408" t="s">
        <v>91</v>
      </c>
      <c r="B134" s="9" t="s">
        <v>447</v>
      </c>
      <c r="C134" s="240">
        <f>KV_1.1.sz.mell.!C139</f>
        <v>0</v>
      </c>
    </row>
    <row r="135" spans="1:11" ht="12" customHeight="1">
      <c r="A135" s="408" t="s">
        <v>92</v>
      </c>
      <c r="B135" s="9" t="s">
        <v>439</v>
      </c>
      <c r="C135" s="240">
        <f>KV_1.1.sz.mell.!C140</f>
        <v>0</v>
      </c>
    </row>
    <row r="136" spans="1:11" ht="12" customHeight="1">
      <c r="A136" s="408" t="s">
        <v>93</v>
      </c>
      <c r="B136" s="9" t="s">
        <v>440</v>
      </c>
      <c r="C136" s="240">
        <f>KV_1.1.sz.mell.!C141</f>
        <v>0</v>
      </c>
    </row>
    <row r="137" spans="1:11" ht="12" customHeight="1">
      <c r="A137" s="408" t="s">
        <v>173</v>
      </c>
      <c r="B137" s="9" t="s">
        <v>503</v>
      </c>
      <c r="C137" s="240">
        <f>KV_1.1.sz.mell.!C142</f>
        <v>0</v>
      </c>
    </row>
    <row r="138" spans="1:11" ht="12" customHeight="1">
      <c r="A138" s="408" t="s">
        <v>174</v>
      </c>
      <c r="B138" s="9" t="s">
        <v>442</v>
      </c>
      <c r="C138" s="240">
        <f>KV_1.1.sz.mell.!C143</f>
        <v>0</v>
      </c>
    </row>
    <row r="139" spans="1:11" s="86" customFormat="1" ht="12" customHeight="1" thickBot="1">
      <c r="A139" s="417" t="s">
        <v>175</v>
      </c>
      <c r="B139" s="7" t="s">
        <v>443</v>
      </c>
      <c r="C139" s="240">
        <f>KV_1.1.sz.mell.!C144</f>
        <v>0</v>
      </c>
    </row>
    <row r="140" spans="1:11" ht="12" customHeight="1" thickBot="1">
      <c r="A140" s="31" t="s">
        <v>23</v>
      </c>
      <c r="B140" s="113" t="s">
        <v>527</v>
      </c>
      <c r="C140" s="279">
        <f>KV_1.1.sz.mell.!C145</f>
        <v>0</v>
      </c>
      <c r="K140" s="223"/>
    </row>
    <row r="141" spans="1:11">
      <c r="A141" s="408" t="s">
        <v>94</v>
      </c>
      <c r="B141" s="9" t="s">
        <v>363</v>
      </c>
      <c r="C141" s="240">
        <f>KV_1.1.sz.mell.!C146</f>
        <v>0</v>
      </c>
    </row>
    <row r="142" spans="1:11" ht="12" customHeight="1">
      <c r="A142" s="408" t="s">
        <v>95</v>
      </c>
      <c r="B142" s="9" t="s">
        <v>364</v>
      </c>
      <c r="C142" s="240">
        <f>KV_1.1.sz.mell.!C147</f>
        <v>0</v>
      </c>
    </row>
    <row r="143" spans="1:11" ht="12" customHeight="1">
      <c r="A143" s="408" t="s">
        <v>281</v>
      </c>
      <c r="B143" s="9" t="s">
        <v>526</v>
      </c>
      <c r="C143" s="240">
        <f>KV_1.1.sz.mell.!C148</f>
        <v>0</v>
      </c>
    </row>
    <row r="144" spans="1:11" s="86" customFormat="1" ht="12" customHeight="1">
      <c r="A144" s="408" t="s">
        <v>282</v>
      </c>
      <c r="B144" s="9" t="s">
        <v>452</v>
      </c>
      <c r="C144" s="240">
        <f>KV_1.1.sz.mell.!C149</f>
        <v>0</v>
      </c>
    </row>
    <row r="145" spans="1:3" s="86" customFormat="1" ht="12" customHeight="1" thickBot="1">
      <c r="A145" s="417" t="s">
        <v>283</v>
      </c>
      <c r="B145" s="7" t="s">
        <v>382</v>
      </c>
      <c r="C145" s="240"/>
    </row>
    <row r="146" spans="1:3" s="86" customFormat="1" ht="12" customHeight="1" thickBot="1">
      <c r="A146" s="31" t="s">
        <v>24</v>
      </c>
      <c r="B146" s="113" t="s">
        <v>453</v>
      </c>
      <c r="C146" s="282">
        <f>KV_1.1.sz.mell.!C150</f>
        <v>0</v>
      </c>
    </row>
    <row r="147" spans="1:3" s="86" customFormat="1" ht="12" customHeight="1">
      <c r="A147" s="408" t="s">
        <v>96</v>
      </c>
      <c r="B147" s="9" t="s">
        <v>448</v>
      </c>
      <c r="C147" s="240">
        <f>KV_1.1.sz.mell.!C151</f>
        <v>0</v>
      </c>
    </row>
    <row r="148" spans="1:3" s="86" customFormat="1" ht="12" customHeight="1">
      <c r="A148" s="408" t="s">
        <v>97</v>
      </c>
      <c r="B148" s="9" t="s">
        <v>455</v>
      </c>
      <c r="C148" s="240">
        <f>KV_1.1.sz.mell.!C152</f>
        <v>0</v>
      </c>
    </row>
    <row r="149" spans="1:3" s="86" customFormat="1" ht="12" customHeight="1">
      <c r="A149" s="408" t="s">
        <v>293</v>
      </c>
      <c r="B149" s="9" t="s">
        <v>450</v>
      </c>
      <c r="C149" s="240">
        <f>KV_1.1.sz.mell.!C153</f>
        <v>0</v>
      </c>
    </row>
    <row r="150" spans="1:3" s="86" customFormat="1" ht="12" customHeight="1">
      <c r="A150" s="408" t="s">
        <v>294</v>
      </c>
      <c r="B150" s="9" t="s">
        <v>506</v>
      </c>
      <c r="C150" s="240">
        <f>KV_1.1.sz.mell.!C154</f>
        <v>0</v>
      </c>
    </row>
    <row r="151" spans="1:3" ht="12.75" customHeight="1" thickBot="1">
      <c r="A151" s="417" t="s">
        <v>454</v>
      </c>
      <c r="B151" s="7" t="s">
        <v>457</v>
      </c>
      <c r="C151" s="242">
        <f>KV_1.1.sz.mell.!C155</f>
        <v>0</v>
      </c>
    </row>
    <row r="152" spans="1:3" ht="12.75" customHeight="1" thickBot="1">
      <c r="A152" s="461" t="s">
        <v>25</v>
      </c>
      <c r="B152" s="113" t="s">
        <v>458</v>
      </c>
      <c r="C152" s="282">
        <f>KV_1.1.sz.mell.!C156</f>
        <v>0</v>
      </c>
    </row>
    <row r="153" spans="1:3" ht="12.75" customHeight="1" thickBot="1">
      <c r="A153" s="461" t="s">
        <v>26</v>
      </c>
      <c r="B153" s="113" t="s">
        <v>459</v>
      </c>
      <c r="C153" s="282">
        <f>KV_1.1.sz.mell.!C157</f>
        <v>0</v>
      </c>
    </row>
    <row r="154" spans="1:3" ht="12" customHeight="1" thickBot="1">
      <c r="A154" s="31" t="s">
        <v>27</v>
      </c>
      <c r="B154" s="113" t="s">
        <v>461</v>
      </c>
      <c r="C154" s="399">
        <f>KV_1.1.sz.mell.!C158</f>
        <v>137892548</v>
      </c>
    </row>
    <row r="155" spans="1:3" ht="15.2" customHeight="1" thickBot="1">
      <c r="A155" s="419" t="s">
        <v>28</v>
      </c>
      <c r="B155" s="354" t="s">
        <v>460</v>
      </c>
      <c r="C155" s="399">
        <f>KV_1.1.sz.mell.!C159</f>
        <v>603699116</v>
      </c>
    </row>
    <row r="156" spans="1:3" ht="13.5" thickBot="1">
      <c r="A156" s="362"/>
      <c r="B156" s="363"/>
      <c r="C156" s="588">
        <f>C90-C155</f>
        <v>0</v>
      </c>
    </row>
    <row r="157" spans="1:3" ht="15.2" customHeight="1" thickBot="1">
      <c r="A157" s="221" t="s">
        <v>507</v>
      </c>
      <c r="B157" s="222"/>
      <c r="C157" s="110">
        <v>19</v>
      </c>
    </row>
    <row r="158" spans="1:3" ht="14.45" customHeight="1" thickBot="1">
      <c r="A158" s="221" t="s">
        <v>203</v>
      </c>
      <c r="B158" s="222"/>
      <c r="C158" s="110">
        <v>35</v>
      </c>
    </row>
    <row r="159" spans="1:3">
      <c r="A159" s="585"/>
      <c r="B159" s="586"/>
      <c r="C159" s="636"/>
    </row>
    <row r="160" spans="1:3">
      <c r="A160" s="585"/>
      <c r="B160" s="586"/>
    </row>
    <row r="161" spans="1:3">
      <c r="A161" s="585"/>
      <c r="B161" s="586"/>
      <c r="C161" s="587"/>
    </row>
    <row r="162" spans="1:3">
      <c r="A162" s="585"/>
      <c r="B162" s="586"/>
      <c r="C162" s="587"/>
    </row>
    <row r="163" spans="1:3">
      <c r="A163" s="585"/>
      <c r="B163" s="586"/>
      <c r="C163" s="587"/>
    </row>
    <row r="164" spans="1:3">
      <c r="A164" s="585"/>
      <c r="B164" s="586"/>
      <c r="C164" s="587"/>
    </row>
    <row r="165" spans="1:3">
      <c r="A165" s="585"/>
      <c r="B165" s="586"/>
      <c r="C165" s="587"/>
    </row>
    <row r="166" spans="1:3">
      <c r="A166" s="585"/>
      <c r="B166" s="586"/>
      <c r="C166" s="587"/>
    </row>
    <row r="167" spans="1:3">
      <c r="A167" s="585"/>
      <c r="B167" s="586"/>
      <c r="C167" s="587"/>
    </row>
    <row r="168" spans="1:3">
      <c r="A168" s="585"/>
      <c r="B168" s="586"/>
      <c r="C168" s="587"/>
    </row>
    <row r="169" spans="1:3">
      <c r="A169" s="585"/>
      <c r="B169" s="586"/>
      <c r="C169" s="587"/>
    </row>
    <row r="170" spans="1:3">
      <c r="A170" s="585"/>
      <c r="B170" s="586"/>
      <c r="C170" s="587"/>
    </row>
    <row r="171" spans="1:3">
      <c r="A171" s="585"/>
      <c r="B171" s="586"/>
      <c r="C171" s="587"/>
    </row>
    <row r="172" spans="1:3">
      <c r="A172" s="585"/>
      <c r="B172" s="586"/>
      <c r="C172" s="587"/>
    </row>
    <row r="173" spans="1:3">
      <c r="A173" s="585"/>
      <c r="B173" s="586"/>
      <c r="C173" s="587"/>
    </row>
    <row r="174" spans="1:3">
      <c r="A174" s="585"/>
      <c r="B174" s="586"/>
      <c r="C174" s="587"/>
    </row>
    <row r="175" spans="1:3">
      <c r="A175" s="585"/>
      <c r="B175" s="586"/>
      <c r="C175" s="587"/>
    </row>
    <row r="176" spans="1:3">
      <c r="A176" s="585"/>
      <c r="B176" s="586"/>
      <c r="C176" s="587"/>
    </row>
    <row r="177" spans="1:3">
      <c r="A177" s="585"/>
      <c r="B177" s="586"/>
      <c r="C177" s="587"/>
    </row>
    <row r="178" spans="1:3">
      <c r="A178" s="585"/>
      <c r="B178" s="586"/>
      <c r="C178" s="587"/>
    </row>
    <row r="179" spans="1:3">
      <c r="A179" s="585"/>
      <c r="B179" s="586"/>
      <c r="C179" s="587"/>
    </row>
  </sheetData>
  <sheetProtection formatCells="0"/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  <rowBreaks count="1" manualBreakCount="1">
    <brk id="90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 codeName="Munka16">
    <tabColor rgb="FF92D050"/>
  </sheetPr>
  <dimension ref="A1:C83"/>
  <sheetViews>
    <sheetView zoomScale="120" zoomScaleNormal="120" workbookViewId="0">
      <selection activeCell="E1" sqref="E1"/>
    </sheetView>
  </sheetViews>
  <sheetFormatPr defaultRowHeight="12.75"/>
  <cols>
    <col min="1" max="1" width="13.83203125" style="219" customWidth="1"/>
    <col min="2" max="2" width="79.1640625" style="220" customWidth="1"/>
    <col min="3" max="3" width="25" style="220" customWidth="1"/>
    <col min="4" max="16384" width="9.33203125" style="220"/>
  </cols>
  <sheetData>
    <row r="1" spans="1:3" s="200" customFormat="1" ht="21.2" customHeight="1" thickBot="1">
      <c r="A1" s="566"/>
      <c r="B1" s="567"/>
      <c r="C1" s="563" t="str">
        <f>CONCATENATE("9.2. melléklet ",ALAPADATOK!A7," ",ALAPADATOK!B7," ",ALAPADATOK!C7," ",ALAPADATOK!D7," ",ALAPADATOK!E7," ",ALAPADATOK!F7," ",ALAPADATOK!G7," ",ALAPADATOK!H7)</f>
        <v>9.2. melléklet a … / 2021 (  ) önkormányzati rendelethez</v>
      </c>
    </row>
    <row r="2" spans="1:3" s="428" customFormat="1" ht="36">
      <c r="A2" s="568" t="s">
        <v>201</v>
      </c>
      <c r="B2" s="569" t="str">
        <f>CONCATENATE(ALAPADATOK!A11)</f>
        <v>Szászvári Közös Önkormányzati Hivatal</v>
      </c>
      <c r="C2" s="589" t="s">
        <v>59</v>
      </c>
    </row>
    <row r="3" spans="1:3" s="428" customFormat="1" ht="24.75" thickBot="1">
      <c r="A3" s="590" t="s">
        <v>200</v>
      </c>
      <c r="B3" s="572" t="s">
        <v>390</v>
      </c>
      <c r="C3" s="591" t="s">
        <v>54</v>
      </c>
    </row>
    <row r="4" spans="1:3" s="429" customFormat="1" ht="15.95" customHeight="1" thickBot="1">
      <c r="A4" s="574"/>
      <c r="B4" s="574"/>
      <c r="C4" s="575" t="s">
        <v>548</v>
      </c>
    </row>
    <row r="5" spans="1:3" ht="13.5" thickBot="1">
      <c r="A5" s="576" t="s">
        <v>202</v>
      </c>
      <c r="B5" s="577" t="s">
        <v>547</v>
      </c>
      <c r="C5" s="592" t="s">
        <v>55</v>
      </c>
    </row>
    <row r="6" spans="1:3" s="430" customFormat="1" ht="12.95" customHeight="1" thickBot="1">
      <c r="A6" s="579"/>
      <c r="B6" s="580" t="s">
        <v>481</v>
      </c>
      <c r="C6" s="581" t="s">
        <v>482</v>
      </c>
    </row>
    <row r="7" spans="1:3" s="430" customFormat="1" ht="15.95" customHeight="1" thickBot="1">
      <c r="A7" s="206"/>
      <c r="B7" s="207" t="s">
        <v>56</v>
      </c>
      <c r="C7" s="208"/>
    </row>
    <row r="8" spans="1:3" s="343" customFormat="1" ht="12" customHeight="1" thickBot="1">
      <c r="A8" s="181" t="s">
        <v>18</v>
      </c>
      <c r="B8" s="209" t="s">
        <v>508</v>
      </c>
      <c r="C8" s="293">
        <f>SUM(C9:C19)</f>
        <v>0</v>
      </c>
    </row>
    <row r="9" spans="1:3" s="343" customFormat="1" ht="12" customHeight="1">
      <c r="A9" s="423" t="s">
        <v>98</v>
      </c>
      <c r="B9" s="10" t="s">
        <v>270</v>
      </c>
      <c r="C9" s="333"/>
    </row>
    <row r="10" spans="1:3" s="343" customFormat="1" ht="12" customHeight="1">
      <c r="A10" s="424" t="s">
        <v>99</v>
      </c>
      <c r="B10" s="8" t="s">
        <v>271</v>
      </c>
      <c r="C10" s="291"/>
    </row>
    <row r="11" spans="1:3" s="343" customFormat="1" ht="12" customHeight="1">
      <c r="A11" s="424" t="s">
        <v>100</v>
      </c>
      <c r="B11" s="8" t="s">
        <v>272</v>
      </c>
      <c r="C11" s="291"/>
    </row>
    <row r="12" spans="1:3" s="343" customFormat="1" ht="12" customHeight="1">
      <c r="A12" s="424" t="s">
        <v>101</v>
      </c>
      <c r="B12" s="8" t="s">
        <v>273</v>
      </c>
      <c r="C12" s="291"/>
    </row>
    <row r="13" spans="1:3" s="343" customFormat="1" ht="12" customHeight="1">
      <c r="A13" s="424" t="s">
        <v>146</v>
      </c>
      <c r="B13" s="8" t="s">
        <v>274</v>
      </c>
      <c r="C13" s="291"/>
    </row>
    <row r="14" spans="1:3" s="343" customFormat="1" ht="12" customHeight="1">
      <c r="A14" s="424" t="s">
        <v>102</v>
      </c>
      <c r="B14" s="8" t="s">
        <v>391</v>
      </c>
      <c r="C14" s="291"/>
    </row>
    <row r="15" spans="1:3" s="343" customFormat="1" ht="12" customHeight="1">
      <c r="A15" s="424" t="s">
        <v>103</v>
      </c>
      <c r="B15" s="7" t="s">
        <v>392</v>
      </c>
      <c r="C15" s="291"/>
    </row>
    <row r="16" spans="1:3" s="343" customFormat="1" ht="12" customHeight="1">
      <c r="A16" s="424" t="s">
        <v>113</v>
      </c>
      <c r="B16" s="8" t="s">
        <v>277</v>
      </c>
      <c r="C16" s="334"/>
    </row>
    <row r="17" spans="1:3" s="431" customFormat="1" ht="12" customHeight="1">
      <c r="A17" s="424" t="s">
        <v>114</v>
      </c>
      <c r="B17" s="8" t="s">
        <v>278</v>
      </c>
      <c r="C17" s="291"/>
    </row>
    <row r="18" spans="1:3" s="431" customFormat="1" ht="12" customHeight="1">
      <c r="A18" s="424" t="s">
        <v>115</v>
      </c>
      <c r="B18" s="8" t="s">
        <v>424</v>
      </c>
      <c r="C18" s="292"/>
    </row>
    <row r="19" spans="1:3" s="431" customFormat="1" ht="12" customHeight="1" thickBot="1">
      <c r="A19" s="424" t="s">
        <v>116</v>
      </c>
      <c r="B19" s="7" t="s">
        <v>279</v>
      </c>
      <c r="C19" s="292"/>
    </row>
    <row r="20" spans="1:3" s="343" customFormat="1" ht="12" customHeight="1" thickBot="1">
      <c r="A20" s="181" t="s">
        <v>19</v>
      </c>
      <c r="B20" s="209" t="s">
        <v>393</v>
      </c>
      <c r="C20" s="293">
        <f>SUM(C21:C23)</f>
        <v>0</v>
      </c>
    </row>
    <row r="21" spans="1:3" s="431" customFormat="1" ht="12" customHeight="1">
      <c r="A21" s="424" t="s">
        <v>104</v>
      </c>
      <c r="B21" s="9" t="s">
        <v>253</v>
      </c>
      <c r="C21" s="291"/>
    </row>
    <row r="22" spans="1:3" s="431" customFormat="1" ht="12" customHeight="1">
      <c r="A22" s="424" t="s">
        <v>105</v>
      </c>
      <c r="B22" s="8" t="s">
        <v>394</v>
      </c>
      <c r="C22" s="291"/>
    </row>
    <row r="23" spans="1:3" s="431" customFormat="1" ht="12" customHeight="1">
      <c r="A23" s="424" t="s">
        <v>106</v>
      </c>
      <c r="B23" s="8" t="s">
        <v>395</v>
      </c>
      <c r="C23" s="291"/>
    </row>
    <row r="24" spans="1:3" s="431" customFormat="1" ht="12" customHeight="1" thickBot="1">
      <c r="A24" s="424" t="s">
        <v>107</v>
      </c>
      <c r="B24" s="8" t="s">
        <v>509</v>
      </c>
      <c r="C24" s="291"/>
    </row>
    <row r="25" spans="1:3" s="431" customFormat="1" ht="12" customHeight="1" thickBot="1">
      <c r="A25" s="189" t="s">
        <v>20</v>
      </c>
      <c r="B25" s="113" t="s">
        <v>172</v>
      </c>
      <c r="C25" s="319"/>
    </row>
    <row r="26" spans="1:3" s="431" customFormat="1" ht="12" customHeight="1" thickBot="1">
      <c r="A26" s="189" t="s">
        <v>21</v>
      </c>
      <c r="B26" s="113" t="s">
        <v>510</v>
      </c>
      <c r="C26" s="293">
        <f>+C27+C28+C29</f>
        <v>0</v>
      </c>
    </row>
    <row r="27" spans="1:3" s="431" customFormat="1" ht="12" customHeight="1">
      <c r="A27" s="425" t="s">
        <v>263</v>
      </c>
      <c r="B27" s="426" t="s">
        <v>258</v>
      </c>
      <c r="C27" s="71"/>
    </row>
    <row r="28" spans="1:3" s="431" customFormat="1" ht="12" customHeight="1">
      <c r="A28" s="425" t="s">
        <v>264</v>
      </c>
      <c r="B28" s="426" t="s">
        <v>394</v>
      </c>
      <c r="C28" s="291"/>
    </row>
    <row r="29" spans="1:3" s="431" customFormat="1" ht="12" customHeight="1">
      <c r="A29" s="425" t="s">
        <v>265</v>
      </c>
      <c r="B29" s="427" t="s">
        <v>397</v>
      </c>
      <c r="C29" s="291"/>
    </row>
    <row r="30" spans="1:3" s="431" customFormat="1" ht="12" customHeight="1" thickBot="1">
      <c r="A30" s="424" t="s">
        <v>266</v>
      </c>
      <c r="B30" s="130" t="s">
        <v>511</v>
      </c>
      <c r="C30" s="78"/>
    </row>
    <row r="31" spans="1:3" s="431" customFormat="1" ht="12" customHeight="1" thickBot="1">
      <c r="A31" s="189" t="s">
        <v>22</v>
      </c>
      <c r="B31" s="113" t="s">
        <v>398</v>
      </c>
      <c r="C31" s="293">
        <f>+C32+C33+C34</f>
        <v>0</v>
      </c>
    </row>
    <row r="32" spans="1:3" s="431" customFormat="1" ht="12" customHeight="1">
      <c r="A32" s="425" t="s">
        <v>91</v>
      </c>
      <c r="B32" s="426" t="s">
        <v>284</v>
      </c>
      <c r="C32" s="71"/>
    </row>
    <row r="33" spans="1:3" s="431" customFormat="1" ht="12" customHeight="1">
      <c r="A33" s="425" t="s">
        <v>92</v>
      </c>
      <c r="B33" s="427" t="s">
        <v>285</v>
      </c>
      <c r="C33" s="294"/>
    </row>
    <row r="34" spans="1:3" s="431" customFormat="1" ht="12" customHeight="1" thickBot="1">
      <c r="A34" s="424" t="s">
        <v>93</v>
      </c>
      <c r="B34" s="130" t="s">
        <v>286</v>
      </c>
      <c r="C34" s="78"/>
    </row>
    <row r="35" spans="1:3" s="343" customFormat="1" ht="12" customHeight="1" thickBot="1">
      <c r="A35" s="189" t="s">
        <v>23</v>
      </c>
      <c r="B35" s="113" t="s">
        <v>368</v>
      </c>
      <c r="C35" s="319">
        <v>54659223</v>
      </c>
    </row>
    <row r="36" spans="1:3" s="343" customFormat="1" ht="12" customHeight="1" thickBot="1">
      <c r="A36" s="189" t="s">
        <v>24</v>
      </c>
      <c r="B36" s="113" t="s">
        <v>399</v>
      </c>
      <c r="C36" s="335"/>
    </row>
    <row r="37" spans="1:3" s="343" customFormat="1" ht="12" customHeight="1" thickBot="1">
      <c r="A37" s="181" t="s">
        <v>25</v>
      </c>
      <c r="B37" s="113" t="s">
        <v>400</v>
      </c>
      <c r="C37" s="336">
        <f>+C8+C20+C25+C26+C31+C35+C36</f>
        <v>54659223</v>
      </c>
    </row>
    <row r="38" spans="1:3" s="343" customFormat="1" ht="12" customHeight="1" thickBot="1">
      <c r="A38" s="210" t="s">
        <v>26</v>
      </c>
      <c r="B38" s="113" t="s">
        <v>401</v>
      </c>
      <c r="C38" s="336">
        <f>+C39+C40+C41</f>
        <v>3549802</v>
      </c>
    </row>
    <row r="39" spans="1:3" s="343" customFormat="1" ht="12" customHeight="1">
      <c r="A39" s="425" t="s">
        <v>402</v>
      </c>
      <c r="B39" s="426" t="s">
        <v>231</v>
      </c>
      <c r="C39" s="71">
        <v>3549802</v>
      </c>
    </row>
    <row r="40" spans="1:3" s="343" customFormat="1" ht="12" customHeight="1">
      <c r="A40" s="425" t="s">
        <v>403</v>
      </c>
      <c r="B40" s="427" t="s">
        <v>2</v>
      </c>
      <c r="C40" s="294"/>
    </row>
    <row r="41" spans="1:3" s="431" customFormat="1" ht="12" customHeight="1" thickBot="1">
      <c r="A41" s="424" t="s">
        <v>404</v>
      </c>
      <c r="B41" s="130" t="s">
        <v>405</v>
      </c>
      <c r="C41" s="78"/>
    </row>
    <row r="42" spans="1:3" s="431" customFormat="1" ht="15.2" customHeight="1" thickBot="1">
      <c r="A42" s="210" t="s">
        <v>27</v>
      </c>
      <c r="B42" s="211" t="s">
        <v>406</v>
      </c>
      <c r="C42" s="339">
        <f>+C37+C38</f>
        <v>58209025</v>
      </c>
    </row>
    <row r="43" spans="1:3" s="431" customFormat="1" ht="15.2" customHeight="1">
      <c r="A43" s="212"/>
      <c r="B43" s="213"/>
      <c r="C43" s="337"/>
    </row>
    <row r="44" spans="1:3" ht="13.5" thickBot="1">
      <c r="A44" s="214"/>
      <c r="B44" s="215"/>
      <c r="C44" s="338"/>
    </row>
    <row r="45" spans="1:3" s="430" customFormat="1" ht="16.5" customHeight="1" thickBot="1">
      <c r="A45" s="216"/>
      <c r="B45" s="217" t="s">
        <v>57</v>
      </c>
      <c r="C45" s="339"/>
    </row>
    <row r="46" spans="1:3" s="432" customFormat="1" ht="12" customHeight="1" thickBot="1">
      <c r="A46" s="189" t="s">
        <v>18</v>
      </c>
      <c r="B46" s="113" t="s">
        <v>407</v>
      </c>
      <c r="C46" s="293">
        <f>SUM(C47:C51)</f>
        <v>58209025</v>
      </c>
    </row>
    <row r="47" spans="1:3" ht="12" customHeight="1">
      <c r="A47" s="424" t="s">
        <v>98</v>
      </c>
      <c r="B47" s="9" t="s">
        <v>49</v>
      </c>
      <c r="C47" s="71">
        <v>42158248</v>
      </c>
    </row>
    <row r="48" spans="1:3" ht="12" customHeight="1">
      <c r="A48" s="424" t="s">
        <v>99</v>
      </c>
      <c r="B48" s="8" t="s">
        <v>181</v>
      </c>
      <c r="C48" s="74">
        <v>9851081</v>
      </c>
    </row>
    <row r="49" spans="1:3" ht="12" customHeight="1">
      <c r="A49" s="424" t="s">
        <v>100</v>
      </c>
      <c r="B49" s="8" t="s">
        <v>138</v>
      </c>
      <c r="C49" s="74">
        <v>6199696</v>
      </c>
    </row>
    <row r="50" spans="1:3" ht="12" customHeight="1">
      <c r="A50" s="424" t="s">
        <v>101</v>
      </c>
      <c r="B50" s="8" t="s">
        <v>182</v>
      </c>
      <c r="C50" s="74"/>
    </row>
    <row r="51" spans="1:3" ht="12" customHeight="1" thickBot="1">
      <c r="A51" s="424" t="s">
        <v>146</v>
      </c>
      <c r="B51" s="8" t="s">
        <v>183</v>
      </c>
      <c r="C51" s="74"/>
    </row>
    <row r="52" spans="1:3" ht="12" customHeight="1" thickBot="1">
      <c r="A52" s="189" t="s">
        <v>19</v>
      </c>
      <c r="B52" s="113" t="s">
        <v>408</v>
      </c>
      <c r="C52" s="293">
        <f>SUM(C53:C55)</f>
        <v>0</v>
      </c>
    </row>
    <row r="53" spans="1:3" s="432" customFormat="1" ht="12" customHeight="1">
      <c r="A53" s="424" t="s">
        <v>104</v>
      </c>
      <c r="B53" s="9" t="s">
        <v>225</v>
      </c>
      <c r="C53" s="71"/>
    </row>
    <row r="54" spans="1:3" ht="12" customHeight="1">
      <c r="A54" s="424" t="s">
        <v>105</v>
      </c>
      <c r="B54" s="8" t="s">
        <v>185</v>
      </c>
      <c r="C54" s="74"/>
    </row>
    <row r="55" spans="1:3" ht="12" customHeight="1">
      <c r="A55" s="424" t="s">
        <v>106</v>
      </c>
      <c r="B55" s="8" t="s">
        <v>58</v>
      </c>
      <c r="C55" s="74"/>
    </row>
    <row r="56" spans="1:3" ht="12" customHeight="1" thickBot="1">
      <c r="A56" s="424" t="s">
        <v>107</v>
      </c>
      <c r="B56" s="8" t="s">
        <v>512</v>
      </c>
      <c r="C56" s="74"/>
    </row>
    <row r="57" spans="1:3" ht="12" customHeight="1" thickBot="1">
      <c r="A57" s="189" t="s">
        <v>20</v>
      </c>
      <c r="B57" s="113" t="s">
        <v>13</v>
      </c>
      <c r="C57" s="319"/>
    </row>
    <row r="58" spans="1:3" ht="15.2" customHeight="1" thickBot="1">
      <c r="A58" s="189" t="s">
        <v>21</v>
      </c>
      <c r="B58" s="218" t="s">
        <v>516</v>
      </c>
      <c r="C58" s="340">
        <f>+C46+C52+C57</f>
        <v>58209025</v>
      </c>
    </row>
    <row r="59" spans="1:3" ht="13.5" thickBot="1">
      <c r="C59" s="596">
        <f>C42-C58</f>
        <v>0</v>
      </c>
    </row>
    <row r="60" spans="1:3" ht="15.2" customHeight="1" thickBot="1">
      <c r="A60" s="221" t="s">
        <v>507</v>
      </c>
      <c r="B60" s="222"/>
      <c r="C60" s="110">
        <v>11</v>
      </c>
    </row>
    <row r="61" spans="1:3" ht="14.45" customHeight="1" thickBot="1">
      <c r="A61" s="221" t="s">
        <v>203</v>
      </c>
      <c r="B61" s="222"/>
      <c r="C61" s="110">
        <v>0</v>
      </c>
    </row>
    <row r="62" spans="1:3">
      <c r="A62" s="593"/>
      <c r="B62" s="594"/>
      <c r="C62" s="594"/>
    </row>
    <row r="63" spans="1:3">
      <c r="A63" s="593"/>
      <c r="B63" s="594"/>
    </row>
    <row r="64" spans="1:3">
      <c r="A64" s="593"/>
      <c r="B64" s="594"/>
      <c r="C64" s="594"/>
    </row>
    <row r="65" spans="1:3">
      <c r="A65" s="593"/>
      <c r="B65" s="594"/>
      <c r="C65" s="594"/>
    </row>
    <row r="66" spans="1:3">
      <c r="A66" s="593"/>
      <c r="B66" s="594"/>
      <c r="C66" s="594"/>
    </row>
    <row r="67" spans="1:3">
      <c r="A67" s="593"/>
      <c r="B67" s="594"/>
      <c r="C67" s="594"/>
    </row>
    <row r="68" spans="1:3">
      <c r="A68" s="593"/>
      <c r="B68" s="594"/>
      <c r="C68" s="594"/>
    </row>
    <row r="69" spans="1:3">
      <c r="A69" s="593"/>
      <c r="B69" s="594"/>
      <c r="C69" s="594"/>
    </row>
    <row r="70" spans="1:3">
      <c r="A70" s="593"/>
      <c r="B70" s="594"/>
      <c r="C70" s="594"/>
    </row>
    <row r="71" spans="1:3">
      <c r="A71" s="593"/>
      <c r="B71" s="594"/>
      <c r="C71" s="594"/>
    </row>
    <row r="72" spans="1:3">
      <c r="A72" s="593"/>
      <c r="B72" s="594"/>
      <c r="C72" s="594"/>
    </row>
    <row r="73" spans="1:3">
      <c r="A73" s="593"/>
      <c r="B73" s="594"/>
      <c r="C73" s="594"/>
    </row>
    <row r="74" spans="1:3">
      <c r="A74" s="593"/>
      <c r="B74" s="594"/>
      <c r="C74" s="594"/>
    </row>
    <row r="75" spans="1:3">
      <c r="A75" s="593"/>
      <c r="B75" s="594"/>
      <c r="C75" s="594"/>
    </row>
    <row r="76" spans="1:3">
      <c r="A76" s="593"/>
      <c r="B76" s="594"/>
      <c r="C76" s="594"/>
    </row>
    <row r="77" spans="1:3">
      <c r="A77" s="593"/>
      <c r="B77" s="594"/>
      <c r="C77" s="594"/>
    </row>
    <row r="78" spans="1:3">
      <c r="A78" s="593"/>
      <c r="B78" s="594"/>
      <c r="C78" s="594"/>
    </row>
    <row r="79" spans="1:3">
      <c r="A79" s="593"/>
      <c r="B79" s="594"/>
      <c r="C79" s="594"/>
    </row>
    <row r="80" spans="1:3">
      <c r="A80" s="593"/>
      <c r="B80" s="594"/>
      <c r="C80" s="594"/>
    </row>
    <row r="81" spans="1:3">
      <c r="A81" s="593"/>
      <c r="B81" s="594"/>
      <c r="C81" s="594"/>
    </row>
    <row r="82" spans="1:3">
      <c r="A82" s="593"/>
      <c r="B82" s="594"/>
      <c r="C82" s="594"/>
    </row>
    <row r="83" spans="1:3">
      <c r="A83" s="593"/>
      <c r="B83" s="594"/>
      <c r="C83" s="594"/>
    </row>
  </sheetData>
  <sheetProtection sheet="1" formatCells="0"/>
  <phoneticPr fontId="29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Munka17">
    <tabColor rgb="FF92D050"/>
  </sheetPr>
  <dimension ref="A1:C60"/>
  <sheetViews>
    <sheetView zoomScale="120" zoomScaleNormal="120" workbookViewId="0">
      <selection activeCell="D1" sqref="D1"/>
    </sheetView>
  </sheetViews>
  <sheetFormatPr defaultRowHeight="12.75"/>
  <cols>
    <col min="1" max="1" width="13.83203125" style="219" customWidth="1"/>
    <col min="2" max="2" width="79.1640625" style="220" customWidth="1"/>
    <col min="3" max="3" width="25" style="220" customWidth="1"/>
    <col min="4" max="16384" width="9.33203125" style="220"/>
  </cols>
  <sheetData>
    <row r="1" spans="1:3" s="200" customFormat="1" ht="21.2" customHeight="1" thickBot="1">
      <c r="A1" s="199"/>
      <c r="B1" s="201"/>
      <c r="C1" s="563" t="str">
        <f>CONCATENATE(ALAPADATOK!P13," melléklet ",ALAPADATOK!A7," ",ALAPADATOK!B7," ",ALAPADATOK!C7," ",ALAPADATOK!D7," ",ALAPADATOK!E7," ",ALAPADATOK!F7," ",ALAPADATOK!G7," ",ALAPADATOK!H7)</f>
        <v>9.3. melléklet a … / 2021 (  ) önkormányzati rendelethez</v>
      </c>
    </row>
    <row r="2" spans="1:3" s="428" customFormat="1" ht="36">
      <c r="A2" s="381" t="s">
        <v>201</v>
      </c>
      <c r="B2" s="615" t="str">
        <f>CONCATENATE(ALAPADATOK!B13)</f>
        <v>Szászvári Óvoda Intézményfenntartó Társulás</v>
      </c>
      <c r="C2" s="341" t="s">
        <v>60</v>
      </c>
    </row>
    <row r="3" spans="1:3" s="428" customFormat="1" ht="24.75" thickBot="1">
      <c r="A3" s="422" t="s">
        <v>200</v>
      </c>
      <c r="B3" s="562" t="s">
        <v>390</v>
      </c>
      <c r="C3" s="342" t="s">
        <v>54</v>
      </c>
    </row>
    <row r="4" spans="1:3" s="429" customFormat="1" ht="15.95" customHeight="1" thickBot="1">
      <c r="A4" s="202"/>
      <c r="B4" s="202"/>
      <c r="C4" s="203" t="s">
        <v>548</v>
      </c>
    </row>
    <row r="5" spans="1:3" ht="13.5" thickBot="1">
      <c r="A5" s="382" t="s">
        <v>202</v>
      </c>
      <c r="B5" s="204" t="s">
        <v>547</v>
      </c>
      <c r="C5" s="205" t="s">
        <v>55</v>
      </c>
    </row>
    <row r="6" spans="1:3" s="430" customFormat="1" ht="12.95" customHeight="1" thickBot="1">
      <c r="A6" s="181"/>
      <c r="B6" s="182" t="s">
        <v>481</v>
      </c>
      <c r="C6" s="183" t="s">
        <v>482</v>
      </c>
    </row>
    <row r="7" spans="1:3" s="430" customFormat="1" ht="15.95" customHeight="1" thickBot="1">
      <c r="A7" s="206"/>
      <c r="B7" s="207" t="s">
        <v>56</v>
      </c>
      <c r="C7" s="208"/>
    </row>
    <row r="8" spans="1:3" s="343" customFormat="1" ht="12" customHeight="1" thickBot="1">
      <c r="A8" s="181" t="s">
        <v>18</v>
      </c>
      <c r="B8" s="209" t="s">
        <v>508</v>
      </c>
      <c r="C8" s="293">
        <f>SUM(C9:C19)</f>
        <v>0</v>
      </c>
    </row>
    <row r="9" spans="1:3" s="343" customFormat="1" ht="12" customHeight="1">
      <c r="A9" s="423" t="s">
        <v>98</v>
      </c>
      <c r="B9" s="10" t="s">
        <v>270</v>
      </c>
      <c r="C9" s="333"/>
    </row>
    <row r="10" spans="1:3" s="343" customFormat="1" ht="12" customHeight="1">
      <c r="A10" s="424" t="s">
        <v>99</v>
      </c>
      <c r="B10" s="8" t="s">
        <v>271</v>
      </c>
      <c r="C10" s="291"/>
    </row>
    <row r="11" spans="1:3" s="343" customFormat="1" ht="12" customHeight="1">
      <c r="A11" s="424" t="s">
        <v>100</v>
      </c>
      <c r="B11" s="8" t="s">
        <v>272</v>
      </c>
      <c r="C11" s="291"/>
    </row>
    <row r="12" spans="1:3" s="343" customFormat="1" ht="12" customHeight="1">
      <c r="A12" s="424" t="s">
        <v>101</v>
      </c>
      <c r="B12" s="8" t="s">
        <v>273</v>
      </c>
      <c r="C12" s="291"/>
    </row>
    <row r="13" spans="1:3" s="343" customFormat="1" ht="12" customHeight="1">
      <c r="A13" s="424" t="s">
        <v>146</v>
      </c>
      <c r="B13" s="8" t="s">
        <v>274</v>
      </c>
      <c r="C13" s="291"/>
    </row>
    <row r="14" spans="1:3" s="343" customFormat="1" ht="12" customHeight="1">
      <c r="A14" s="424" t="s">
        <v>102</v>
      </c>
      <c r="B14" s="8" t="s">
        <v>391</v>
      </c>
      <c r="C14" s="291"/>
    </row>
    <row r="15" spans="1:3" s="343" customFormat="1" ht="12" customHeight="1">
      <c r="A15" s="424" t="s">
        <v>103</v>
      </c>
      <c r="B15" s="7" t="s">
        <v>392</v>
      </c>
      <c r="C15" s="291"/>
    </row>
    <row r="16" spans="1:3" s="343" customFormat="1" ht="12" customHeight="1">
      <c r="A16" s="424" t="s">
        <v>113</v>
      </c>
      <c r="B16" s="8" t="s">
        <v>277</v>
      </c>
      <c r="C16" s="334"/>
    </row>
    <row r="17" spans="1:3" s="431" customFormat="1" ht="12" customHeight="1">
      <c r="A17" s="424" t="s">
        <v>114</v>
      </c>
      <c r="B17" s="8" t="s">
        <v>278</v>
      </c>
      <c r="C17" s="291"/>
    </row>
    <row r="18" spans="1:3" s="431" customFormat="1" ht="12" customHeight="1">
      <c r="A18" s="424" t="s">
        <v>115</v>
      </c>
      <c r="B18" s="8" t="s">
        <v>424</v>
      </c>
      <c r="C18" s="292"/>
    </row>
    <row r="19" spans="1:3" s="431" customFormat="1" ht="12" customHeight="1" thickBot="1">
      <c r="A19" s="424" t="s">
        <v>116</v>
      </c>
      <c r="B19" s="7" t="s">
        <v>279</v>
      </c>
      <c r="C19" s="292"/>
    </row>
    <row r="20" spans="1:3" s="343" customFormat="1" ht="12" customHeight="1" thickBot="1">
      <c r="A20" s="181" t="s">
        <v>19</v>
      </c>
      <c r="B20" s="209" t="s">
        <v>393</v>
      </c>
      <c r="C20" s="293">
        <f>SUM(C21:C23)</f>
        <v>0</v>
      </c>
    </row>
    <row r="21" spans="1:3" s="431" customFormat="1" ht="12" customHeight="1">
      <c r="A21" s="424" t="s">
        <v>104</v>
      </c>
      <c r="B21" s="9" t="s">
        <v>253</v>
      </c>
      <c r="C21" s="291"/>
    </row>
    <row r="22" spans="1:3" s="431" customFormat="1" ht="12" customHeight="1">
      <c r="A22" s="424" t="s">
        <v>105</v>
      </c>
      <c r="B22" s="8" t="s">
        <v>394</v>
      </c>
      <c r="C22" s="291"/>
    </row>
    <row r="23" spans="1:3" s="431" customFormat="1" ht="12" customHeight="1">
      <c r="A23" s="424" t="s">
        <v>106</v>
      </c>
      <c r="B23" s="8" t="s">
        <v>395</v>
      </c>
      <c r="C23" s="291"/>
    </row>
    <row r="24" spans="1:3" s="431" customFormat="1" ht="12" customHeight="1" thickBot="1">
      <c r="A24" s="424" t="s">
        <v>107</v>
      </c>
      <c r="B24" s="8" t="s">
        <v>513</v>
      </c>
      <c r="C24" s="291"/>
    </row>
    <row r="25" spans="1:3" s="431" customFormat="1" ht="12" customHeight="1" thickBot="1">
      <c r="A25" s="189" t="s">
        <v>20</v>
      </c>
      <c r="B25" s="113" t="s">
        <v>172</v>
      </c>
      <c r="C25" s="319"/>
    </row>
    <row r="26" spans="1:3" s="431" customFormat="1" ht="12" customHeight="1" thickBot="1">
      <c r="A26" s="189" t="s">
        <v>21</v>
      </c>
      <c r="B26" s="113" t="s">
        <v>396</v>
      </c>
      <c r="C26" s="293">
        <f>+C27+C28</f>
        <v>0</v>
      </c>
    </row>
    <row r="27" spans="1:3" s="431" customFormat="1" ht="12" customHeight="1">
      <c r="A27" s="425" t="s">
        <v>263</v>
      </c>
      <c r="B27" s="426" t="s">
        <v>394</v>
      </c>
      <c r="C27" s="71"/>
    </row>
    <row r="28" spans="1:3" s="431" customFormat="1" ht="12" customHeight="1">
      <c r="A28" s="425" t="s">
        <v>264</v>
      </c>
      <c r="B28" s="427" t="s">
        <v>397</v>
      </c>
      <c r="C28" s="294"/>
    </row>
    <row r="29" spans="1:3" s="431" customFormat="1" ht="12" customHeight="1" thickBot="1">
      <c r="A29" s="424" t="s">
        <v>265</v>
      </c>
      <c r="B29" s="130" t="s">
        <v>514</v>
      </c>
      <c r="C29" s="78"/>
    </row>
    <row r="30" spans="1:3" s="431" customFormat="1" ht="12" customHeight="1" thickBot="1">
      <c r="A30" s="189" t="s">
        <v>22</v>
      </c>
      <c r="B30" s="113" t="s">
        <v>398</v>
      </c>
      <c r="C30" s="293">
        <f>+C31+C32+C33</f>
        <v>0</v>
      </c>
    </row>
    <row r="31" spans="1:3" s="431" customFormat="1" ht="12" customHeight="1">
      <c r="A31" s="425" t="s">
        <v>91</v>
      </c>
      <c r="B31" s="426" t="s">
        <v>284</v>
      </c>
      <c r="C31" s="71"/>
    </row>
    <row r="32" spans="1:3" s="431" customFormat="1" ht="12" customHeight="1">
      <c r="A32" s="425" t="s">
        <v>92</v>
      </c>
      <c r="B32" s="427" t="s">
        <v>285</v>
      </c>
      <c r="C32" s="294"/>
    </row>
    <row r="33" spans="1:3" s="431" customFormat="1" ht="12" customHeight="1" thickBot="1">
      <c r="A33" s="424" t="s">
        <v>93</v>
      </c>
      <c r="B33" s="130" t="s">
        <v>286</v>
      </c>
      <c r="C33" s="78"/>
    </row>
    <row r="34" spans="1:3" s="343" customFormat="1" ht="12" customHeight="1" thickBot="1">
      <c r="A34" s="189" t="s">
        <v>23</v>
      </c>
      <c r="B34" s="113" t="s">
        <v>368</v>
      </c>
      <c r="C34" s="319">
        <v>66362700</v>
      </c>
    </row>
    <row r="35" spans="1:3" s="343" customFormat="1" ht="12" customHeight="1" thickBot="1">
      <c r="A35" s="189" t="s">
        <v>24</v>
      </c>
      <c r="B35" s="113" t="s">
        <v>399</v>
      </c>
      <c r="C35" s="335"/>
    </row>
    <row r="36" spans="1:3" s="343" customFormat="1" ht="12" customHeight="1" thickBot="1">
      <c r="A36" s="181" t="s">
        <v>25</v>
      </c>
      <c r="B36" s="113" t="s">
        <v>515</v>
      </c>
      <c r="C36" s="336">
        <f>+C8+C20+C25+C26+C30+C34+C35</f>
        <v>66362700</v>
      </c>
    </row>
    <row r="37" spans="1:3" s="343" customFormat="1" ht="12" customHeight="1" thickBot="1">
      <c r="A37" s="210" t="s">
        <v>26</v>
      </c>
      <c r="B37" s="113" t="s">
        <v>401</v>
      </c>
      <c r="C37" s="336">
        <f>+C38+C39+C40</f>
        <v>0</v>
      </c>
    </row>
    <row r="38" spans="1:3" s="343" customFormat="1" ht="12" customHeight="1">
      <c r="A38" s="425" t="s">
        <v>402</v>
      </c>
      <c r="B38" s="426" t="s">
        <v>231</v>
      </c>
      <c r="C38" s="71"/>
    </row>
    <row r="39" spans="1:3" s="343" customFormat="1" ht="12" customHeight="1">
      <c r="A39" s="425" t="s">
        <v>403</v>
      </c>
      <c r="B39" s="427" t="s">
        <v>2</v>
      </c>
      <c r="C39" s="294"/>
    </row>
    <row r="40" spans="1:3" s="431" customFormat="1" ht="12" customHeight="1" thickBot="1">
      <c r="A40" s="424" t="s">
        <v>404</v>
      </c>
      <c r="B40" s="130" t="s">
        <v>405</v>
      </c>
      <c r="C40" s="78"/>
    </row>
    <row r="41" spans="1:3" s="431" customFormat="1" ht="15.2" customHeight="1" thickBot="1">
      <c r="A41" s="210" t="s">
        <v>27</v>
      </c>
      <c r="B41" s="211" t="s">
        <v>406</v>
      </c>
      <c r="C41" s="339">
        <f>+C36+C37</f>
        <v>66362700</v>
      </c>
    </row>
    <row r="42" spans="1:3" s="431" customFormat="1" ht="15.2" customHeight="1">
      <c r="A42" s="212"/>
      <c r="B42" s="213"/>
      <c r="C42" s="337"/>
    </row>
    <row r="43" spans="1:3" ht="13.5" thickBot="1">
      <c r="A43" s="214"/>
      <c r="B43" s="215"/>
      <c r="C43" s="338"/>
    </row>
    <row r="44" spans="1:3" s="430" customFormat="1" ht="16.5" customHeight="1" thickBot="1">
      <c r="A44" s="216"/>
      <c r="B44" s="217" t="s">
        <v>57</v>
      </c>
      <c r="C44" s="339"/>
    </row>
    <row r="45" spans="1:3" s="432" customFormat="1" ht="12" customHeight="1" thickBot="1">
      <c r="A45" s="189" t="s">
        <v>18</v>
      </c>
      <c r="B45" s="113" t="s">
        <v>407</v>
      </c>
      <c r="C45" s="293">
        <f>SUM(C46:C50)</f>
        <v>112700</v>
      </c>
    </row>
    <row r="46" spans="1:3" ht="12" customHeight="1">
      <c r="A46" s="424" t="s">
        <v>98</v>
      </c>
      <c r="B46" s="9" t="s">
        <v>49</v>
      </c>
      <c r="C46" s="71"/>
    </row>
    <row r="47" spans="1:3" ht="12" customHeight="1">
      <c r="A47" s="424" t="s">
        <v>99</v>
      </c>
      <c r="B47" s="8" t="s">
        <v>181</v>
      </c>
      <c r="C47" s="74"/>
    </row>
    <row r="48" spans="1:3" ht="12" customHeight="1">
      <c r="A48" s="424" t="s">
        <v>100</v>
      </c>
      <c r="B48" s="8" t="s">
        <v>138</v>
      </c>
      <c r="C48" s="74">
        <v>112700</v>
      </c>
    </row>
    <row r="49" spans="1:3" ht="12" customHeight="1">
      <c r="A49" s="424" t="s">
        <v>101</v>
      </c>
      <c r="B49" s="8" t="s">
        <v>182</v>
      </c>
      <c r="C49" s="74"/>
    </row>
    <row r="50" spans="1:3" ht="12" customHeight="1" thickBot="1">
      <c r="A50" s="424" t="s">
        <v>146</v>
      </c>
      <c r="B50" s="8" t="s">
        <v>183</v>
      </c>
      <c r="C50" s="74"/>
    </row>
    <row r="51" spans="1:3" ht="12" customHeight="1" thickBot="1">
      <c r="A51" s="189" t="s">
        <v>19</v>
      </c>
      <c r="B51" s="113" t="s">
        <v>408</v>
      </c>
      <c r="C51" s="293">
        <f>SUM(C52:C54)</f>
        <v>0</v>
      </c>
    </row>
    <row r="52" spans="1:3" s="432" customFormat="1" ht="12" customHeight="1">
      <c r="A52" s="424" t="s">
        <v>104</v>
      </c>
      <c r="B52" s="9" t="s">
        <v>225</v>
      </c>
      <c r="C52" s="71"/>
    </row>
    <row r="53" spans="1:3" ht="12" customHeight="1">
      <c r="A53" s="424" t="s">
        <v>105</v>
      </c>
      <c r="B53" s="8" t="s">
        <v>185</v>
      </c>
      <c r="C53" s="74"/>
    </row>
    <row r="54" spans="1:3" ht="12" customHeight="1">
      <c r="A54" s="424" t="s">
        <v>106</v>
      </c>
      <c r="B54" s="8" t="s">
        <v>58</v>
      </c>
      <c r="C54" s="74"/>
    </row>
    <row r="55" spans="1:3" ht="12" customHeight="1" thickBot="1">
      <c r="A55" s="424" t="s">
        <v>107</v>
      </c>
      <c r="B55" s="8" t="s">
        <v>512</v>
      </c>
      <c r="C55" s="74"/>
    </row>
    <row r="56" spans="1:3" ht="15.2" customHeight="1" thickBot="1">
      <c r="A56" s="189" t="s">
        <v>20</v>
      </c>
      <c r="B56" s="113" t="s">
        <v>13</v>
      </c>
      <c r="C56" s="319">
        <v>66250000</v>
      </c>
    </row>
    <row r="57" spans="1:3" ht="13.5" thickBot="1">
      <c r="A57" s="189" t="s">
        <v>21</v>
      </c>
      <c r="B57" s="218" t="s">
        <v>516</v>
      </c>
      <c r="C57" s="340">
        <f>+C45+C51+C56</f>
        <v>66362700</v>
      </c>
    </row>
    <row r="58" spans="1:3" ht="15.2" customHeight="1" thickBot="1">
      <c r="C58" s="596">
        <f>C41-C57</f>
        <v>0</v>
      </c>
    </row>
    <row r="59" spans="1:3" ht="14.45" customHeight="1" thickBot="1">
      <c r="A59" s="221" t="s">
        <v>507</v>
      </c>
      <c r="B59" s="222"/>
      <c r="C59" s="110">
        <v>0</v>
      </c>
    </row>
    <row r="60" spans="1:3" ht="13.5" thickBot="1">
      <c r="A60" s="221" t="s">
        <v>203</v>
      </c>
      <c r="B60" s="222"/>
      <c r="C60" s="110">
        <v>0</v>
      </c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Munka18">
    <tabColor rgb="FF92D050"/>
  </sheetPr>
  <dimension ref="A1:C60"/>
  <sheetViews>
    <sheetView zoomScale="120" zoomScaleNormal="120" workbookViewId="0">
      <selection activeCell="E1" sqref="E1"/>
    </sheetView>
  </sheetViews>
  <sheetFormatPr defaultRowHeight="12.75"/>
  <cols>
    <col min="1" max="1" width="13.83203125" style="219" customWidth="1"/>
    <col min="2" max="2" width="79.1640625" style="220" customWidth="1"/>
    <col min="3" max="3" width="25" style="220" customWidth="1"/>
    <col min="4" max="16384" width="9.33203125" style="220"/>
  </cols>
  <sheetData>
    <row r="1" spans="1:3" s="200" customFormat="1" ht="21.2" customHeight="1" thickBot="1">
      <c r="A1" s="199"/>
      <c r="B1" s="201"/>
      <c r="C1" s="563" t="str">
        <f>CONCATENATE(ALAPADATOK!P15," melléklet ",ALAPADATOK!A7," ",ALAPADATOK!B7," ",ALAPADATOK!C7," ",ALAPADATOK!D7," ",ALAPADATOK!E7," ",ALAPADATOK!F7," ",ALAPADATOK!G7," ",ALAPADATOK!H7)</f>
        <v>9.4. melléklet a … / 2021 (  ) önkormányzati rendelethez</v>
      </c>
    </row>
    <row r="2" spans="1:3" s="428" customFormat="1" ht="36">
      <c r="A2" s="381" t="s">
        <v>201</v>
      </c>
      <c r="B2" s="561" t="str">
        <f>CONCATENATE(ALAPADATOK!B15)</f>
        <v>Szászvári Hársvirág Óvoda</v>
      </c>
      <c r="C2" s="341" t="s">
        <v>419</v>
      </c>
    </row>
    <row r="3" spans="1:3" s="428" customFormat="1" ht="24.75" thickBot="1">
      <c r="A3" s="422" t="s">
        <v>200</v>
      </c>
      <c r="B3" s="562" t="s">
        <v>390</v>
      </c>
      <c r="C3" s="342" t="s">
        <v>54</v>
      </c>
    </row>
    <row r="4" spans="1:3" s="429" customFormat="1" ht="15.95" customHeight="1" thickBot="1">
      <c r="A4" s="202"/>
      <c r="B4" s="202"/>
      <c r="C4" s="203" t="s">
        <v>548</v>
      </c>
    </row>
    <row r="5" spans="1:3" ht="13.5" thickBot="1">
      <c r="A5" s="382" t="s">
        <v>202</v>
      </c>
      <c r="B5" s="204" t="s">
        <v>547</v>
      </c>
      <c r="C5" s="205" t="s">
        <v>55</v>
      </c>
    </row>
    <row r="6" spans="1:3" s="430" customFormat="1" ht="12.95" customHeight="1" thickBot="1">
      <c r="A6" s="181"/>
      <c r="B6" s="182" t="s">
        <v>481</v>
      </c>
      <c r="C6" s="183" t="s">
        <v>482</v>
      </c>
    </row>
    <row r="7" spans="1:3" s="430" customFormat="1" ht="15.95" customHeight="1" thickBot="1">
      <c r="A7" s="206"/>
      <c r="B7" s="207" t="s">
        <v>56</v>
      </c>
      <c r="C7" s="208"/>
    </row>
    <row r="8" spans="1:3" s="343" customFormat="1" ht="12" customHeight="1" thickBot="1">
      <c r="A8" s="181" t="s">
        <v>18</v>
      </c>
      <c r="B8" s="209" t="s">
        <v>508</v>
      </c>
      <c r="C8" s="293">
        <f>SUM(C9:C19)</f>
        <v>0</v>
      </c>
    </row>
    <row r="9" spans="1:3" s="343" customFormat="1" ht="12" customHeight="1">
      <c r="A9" s="423" t="s">
        <v>98</v>
      </c>
      <c r="B9" s="10" t="s">
        <v>270</v>
      </c>
      <c r="C9" s="333"/>
    </row>
    <row r="10" spans="1:3" s="343" customFormat="1" ht="12" customHeight="1">
      <c r="A10" s="424" t="s">
        <v>99</v>
      </c>
      <c r="B10" s="8" t="s">
        <v>271</v>
      </c>
      <c r="C10" s="291"/>
    </row>
    <row r="11" spans="1:3" s="343" customFormat="1" ht="12" customHeight="1">
      <c r="A11" s="424" t="s">
        <v>100</v>
      </c>
      <c r="B11" s="8" t="s">
        <v>272</v>
      </c>
      <c r="C11" s="291"/>
    </row>
    <row r="12" spans="1:3" s="343" customFormat="1" ht="12" customHeight="1">
      <c r="A12" s="424" t="s">
        <v>101</v>
      </c>
      <c r="B12" s="8" t="s">
        <v>273</v>
      </c>
      <c r="C12" s="291"/>
    </row>
    <row r="13" spans="1:3" s="343" customFormat="1" ht="12" customHeight="1">
      <c r="A13" s="424" t="s">
        <v>146</v>
      </c>
      <c r="B13" s="8" t="s">
        <v>274</v>
      </c>
      <c r="C13" s="291"/>
    </row>
    <row r="14" spans="1:3" s="343" customFormat="1" ht="12" customHeight="1">
      <c r="A14" s="424" t="s">
        <v>102</v>
      </c>
      <c r="B14" s="8" t="s">
        <v>391</v>
      </c>
      <c r="C14" s="291"/>
    </row>
    <row r="15" spans="1:3" s="343" customFormat="1" ht="12" customHeight="1">
      <c r="A15" s="424" t="s">
        <v>103</v>
      </c>
      <c r="B15" s="7" t="s">
        <v>392</v>
      </c>
      <c r="C15" s="291"/>
    </row>
    <row r="16" spans="1:3" s="343" customFormat="1" ht="12" customHeight="1">
      <c r="A16" s="424" t="s">
        <v>113</v>
      </c>
      <c r="B16" s="8" t="s">
        <v>277</v>
      </c>
      <c r="C16" s="334"/>
    </row>
    <row r="17" spans="1:3" s="431" customFormat="1" ht="12" customHeight="1">
      <c r="A17" s="424" t="s">
        <v>114</v>
      </c>
      <c r="B17" s="8" t="s">
        <v>278</v>
      </c>
      <c r="C17" s="291"/>
    </row>
    <row r="18" spans="1:3" s="431" customFormat="1" ht="12" customHeight="1">
      <c r="A18" s="424" t="s">
        <v>115</v>
      </c>
      <c r="B18" s="8" t="s">
        <v>424</v>
      </c>
      <c r="C18" s="292"/>
    </row>
    <row r="19" spans="1:3" s="431" customFormat="1" ht="12" customHeight="1" thickBot="1">
      <c r="A19" s="424" t="s">
        <v>116</v>
      </c>
      <c r="B19" s="7" t="s">
        <v>279</v>
      </c>
      <c r="C19" s="292"/>
    </row>
    <row r="20" spans="1:3" s="343" customFormat="1" ht="12" customHeight="1" thickBot="1">
      <c r="A20" s="181" t="s">
        <v>19</v>
      </c>
      <c r="B20" s="209" t="s">
        <v>393</v>
      </c>
      <c r="C20" s="293">
        <f>SUM(C21:C23)</f>
        <v>0</v>
      </c>
    </row>
    <row r="21" spans="1:3" s="431" customFormat="1" ht="12" customHeight="1">
      <c r="A21" s="424" t="s">
        <v>104</v>
      </c>
      <c r="B21" s="9" t="s">
        <v>253</v>
      </c>
      <c r="C21" s="291"/>
    </row>
    <row r="22" spans="1:3" s="431" customFormat="1" ht="12" customHeight="1">
      <c r="A22" s="424" t="s">
        <v>105</v>
      </c>
      <c r="B22" s="8" t="s">
        <v>394</v>
      </c>
      <c r="C22" s="291"/>
    </row>
    <row r="23" spans="1:3" s="431" customFormat="1" ht="12" customHeight="1">
      <c r="A23" s="424" t="s">
        <v>106</v>
      </c>
      <c r="B23" s="8" t="s">
        <v>395</v>
      </c>
      <c r="C23" s="291"/>
    </row>
    <row r="24" spans="1:3" s="431" customFormat="1" ht="12" customHeight="1" thickBot="1">
      <c r="A24" s="424" t="s">
        <v>107</v>
      </c>
      <c r="B24" s="8" t="s">
        <v>513</v>
      </c>
      <c r="C24" s="291"/>
    </row>
    <row r="25" spans="1:3" s="431" customFormat="1" ht="12" customHeight="1" thickBot="1">
      <c r="A25" s="189" t="s">
        <v>20</v>
      </c>
      <c r="B25" s="113" t="s">
        <v>172</v>
      </c>
      <c r="C25" s="319"/>
    </row>
    <row r="26" spans="1:3" s="431" customFormat="1" ht="12" customHeight="1" thickBot="1">
      <c r="A26" s="189" t="s">
        <v>21</v>
      </c>
      <c r="B26" s="113" t="s">
        <v>396</v>
      </c>
      <c r="C26" s="293">
        <f>+C27+C28</f>
        <v>0</v>
      </c>
    </row>
    <row r="27" spans="1:3" s="431" customFormat="1" ht="12" customHeight="1">
      <c r="A27" s="425" t="s">
        <v>263</v>
      </c>
      <c r="B27" s="426" t="s">
        <v>394</v>
      </c>
      <c r="C27" s="71"/>
    </row>
    <row r="28" spans="1:3" s="431" customFormat="1" ht="12" customHeight="1">
      <c r="A28" s="425" t="s">
        <v>264</v>
      </c>
      <c r="B28" s="427" t="s">
        <v>397</v>
      </c>
      <c r="C28" s="294"/>
    </row>
    <row r="29" spans="1:3" s="431" customFormat="1" ht="12" customHeight="1" thickBot="1">
      <c r="A29" s="424" t="s">
        <v>265</v>
      </c>
      <c r="B29" s="130" t="s">
        <v>514</v>
      </c>
      <c r="C29" s="78"/>
    </row>
    <row r="30" spans="1:3" s="431" customFormat="1" ht="12" customHeight="1" thickBot="1">
      <c r="A30" s="189" t="s">
        <v>22</v>
      </c>
      <c r="B30" s="113" t="s">
        <v>398</v>
      </c>
      <c r="C30" s="293">
        <f>+C31+C32+C33</f>
        <v>0</v>
      </c>
    </row>
    <row r="31" spans="1:3" s="431" customFormat="1" ht="12" customHeight="1">
      <c r="A31" s="425" t="s">
        <v>91</v>
      </c>
      <c r="B31" s="426" t="s">
        <v>284</v>
      </c>
      <c r="C31" s="71"/>
    </row>
    <row r="32" spans="1:3" s="431" customFormat="1" ht="12" customHeight="1">
      <c r="A32" s="425" t="s">
        <v>92</v>
      </c>
      <c r="B32" s="427" t="s">
        <v>285</v>
      </c>
      <c r="C32" s="294"/>
    </row>
    <row r="33" spans="1:3" s="431" customFormat="1" ht="12" customHeight="1" thickBot="1">
      <c r="A33" s="424" t="s">
        <v>93</v>
      </c>
      <c r="B33" s="130" t="s">
        <v>286</v>
      </c>
      <c r="C33" s="78"/>
    </row>
    <row r="34" spans="1:3" s="343" customFormat="1" ht="12" customHeight="1" thickBot="1">
      <c r="A34" s="189" t="s">
        <v>23</v>
      </c>
      <c r="B34" s="113" t="s">
        <v>368</v>
      </c>
      <c r="C34" s="319"/>
    </row>
    <row r="35" spans="1:3" s="343" customFormat="1" ht="12" customHeight="1" thickBot="1">
      <c r="A35" s="189" t="s">
        <v>24</v>
      </c>
      <c r="B35" s="113" t="s">
        <v>399</v>
      </c>
      <c r="C35" s="335"/>
    </row>
    <row r="36" spans="1:3" s="343" customFormat="1" ht="12" customHeight="1" thickBot="1">
      <c r="A36" s="181" t="s">
        <v>25</v>
      </c>
      <c r="B36" s="113" t="s">
        <v>515</v>
      </c>
      <c r="C36" s="336">
        <f>+C8+C20+C25+C26+C30+C34+C35</f>
        <v>0</v>
      </c>
    </row>
    <row r="37" spans="1:3" s="343" customFormat="1" ht="12" customHeight="1" thickBot="1">
      <c r="A37" s="210" t="s">
        <v>26</v>
      </c>
      <c r="B37" s="113" t="s">
        <v>401</v>
      </c>
      <c r="C37" s="336">
        <f>+C38+C39+C40</f>
        <v>69717197</v>
      </c>
    </row>
    <row r="38" spans="1:3" s="343" customFormat="1" ht="12" customHeight="1">
      <c r="A38" s="425" t="s">
        <v>402</v>
      </c>
      <c r="B38" s="426" t="s">
        <v>231</v>
      </c>
      <c r="C38" s="71"/>
    </row>
    <row r="39" spans="1:3" s="343" customFormat="1" ht="12" customHeight="1">
      <c r="A39" s="425" t="s">
        <v>403</v>
      </c>
      <c r="B39" s="427" t="s">
        <v>2</v>
      </c>
      <c r="C39" s="294"/>
    </row>
    <row r="40" spans="1:3" s="431" customFormat="1" ht="12" customHeight="1" thickBot="1">
      <c r="A40" s="424" t="s">
        <v>404</v>
      </c>
      <c r="B40" s="130" t="s">
        <v>405</v>
      </c>
      <c r="C40" s="78">
        <v>69717197</v>
      </c>
    </row>
    <row r="41" spans="1:3" s="431" customFormat="1" ht="15.2" customHeight="1" thickBot="1">
      <c r="A41" s="210" t="s">
        <v>27</v>
      </c>
      <c r="B41" s="211" t="s">
        <v>406</v>
      </c>
      <c r="C41" s="339">
        <f>+C36+C37</f>
        <v>69717197</v>
      </c>
    </row>
    <row r="42" spans="1:3" s="431" customFormat="1" ht="15.2" customHeight="1">
      <c r="A42" s="212"/>
      <c r="B42" s="213"/>
      <c r="C42" s="337"/>
    </row>
    <row r="43" spans="1:3" ht="13.5" thickBot="1">
      <c r="A43" s="214"/>
      <c r="B43" s="215"/>
      <c r="C43" s="338"/>
    </row>
    <row r="44" spans="1:3" s="430" customFormat="1" ht="16.5" customHeight="1" thickBot="1">
      <c r="A44" s="216"/>
      <c r="B44" s="217" t="s">
        <v>57</v>
      </c>
      <c r="C44" s="339"/>
    </row>
    <row r="45" spans="1:3" s="432" customFormat="1" ht="12" customHeight="1" thickBot="1">
      <c r="A45" s="189" t="s">
        <v>18</v>
      </c>
      <c r="B45" s="113" t="s">
        <v>407</v>
      </c>
      <c r="C45" s="293">
        <f>SUM(C46:C50)</f>
        <v>69717197</v>
      </c>
    </row>
    <row r="46" spans="1:3" ht="12" customHeight="1">
      <c r="A46" s="424" t="s">
        <v>98</v>
      </c>
      <c r="B46" s="9" t="s">
        <v>49</v>
      </c>
      <c r="C46" s="71">
        <v>53417400</v>
      </c>
    </row>
    <row r="47" spans="1:3" ht="12" customHeight="1">
      <c r="A47" s="424" t="s">
        <v>99</v>
      </c>
      <c r="B47" s="8" t="s">
        <v>181</v>
      </c>
      <c r="C47" s="74">
        <v>8494446</v>
      </c>
    </row>
    <row r="48" spans="1:3" ht="12" customHeight="1">
      <c r="A48" s="424" t="s">
        <v>100</v>
      </c>
      <c r="B48" s="8" t="s">
        <v>138</v>
      </c>
      <c r="C48" s="74">
        <v>7805351</v>
      </c>
    </row>
    <row r="49" spans="1:3" ht="12" customHeight="1">
      <c r="A49" s="424" t="s">
        <v>101</v>
      </c>
      <c r="B49" s="8" t="s">
        <v>182</v>
      </c>
      <c r="C49" s="74"/>
    </row>
    <row r="50" spans="1:3" ht="12" customHeight="1" thickBot="1">
      <c r="A50" s="424" t="s">
        <v>146</v>
      </c>
      <c r="B50" s="8" t="s">
        <v>183</v>
      </c>
      <c r="C50" s="74"/>
    </row>
    <row r="51" spans="1:3" ht="12" customHeight="1" thickBot="1">
      <c r="A51" s="189" t="s">
        <v>19</v>
      </c>
      <c r="B51" s="113" t="s">
        <v>408</v>
      </c>
      <c r="C51" s="293">
        <f>SUM(C52:C54)</f>
        <v>0</v>
      </c>
    </row>
    <row r="52" spans="1:3" s="432" customFormat="1" ht="12" customHeight="1">
      <c r="A52" s="424" t="s">
        <v>104</v>
      </c>
      <c r="B52" s="9" t="s">
        <v>225</v>
      </c>
      <c r="C52" s="71"/>
    </row>
    <row r="53" spans="1:3" ht="12" customHeight="1">
      <c r="A53" s="424" t="s">
        <v>105</v>
      </c>
      <c r="B53" s="8" t="s">
        <v>185</v>
      </c>
      <c r="C53" s="74"/>
    </row>
    <row r="54" spans="1:3" ht="12" customHeight="1">
      <c r="A54" s="424" t="s">
        <v>106</v>
      </c>
      <c r="B54" s="8" t="s">
        <v>58</v>
      </c>
      <c r="C54" s="74"/>
    </row>
    <row r="55" spans="1:3" ht="12" customHeight="1" thickBot="1">
      <c r="A55" s="424" t="s">
        <v>107</v>
      </c>
      <c r="B55" s="8" t="s">
        <v>512</v>
      </c>
      <c r="C55" s="74"/>
    </row>
    <row r="56" spans="1:3" ht="15.2" customHeight="1" thickBot="1">
      <c r="A56" s="189" t="s">
        <v>20</v>
      </c>
      <c r="B56" s="113" t="s">
        <v>13</v>
      </c>
      <c r="C56" s="319"/>
    </row>
    <row r="57" spans="1:3" ht="13.5" thickBot="1">
      <c r="A57" s="189" t="s">
        <v>21</v>
      </c>
      <c r="B57" s="218" t="s">
        <v>516</v>
      </c>
      <c r="C57" s="340">
        <f>+C45+C51+C56</f>
        <v>69717197</v>
      </c>
    </row>
    <row r="58" spans="1:3" ht="15.2" customHeight="1" thickBot="1">
      <c r="C58" s="596">
        <f>C41-C57</f>
        <v>0</v>
      </c>
    </row>
    <row r="59" spans="1:3" ht="14.45" customHeight="1" thickBot="1">
      <c r="A59" s="221" t="s">
        <v>507</v>
      </c>
      <c r="B59" s="222"/>
      <c r="C59" s="110">
        <v>14</v>
      </c>
    </row>
    <row r="60" spans="1:3" ht="13.5" thickBot="1">
      <c r="A60" s="221" t="s">
        <v>203</v>
      </c>
      <c r="B60" s="222"/>
      <c r="C60" s="110">
        <v>0</v>
      </c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Munka19">
    <tabColor rgb="FF92D050"/>
  </sheetPr>
  <dimension ref="A1:C60"/>
  <sheetViews>
    <sheetView zoomScale="120" zoomScaleNormal="120" workbookViewId="0">
      <selection activeCell="E1" sqref="E1"/>
    </sheetView>
  </sheetViews>
  <sheetFormatPr defaultRowHeight="12.75"/>
  <cols>
    <col min="1" max="1" width="13.83203125" style="219" customWidth="1"/>
    <col min="2" max="2" width="79.1640625" style="220" customWidth="1"/>
    <col min="3" max="3" width="25" style="220" customWidth="1"/>
    <col min="4" max="16384" width="9.33203125" style="220"/>
  </cols>
  <sheetData>
    <row r="1" spans="1:3" s="200" customFormat="1" ht="21.2" customHeight="1" thickBot="1">
      <c r="A1" s="199"/>
      <c r="B1" s="201"/>
      <c r="C1" s="563" t="str">
        <f>CONCATENATE(ALAPADATOK!P17," melléklet ",ALAPADATOK!A7," ",ALAPADATOK!B7," ",ALAPADATOK!C7," ",ALAPADATOK!D7," ",ALAPADATOK!E7," ",ALAPADATOK!F7," ",ALAPADATOK!G7," ",ALAPADATOK!H7)</f>
        <v>9.5. melléklet a … / 2021 (  ) önkormányzati rendelethez</v>
      </c>
    </row>
    <row r="2" spans="1:3" s="428" customFormat="1" ht="36">
      <c r="A2" s="381" t="s">
        <v>201</v>
      </c>
      <c r="B2" s="561" t="str">
        <f>CONCATENATE(ALAPADATOK!B17)</f>
        <v>Bóbita Bölcsőde Szászvár</v>
      </c>
      <c r="C2" s="341" t="s">
        <v>584</v>
      </c>
    </row>
    <row r="3" spans="1:3" s="428" customFormat="1" ht="24.75" thickBot="1">
      <c r="A3" s="422" t="s">
        <v>200</v>
      </c>
      <c r="B3" s="562" t="s">
        <v>390</v>
      </c>
      <c r="C3" s="342" t="s">
        <v>54</v>
      </c>
    </row>
    <row r="4" spans="1:3" s="429" customFormat="1" ht="15.95" customHeight="1" thickBot="1">
      <c r="A4" s="202"/>
      <c r="B4" s="202"/>
      <c r="C4" s="203" t="s">
        <v>548</v>
      </c>
    </row>
    <row r="5" spans="1:3" ht="13.5" thickBot="1">
      <c r="A5" s="382" t="s">
        <v>202</v>
      </c>
      <c r="B5" s="204" t="s">
        <v>547</v>
      </c>
      <c r="C5" s="205" t="s">
        <v>55</v>
      </c>
    </row>
    <row r="6" spans="1:3" s="430" customFormat="1" ht="12.95" customHeight="1" thickBot="1">
      <c r="A6" s="181"/>
      <c r="B6" s="182" t="s">
        <v>481</v>
      </c>
      <c r="C6" s="183" t="s">
        <v>482</v>
      </c>
    </row>
    <row r="7" spans="1:3" s="430" customFormat="1" ht="15.95" customHeight="1" thickBot="1">
      <c r="A7" s="206"/>
      <c r="B7" s="207" t="s">
        <v>56</v>
      </c>
      <c r="C7" s="208"/>
    </row>
    <row r="8" spans="1:3" s="343" customFormat="1" ht="12" customHeight="1" thickBot="1">
      <c r="A8" s="181" t="s">
        <v>18</v>
      </c>
      <c r="B8" s="209" t="s">
        <v>508</v>
      </c>
      <c r="C8" s="293">
        <f>SUM(C9:C19)</f>
        <v>0</v>
      </c>
    </row>
    <row r="9" spans="1:3" s="343" customFormat="1" ht="12" customHeight="1">
      <c r="A9" s="423" t="s">
        <v>98</v>
      </c>
      <c r="B9" s="10" t="s">
        <v>270</v>
      </c>
      <c r="C9" s="333"/>
    </row>
    <row r="10" spans="1:3" s="343" customFormat="1" ht="12" customHeight="1">
      <c r="A10" s="424" t="s">
        <v>99</v>
      </c>
      <c r="B10" s="8" t="s">
        <v>271</v>
      </c>
      <c r="C10" s="291"/>
    </row>
    <row r="11" spans="1:3" s="343" customFormat="1" ht="12" customHeight="1">
      <c r="A11" s="424" t="s">
        <v>100</v>
      </c>
      <c r="B11" s="8" t="s">
        <v>272</v>
      </c>
      <c r="C11" s="291"/>
    </row>
    <row r="12" spans="1:3" s="343" customFormat="1" ht="12" customHeight="1">
      <c r="A12" s="424" t="s">
        <v>101</v>
      </c>
      <c r="B12" s="8" t="s">
        <v>273</v>
      </c>
      <c r="C12" s="291"/>
    </row>
    <row r="13" spans="1:3" s="343" customFormat="1" ht="12" customHeight="1">
      <c r="A13" s="424" t="s">
        <v>146</v>
      </c>
      <c r="B13" s="8" t="s">
        <v>274</v>
      </c>
      <c r="C13" s="291"/>
    </row>
    <row r="14" spans="1:3" s="343" customFormat="1" ht="12" customHeight="1">
      <c r="A14" s="424" t="s">
        <v>102</v>
      </c>
      <c r="B14" s="8" t="s">
        <v>391</v>
      </c>
      <c r="C14" s="291"/>
    </row>
    <row r="15" spans="1:3" s="343" customFormat="1" ht="12" customHeight="1">
      <c r="A15" s="424" t="s">
        <v>103</v>
      </c>
      <c r="B15" s="7" t="s">
        <v>392</v>
      </c>
      <c r="C15" s="291"/>
    </row>
    <row r="16" spans="1:3" s="343" customFormat="1" ht="12" customHeight="1">
      <c r="A16" s="424" t="s">
        <v>113</v>
      </c>
      <c r="B16" s="8" t="s">
        <v>277</v>
      </c>
      <c r="C16" s="334"/>
    </row>
    <row r="17" spans="1:3" s="431" customFormat="1" ht="12" customHeight="1">
      <c r="A17" s="424" t="s">
        <v>114</v>
      </c>
      <c r="B17" s="8" t="s">
        <v>278</v>
      </c>
      <c r="C17" s="291"/>
    </row>
    <row r="18" spans="1:3" s="431" customFormat="1" ht="12" customHeight="1">
      <c r="A18" s="424" t="s">
        <v>115</v>
      </c>
      <c r="B18" s="8" t="s">
        <v>424</v>
      </c>
      <c r="C18" s="292"/>
    </row>
    <row r="19" spans="1:3" s="431" customFormat="1" ht="12" customHeight="1" thickBot="1">
      <c r="A19" s="424" t="s">
        <v>116</v>
      </c>
      <c r="B19" s="7" t="s">
        <v>279</v>
      </c>
      <c r="C19" s="292"/>
    </row>
    <row r="20" spans="1:3" s="343" customFormat="1" ht="12" customHeight="1" thickBot="1">
      <c r="A20" s="181" t="s">
        <v>19</v>
      </c>
      <c r="B20" s="209" t="s">
        <v>393</v>
      </c>
      <c r="C20" s="293">
        <f>SUM(C21:C23)</f>
        <v>0</v>
      </c>
    </row>
    <row r="21" spans="1:3" s="431" customFormat="1" ht="12" customHeight="1">
      <c r="A21" s="424" t="s">
        <v>104</v>
      </c>
      <c r="B21" s="9" t="s">
        <v>253</v>
      </c>
      <c r="C21" s="291"/>
    </row>
    <row r="22" spans="1:3" s="431" customFormat="1" ht="12" customHeight="1">
      <c r="A22" s="424" t="s">
        <v>105</v>
      </c>
      <c r="B22" s="8" t="s">
        <v>394</v>
      </c>
      <c r="C22" s="291"/>
    </row>
    <row r="23" spans="1:3" s="431" customFormat="1" ht="12" customHeight="1">
      <c r="A23" s="424" t="s">
        <v>106</v>
      </c>
      <c r="B23" s="8" t="s">
        <v>395</v>
      </c>
      <c r="C23" s="291"/>
    </row>
    <row r="24" spans="1:3" s="431" customFormat="1" ht="12" customHeight="1" thickBot="1">
      <c r="A24" s="424" t="s">
        <v>107</v>
      </c>
      <c r="B24" s="8" t="s">
        <v>513</v>
      </c>
      <c r="C24" s="291"/>
    </row>
    <row r="25" spans="1:3" s="431" customFormat="1" ht="12" customHeight="1" thickBot="1">
      <c r="A25" s="189" t="s">
        <v>20</v>
      </c>
      <c r="B25" s="113" t="s">
        <v>172</v>
      </c>
      <c r="C25" s="319"/>
    </row>
    <row r="26" spans="1:3" s="431" customFormat="1" ht="12" customHeight="1" thickBot="1">
      <c r="A26" s="189" t="s">
        <v>21</v>
      </c>
      <c r="B26" s="113" t="s">
        <v>396</v>
      </c>
      <c r="C26" s="293">
        <f>+C27+C28</f>
        <v>0</v>
      </c>
    </row>
    <row r="27" spans="1:3" s="431" customFormat="1" ht="12" customHeight="1">
      <c r="A27" s="425" t="s">
        <v>263</v>
      </c>
      <c r="B27" s="426" t="s">
        <v>394</v>
      </c>
      <c r="C27" s="71"/>
    </row>
    <row r="28" spans="1:3" s="431" customFormat="1" ht="12" customHeight="1">
      <c r="A28" s="425" t="s">
        <v>264</v>
      </c>
      <c r="B28" s="427" t="s">
        <v>397</v>
      </c>
      <c r="C28" s="294"/>
    </row>
    <row r="29" spans="1:3" s="431" customFormat="1" ht="12" customHeight="1" thickBot="1">
      <c r="A29" s="424" t="s">
        <v>265</v>
      </c>
      <c r="B29" s="130" t="s">
        <v>514</v>
      </c>
      <c r="C29" s="78"/>
    </row>
    <row r="30" spans="1:3" s="431" customFormat="1" ht="12" customHeight="1" thickBot="1">
      <c r="A30" s="189" t="s">
        <v>22</v>
      </c>
      <c r="B30" s="113" t="s">
        <v>398</v>
      </c>
      <c r="C30" s="293">
        <f>+C31+C32+C33</f>
        <v>0</v>
      </c>
    </row>
    <row r="31" spans="1:3" s="431" customFormat="1" ht="12" customHeight="1">
      <c r="A31" s="425" t="s">
        <v>91</v>
      </c>
      <c r="B31" s="426" t="s">
        <v>284</v>
      </c>
      <c r="C31" s="71"/>
    </row>
    <row r="32" spans="1:3" s="431" customFormat="1" ht="12" customHeight="1">
      <c r="A32" s="425" t="s">
        <v>92</v>
      </c>
      <c r="B32" s="427" t="s">
        <v>285</v>
      </c>
      <c r="C32" s="294"/>
    </row>
    <row r="33" spans="1:3" s="431" customFormat="1" ht="12" customHeight="1" thickBot="1">
      <c r="A33" s="424" t="s">
        <v>93</v>
      </c>
      <c r="B33" s="130" t="s">
        <v>286</v>
      </c>
      <c r="C33" s="78"/>
    </row>
    <row r="34" spans="1:3" s="343" customFormat="1" ht="12" customHeight="1" thickBot="1">
      <c r="A34" s="189" t="s">
        <v>23</v>
      </c>
      <c r="B34" s="113" t="s">
        <v>368</v>
      </c>
      <c r="C34" s="319"/>
    </row>
    <row r="35" spans="1:3" s="343" customFormat="1" ht="12" customHeight="1" thickBot="1">
      <c r="A35" s="189" t="s">
        <v>24</v>
      </c>
      <c r="B35" s="113" t="s">
        <v>399</v>
      </c>
      <c r="C35" s="335"/>
    </row>
    <row r="36" spans="1:3" s="343" customFormat="1" ht="12" customHeight="1" thickBot="1">
      <c r="A36" s="181" t="s">
        <v>25</v>
      </c>
      <c r="B36" s="113" t="s">
        <v>515</v>
      </c>
      <c r="C36" s="336">
        <f>+C8+C20+C25+C26+C30+C34+C35</f>
        <v>0</v>
      </c>
    </row>
    <row r="37" spans="1:3" s="343" customFormat="1" ht="12" customHeight="1" thickBot="1">
      <c r="A37" s="210" t="s">
        <v>26</v>
      </c>
      <c r="B37" s="113" t="s">
        <v>401</v>
      </c>
      <c r="C37" s="336">
        <f>+C38+C39+C40</f>
        <v>44590156</v>
      </c>
    </row>
    <row r="38" spans="1:3" s="343" customFormat="1" ht="12" customHeight="1">
      <c r="A38" s="425" t="s">
        <v>402</v>
      </c>
      <c r="B38" s="426" t="s">
        <v>231</v>
      </c>
      <c r="C38" s="71"/>
    </row>
    <row r="39" spans="1:3" s="343" customFormat="1" ht="12" customHeight="1">
      <c r="A39" s="425" t="s">
        <v>403</v>
      </c>
      <c r="B39" s="427" t="s">
        <v>2</v>
      </c>
      <c r="C39" s="294"/>
    </row>
    <row r="40" spans="1:3" s="431" customFormat="1" ht="12" customHeight="1" thickBot="1">
      <c r="A40" s="424" t="s">
        <v>404</v>
      </c>
      <c r="B40" s="130" t="s">
        <v>405</v>
      </c>
      <c r="C40" s="78">
        <v>44590156</v>
      </c>
    </row>
    <row r="41" spans="1:3" s="431" customFormat="1" ht="15.2" customHeight="1" thickBot="1">
      <c r="A41" s="210" t="s">
        <v>27</v>
      </c>
      <c r="B41" s="211" t="s">
        <v>406</v>
      </c>
      <c r="C41" s="339">
        <f>+C36+C37</f>
        <v>44590156</v>
      </c>
    </row>
    <row r="42" spans="1:3" s="431" customFormat="1" ht="15.2" customHeight="1">
      <c r="A42" s="212"/>
      <c r="B42" s="213"/>
      <c r="C42" s="337"/>
    </row>
    <row r="43" spans="1:3" ht="13.5" thickBot="1">
      <c r="A43" s="214"/>
      <c r="B43" s="215"/>
      <c r="C43" s="338"/>
    </row>
    <row r="44" spans="1:3" s="430" customFormat="1" ht="16.5" customHeight="1" thickBot="1">
      <c r="A44" s="216"/>
      <c r="B44" s="217" t="s">
        <v>57</v>
      </c>
      <c r="C44" s="339"/>
    </row>
    <row r="45" spans="1:3" s="432" customFormat="1" ht="12" customHeight="1" thickBot="1">
      <c r="A45" s="189" t="s">
        <v>18</v>
      </c>
      <c r="B45" s="113" t="s">
        <v>407</v>
      </c>
      <c r="C45" s="293">
        <f>SUM(C46:C50)</f>
        <v>44590156</v>
      </c>
    </row>
    <row r="46" spans="1:3" ht="12" customHeight="1">
      <c r="A46" s="424" t="s">
        <v>98</v>
      </c>
      <c r="B46" s="9" t="s">
        <v>49</v>
      </c>
      <c r="C46" s="71">
        <v>30692256</v>
      </c>
    </row>
    <row r="47" spans="1:3" ht="12" customHeight="1">
      <c r="A47" s="424" t="s">
        <v>99</v>
      </c>
      <c r="B47" s="8" t="s">
        <v>181</v>
      </c>
      <c r="C47" s="74">
        <v>5787900</v>
      </c>
    </row>
    <row r="48" spans="1:3" ht="12" customHeight="1">
      <c r="A48" s="424" t="s">
        <v>100</v>
      </c>
      <c r="B48" s="8" t="s">
        <v>138</v>
      </c>
      <c r="C48" s="74">
        <v>8110000</v>
      </c>
    </row>
    <row r="49" spans="1:3" ht="12" customHeight="1">
      <c r="A49" s="424" t="s">
        <v>101</v>
      </c>
      <c r="B49" s="8" t="s">
        <v>182</v>
      </c>
      <c r="C49" s="74"/>
    </row>
    <row r="50" spans="1:3" ht="12" customHeight="1" thickBot="1">
      <c r="A50" s="424" t="s">
        <v>146</v>
      </c>
      <c r="B50" s="8" t="s">
        <v>183</v>
      </c>
      <c r="C50" s="74"/>
    </row>
    <row r="51" spans="1:3" ht="12" customHeight="1" thickBot="1">
      <c r="A51" s="189" t="s">
        <v>19</v>
      </c>
      <c r="B51" s="113" t="s">
        <v>408</v>
      </c>
      <c r="C51" s="293">
        <f>SUM(C52:C54)</f>
        <v>0</v>
      </c>
    </row>
    <row r="52" spans="1:3" s="432" customFormat="1" ht="12" customHeight="1">
      <c r="A52" s="424" t="s">
        <v>104</v>
      </c>
      <c r="B52" s="9" t="s">
        <v>225</v>
      </c>
      <c r="C52" s="71"/>
    </row>
    <row r="53" spans="1:3" ht="12" customHeight="1">
      <c r="A53" s="424" t="s">
        <v>105</v>
      </c>
      <c r="B53" s="8" t="s">
        <v>185</v>
      </c>
      <c r="C53" s="74"/>
    </row>
    <row r="54" spans="1:3" ht="12" customHeight="1">
      <c r="A54" s="424" t="s">
        <v>106</v>
      </c>
      <c r="B54" s="8" t="s">
        <v>58</v>
      </c>
      <c r="C54" s="74"/>
    </row>
    <row r="55" spans="1:3" ht="12" customHeight="1" thickBot="1">
      <c r="A55" s="424" t="s">
        <v>107</v>
      </c>
      <c r="B55" s="8" t="s">
        <v>512</v>
      </c>
      <c r="C55" s="74"/>
    </row>
    <row r="56" spans="1:3" ht="15.2" customHeight="1" thickBot="1">
      <c r="A56" s="189" t="s">
        <v>20</v>
      </c>
      <c r="B56" s="113" t="s">
        <v>13</v>
      </c>
      <c r="C56" s="319"/>
    </row>
    <row r="57" spans="1:3" ht="13.5" thickBot="1">
      <c r="A57" s="189" t="s">
        <v>21</v>
      </c>
      <c r="B57" s="218" t="s">
        <v>516</v>
      </c>
      <c r="C57" s="340">
        <f>+C45+C51+C56</f>
        <v>44590156</v>
      </c>
    </row>
    <row r="58" spans="1:3" ht="15.2" customHeight="1" thickBot="1">
      <c r="C58" s="596">
        <f>C41-C57</f>
        <v>0</v>
      </c>
    </row>
    <row r="59" spans="1:3" ht="14.45" customHeight="1" thickBot="1">
      <c r="A59" s="221" t="s">
        <v>507</v>
      </c>
      <c r="B59" s="222"/>
      <c r="C59" s="110">
        <v>8</v>
      </c>
    </row>
    <row r="60" spans="1:3" ht="13.5" thickBot="1">
      <c r="A60" s="221" t="s">
        <v>203</v>
      </c>
      <c r="B60" s="222"/>
      <c r="C60" s="110">
        <v>0</v>
      </c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Munka20">
    <tabColor rgb="FF92D050"/>
  </sheetPr>
  <dimension ref="A2:I29"/>
  <sheetViews>
    <sheetView zoomScale="120" zoomScaleNormal="120" workbookViewId="0">
      <selection activeCell="K19" sqref="K19"/>
    </sheetView>
  </sheetViews>
  <sheetFormatPr defaultRowHeight="12.75"/>
  <cols>
    <col min="1" max="1" width="5.5" style="45" customWidth="1"/>
    <col min="2" max="2" width="33.1640625" style="45" customWidth="1"/>
    <col min="3" max="3" width="12.33203125" style="45" customWidth="1"/>
    <col min="4" max="4" width="11.5" style="45" customWidth="1"/>
    <col min="5" max="5" width="11.33203125" style="45" customWidth="1"/>
    <col min="6" max="6" width="11" style="45" customWidth="1"/>
    <col min="7" max="7" width="14.33203125" style="45" customWidth="1"/>
    <col min="8" max="9" width="9.83203125" style="45" bestFit="1" customWidth="1"/>
    <col min="10" max="16384" width="9.33203125" style="45"/>
  </cols>
  <sheetData>
    <row r="2" spans="1:7" ht="15">
      <c r="B2" s="852" t="str">
        <f>CONCATENATE("10. melléklet ",ALAPADATOK!A7," ",ALAPADATOK!B7," ",ALAPADATOK!C7," ",ALAPADATOK!D7," ",ALAPADATOK!E7," ",ALAPADATOK!F7," ",ALAPADATOK!G7," ",ALAPADATOK!H7)</f>
        <v>10. melléklet a … / 2021 (  ) önkormányzati rendelethez</v>
      </c>
      <c r="C2" s="852"/>
      <c r="D2" s="852"/>
      <c r="E2" s="852"/>
      <c r="F2" s="852"/>
      <c r="G2" s="852"/>
    </row>
    <row r="4" spans="1:7" ht="43.5" customHeight="1">
      <c r="A4" s="851" t="s">
        <v>3</v>
      </c>
      <c r="B4" s="851"/>
      <c r="C4" s="851"/>
      <c r="D4" s="851"/>
      <c r="E4" s="851"/>
      <c r="F4" s="851"/>
      <c r="G4" s="851"/>
    </row>
    <row r="6" spans="1:7" s="148" customFormat="1" ht="27.2" customHeight="1">
      <c r="A6" s="645" t="s">
        <v>207</v>
      </c>
      <c r="C6" s="850" t="s">
        <v>680</v>
      </c>
      <c r="D6" s="850"/>
      <c r="E6" s="850"/>
      <c r="F6" s="850"/>
      <c r="G6" s="850"/>
    </row>
    <row r="7" spans="1:7" s="148" customFormat="1" ht="15.75"/>
    <row r="8" spans="1:7" s="148" customFormat="1" ht="24.75" customHeight="1">
      <c r="A8" s="645" t="s">
        <v>208</v>
      </c>
      <c r="C8" s="850" t="s">
        <v>741</v>
      </c>
      <c r="D8" s="850"/>
      <c r="E8" s="850"/>
      <c r="F8" s="850"/>
    </row>
    <row r="9" spans="1:7" s="149" customFormat="1"/>
    <row r="10" spans="1:7" s="150" customFormat="1" ht="15.2" customHeight="1">
      <c r="A10" s="238" t="s">
        <v>752</v>
      </c>
      <c r="B10" s="237"/>
      <c r="C10" s="853">
        <f>KV_1.1.sz.mell.!C159</f>
        <v>603699116</v>
      </c>
      <c r="D10" s="853"/>
      <c r="E10" s="238" t="s">
        <v>751</v>
      </c>
      <c r="F10" s="237"/>
      <c r="G10" s="237"/>
    </row>
    <row r="11" spans="1:7" s="150" customFormat="1" ht="15.2" customHeight="1" thickBot="1">
      <c r="A11" s="238" t="s">
        <v>750</v>
      </c>
      <c r="B11" s="237"/>
      <c r="C11" s="237"/>
      <c r="D11" s="237"/>
      <c r="E11" s="722">
        <f>D18+E18</f>
        <v>7033572</v>
      </c>
      <c r="F11" s="238" t="s">
        <v>751</v>
      </c>
      <c r="G11" s="637" t="s">
        <v>653</v>
      </c>
    </row>
    <row r="12" spans="1:7" s="70" customFormat="1" ht="42" customHeight="1" thickBot="1">
      <c r="A12" s="178" t="s">
        <v>16</v>
      </c>
      <c r="B12" s="179" t="s">
        <v>209</v>
      </c>
      <c r="C12" s="179" t="s">
        <v>210</v>
      </c>
      <c r="D12" s="179" t="s">
        <v>211</v>
      </c>
      <c r="E12" s="179" t="s">
        <v>212</v>
      </c>
      <c r="F12" s="179" t="s">
        <v>213</v>
      </c>
      <c r="G12" s="180" t="s">
        <v>53</v>
      </c>
    </row>
    <row r="13" spans="1:7" ht="24" customHeight="1">
      <c r="A13" s="224" t="s">
        <v>18</v>
      </c>
      <c r="B13" s="187" t="s">
        <v>214</v>
      </c>
      <c r="C13" s="151"/>
      <c r="D13" s="151"/>
      <c r="E13" s="151"/>
      <c r="F13" s="151"/>
      <c r="G13" s="225">
        <f>SUM(C13:F13)</f>
        <v>0</v>
      </c>
    </row>
    <row r="14" spans="1:7" ht="24" customHeight="1">
      <c r="A14" s="226" t="s">
        <v>19</v>
      </c>
      <c r="B14" s="188" t="s">
        <v>215</v>
      </c>
      <c r="C14" s="152"/>
      <c r="D14" s="152"/>
      <c r="E14" s="152"/>
      <c r="F14" s="152"/>
      <c r="G14" s="227">
        <f t="shared" ref="G14:G19" si="0">SUM(C14:F14)</f>
        <v>0</v>
      </c>
    </row>
    <row r="15" spans="1:7" ht="24" customHeight="1">
      <c r="A15" s="226" t="s">
        <v>20</v>
      </c>
      <c r="B15" s="188" t="s">
        <v>216</v>
      </c>
      <c r="C15" s="152"/>
      <c r="D15" s="152"/>
      <c r="E15" s="152"/>
      <c r="F15" s="152"/>
      <c r="G15" s="227">
        <f t="shared" si="0"/>
        <v>0</v>
      </c>
    </row>
    <row r="16" spans="1:7" ht="24" customHeight="1">
      <c r="A16" s="226" t="s">
        <v>21</v>
      </c>
      <c r="B16" s="188" t="s">
        <v>217</v>
      </c>
      <c r="C16" s="152"/>
      <c r="D16" s="152"/>
      <c r="E16" s="152"/>
      <c r="F16" s="152"/>
      <c r="G16" s="227">
        <f t="shared" si="0"/>
        <v>0</v>
      </c>
    </row>
    <row r="17" spans="1:9" ht="24" customHeight="1">
      <c r="A17" s="226" t="s">
        <v>22</v>
      </c>
      <c r="B17" s="188" t="s">
        <v>218</v>
      </c>
      <c r="C17" s="152"/>
      <c r="D17" s="152"/>
      <c r="E17" s="152"/>
      <c r="F17" s="152"/>
      <c r="G17" s="227">
        <f t="shared" si="0"/>
        <v>0</v>
      </c>
    </row>
    <row r="18" spans="1:9" ht="24" customHeight="1" thickBot="1">
      <c r="A18" s="228" t="s">
        <v>23</v>
      </c>
      <c r="B18" s="229" t="s">
        <v>219</v>
      </c>
      <c r="C18" s="153">
        <v>77710</v>
      </c>
      <c r="D18" s="153">
        <v>1710382</v>
      </c>
      <c r="E18" s="153">
        <v>5323190</v>
      </c>
      <c r="F18" s="153"/>
      <c r="G18" s="230">
        <f t="shared" si="0"/>
        <v>7111282</v>
      </c>
    </row>
    <row r="19" spans="1:9" s="154" customFormat="1" ht="24" customHeight="1" thickBot="1">
      <c r="A19" s="231" t="s">
        <v>24</v>
      </c>
      <c r="B19" s="232" t="s">
        <v>53</v>
      </c>
      <c r="C19" s="233">
        <f>SUM(C13:C18)</f>
        <v>77710</v>
      </c>
      <c r="D19" s="233">
        <f>SUM(D13:D18)</f>
        <v>1710382</v>
      </c>
      <c r="E19" s="233">
        <f>SUM(E13:E18)</f>
        <v>5323190</v>
      </c>
      <c r="F19" s="233">
        <f>SUM(F13:F18)</f>
        <v>0</v>
      </c>
      <c r="G19" s="234">
        <f t="shared" si="0"/>
        <v>7111282</v>
      </c>
    </row>
    <row r="20" spans="1:9" s="149" customFormat="1">
      <c r="A20" s="198"/>
      <c r="B20" s="198"/>
      <c r="C20" s="198"/>
      <c r="D20" s="198"/>
      <c r="E20" s="198"/>
      <c r="F20" s="198"/>
      <c r="G20" s="198"/>
    </row>
    <row r="21" spans="1:9" s="149" customFormat="1">
      <c r="A21" s="198"/>
      <c r="B21" s="198"/>
      <c r="C21" s="198"/>
      <c r="D21" s="198"/>
      <c r="E21" s="198"/>
      <c r="F21" s="198"/>
      <c r="G21" s="198"/>
      <c r="H21" s="711"/>
      <c r="I21" s="711"/>
    </row>
    <row r="22" spans="1:9" s="149" customFormat="1">
      <c r="A22" s="198"/>
      <c r="B22" s="198"/>
      <c r="C22" s="198"/>
      <c r="D22" s="198"/>
      <c r="E22" s="198"/>
      <c r="F22" s="198"/>
      <c r="G22" s="198"/>
    </row>
    <row r="23" spans="1:9" s="149" customFormat="1" ht="15.75">
      <c r="A23" s="148" t="str">
        <f>+CONCATENATE("Szászvár, ",LEFT(KV_ÖSSZEFÜGGÉSEK!A5,4),". február hó 23 nap")</f>
        <v>Szászvár, 2021. február hó 23 nap</v>
      </c>
      <c r="F23" s="198"/>
      <c r="G23" s="198"/>
    </row>
    <row r="24" spans="1:9" s="149" customFormat="1">
      <c r="F24" s="198"/>
      <c r="G24" s="198"/>
    </row>
    <row r="25" spans="1:9">
      <c r="A25" s="198"/>
      <c r="B25" s="198"/>
      <c r="C25" s="198"/>
      <c r="D25" s="198"/>
      <c r="E25" s="198"/>
      <c r="F25" s="198"/>
      <c r="G25" s="198"/>
    </row>
    <row r="26" spans="1:9">
      <c r="A26" s="198"/>
      <c r="B26" s="198"/>
      <c r="C26" s="149"/>
      <c r="D26" s="149"/>
      <c r="E26" s="149"/>
      <c r="F26" s="149"/>
      <c r="G26" s="198"/>
    </row>
    <row r="27" spans="1:9" ht="13.5">
      <c r="A27" s="198"/>
      <c r="B27" s="198"/>
      <c r="C27" s="235"/>
      <c r="D27" s="236" t="s">
        <v>220</v>
      </c>
      <c r="E27" s="236"/>
      <c r="F27" s="235"/>
      <c r="G27" s="198"/>
    </row>
    <row r="28" spans="1:9" ht="13.5">
      <c r="C28" s="155"/>
      <c r="D28" s="156"/>
      <c r="E28" s="156"/>
      <c r="F28" s="155"/>
    </row>
    <row r="29" spans="1:9" ht="13.5">
      <c r="C29" s="155"/>
      <c r="D29" s="156"/>
      <c r="E29" s="156"/>
      <c r="F29" s="155"/>
    </row>
  </sheetData>
  <mergeCells count="5">
    <mergeCell ref="C6:G6"/>
    <mergeCell ref="C8:F8"/>
    <mergeCell ref="A4:G4"/>
    <mergeCell ref="B2:G2"/>
    <mergeCell ref="C10:D10"/>
  </mergeCells>
  <phoneticPr fontId="29" type="noConversion"/>
  <printOptions horizontalCentered="1"/>
  <pageMargins left="0.78740157480314965" right="0.78740157480314965" top="1.1417322834645669" bottom="0.98425196850393704" header="0.78740157480314965" footer="0.78740157480314965"/>
  <pageSetup paperSize="9" scale="95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Munka21">
    <tabColor rgb="FF92D050"/>
  </sheetPr>
  <dimension ref="A1:H170"/>
  <sheetViews>
    <sheetView zoomScale="120" zoomScaleNormal="120" zoomScaleSheetLayoutView="100" workbookViewId="0">
      <selection activeCell="G1" sqref="G1"/>
    </sheetView>
  </sheetViews>
  <sheetFormatPr defaultRowHeight="15.75"/>
  <cols>
    <col min="1" max="1" width="9" style="357" customWidth="1"/>
    <col min="2" max="2" width="75.83203125" style="357" customWidth="1"/>
    <col min="3" max="3" width="15.5" style="358" customWidth="1"/>
    <col min="4" max="5" width="15.5" style="357" customWidth="1"/>
    <col min="6" max="6" width="9" style="37" customWidth="1"/>
    <col min="7" max="7" width="11" style="37" bestFit="1" customWidth="1"/>
    <col min="8" max="8" width="9.83203125" style="37" bestFit="1" customWidth="1"/>
    <col min="9" max="16384" width="9.33203125" style="37"/>
  </cols>
  <sheetData>
    <row r="1" spans="1:5" ht="14.45" customHeight="1">
      <c r="A1" s="598"/>
      <c r="B1" s="598"/>
      <c r="C1" s="602"/>
      <c r="D1" s="598"/>
      <c r="E1" s="628" t="str">
        <f>CONCATENATE("1. tájékoztató tábla ",ALAPADATOK!A7," ",ALAPADATOK!B7," ",ALAPADATOK!C7," ",ALAPADATOK!D7," ",ALAPADATOK!E7," ",ALAPADATOK!F7," ",ALAPADATOK!G7," ",ALAPADATOK!H7)</f>
        <v>1. tájékoztató tábla a … / 2021 (  ) önkormányzati rendelethez</v>
      </c>
    </row>
    <row r="2" spans="1:5">
      <c r="A2" s="854" t="str">
        <f>CONCATENATE(ALAPADATOK!A3)</f>
        <v>Szászvár Nagyközség Önkormányzata</v>
      </c>
      <c r="B2" s="854"/>
      <c r="C2" s="855"/>
      <c r="D2" s="854"/>
      <c r="E2" s="854"/>
    </row>
    <row r="3" spans="1:5">
      <c r="A3" s="854" t="str">
        <f>CONCATENATE("Tájékoztató a ",ALAPADATOK!D7-2,". évi tény, ",ALAPADATOK!D7-1,". évi várható és ",ALAPADATOK!D7,". évi terv adatokról")</f>
        <v>Tájékoztató a 2019. évi tény, 2020. évi várható és 2021. évi terv adatokról</v>
      </c>
      <c r="B3" s="854"/>
      <c r="C3" s="855"/>
      <c r="D3" s="854"/>
      <c r="E3" s="854"/>
    </row>
    <row r="4" spans="1:5" ht="15.95" customHeight="1">
      <c r="A4" s="776" t="s">
        <v>15</v>
      </c>
      <c r="B4" s="776"/>
      <c r="C4" s="776"/>
      <c r="D4" s="776"/>
      <c r="E4" s="776"/>
    </row>
    <row r="5" spans="1:5" ht="15.95" customHeight="1" thickBot="1">
      <c r="A5" s="777" t="s">
        <v>150</v>
      </c>
      <c r="B5" s="777"/>
      <c r="C5" s="602"/>
      <c r="D5" s="629"/>
      <c r="E5" s="638" t="str">
        <f>KV_10.sz.mell!G11</f>
        <v>Forintban</v>
      </c>
    </row>
    <row r="6" spans="1:5" ht="30.75" customHeight="1" thickBot="1">
      <c r="A6" s="603" t="s">
        <v>69</v>
      </c>
      <c r="B6" s="604" t="s">
        <v>17</v>
      </c>
      <c r="C6" s="604" t="str">
        <f>+CONCATENATE(LEFT(KV_ÖSSZEFÜGGÉSEK!A5,4)-2,". évi tény")</f>
        <v>2019. évi tény</v>
      </c>
      <c r="D6" s="639" t="str">
        <f>+CONCATENATE(LEFT(KV_ÖSSZEFÜGGÉSEK!A5,4)-1,". évi várható")</f>
        <v>2020. évi várható</v>
      </c>
      <c r="E6" s="640" t="str">
        <f>+KV_1.1.sz.mell.!C8</f>
        <v>2021. évi előirányzat</v>
      </c>
    </row>
    <row r="7" spans="1:5" s="38" customFormat="1" ht="12" customHeight="1" thickBot="1">
      <c r="A7" s="31" t="s">
        <v>481</v>
      </c>
      <c r="B7" s="32" t="s">
        <v>482</v>
      </c>
      <c r="C7" s="32" t="s">
        <v>483</v>
      </c>
      <c r="D7" s="32" t="s">
        <v>485</v>
      </c>
      <c r="E7" s="421" t="s">
        <v>484</v>
      </c>
    </row>
    <row r="8" spans="1:5" s="1" customFormat="1" ht="12" customHeight="1" thickBot="1">
      <c r="A8" s="20" t="s">
        <v>18</v>
      </c>
      <c r="B8" s="21" t="s">
        <v>247</v>
      </c>
      <c r="C8" s="371">
        <f>+C9+C10+C11+C12+C13+C14</f>
        <v>211097890</v>
      </c>
      <c r="D8" s="371">
        <f>+D9+D10+D11+D12+D13+D14</f>
        <v>252957957</v>
      </c>
      <c r="E8" s="239">
        <f>KV_1.1.sz.mell.!C10</f>
        <v>233233406</v>
      </c>
    </row>
    <row r="9" spans="1:5" s="1" customFormat="1" ht="12" customHeight="1">
      <c r="A9" s="15" t="s">
        <v>98</v>
      </c>
      <c r="B9" s="389" t="s">
        <v>248</v>
      </c>
      <c r="C9" s="373">
        <v>77784727</v>
      </c>
      <c r="D9" s="373">
        <v>85999269</v>
      </c>
      <c r="E9" s="241">
        <f>KV_1.1.sz.mell.!C11</f>
        <v>84661051</v>
      </c>
    </row>
    <row r="10" spans="1:5" s="1" customFormat="1" ht="12" customHeight="1">
      <c r="A10" s="14" t="s">
        <v>99</v>
      </c>
      <c r="B10" s="390" t="s">
        <v>249</v>
      </c>
      <c r="C10" s="372">
        <v>64129200</v>
      </c>
      <c r="D10" s="372">
        <v>68521725</v>
      </c>
      <c r="E10" s="240">
        <f>KV_1.1.sz.mell.!C12</f>
        <v>66362700</v>
      </c>
    </row>
    <row r="11" spans="1:5" s="1" customFormat="1" ht="12" customHeight="1">
      <c r="A11" s="14" t="s">
        <v>100</v>
      </c>
      <c r="B11" s="390" t="s">
        <v>250</v>
      </c>
      <c r="C11" s="372">
        <v>51890795</v>
      </c>
      <c r="D11" s="372">
        <v>83041678</v>
      </c>
      <c r="E11" s="240">
        <f>KV_1.1.sz.mell.!C13</f>
        <v>77157895</v>
      </c>
    </row>
    <row r="12" spans="1:5" s="1" customFormat="1" ht="12" customHeight="1">
      <c r="A12" s="14" t="s">
        <v>101</v>
      </c>
      <c r="B12" s="390" t="s">
        <v>251</v>
      </c>
      <c r="C12" s="372">
        <v>2940710</v>
      </c>
      <c r="D12" s="372">
        <v>3931859</v>
      </c>
      <c r="E12" s="240">
        <f>KV_1.1.sz.mell.!C14</f>
        <v>5051760</v>
      </c>
    </row>
    <row r="13" spans="1:5" s="1" customFormat="1" ht="12" customHeight="1">
      <c r="A13" s="14" t="s">
        <v>146</v>
      </c>
      <c r="B13" s="269" t="s">
        <v>420</v>
      </c>
      <c r="C13" s="372">
        <v>10922400</v>
      </c>
      <c r="D13" s="372">
        <v>10799800</v>
      </c>
      <c r="E13" s="240">
        <f>KV_1.1.sz.mell.!C15</f>
        <v>0</v>
      </c>
    </row>
    <row r="14" spans="1:5" s="1" customFormat="1" ht="12" customHeight="1" thickBot="1">
      <c r="A14" s="16" t="s">
        <v>102</v>
      </c>
      <c r="B14" s="270" t="s">
        <v>421</v>
      </c>
      <c r="C14" s="372">
        <v>3430058</v>
      </c>
      <c r="D14" s="372">
        <v>663626</v>
      </c>
      <c r="E14" s="240">
        <f>KV_1.1.sz.mell.!C16</f>
        <v>0</v>
      </c>
    </row>
    <row r="15" spans="1:5" s="1" customFormat="1" ht="12" customHeight="1" thickBot="1">
      <c r="A15" s="20" t="s">
        <v>19</v>
      </c>
      <c r="B15" s="268" t="s">
        <v>252</v>
      </c>
      <c r="C15" s="371">
        <f>+C16+C17+C18+C19+C20</f>
        <v>143821743</v>
      </c>
      <c r="D15" s="371">
        <f>+D16+D17+D18+D19+D20</f>
        <v>51017575</v>
      </c>
      <c r="E15" s="239">
        <f>KV_1.1.sz.mell.!C17</f>
        <v>150449472</v>
      </c>
    </row>
    <row r="16" spans="1:5" s="1" customFormat="1" ht="12" customHeight="1">
      <c r="A16" s="15" t="s">
        <v>104</v>
      </c>
      <c r="B16" s="389" t="s">
        <v>253</v>
      </c>
      <c r="C16" s="373"/>
      <c r="D16" s="373"/>
      <c r="E16" s="241">
        <f>KV_1.1.sz.mell.!C18</f>
        <v>0</v>
      </c>
    </row>
    <row r="17" spans="1:5" s="1" customFormat="1" ht="12" customHeight="1">
      <c r="A17" s="14" t="s">
        <v>105</v>
      </c>
      <c r="B17" s="390" t="s">
        <v>254</v>
      </c>
      <c r="C17" s="372"/>
      <c r="D17" s="372"/>
      <c r="E17" s="240">
        <f>KV_1.1.sz.mell.!C19</f>
        <v>0</v>
      </c>
    </row>
    <row r="18" spans="1:5" s="1" customFormat="1" ht="12" customHeight="1">
      <c r="A18" s="14" t="s">
        <v>106</v>
      </c>
      <c r="B18" s="390" t="s">
        <v>412</v>
      </c>
      <c r="C18" s="372"/>
      <c r="D18" s="372"/>
      <c r="E18" s="240">
        <f>KV_1.1.sz.mell.!C20</f>
        <v>0</v>
      </c>
    </row>
    <row r="19" spans="1:5" s="1" customFormat="1" ht="12" customHeight="1">
      <c r="A19" s="14" t="s">
        <v>107</v>
      </c>
      <c r="B19" s="390" t="s">
        <v>413</v>
      </c>
      <c r="C19" s="372"/>
      <c r="D19" s="372"/>
      <c r="E19" s="240">
        <f>KV_1.1.sz.mell.!C21</f>
        <v>0</v>
      </c>
    </row>
    <row r="20" spans="1:5" s="1" customFormat="1" ht="12" customHeight="1">
      <c r="A20" s="14" t="s">
        <v>108</v>
      </c>
      <c r="B20" s="390" t="s">
        <v>255</v>
      </c>
      <c r="C20" s="372">
        <v>143821743</v>
      </c>
      <c r="D20" s="372">
        <v>51017575</v>
      </c>
      <c r="E20" s="240">
        <f>KV_1.1.sz.mell.!C22</f>
        <v>150449472</v>
      </c>
    </row>
    <row r="21" spans="1:5" s="1" customFormat="1" ht="12" customHeight="1" thickBot="1">
      <c r="A21" s="16" t="s">
        <v>117</v>
      </c>
      <c r="B21" s="270" t="s">
        <v>256</v>
      </c>
      <c r="C21" s="374"/>
      <c r="D21" s="374"/>
      <c r="E21" s="242">
        <f>KV_1.1.sz.mell.!C23</f>
        <v>0</v>
      </c>
    </row>
    <row r="22" spans="1:5" s="1" customFormat="1" ht="12" customHeight="1" thickBot="1">
      <c r="A22" s="20" t="s">
        <v>20</v>
      </c>
      <c r="B22" s="21" t="s">
        <v>257</v>
      </c>
      <c r="C22" s="371">
        <f>+C23+C24+C25+C26+C27</f>
        <v>39311805</v>
      </c>
      <c r="D22" s="371">
        <f>+D23+D24+D25+D26+D27</f>
        <v>55009269</v>
      </c>
      <c r="E22" s="239">
        <f>KV_1.1.sz.mell.!C24</f>
        <v>0</v>
      </c>
    </row>
    <row r="23" spans="1:5" s="1" customFormat="1" ht="12" customHeight="1">
      <c r="A23" s="15" t="s">
        <v>87</v>
      </c>
      <c r="B23" s="389" t="s">
        <v>258</v>
      </c>
      <c r="C23" s="373">
        <v>8003943</v>
      </c>
      <c r="D23" s="373"/>
      <c r="E23" s="241">
        <f>KV_1.1.sz.mell.!C25</f>
        <v>0</v>
      </c>
    </row>
    <row r="24" spans="1:5" s="1" customFormat="1" ht="12" customHeight="1">
      <c r="A24" s="14" t="s">
        <v>88</v>
      </c>
      <c r="B24" s="390" t="s">
        <v>259</v>
      </c>
      <c r="C24" s="372"/>
      <c r="D24" s="372"/>
      <c r="E24" s="240">
        <f>KV_1.1.sz.mell.!C26</f>
        <v>0</v>
      </c>
    </row>
    <row r="25" spans="1:5" s="1" customFormat="1" ht="12" customHeight="1">
      <c r="A25" s="14" t="s">
        <v>89</v>
      </c>
      <c r="B25" s="390" t="s">
        <v>414</v>
      </c>
      <c r="C25" s="372"/>
      <c r="D25" s="372"/>
      <c r="E25" s="240">
        <f>KV_1.1.sz.mell.!C27</f>
        <v>0</v>
      </c>
    </row>
    <row r="26" spans="1:5" s="1" customFormat="1" ht="12" customHeight="1">
      <c r="A26" s="14" t="s">
        <v>90</v>
      </c>
      <c r="B26" s="390" t="s">
        <v>415</v>
      </c>
      <c r="C26" s="372"/>
      <c r="D26" s="372"/>
      <c r="E26" s="240">
        <f>KV_1.1.sz.mell.!C28</f>
        <v>0</v>
      </c>
    </row>
    <row r="27" spans="1:5" s="1" customFormat="1" ht="12" customHeight="1">
      <c r="A27" s="14" t="s">
        <v>169</v>
      </c>
      <c r="B27" s="390" t="s">
        <v>260</v>
      </c>
      <c r="C27" s="372">
        <v>31307862</v>
      </c>
      <c r="D27" s="372">
        <v>55009269</v>
      </c>
      <c r="E27" s="240">
        <f>KV_1.1.sz.mell.!C29</f>
        <v>0</v>
      </c>
    </row>
    <row r="28" spans="1:5" s="1" customFormat="1" ht="12" customHeight="1" thickBot="1">
      <c r="A28" s="16" t="s">
        <v>170</v>
      </c>
      <c r="B28" s="391" t="s">
        <v>261</v>
      </c>
      <c r="C28" s="374"/>
      <c r="D28" s="374"/>
      <c r="E28" s="242">
        <f>KV_1.1.sz.mell.!C30</f>
        <v>0</v>
      </c>
    </row>
    <row r="29" spans="1:5" s="1" customFormat="1" ht="12" customHeight="1" thickBot="1">
      <c r="A29" s="20" t="s">
        <v>171</v>
      </c>
      <c r="B29" s="21" t="s">
        <v>262</v>
      </c>
      <c r="C29" s="378">
        <f>SUM(C30:C36)</f>
        <v>44057005</v>
      </c>
      <c r="D29" s="378">
        <f>SUM(D30:D36)</f>
        <v>34427235</v>
      </c>
      <c r="E29" s="420">
        <f>KV_1.1.sz.mell.!C31</f>
        <v>31023000</v>
      </c>
    </row>
    <row r="30" spans="1:5" s="1" customFormat="1" ht="12" customHeight="1">
      <c r="A30" s="15" t="s">
        <v>263</v>
      </c>
      <c r="B30" s="389" t="str">
        <f>KV_1.1.sz.mell.!B32</f>
        <v>Pótlék</v>
      </c>
      <c r="C30" s="373">
        <v>124915</v>
      </c>
      <c r="D30" s="373">
        <v>127294</v>
      </c>
      <c r="E30" s="274">
        <f>KV_1.1.sz.mell.!C32</f>
        <v>0</v>
      </c>
    </row>
    <row r="31" spans="1:5" s="1" customFormat="1" ht="12" customHeight="1">
      <c r="A31" s="14" t="s">
        <v>264</v>
      </c>
      <c r="B31" s="389" t="str">
        <f>KV_1.1.sz.mell.!B33</f>
        <v>Idegenforgalmi adó</v>
      </c>
      <c r="C31" s="372">
        <v>125000</v>
      </c>
      <c r="D31" s="372">
        <v>71600</v>
      </c>
      <c r="E31" s="275">
        <f>KV_1.1.sz.mell.!C33</f>
        <v>140000</v>
      </c>
    </row>
    <row r="32" spans="1:5" s="1" customFormat="1" ht="12" customHeight="1">
      <c r="A32" s="14" t="s">
        <v>265</v>
      </c>
      <c r="B32" s="389" t="str">
        <f>KV_1.1.sz.mell.!B34</f>
        <v>Iparűzési adó</v>
      </c>
      <c r="C32" s="372">
        <v>26734908</v>
      </c>
      <c r="D32" s="372">
        <v>23885225</v>
      </c>
      <c r="E32" s="275">
        <f>KV_1.1.sz.mell.!C34</f>
        <v>21000000</v>
      </c>
    </row>
    <row r="33" spans="1:5" s="1" customFormat="1" ht="12" customHeight="1">
      <c r="A33" s="14" t="s">
        <v>266</v>
      </c>
      <c r="B33" s="389" t="str">
        <f>KV_1.1.sz.mell.!B35</f>
        <v>Talajterhelési díj</v>
      </c>
      <c r="C33" s="372"/>
      <c r="D33" s="372"/>
      <c r="E33" s="275">
        <f>KV_1.1.sz.mell.!C35</f>
        <v>0</v>
      </c>
    </row>
    <row r="34" spans="1:5" s="1" customFormat="1" ht="12" customHeight="1">
      <c r="A34" s="14" t="s">
        <v>538</v>
      </c>
      <c r="B34" s="389" t="str">
        <f>KV_1.1.sz.mell.!B36</f>
        <v>Gépjárműadó</v>
      </c>
      <c r="C34" s="372">
        <v>6711325</v>
      </c>
      <c r="D34" s="372"/>
      <c r="E34" s="275">
        <f>KV_1.1.sz.mell.!C36</f>
        <v>0</v>
      </c>
    </row>
    <row r="35" spans="1:5" s="1" customFormat="1" ht="12" customHeight="1">
      <c r="A35" s="14" t="s">
        <v>539</v>
      </c>
      <c r="B35" s="389" t="str">
        <f>KV_1.1.sz.mell.!B37</f>
        <v>Egyéb bevétel (mezőőri jár.)</v>
      </c>
      <c r="C35" s="372">
        <v>400000</v>
      </c>
      <c r="D35" s="372">
        <v>383030</v>
      </c>
      <c r="E35" s="275">
        <f>KV_1.1.sz.mell.!C37</f>
        <v>383000</v>
      </c>
    </row>
    <row r="36" spans="1:5" s="1" customFormat="1" ht="12" customHeight="1" thickBot="1">
      <c r="A36" s="16" t="s">
        <v>540</v>
      </c>
      <c r="B36" s="389" t="str">
        <f>KV_1.1.sz.mell.!B38</f>
        <v>Kommunális adó</v>
      </c>
      <c r="C36" s="374">
        <v>9960857</v>
      </c>
      <c r="D36" s="374">
        <v>9960086</v>
      </c>
      <c r="E36" s="281">
        <f>KV_1.1.sz.mell.!C38</f>
        <v>9500000</v>
      </c>
    </row>
    <row r="37" spans="1:5" s="1" customFormat="1" ht="12" customHeight="1" thickBot="1">
      <c r="A37" s="20" t="s">
        <v>22</v>
      </c>
      <c r="B37" s="21" t="s">
        <v>422</v>
      </c>
      <c r="C37" s="371">
        <f>SUM(C38:C48)</f>
        <v>37593383</v>
      </c>
      <c r="D37" s="371">
        <f>SUM(D38:D48)</f>
        <v>26847000</v>
      </c>
      <c r="E37" s="239">
        <f>KV_1.1.sz.mell.!C39</f>
        <v>20760000</v>
      </c>
    </row>
    <row r="38" spans="1:5" s="1" customFormat="1" ht="12" customHeight="1">
      <c r="A38" s="15" t="s">
        <v>91</v>
      </c>
      <c r="B38" s="389" t="s">
        <v>270</v>
      </c>
      <c r="C38" s="373">
        <v>909195</v>
      </c>
      <c r="D38" s="373">
        <v>248031</v>
      </c>
      <c r="E38" s="241">
        <f>KV_1.1.sz.mell.!C40</f>
        <v>5000000</v>
      </c>
    </row>
    <row r="39" spans="1:5" s="1" customFormat="1" ht="12" customHeight="1">
      <c r="A39" s="14" t="s">
        <v>92</v>
      </c>
      <c r="B39" s="390" t="s">
        <v>271</v>
      </c>
      <c r="C39" s="372">
        <v>15305529</v>
      </c>
      <c r="D39" s="372">
        <v>8138378</v>
      </c>
      <c r="E39" s="240">
        <f>KV_1.1.sz.mell.!C41</f>
        <v>2760000</v>
      </c>
    </row>
    <row r="40" spans="1:5" s="1" customFormat="1" ht="12" customHeight="1">
      <c r="A40" s="14" t="s">
        <v>93</v>
      </c>
      <c r="B40" s="390" t="s">
        <v>272</v>
      </c>
      <c r="C40" s="372">
        <v>5896</v>
      </c>
      <c r="D40" s="372">
        <v>315528</v>
      </c>
      <c r="E40" s="240">
        <f>KV_1.1.sz.mell.!C42</f>
        <v>0</v>
      </c>
    </row>
    <row r="41" spans="1:5" s="1" customFormat="1" ht="12" customHeight="1">
      <c r="A41" s="14" t="s">
        <v>173</v>
      </c>
      <c r="B41" s="390" t="s">
        <v>273</v>
      </c>
      <c r="C41" s="372">
        <v>2958000</v>
      </c>
      <c r="D41" s="372">
        <v>1530656</v>
      </c>
      <c r="E41" s="240">
        <f>KV_1.1.sz.mell.!C43</f>
        <v>0</v>
      </c>
    </row>
    <row r="42" spans="1:5" s="1" customFormat="1" ht="12" customHeight="1">
      <c r="A42" s="14" t="s">
        <v>174</v>
      </c>
      <c r="B42" s="390" t="s">
        <v>274</v>
      </c>
      <c r="C42" s="372">
        <v>12116471</v>
      </c>
      <c r="D42" s="372">
        <v>10865336</v>
      </c>
      <c r="E42" s="240">
        <f>KV_1.1.sz.mell.!C44</f>
        <v>12600000</v>
      </c>
    </row>
    <row r="43" spans="1:5" s="1" customFormat="1" ht="12" customHeight="1">
      <c r="A43" s="14" t="s">
        <v>175</v>
      </c>
      <c r="B43" s="390" t="s">
        <v>275</v>
      </c>
      <c r="C43" s="372">
        <v>6182300</v>
      </c>
      <c r="D43" s="372">
        <v>4683747</v>
      </c>
      <c r="E43" s="240">
        <f>KV_1.1.sz.mell.!C45</f>
        <v>0</v>
      </c>
    </row>
    <row r="44" spans="1:5" s="1" customFormat="1" ht="12" customHeight="1">
      <c r="A44" s="14" t="s">
        <v>176</v>
      </c>
      <c r="B44" s="390" t="s">
        <v>276</v>
      </c>
      <c r="C44" s="372"/>
      <c r="D44" s="372"/>
      <c r="E44" s="240">
        <f>KV_1.1.sz.mell.!C46</f>
        <v>0</v>
      </c>
    </row>
    <row r="45" spans="1:5" s="1" customFormat="1" ht="12" customHeight="1">
      <c r="A45" s="14" t="s">
        <v>177</v>
      </c>
      <c r="B45" s="390" t="s">
        <v>544</v>
      </c>
      <c r="C45" s="372">
        <v>1328</v>
      </c>
      <c r="D45" s="372">
        <v>3840</v>
      </c>
      <c r="E45" s="240">
        <f>KV_1.1.sz.mell.!C47</f>
        <v>0</v>
      </c>
    </row>
    <row r="46" spans="1:5" s="1" customFormat="1" ht="12" customHeight="1">
      <c r="A46" s="14" t="s">
        <v>268</v>
      </c>
      <c r="B46" s="390" t="s">
        <v>278</v>
      </c>
      <c r="C46" s="375"/>
      <c r="D46" s="375"/>
      <c r="E46" s="243">
        <f>KV_1.1.sz.mell.!C48</f>
        <v>0</v>
      </c>
    </row>
    <row r="47" spans="1:5" s="1" customFormat="1" ht="12" customHeight="1">
      <c r="A47" s="16" t="s">
        <v>269</v>
      </c>
      <c r="B47" s="391" t="s">
        <v>424</v>
      </c>
      <c r="C47" s="376"/>
      <c r="D47" s="376">
        <v>996257</v>
      </c>
      <c r="E47" s="244">
        <f>KV_1.1.sz.mell.!C49</f>
        <v>0</v>
      </c>
    </row>
    <row r="48" spans="1:5" s="1" customFormat="1" ht="12" customHeight="1" thickBot="1">
      <c r="A48" s="16" t="s">
        <v>423</v>
      </c>
      <c r="B48" s="270" t="s">
        <v>279</v>
      </c>
      <c r="C48" s="376">
        <v>114664</v>
      </c>
      <c r="D48" s="376">
        <v>65227</v>
      </c>
      <c r="E48" s="244">
        <f>KV_1.1.sz.mell.!C50</f>
        <v>400000</v>
      </c>
    </row>
    <row r="49" spans="1:5" s="1" customFormat="1" ht="12" customHeight="1" thickBot="1">
      <c r="A49" s="20" t="s">
        <v>23</v>
      </c>
      <c r="B49" s="21" t="s">
        <v>280</v>
      </c>
      <c r="C49" s="371">
        <f>SUM(C50:C54)</f>
        <v>4614625</v>
      </c>
      <c r="D49" s="371">
        <f>SUM(D50:D54)</f>
        <v>4500000</v>
      </c>
      <c r="E49" s="239">
        <f>KV_1.1.sz.mell.!C51</f>
        <v>7500000</v>
      </c>
    </row>
    <row r="50" spans="1:5" s="1" customFormat="1" ht="12" customHeight="1">
      <c r="A50" s="15" t="s">
        <v>94</v>
      </c>
      <c r="B50" s="389" t="s">
        <v>284</v>
      </c>
      <c r="C50" s="435"/>
      <c r="D50" s="435"/>
      <c r="E50" s="266">
        <f>KV_1.1.sz.mell.!C52</f>
        <v>0</v>
      </c>
    </row>
    <row r="51" spans="1:5" s="1" customFormat="1" ht="12" customHeight="1">
      <c r="A51" s="14" t="s">
        <v>95</v>
      </c>
      <c r="B51" s="390" t="s">
        <v>285</v>
      </c>
      <c r="C51" s="375">
        <v>4600000</v>
      </c>
      <c r="D51" s="375">
        <v>4500000</v>
      </c>
      <c r="E51" s="243">
        <f>KV_1.1.sz.mell.!C53</f>
        <v>7500000</v>
      </c>
    </row>
    <row r="52" spans="1:5" s="1" customFormat="1" ht="12" customHeight="1">
      <c r="A52" s="14" t="s">
        <v>281</v>
      </c>
      <c r="B52" s="390" t="s">
        <v>286</v>
      </c>
      <c r="C52" s="375">
        <v>14625</v>
      </c>
      <c r="D52" s="375"/>
      <c r="E52" s="243">
        <f>KV_1.1.sz.mell.!C54</f>
        <v>0</v>
      </c>
    </row>
    <row r="53" spans="1:5" s="1" customFormat="1" ht="12" customHeight="1">
      <c r="A53" s="14" t="s">
        <v>282</v>
      </c>
      <c r="B53" s="390" t="s">
        <v>287</v>
      </c>
      <c r="C53" s="375"/>
      <c r="D53" s="375"/>
      <c r="E53" s="243">
        <f>KV_1.1.sz.mell.!C55</f>
        <v>0</v>
      </c>
    </row>
    <row r="54" spans="1:5" s="1" customFormat="1" ht="12" customHeight="1" thickBot="1">
      <c r="A54" s="16" t="s">
        <v>283</v>
      </c>
      <c r="B54" s="270" t="s">
        <v>288</v>
      </c>
      <c r="C54" s="376"/>
      <c r="D54" s="376"/>
      <c r="E54" s="244">
        <f>KV_1.1.sz.mell.!C56</f>
        <v>0</v>
      </c>
    </row>
    <row r="55" spans="1:5" s="1" customFormat="1" ht="12" customHeight="1" thickBot="1">
      <c r="A55" s="20" t="s">
        <v>178</v>
      </c>
      <c r="B55" s="21" t="s">
        <v>289</v>
      </c>
      <c r="C55" s="371">
        <f>SUM(C56:C58)</f>
        <v>218500</v>
      </c>
      <c r="D55" s="371">
        <f>SUM(D56:D58)</f>
        <v>684603</v>
      </c>
      <c r="E55" s="239">
        <f>KV_1.1.sz.mell.!C57</f>
        <v>0</v>
      </c>
    </row>
    <row r="56" spans="1:5" s="1" customFormat="1" ht="12" customHeight="1">
      <c r="A56" s="15" t="s">
        <v>96</v>
      </c>
      <c r="B56" s="389" t="s">
        <v>290</v>
      </c>
      <c r="C56" s="373"/>
      <c r="D56" s="373"/>
      <c r="E56" s="241">
        <f>KV_1.1.sz.mell.!C58</f>
        <v>0</v>
      </c>
    </row>
    <row r="57" spans="1:5" s="1" customFormat="1" ht="12" customHeight="1">
      <c r="A57" s="14" t="s">
        <v>97</v>
      </c>
      <c r="B57" s="390" t="s">
        <v>416</v>
      </c>
      <c r="C57" s="372"/>
      <c r="D57" s="372">
        <v>436740</v>
      </c>
      <c r="E57" s="240">
        <f>KV_1.1.sz.mell.!C59</f>
        <v>0</v>
      </c>
    </row>
    <row r="58" spans="1:5" s="1" customFormat="1" ht="12" customHeight="1">
      <c r="A58" s="14" t="s">
        <v>293</v>
      </c>
      <c r="B58" s="390" t="s">
        <v>291</v>
      </c>
      <c r="C58" s="372">
        <v>218500</v>
      </c>
      <c r="D58" s="372">
        <v>247863</v>
      </c>
      <c r="E58" s="240">
        <f>KV_1.1.sz.mell.!C60</f>
        <v>0</v>
      </c>
    </row>
    <row r="59" spans="1:5" s="1" customFormat="1" ht="12" customHeight="1" thickBot="1">
      <c r="A59" s="16" t="s">
        <v>294</v>
      </c>
      <c r="B59" s="270" t="s">
        <v>292</v>
      </c>
      <c r="C59" s="374"/>
      <c r="D59" s="374"/>
      <c r="E59" s="242">
        <f>KV_1.1.sz.mell.!C61</f>
        <v>0</v>
      </c>
    </row>
    <row r="60" spans="1:5" s="1" customFormat="1" ht="12" customHeight="1" thickBot="1">
      <c r="A60" s="20" t="s">
        <v>25</v>
      </c>
      <c r="B60" s="268" t="s">
        <v>295</v>
      </c>
      <c r="C60" s="371">
        <f>SUM(C61:C63)</f>
        <v>115000</v>
      </c>
      <c r="D60" s="371">
        <f>SUM(D61:D63)</f>
        <v>1517131</v>
      </c>
      <c r="E60" s="239">
        <f>KV_1.1.sz.mell.!C62</f>
        <v>0</v>
      </c>
    </row>
    <row r="61" spans="1:5" s="1" customFormat="1" ht="12" customHeight="1">
      <c r="A61" s="15" t="s">
        <v>179</v>
      </c>
      <c r="B61" s="389" t="s">
        <v>297</v>
      </c>
      <c r="C61" s="375"/>
      <c r="D61" s="375"/>
      <c r="E61" s="243">
        <f>KV_1.1.sz.mell.!C63</f>
        <v>0</v>
      </c>
    </row>
    <row r="62" spans="1:5" s="1" customFormat="1" ht="12" customHeight="1">
      <c r="A62" s="14" t="s">
        <v>180</v>
      </c>
      <c r="B62" s="390" t="s">
        <v>417</v>
      </c>
      <c r="C62" s="375"/>
      <c r="D62" s="375"/>
      <c r="E62" s="243">
        <f>KV_1.1.sz.mell.!C64</f>
        <v>0</v>
      </c>
    </row>
    <row r="63" spans="1:5" s="1" customFormat="1" ht="12" customHeight="1">
      <c r="A63" s="14" t="s">
        <v>226</v>
      </c>
      <c r="B63" s="390" t="s">
        <v>298</v>
      </c>
      <c r="C63" s="375">
        <v>115000</v>
      </c>
      <c r="D63" s="375">
        <v>1517131</v>
      </c>
      <c r="E63" s="243">
        <f>KV_1.1.sz.mell.!C65</f>
        <v>0</v>
      </c>
    </row>
    <row r="64" spans="1:5" s="1" customFormat="1" ht="12" customHeight="1" thickBot="1">
      <c r="A64" s="16" t="s">
        <v>296</v>
      </c>
      <c r="B64" s="270" t="s">
        <v>299</v>
      </c>
      <c r="C64" s="375"/>
      <c r="D64" s="375"/>
      <c r="E64" s="243">
        <f>KV_1.1.sz.mell.!C66</f>
        <v>0</v>
      </c>
    </row>
    <row r="65" spans="1:8" s="1" customFormat="1" ht="12" customHeight="1" thickBot="1">
      <c r="A65" s="459" t="s">
        <v>464</v>
      </c>
      <c r="B65" s="21" t="s">
        <v>300</v>
      </c>
      <c r="C65" s="378">
        <f>+C8+C15+C22+C29+C37+C49+C55+C60</f>
        <v>480829951</v>
      </c>
      <c r="D65" s="378">
        <f>+D8+D15+D22+D29+D37+D49+D55+D60</f>
        <v>426960770</v>
      </c>
      <c r="E65" s="420">
        <f>KV_1.1.sz.mell.!C67</f>
        <v>442965878</v>
      </c>
      <c r="H65" s="714"/>
    </row>
    <row r="66" spans="1:8" s="1" customFormat="1" ht="12" customHeight="1" thickBot="1">
      <c r="A66" s="436" t="s">
        <v>301</v>
      </c>
      <c r="B66" s="268" t="s">
        <v>529</v>
      </c>
      <c r="C66" s="371">
        <f>SUM(C67:C69)</f>
        <v>244876724</v>
      </c>
      <c r="D66" s="371">
        <f>SUM(D67:D69)</f>
        <v>249923095</v>
      </c>
      <c r="E66" s="239">
        <f>KV_1.1.sz.mell.!C68</f>
        <v>100000000</v>
      </c>
    </row>
    <row r="67" spans="1:8" s="1" customFormat="1" ht="12" customHeight="1">
      <c r="A67" s="15" t="s">
        <v>329</v>
      </c>
      <c r="B67" s="389" t="s">
        <v>303</v>
      </c>
      <c r="C67" s="375">
        <v>43477548</v>
      </c>
      <c r="D67" s="375"/>
      <c r="E67" s="243">
        <f>KV_1.1.sz.mell.!C69</f>
        <v>0</v>
      </c>
    </row>
    <row r="68" spans="1:8" s="1" customFormat="1" ht="12" customHeight="1">
      <c r="A68" s="14" t="s">
        <v>338</v>
      </c>
      <c r="B68" s="390" t="s">
        <v>304</v>
      </c>
      <c r="C68" s="375">
        <v>201399176</v>
      </c>
      <c r="D68" s="375">
        <v>249923095</v>
      </c>
      <c r="E68" s="243">
        <v>100000000</v>
      </c>
    </row>
    <row r="69" spans="1:8" s="1" customFormat="1" ht="12" customHeight="1" thickBot="1">
      <c r="A69" s="16" t="s">
        <v>339</v>
      </c>
      <c r="B69" s="453" t="s">
        <v>449</v>
      </c>
      <c r="C69" s="375"/>
      <c r="D69" s="375"/>
      <c r="E69" s="243"/>
    </row>
    <row r="70" spans="1:8" s="1" customFormat="1" ht="12" customHeight="1" thickBot="1">
      <c r="A70" s="436" t="s">
        <v>305</v>
      </c>
      <c r="B70" s="268" t="s">
        <v>306</v>
      </c>
      <c r="C70" s="371">
        <f>SUM(C71:C74)</f>
        <v>0</v>
      </c>
      <c r="D70" s="371">
        <f>SUM(D71:D74)</f>
        <v>0</v>
      </c>
      <c r="E70" s="239">
        <f>KV_1.1.sz.mell.!C72</f>
        <v>0</v>
      </c>
    </row>
    <row r="71" spans="1:8" s="1" customFormat="1" ht="12" customHeight="1">
      <c r="A71" s="15" t="s">
        <v>147</v>
      </c>
      <c r="B71" s="530" t="s">
        <v>307</v>
      </c>
      <c r="C71" s="375"/>
      <c r="D71" s="375"/>
      <c r="E71" s="243">
        <f>KV_1.1.sz.mell.!C73</f>
        <v>0</v>
      </c>
    </row>
    <row r="72" spans="1:8" s="1" customFormat="1" ht="13.5" customHeight="1">
      <c r="A72" s="14" t="s">
        <v>148</v>
      </c>
      <c r="B72" s="530" t="s">
        <v>553</v>
      </c>
      <c r="C72" s="375"/>
      <c r="D72" s="375"/>
      <c r="E72" s="243">
        <f>KV_1.1.sz.mell.!C74</f>
        <v>0</v>
      </c>
      <c r="G72" s="39"/>
    </row>
    <row r="73" spans="1:8" s="1" customFormat="1" ht="12" customHeight="1">
      <c r="A73" s="14" t="s">
        <v>330</v>
      </c>
      <c r="B73" s="530" t="s">
        <v>308</v>
      </c>
      <c r="C73" s="375"/>
      <c r="D73" s="375"/>
      <c r="E73" s="243">
        <f>KV_1.1.sz.mell.!C75</f>
        <v>0</v>
      </c>
    </row>
    <row r="74" spans="1:8" s="1" customFormat="1" ht="12" customHeight="1" thickBot="1">
      <c r="A74" s="16" t="s">
        <v>331</v>
      </c>
      <c r="B74" s="531" t="s">
        <v>554</v>
      </c>
      <c r="C74" s="375"/>
      <c r="D74" s="375"/>
      <c r="E74" s="243">
        <f>KV_1.1.sz.mell.!C76</f>
        <v>0</v>
      </c>
    </row>
    <row r="75" spans="1:8" s="1" customFormat="1" ht="12" customHeight="1" thickBot="1">
      <c r="A75" s="436" t="s">
        <v>309</v>
      </c>
      <c r="B75" s="268" t="s">
        <v>310</v>
      </c>
      <c r="C75" s="371">
        <f>SUM(C76:C77)</f>
        <v>181290318</v>
      </c>
      <c r="D75" s="371">
        <f>SUM(D76:D77)</f>
        <v>63507524</v>
      </c>
      <c r="E75" s="239">
        <f>KV_1.1.sz.mell.!C77</f>
        <v>60733238</v>
      </c>
    </row>
    <row r="76" spans="1:8" s="1" customFormat="1" ht="12" customHeight="1">
      <c r="A76" s="15" t="s">
        <v>332</v>
      </c>
      <c r="B76" s="389" t="s">
        <v>311</v>
      </c>
      <c r="C76" s="375">
        <v>181290318</v>
      </c>
      <c r="D76" s="375">
        <v>63507524</v>
      </c>
      <c r="E76" s="243">
        <f>KV_1.1.sz.mell.!C78</f>
        <v>60733238</v>
      </c>
    </row>
    <row r="77" spans="1:8" s="1" customFormat="1" ht="12" customHeight="1" thickBot="1">
      <c r="A77" s="16" t="s">
        <v>333</v>
      </c>
      <c r="B77" s="270" t="s">
        <v>312</v>
      </c>
      <c r="C77" s="375"/>
      <c r="D77" s="375"/>
      <c r="E77" s="243">
        <f>KV_1.1.sz.mell.!C79</f>
        <v>0</v>
      </c>
    </row>
    <row r="78" spans="1:8" s="1" customFormat="1" ht="12" customHeight="1" thickBot="1">
      <c r="A78" s="436" t="s">
        <v>313</v>
      </c>
      <c r="B78" s="268" t="s">
        <v>314</v>
      </c>
      <c r="C78" s="371">
        <f>SUM(C79:C81)</f>
        <v>9024839</v>
      </c>
      <c r="D78" s="371">
        <f>SUM(D79:D81)</f>
        <v>9329336</v>
      </c>
      <c r="E78" s="239">
        <f>KV_1.1.sz.mell.!C80</f>
        <v>0</v>
      </c>
    </row>
    <row r="79" spans="1:8" s="1" customFormat="1" ht="12" customHeight="1">
      <c r="A79" s="15" t="s">
        <v>334</v>
      </c>
      <c r="B79" s="389" t="s">
        <v>315</v>
      </c>
      <c r="C79" s="375">
        <v>9024839</v>
      </c>
      <c r="D79" s="375">
        <v>9329336</v>
      </c>
      <c r="E79" s="243">
        <f>KV_1.1.sz.mell.!C81</f>
        <v>0</v>
      </c>
    </row>
    <row r="80" spans="1:8" s="1" customFormat="1" ht="12" customHeight="1">
      <c r="A80" s="14" t="s">
        <v>335</v>
      </c>
      <c r="B80" s="390" t="s">
        <v>316</v>
      </c>
      <c r="C80" s="375"/>
      <c r="D80" s="375"/>
      <c r="E80" s="243">
        <f>KV_1.1.sz.mell.!C82</f>
        <v>0</v>
      </c>
    </row>
    <row r="81" spans="1:6" s="1" customFormat="1" ht="12" customHeight="1" thickBot="1">
      <c r="A81" s="16" t="s">
        <v>336</v>
      </c>
      <c r="B81" s="270" t="s">
        <v>555</v>
      </c>
      <c r="C81" s="375"/>
      <c r="D81" s="375"/>
      <c r="E81" s="243">
        <f>KV_1.1.sz.mell.!C83</f>
        <v>0</v>
      </c>
    </row>
    <row r="82" spans="1:6" s="1" customFormat="1" ht="12" customHeight="1" thickBot="1">
      <c r="A82" s="436" t="s">
        <v>317</v>
      </c>
      <c r="B82" s="268" t="s">
        <v>337</v>
      </c>
      <c r="C82" s="371">
        <f>SUM(C83:C86)</f>
        <v>0</v>
      </c>
      <c r="D82" s="371">
        <f>SUM(D83:D86)</f>
        <v>0</v>
      </c>
      <c r="E82" s="239">
        <f>KV_1.1.sz.mell.!C84</f>
        <v>0</v>
      </c>
    </row>
    <row r="83" spans="1:6" s="1" customFormat="1" ht="12" customHeight="1">
      <c r="A83" s="393" t="s">
        <v>318</v>
      </c>
      <c r="B83" s="389" t="s">
        <v>319</v>
      </c>
      <c r="C83" s="375"/>
      <c r="D83" s="375"/>
      <c r="E83" s="243">
        <f>KV_1.1.sz.mell.!C85</f>
        <v>0</v>
      </c>
    </row>
    <row r="84" spans="1:6" s="1" customFormat="1" ht="12" customHeight="1">
      <c r="A84" s="394" t="s">
        <v>320</v>
      </c>
      <c r="B84" s="390" t="s">
        <v>321</v>
      </c>
      <c r="C84" s="375"/>
      <c r="D84" s="375"/>
      <c r="E84" s="243">
        <f>KV_1.1.sz.mell.!C86</f>
        <v>0</v>
      </c>
    </row>
    <row r="85" spans="1:6" s="1" customFormat="1" ht="12" customHeight="1">
      <c r="A85" s="394" t="s">
        <v>322</v>
      </c>
      <c r="B85" s="390" t="s">
        <v>323</v>
      </c>
      <c r="C85" s="375"/>
      <c r="D85" s="375"/>
      <c r="E85" s="243">
        <f>KV_1.1.sz.mell.!C87</f>
        <v>0</v>
      </c>
    </row>
    <row r="86" spans="1:6" s="1" customFormat="1" ht="12" customHeight="1" thickBot="1">
      <c r="A86" s="395" t="s">
        <v>324</v>
      </c>
      <c r="B86" s="270" t="s">
        <v>325</v>
      </c>
      <c r="C86" s="375"/>
      <c r="D86" s="375"/>
      <c r="E86" s="243">
        <f>KV_1.1.sz.mell.!C88</f>
        <v>0</v>
      </c>
    </row>
    <row r="87" spans="1:6" s="1" customFormat="1" ht="12" customHeight="1" thickBot="1">
      <c r="A87" s="436" t="s">
        <v>326</v>
      </c>
      <c r="B87" s="268" t="s">
        <v>463</v>
      </c>
      <c r="C87" s="438"/>
      <c r="D87" s="438"/>
      <c r="E87" s="439">
        <f>KV_1.1.sz.mell.!C89</f>
        <v>0</v>
      </c>
    </row>
    <row r="88" spans="1:6" s="1" customFormat="1" ht="12" customHeight="1" thickBot="1">
      <c r="A88" s="436" t="s">
        <v>328</v>
      </c>
      <c r="B88" s="268" t="s">
        <v>327</v>
      </c>
      <c r="C88" s="438"/>
      <c r="D88" s="438"/>
      <c r="E88" s="439">
        <f>KV_1.1.sz.mell.!C90</f>
        <v>0</v>
      </c>
    </row>
    <row r="89" spans="1:6" s="1" customFormat="1" ht="12" customHeight="1" thickBot="1">
      <c r="A89" s="436" t="s">
        <v>340</v>
      </c>
      <c r="B89" s="396" t="s">
        <v>466</v>
      </c>
      <c r="C89" s="378">
        <f>+C66+C70+C75+C78+C82+C88+C87</f>
        <v>435191881</v>
      </c>
      <c r="D89" s="378">
        <f>+D66+D70+D75+D78+D82+D88+D87</f>
        <v>322759955</v>
      </c>
      <c r="E89" s="420">
        <f>KV_1.1.sz.mell.!C91</f>
        <v>160733238</v>
      </c>
    </row>
    <row r="90" spans="1:6" s="1" customFormat="1" ht="12" customHeight="1" thickBot="1">
      <c r="A90" s="437" t="s">
        <v>465</v>
      </c>
      <c r="B90" s="397" t="s">
        <v>467</v>
      </c>
      <c r="C90" s="378">
        <f>+C65+C89</f>
        <v>916021832</v>
      </c>
      <c r="D90" s="378">
        <f>+D65+D89</f>
        <v>749720725</v>
      </c>
      <c r="E90" s="420">
        <f>KV_1.1.sz.mell.!C92</f>
        <v>603699116</v>
      </c>
    </row>
    <row r="91" spans="1:6" s="1" customFormat="1" ht="12" customHeight="1">
      <c r="A91" s="344"/>
      <c r="B91" s="345"/>
      <c r="C91" s="346"/>
      <c r="D91" s="347"/>
      <c r="E91" s="348"/>
    </row>
    <row r="92" spans="1:6" s="1" customFormat="1" ht="12" customHeight="1">
      <c r="A92" s="781" t="s">
        <v>47</v>
      </c>
      <c r="B92" s="781"/>
      <c r="C92" s="781"/>
      <c r="D92" s="781"/>
      <c r="E92" s="781"/>
    </row>
    <row r="93" spans="1:6" s="1" customFormat="1" ht="12" customHeight="1" thickBot="1">
      <c r="A93" s="778" t="s">
        <v>151</v>
      </c>
      <c r="B93" s="778"/>
      <c r="C93" s="358"/>
      <c r="D93" s="129"/>
      <c r="E93" s="283" t="str">
        <f>E5</f>
        <v>Forintban</v>
      </c>
    </row>
    <row r="94" spans="1:6" s="1" customFormat="1" ht="24" customHeight="1" thickBot="1">
      <c r="A94" s="23" t="s">
        <v>16</v>
      </c>
      <c r="B94" s="24" t="s">
        <v>48</v>
      </c>
      <c r="C94" s="24" t="str">
        <f>+C6</f>
        <v>2019. évi tény</v>
      </c>
      <c r="D94" s="24" t="str">
        <f>+D6</f>
        <v>2020. évi várható</v>
      </c>
      <c r="E94" s="147" t="str">
        <f>+E6</f>
        <v>2021. évi előirányzat</v>
      </c>
      <c r="F94" s="137"/>
    </row>
    <row r="95" spans="1:6" s="1" customFormat="1" ht="12" customHeight="1" thickBot="1">
      <c r="A95" s="31" t="s">
        <v>481</v>
      </c>
      <c r="B95" s="32" t="s">
        <v>482</v>
      </c>
      <c r="C95" s="32" t="s">
        <v>483</v>
      </c>
      <c r="D95" s="32" t="s">
        <v>485</v>
      </c>
      <c r="E95" s="421" t="s">
        <v>484</v>
      </c>
      <c r="F95" s="137"/>
    </row>
    <row r="96" spans="1:6" s="1" customFormat="1" ht="15.2" customHeight="1" thickBot="1">
      <c r="A96" s="22" t="s">
        <v>18</v>
      </c>
      <c r="B96" s="27" t="s">
        <v>425</v>
      </c>
      <c r="C96" s="370">
        <f>C97+C98+C99+C100+C101+C114</f>
        <v>398057308</v>
      </c>
      <c r="D96" s="370">
        <f>D97+D98+D99+D100+D101+D114</f>
        <v>292727538</v>
      </c>
      <c r="E96" s="462">
        <f>KV_1.1.sz.mell.!C98</f>
        <v>353130287</v>
      </c>
      <c r="F96" s="137"/>
    </row>
    <row r="97" spans="1:5" s="1" customFormat="1" ht="12.95" customHeight="1">
      <c r="A97" s="17" t="s">
        <v>98</v>
      </c>
      <c r="B97" s="10" t="s">
        <v>49</v>
      </c>
      <c r="C97" s="469">
        <v>130660670</v>
      </c>
      <c r="D97" s="469">
        <v>79433449</v>
      </c>
      <c r="E97" s="463">
        <f>KV_1.1.sz.mell.!C99</f>
        <v>74683140</v>
      </c>
    </row>
    <row r="98" spans="1:5" ht="16.5" customHeight="1">
      <c r="A98" s="14" t="s">
        <v>99</v>
      </c>
      <c r="B98" s="8" t="s">
        <v>181</v>
      </c>
      <c r="C98" s="372">
        <v>18043729</v>
      </c>
      <c r="D98" s="372">
        <v>10132755</v>
      </c>
      <c r="E98" s="240">
        <f>KV_1.1.sz.mell.!C100</f>
        <v>12045770</v>
      </c>
    </row>
    <row r="99" spans="1:5">
      <c r="A99" s="14" t="s">
        <v>100</v>
      </c>
      <c r="B99" s="8" t="s">
        <v>138</v>
      </c>
      <c r="C99" s="374">
        <v>153121767</v>
      </c>
      <c r="D99" s="374">
        <v>126957681</v>
      </c>
      <c r="E99" s="242">
        <f>KV_1.1.sz.mell.!C101</f>
        <v>87623430</v>
      </c>
    </row>
    <row r="100" spans="1:5" s="38" customFormat="1" ht="12" customHeight="1">
      <c r="A100" s="14" t="s">
        <v>101</v>
      </c>
      <c r="B100" s="11" t="s">
        <v>182</v>
      </c>
      <c r="C100" s="374">
        <v>3091000</v>
      </c>
      <c r="D100" s="374">
        <v>3610000</v>
      </c>
      <c r="E100" s="242">
        <f>KV_1.1.sz.mell.!C102</f>
        <v>7736000</v>
      </c>
    </row>
    <row r="101" spans="1:5" ht="12" customHeight="1">
      <c r="A101" s="14" t="s">
        <v>112</v>
      </c>
      <c r="B101" s="19" t="s">
        <v>183</v>
      </c>
      <c r="C101" s="374">
        <f>SUM(C102:C113)</f>
        <v>93140142</v>
      </c>
      <c r="D101" s="374">
        <f>SUM(D102:D113)</f>
        <v>72593653</v>
      </c>
      <c r="E101" s="242">
        <f>KV_1.1.sz.mell.!C103</f>
        <v>171041947</v>
      </c>
    </row>
    <row r="102" spans="1:5" ht="12" customHeight="1">
      <c r="A102" s="14" t="s">
        <v>102</v>
      </c>
      <c r="B102" s="8" t="s">
        <v>430</v>
      </c>
      <c r="C102" s="374"/>
      <c r="D102" s="374"/>
      <c r="E102" s="242">
        <f>KV_1.1.sz.mell.!C104</f>
        <v>0</v>
      </c>
    </row>
    <row r="103" spans="1:5" ht="12" customHeight="1">
      <c r="A103" s="14" t="s">
        <v>103</v>
      </c>
      <c r="B103" s="133" t="s">
        <v>429</v>
      </c>
      <c r="C103" s="374"/>
      <c r="D103" s="374"/>
      <c r="E103" s="242">
        <f>KV_1.1.sz.mell.!C105</f>
        <v>0</v>
      </c>
    </row>
    <row r="104" spans="1:5" ht="12" customHeight="1">
      <c r="A104" s="14" t="s">
        <v>113</v>
      </c>
      <c r="B104" s="133" t="s">
        <v>428</v>
      </c>
      <c r="C104" s="374">
        <v>6799267</v>
      </c>
      <c r="D104" s="374">
        <v>509470</v>
      </c>
      <c r="E104" s="242">
        <f>KV_1.1.sz.mell.!C106</f>
        <v>0</v>
      </c>
    </row>
    <row r="105" spans="1:5" ht="12" customHeight="1">
      <c r="A105" s="14" t="s">
        <v>114</v>
      </c>
      <c r="B105" s="131" t="s">
        <v>343</v>
      </c>
      <c r="C105" s="374"/>
      <c r="D105" s="374"/>
      <c r="E105" s="242">
        <f>KV_1.1.sz.mell.!C107</f>
        <v>0</v>
      </c>
    </row>
    <row r="106" spans="1:5" ht="12" customHeight="1">
      <c r="A106" s="14" t="s">
        <v>115</v>
      </c>
      <c r="B106" s="132" t="s">
        <v>344</v>
      </c>
      <c r="C106" s="374"/>
      <c r="D106" s="374"/>
      <c r="E106" s="242">
        <f>KV_1.1.sz.mell.!C108</f>
        <v>0</v>
      </c>
    </row>
    <row r="107" spans="1:5" ht="12" customHeight="1">
      <c r="A107" s="14" t="s">
        <v>116</v>
      </c>
      <c r="B107" s="132" t="s">
        <v>345</v>
      </c>
      <c r="C107" s="374"/>
      <c r="D107" s="374"/>
      <c r="E107" s="242">
        <f>KV_1.1.sz.mell.!C109</f>
        <v>0</v>
      </c>
    </row>
    <row r="108" spans="1:5" ht="12" customHeight="1">
      <c r="A108" s="14" t="s">
        <v>118</v>
      </c>
      <c r="B108" s="131" t="s">
        <v>346</v>
      </c>
      <c r="C108" s="374">
        <v>83881454</v>
      </c>
      <c r="D108" s="374">
        <v>71152215</v>
      </c>
      <c r="E108" s="242">
        <f>KV_1.1.sz.mell.!C110</f>
        <v>170541947</v>
      </c>
    </row>
    <row r="109" spans="1:5" ht="12" customHeight="1">
      <c r="A109" s="14" t="s">
        <v>184</v>
      </c>
      <c r="B109" s="131" t="s">
        <v>347</v>
      </c>
      <c r="C109" s="374"/>
      <c r="D109" s="374"/>
      <c r="E109" s="242">
        <f>KV_1.1.sz.mell.!C111</f>
        <v>0</v>
      </c>
    </row>
    <row r="110" spans="1:5" ht="12" customHeight="1">
      <c r="A110" s="14" t="s">
        <v>341</v>
      </c>
      <c r="B110" s="132" t="s">
        <v>348</v>
      </c>
      <c r="C110" s="374"/>
      <c r="D110" s="374">
        <v>433740</v>
      </c>
      <c r="E110" s="242">
        <f>KV_1.1.sz.mell.!C112</f>
        <v>0</v>
      </c>
    </row>
    <row r="111" spans="1:5" ht="12" customHeight="1">
      <c r="A111" s="13" t="s">
        <v>342</v>
      </c>
      <c r="B111" s="133" t="s">
        <v>349</v>
      </c>
      <c r="C111" s="374"/>
      <c r="D111" s="374"/>
      <c r="E111" s="242">
        <f>KV_1.1.sz.mell.!C113</f>
        <v>0</v>
      </c>
    </row>
    <row r="112" spans="1:5" ht="12" customHeight="1">
      <c r="A112" s="14" t="s">
        <v>426</v>
      </c>
      <c r="B112" s="133" t="s">
        <v>350</v>
      </c>
      <c r="C112" s="374"/>
      <c r="D112" s="374"/>
      <c r="E112" s="242">
        <f>KV_1.1.sz.mell.!C114</f>
        <v>0</v>
      </c>
    </row>
    <row r="113" spans="1:5" ht="12" customHeight="1">
      <c r="A113" s="16" t="s">
        <v>427</v>
      </c>
      <c r="B113" s="133" t="s">
        <v>351</v>
      </c>
      <c r="C113" s="374">
        <v>2459421</v>
      </c>
      <c r="D113" s="374">
        <v>498228</v>
      </c>
      <c r="E113" s="242">
        <f>KV_1.1.sz.mell.!C115</f>
        <v>500000</v>
      </c>
    </row>
    <row r="114" spans="1:5" ht="12" customHeight="1">
      <c r="A114" s="14" t="s">
        <v>431</v>
      </c>
      <c r="B114" s="11" t="s">
        <v>50</v>
      </c>
      <c r="C114" s="372"/>
      <c r="D114" s="372"/>
      <c r="E114" s="240">
        <f>KV_1.1.sz.mell.!C116</f>
        <v>0</v>
      </c>
    </row>
    <row r="115" spans="1:5" ht="12" customHeight="1">
      <c r="A115" s="14" t="s">
        <v>432</v>
      </c>
      <c r="B115" s="8" t="s">
        <v>434</v>
      </c>
      <c r="C115" s="372"/>
      <c r="D115" s="372"/>
      <c r="E115" s="240">
        <f>KV_1.1.sz.mell.!C117</f>
        <v>0</v>
      </c>
    </row>
    <row r="116" spans="1:5" ht="12" customHeight="1" thickBot="1">
      <c r="A116" s="18" t="s">
        <v>433</v>
      </c>
      <c r="B116" s="457" t="s">
        <v>435</v>
      </c>
      <c r="C116" s="470"/>
      <c r="D116" s="470"/>
      <c r="E116" s="464">
        <f>KV_1.1.sz.mell.!C118</f>
        <v>0</v>
      </c>
    </row>
    <row r="117" spans="1:5" ht="12" customHeight="1" thickBot="1">
      <c r="A117" s="454" t="s">
        <v>19</v>
      </c>
      <c r="B117" s="455" t="s">
        <v>352</v>
      </c>
      <c r="C117" s="471">
        <f>+C118+C120+C122</f>
        <v>175252223</v>
      </c>
      <c r="D117" s="471">
        <f>+D118+D120+D122</f>
        <v>47099392</v>
      </c>
      <c r="E117" s="465">
        <f>KV_1.1.sz.mell.!C119</f>
        <v>112676281</v>
      </c>
    </row>
    <row r="118" spans="1:5" ht="12" customHeight="1">
      <c r="A118" s="15" t="s">
        <v>104</v>
      </c>
      <c r="B118" s="8" t="s">
        <v>225</v>
      </c>
      <c r="C118" s="373">
        <v>146128065</v>
      </c>
      <c r="D118" s="373">
        <v>23400364</v>
      </c>
      <c r="E118" s="241">
        <f>KV_1.1.sz.mell.!C120</f>
        <v>112676281</v>
      </c>
    </row>
    <row r="119" spans="1:5">
      <c r="A119" s="15" t="s">
        <v>105</v>
      </c>
      <c r="B119" s="12" t="s">
        <v>356</v>
      </c>
      <c r="C119" s="373"/>
      <c r="D119" s="373"/>
      <c r="E119" s="241">
        <f>KV_1.1.sz.mell.!C121</f>
        <v>0</v>
      </c>
    </row>
    <row r="120" spans="1:5" ht="12" customHeight="1">
      <c r="A120" s="15" t="s">
        <v>106</v>
      </c>
      <c r="B120" s="12" t="s">
        <v>185</v>
      </c>
      <c r="C120" s="372">
        <v>28990215</v>
      </c>
      <c r="D120" s="372">
        <v>23617214</v>
      </c>
      <c r="E120" s="240">
        <f>KV_1.1.sz.mell.!C122</f>
        <v>0</v>
      </c>
    </row>
    <row r="121" spans="1:5" ht="12" customHeight="1">
      <c r="A121" s="15" t="s">
        <v>107</v>
      </c>
      <c r="B121" s="12" t="s">
        <v>357</v>
      </c>
      <c r="C121" s="372"/>
      <c r="D121" s="372"/>
      <c r="E121" s="240">
        <f>KV_1.1.sz.mell.!C123</f>
        <v>0</v>
      </c>
    </row>
    <row r="122" spans="1:5" ht="12" customHeight="1">
      <c r="A122" s="15" t="s">
        <v>108</v>
      </c>
      <c r="B122" s="270" t="s">
        <v>227</v>
      </c>
      <c r="C122" s="372">
        <f>SUM(C123:C130)</f>
        <v>133943</v>
      </c>
      <c r="D122" s="372">
        <f>SUM(D123:D130)</f>
        <v>81814</v>
      </c>
      <c r="E122" s="240">
        <f>KV_1.1.sz.mell.!C124</f>
        <v>0</v>
      </c>
    </row>
    <row r="123" spans="1:5" ht="12" customHeight="1">
      <c r="A123" s="15" t="s">
        <v>117</v>
      </c>
      <c r="B123" s="269" t="s">
        <v>418</v>
      </c>
      <c r="C123" s="372"/>
      <c r="D123" s="372"/>
      <c r="E123" s="240">
        <f>KV_1.1.sz.mell.!C125</f>
        <v>0</v>
      </c>
    </row>
    <row r="124" spans="1:5" ht="12" customHeight="1">
      <c r="A124" s="15" t="s">
        <v>119</v>
      </c>
      <c r="B124" s="385" t="s">
        <v>362</v>
      </c>
      <c r="C124" s="372"/>
      <c r="D124" s="372"/>
      <c r="E124" s="240">
        <f>KV_1.1.sz.mell.!C126</f>
        <v>0</v>
      </c>
    </row>
    <row r="125" spans="1:5" ht="12" customHeight="1">
      <c r="A125" s="15" t="s">
        <v>186</v>
      </c>
      <c r="B125" s="132" t="s">
        <v>345</v>
      </c>
      <c r="C125" s="372"/>
      <c r="D125" s="372"/>
      <c r="E125" s="240">
        <f>KV_1.1.sz.mell.!C127</f>
        <v>0</v>
      </c>
    </row>
    <row r="126" spans="1:5" ht="12" customHeight="1">
      <c r="A126" s="15" t="s">
        <v>187</v>
      </c>
      <c r="B126" s="132" t="s">
        <v>361</v>
      </c>
      <c r="C126" s="372"/>
      <c r="D126" s="372"/>
      <c r="E126" s="240">
        <f>KV_1.1.sz.mell.!C128</f>
        <v>0</v>
      </c>
    </row>
    <row r="127" spans="1:5" ht="12" customHeight="1">
      <c r="A127" s="15" t="s">
        <v>188</v>
      </c>
      <c r="B127" s="132" t="s">
        <v>360</v>
      </c>
      <c r="C127" s="372"/>
      <c r="D127" s="372"/>
      <c r="E127" s="240">
        <f>KV_1.1.sz.mell.!C129</f>
        <v>0</v>
      </c>
    </row>
    <row r="128" spans="1:5" ht="12" customHeight="1">
      <c r="A128" s="15" t="s">
        <v>353</v>
      </c>
      <c r="B128" s="132" t="s">
        <v>348</v>
      </c>
      <c r="C128" s="372"/>
      <c r="D128" s="372"/>
      <c r="E128" s="240">
        <f>KV_1.1.sz.mell.!C130</f>
        <v>0</v>
      </c>
    </row>
    <row r="129" spans="1:5" ht="12" customHeight="1">
      <c r="A129" s="15" t="s">
        <v>354</v>
      </c>
      <c r="B129" s="132" t="s">
        <v>359</v>
      </c>
      <c r="C129" s="372"/>
      <c r="D129" s="372"/>
      <c r="E129" s="240">
        <f>KV_1.1.sz.mell.!C131</f>
        <v>0</v>
      </c>
    </row>
    <row r="130" spans="1:5" ht="12" customHeight="1" thickBot="1">
      <c r="A130" s="13" t="s">
        <v>355</v>
      </c>
      <c r="B130" s="132" t="s">
        <v>358</v>
      </c>
      <c r="C130" s="374">
        <v>133943</v>
      </c>
      <c r="D130" s="374">
        <v>81814</v>
      </c>
      <c r="E130" s="242">
        <f>KV_1.1.sz.mell.!C132</f>
        <v>0</v>
      </c>
    </row>
    <row r="131" spans="1:5" ht="12" customHeight="1" thickBot="1">
      <c r="A131" s="20" t="s">
        <v>20</v>
      </c>
      <c r="B131" s="113" t="s">
        <v>436</v>
      </c>
      <c r="C131" s="371">
        <f>+C96+C117</f>
        <v>573309531</v>
      </c>
      <c r="D131" s="371">
        <f>+D96+D117</f>
        <v>339826930</v>
      </c>
      <c r="E131" s="239">
        <f>KV_1.1.sz.mell.!C133</f>
        <v>465806568</v>
      </c>
    </row>
    <row r="132" spans="1:5" ht="12" customHeight="1" thickBot="1">
      <c r="A132" s="20" t="s">
        <v>21</v>
      </c>
      <c r="B132" s="113" t="s">
        <v>437</v>
      </c>
      <c r="C132" s="371">
        <f>+C133+C134+C135</f>
        <v>205876176</v>
      </c>
      <c r="D132" s="371">
        <f>+D133+D134+D135</f>
        <v>256325095</v>
      </c>
      <c r="E132" s="239">
        <f>KV_1.1.sz.mell.!C134</f>
        <v>137892548</v>
      </c>
    </row>
    <row r="133" spans="1:5" ht="12" customHeight="1">
      <c r="A133" s="15" t="s">
        <v>263</v>
      </c>
      <c r="B133" s="12" t="s">
        <v>444</v>
      </c>
      <c r="C133" s="372">
        <v>4328500</v>
      </c>
      <c r="D133" s="372">
        <v>6402000</v>
      </c>
      <c r="E133" s="240">
        <f>KV_1.1.sz.mell.!C135</f>
        <v>37892548</v>
      </c>
    </row>
    <row r="134" spans="1:5" ht="12" customHeight="1">
      <c r="A134" s="15" t="s">
        <v>264</v>
      </c>
      <c r="B134" s="12" t="s">
        <v>445</v>
      </c>
      <c r="C134" s="372"/>
      <c r="D134" s="372"/>
      <c r="E134" s="240">
        <f>KV_1.1.sz.mell.!C136</f>
        <v>0</v>
      </c>
    </row>
    <row r="135" spans="1:5" ht="12" customHeight="1" thickBot="1">
      <c r="A135" s="13" t="s">
        <v>265</v>
      </c>
      <c r="B135" s="12" t="s">
        <v>446</v>
      </c>
      <c r="C135" s="372">
        <v>201547676</v>
      </c>
      <c r="D135" s="372">
        <v>249923095</v>
      </c>
      <c r="E135" s="240">
        <f>KV_1.1.sz.mell.!C137</f>
        <v>100000000</v>
      </c>
    </row>
    <row r="136" spans="1:5" ht="12" customHeight="1" thickBot="1">
      <c r="A136" s="20" t="s">
        <v>22</v>
      </c>
      <c r="B136" s="113" t="s">
        <v>438</v>
      </c>
      <c r="C136" s="371">
        <f>SUM(C137:C142)</f>
        <v>0</v>
      </c>
      <c r="D136" s="371">
        <f>SUM(D137:D142)</f>
        <v>0</v>
      </c>
      <c r="E136" s="239">
        <f>KV_1.1.sz.mell.!C138</f>
        <v>0</v>
      </c>
    </row>
    <row r="137" spans="1:5" ht="12" customHeight="1">
      <c r="A137" s="15" t="s">
        <v>91</v>
      </c>
      <c r="B137" s="9" t="s">
        <v>447</v>
      </c>
      <c r="C137" s="372"/>
      <c r="D137" s="372"/>
      <c r="E137" s="240">
        <f>KV_1.1.sz.mell.!C139</f>
        <v>0</v>
      </c>
    </row>
    <row r="138" spans="1:5" ht="12" customHeight="1">
      <c r="A138" s="15" t="s">
        <v>92</v>
      </c>
      <c r="B138" s="9" t="s">
        <v>439</v>
      </c>
      <c r="C138" s="372"/>
      <c r="D138" s="372"/>
      <c r="E138" s="240">
        <f>KV_1.1.sz.mell.!C140</f>
        <v>0</v>
      </c>
    </row>
    <row r="139" spans="1:5" ht="12" customHeight="1">
      <c r="A139" s="15" t="s">
        <v>93</v>
      </c>
      <c r="B139" s="9" t="s">
        <v>440</v>
      </c>
      <c r="C139" s="372"/>
      <c r="D139" s="372"/>
      <c r="E139" s="240">
        <f>KV_1.1.sz.mell.!C141</f>
        <v>0</v>
      </c>
    </row>
    <row r="140" spans="1:5" ht="12" customHeight="1">
      <c r="A140" s="15" t="s">
        <v>173</v>
      </c>
      <c r="B140" s="9" t="s">
        <v>441</v>
      </c>
      <c r="C140" s="372"/>
      <c r="D140" s="372"/>
      <c r="E140" s="240">
        <f>KV_1.1.sz.mell.!C142</f>
        <v>0</v>
      </c>
    </row>
    <row r="141" spans="1:5" ht="12" customHeight="1">
      <c r="A141" s="15" t="s">
        <v>174</v>
      </c>
      <c r="B141" s="9" t="s">
        <v>442</v>
      </c>
      <c r="C141" s="372"/>
      <c r="D141" s="372"/>
      <c r="E141" s="240">
        <f>KV_1.1.sz.mell.!C143</f>
        <v>0</v>
      </c>
    </row>
    <row r="142" spans="1:5" ht="12" customHeight="1" thickBot="1">
      <c r="A142" s="13" t="s">
        <v>175</v>
      </c>
      <c r="B142" s="9" t="s">
        <v>443</v>
      </c>
      <c r="C142" s="372"/>
      <c r="D142" s="372"/>
      <c r="E142" s="240">
        <f>KV_1.1.sz.mell.!C144</f>
        <v>0</v>
      </c>
    </row>
    <row r="143" spans="1:5" ht="12" customHeight="1" thickBot="1">
      <c r="A143" s="20" t="s">
        <v>23</v>
      </c>
      <c r="B143" s="113" t="s">
        <v>451</v>
      </c>
      <c r="C143" s="378">
        <f>+C144+C145+C146+C147</f>
        <v>70687517</v>
      </c>
      <c r="D143" s="378">
        <f>+D144+D145+D146+D147</f>
        <v>100610211</v>
      </c>
      <c r="E143" s="420">
        <f>KV_1.1.sz.mell.!C145</f>
        <v>0</v>
      </c>
    </row>
    <row r="144" spans="1:5" ht="12" customHeight="1">
      <c r="A144" s="15" t="s">
        <v>94</v>
      </c>
      <c r="B144" s="9" t="s">
        <v>363</v>
      </c>
      <c r="C144" s="372">
        <v>63520266</v>
      </c>
      <c r="D144" s="372">
        <v>91585372</v>
      </c>
      <c r="E144" s="240">
        <f>KV_1.1.sz.mell.!C146</f>
        <v>0</v>
      </c>
    </row>
    <row r="145" spans="1:6" ht="12" customHeight="1">
      <c r="A145" s="15" t="s">
        <v>95</v>
      </c>
      <c r="B145" s="9" t="s">
        <v>364</v>
      </c>
      <c r="C145" s="372">
        <v>7167251</v>
      </c>
      <c r="D145" s="372">
        <v>9024839</v>
      </c>
      <c r="E145" s="240">
        <f>KV_1.1.sz.mell.!C147</f>
        <v>0</v>
      </c>
    </row>
    <row r="146" spans="1:6" ht="12" customHeight="1">
      <c r="A146" s="15" t="s">
        <v>281</v>
      </c>
      <c r="B146" s="9" t="s">
        <v>452</v>
      </c>
      <c r="C146" s="372"/>
      <c r="D146" s="372"/>
      <c r="E146" s="240">
        <f>KV_1.1.sz.mell.!C148</f>
        <v>0</v>
      </c>
    </row>
    <row r="147" spans="1:6" ht="12" customHeight="1" thickBot="1">
      <c r="A147" s="13" t="s">
        <v>282</v>
      </c>
      <c r="B147" s="7" t="s">
        <v>382</v>
      </c>
      <c r="C147" s="372"/>
      <c r="D147" s="372"/>
      <c r="E147" s="240">
        <f>KV_1.1.sz.mell.!C149</f>
        <v>0</v>
      </c>
    </row>
    <row r="148" spans="1:6" ht="12" customHeight="1" thickBot="1">
      <c r="A148" s="20" t="s">
        <v>24</v>
      </c>
      <c r="B148" s="113" t="s">
        <v>453</v>
      </c>
      <c r="C148" s="472">
        <f>SUM(C149:C153)</f>
        <v>0</v>
      </c>
      <c r="D148" s="472">
        <f>SUM(D149:D153)</f>
        <v>0</v>
      </c>
      <c r="E148" s="466">
        <f>KV_1.1.sz.mell.!C150</f>
        <v>0</v>
      </c>
    </row>
    <row r="149" spans="1:6" ht="12" customHeight="1">
      <c r="A149" s="15" t="s">
        <v>96</v>
      </c>
      <c r="B149" s="9" t="s">
        <v>448</v>
      </c>
      <c r="C149" s="372"/>
      <c r="D149" s="372"/>
      <c r="E149" s="240">
        <f>KV_1.1.sz.mell.!C151</f>
        <v>0</v>
      </c>
    </row>
    <row r="150" spans="1:6" ht="12" customHeight="1">
      <c r="A150" s="15" t="s">
        <v>97</v>
      </c>
      <c r="B150" s="9" t="s">
        <v>455</v>
      </c>
      <c r="C150" s="372"/>
      <c r="D150" s="372"/>
      <c r="E150" s="240">
        <f>KV_1.1.sz.mell.!C152</f>
        <v>0</v>
      </c>
    </row>
    <row r="151" spans="1:6" ht="12" customHeight="1">
      <c r="A151" s="15" t="s">
        <v>293</v>
      </c>
      <c r="B151" s="9" t="s">
        <v>450</v>
      </c>
      <c r="C151" s="372"/>
      <c r="D151" s="372"/>
      <c r="E151" s="240">
        <f>KV_1.1.sz.mell.!C153</f>
        <v>0</v>
      </c>
    </row>
    <row r="152" spans="1:6" ht="12" customHeight="1">
      <c r="A152" s="15" t="s">
        <v>294</v>
      </c>
      <c r="B152" s="9" t="s">
        <v>456</v>
      </c>
      <c r="C152" s="372"/>
      <c r="D152" s="372"/>
      <c r="E152" s="240">
        <f>KV_1.1.sz.mell.!C154</f>
        <v>0</v>
      </c>
    </row>
    <row r="153" spans="1:6" ht="12" customHeight="1" thickBot="1">
      <c r="A153" s="15" t="s">
        <v>454</v>
      </c>
      <c r="B153" s="9" t="s">
        <v>457</v>
      </c>
      <c r="C153" s="372"/>
      <c r="D153" s="372"/>
      <c r="E153" s="240">
        <f>KV_1.1.sz.mell.!C155</f>
        <v>0</v>
      </c>
    </row>
    <row r="154" spans="1:6" ht="12" customHeight="1" thickBot="1">
      <c r="A154" s="20" t="s">
        <v>25</v>
      </c>
      <c r="B154" s="113" t="s">
        <v>458</v>
      </c>
      <c r="C154" s="473"/>
      <c r="D154" s="473"/>
      <c r="E154" s="467">
        <f>KV_1.1.sz.mell.!C156</f>
        <v>0</v>
      </c>
    </row>
    <row r="155" spans="1:6" ht="12" customHeight="1" thickBot="1">
      <c r="A155" s="20" t="s">
        <v>26</v>
      </c>
      <c r="B155" s="113" t="s">
        <v>459</v>
      </c>
      <c r="C155" s="473"/>
      <c r="D155" s="473"/>
      <c r="E155" s="467">
        <f>KV_1.1.sz.mell.!C157</f>
        <v>0</v>
      </c>
    </row>
    <row r="156" spans="1:6" ht="15.2" customHeight="1" thickBot="1">
      <c r="A156" s="20" t="s">
        <v>27</v>
      </c>
      <c r="B156" s="113" t="s">
        <v>461</v>
      </c>
      <c r="C156" s="474">
        <f>+C132+C136+C143+C148+C154+C155</f>
        <v>276563693</v>
      </c>
      <c r="D156" s="474">
        <f>+D132+D136+D143+D148+D154+D155</f>
        <v>356935306</v>
      </c>
      <c r="E156" s="468">
        <f>KV_1.1.sz.mell.!C158</f>
        <v>137892548</v>
      </c>
      <c r="F156" s="114"/>
    </row>
    <row r="157" spans="1:6" s="1" customFormat="1" ht="12.95" customHeight="1" thickBot="1">
      <c r="A157" s="271" t="s">
        <v>28</v>
      </c>
      <c r="B157" s="354" t="s">
        <v>460</v>
      </c>
      <c r="C157" s="474">
        <f>+C131+C156</f>
        <v>849873224</v>
      </c>
      <c r="D157" s="474">
        <f>+D131+D156</f>
        <v>696762236</v>
      </c>
      <c r="E157" s="468">
        <f>KV_1.1.sz.mell.!C159</f>
        <v>603699116</v>
      </c>
    </row>
    <row r="158" spans="1:6">
      <c r="C158" s="357"/>
      <c r="E158" s="623">
        <f>E90-E157</f>
        <v>0</v>
      </c>
    </row>
    <row r="159" spans="1:6">
      <c r="C159" s="713"/>
      <c r="D159" s="713"/>
      <c r="E159" s="713"/>
    </row>
    <row r="160" spans="1:6">
      <c r="C160" s="357"/>
    </row>
    <row r="161" spans="3:4" ht="16.5" customHeight="1">
      <c r="C161" s="357"/>
      <c r="D161" s="713"/>
    </row>
    <row r="162" spans="3:4">
      <c r="C162" s="357"/>
    </row>
    <row r="163" spans="3:4">
      <c r="C163" s="357"/>
    </row>
    <row r="164" spans="3:4">
      <c r="C164" s="357"/>
    </row>
    <row r="165" spans="3:4">
      <c r="C165" s="357"/>
    </row>
    <row r="166" spans="3:4">
      <c r="C166" s="357"/>
    </row>
    <row r="167" spans="3:4">
      <c r="C167" s="357"/>
    </row>
    <row r="168" spans="3:4">
      <c r="C168" s="357"/>
    </row>
    <row r="169" spans="3:4">
      <c r="C169" s="357"/>
    </row>
    <row r="170" spans="3:4">
      <c r="C170" s="357"/>
    </row>
  </sheetData>
  <mergeCells count="6">
    <mergeCell ref="A4:E4"/>
    <mergeCell ref="A92:E92"/>
    <mergeCell ref="A93:B93"/>
    <mergeCell ref="A5:B5"/>
    <mergeCell ref="A2:E2"/>
    <mergeCell ref="A3:E3"/>
  </mergeCells>
  <phoneticPr fontId="29" type="noConversion"/>
  <printOptions horizontalCentered="1"/>
  <pageMargins left="0.78740157480314965" right="0.78740157480314965" top="0.6692913385826772" bottom="0.47244094488188981" header="0.39370078740157483" footer="0.19685039370078741"/>
  <pageSetup paperSize="9" scale="65" fitToWidth="3" fitToHeight="2" orientation="portrait" r:id="rId1"/>
  <headerFooter alignWithMargins="0"/>
  <rowBreaks count="1" manualBreakCount="1">
    <brk id="91" max="4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 codeName="Munka22">
    <tabColor rgb="FF92D050"/>
  </sheetPr>
  <dimension ref="A1:J18"/>
  <sheetViews>
    <sheetView zoomScale="130" zoomScaleNormal="130" workbookViewId="0">
      <selection activeCell="K1" sqref="K1"/>
    </sheetView>
  </sheetViews>
  <sheetFormatPr defaultRowHeight="12.75"/>
  <cols>
    <col min="1" max="1" width="6.83203125" style="173" customWidth="1"/>
    <col min="2" max="2" width="42.83203125" style="53" customWidth="1"/>
    <col min="3" max="8" width="12.83203125" style="53" customWidth="1"/>
    <col min="9" max="9" width="14.33203125" style="53" customWidth="1"/>
    <col min="10" max="10" width="4.33203125" style="53" customWidth="1"/>
    <col min="11" max="16384" width="9.33203125" style="53"/>
  </cols>
  <sheetData>
    <row r="1" spans="1:10" ht="27.75" customHeight="1">
      <c r="A1" s="802" t="s">
        <v>4</v>
      </c>
      <c r="B1" s="802"/>
      <c r="C1" s="802"/>
      <c r="D1" s="802"/>
      <c r="E1" s="802"/>
      <c r="F1" s="802"/>
      <c r="G1" s="802"/>
      <c r="H1" s="802"/>
      <c r="I1" s="802"/>
      <c r="J1" s="856" t="str">
        <f>CONCATENATE("2. tájékoztató tábla ",ALAPADATOK!A7," ",ALAPADATOK!B7," ",ALAPADATOK!C7," ",ALAPADATOK!D7," ",ALAPADATOK!E7," ",ALAPADATOK!F7," ",ALAPADATOK!G7," ",ALAPADATOK!H7)</f>
        <v>2. tájékoztató tábla a … / 2021 (  ) önkormányzati rendelethez</v>
      </c>
    </row>
    <row r="2" spans="1:10" ht="20.45" customHeight="1" thickBot="1">
      <c r="I2" s="447" t="str">
        <f>KV_1.sz.tájékoztató_t.!E5</f>
        <v>Forintban</v>
      </c>
      <c r="J2" s="856"/>
    </row>
    <row r="3" spans="1:10" s="448" customFormat="1" ht="26.45" customHeight="1">
      <c r="A3" s="864" t="s">
        <v>69</v>
      </c>
      <c r="B3" s="859" t="s">
        <v>85</v>
      </c>
      <c r="C3" s="864" t="s">
        <v>86</v>
      </c>
      <c r="D3" s="864" t="str">
        <f>+CONCATENATE(LEFT(KV_ÖSSZEFÜGGÉSEK!A5,4)," előtti kifizetés")</f>
        <v>2021 előtti kifizetés</v>
      </c>
      <c r="E3" s="861" t="s">
        <v>68</v>
      </c>
      <c r="F3" s="862"/>
      <c r="G3" s="862"/>
      <c r="H3" s="863"/>
      <c r="I3" s="859" t="s">
        <v>51</v>
      </c>
      <c r="J3" s="856"/>
    </row>
    <row r="4" spans="1:10" s="449" customFormat="1" ht="32.450000000000003" customHeight="1" thickBot="1">
      <c r="A4" s="865"/>
      <c r="B4" s="860"/>
      <c r="C4" s="860"/>
      <c r="D4" s="865"/>
      <c r="E4" s="245" t="str">
        <f>+CONCATENATE(LEFT(KV_ÖSSZEFÜGGÉSEK!A5,4),".")</f>
        <v>2021.</v>
      </c>
      <c r="F4" s="245" t="str">
        <f>+CONCATENATE(LEFT(KV_ÖSSZEFÜGGÉSEK!A5,4)+1,".")</f>
        <v>2022.</v>
      </c>
      <c r="G4" s="245" t="str">
        <f>+CONCATENATE(LEFT(KV_ÖSSZEFÜGGÉSEK!A5,4)+2,".")</f>
        <v>2023.</v>
      </c>
      <c r="H4" s="246" t="str">
        <f>+CONCATENATE(LEFT(KV_ÖSSZEFÜGGÉSEK!A5,4)+2,".",CHAR(10)," után")</f>
        <v>2023.
 után</v>
      </c>
      <c r="I4" s="860"/>
      <c r="J4" s="856"/>
    </row>
    <row r="5" spans="1:10" s="450" customFormat="1" ht="12.95" customHeight="1" thickBot="1">
      <c r="A5" s="247" t="s">
        <v>481</v>
      </c>
      <c r="B5" s="248" t="s">
        <v>482</v>
      </c>
      <c r="C5" s="249" t="s">
        <v>483</v>
      </c>
      <c r="D5" s="248" t="s">
        <v>485</v>
      </c>
      <c r="E5" s="247" t="s">
        <v>484</v>
      </c>
      <c r="F5" s="249" t="s">
        <v>486</v>
      </c>
      <c r="G5" s="249" t="s">
        <v>487</v>
      </c>
      <c r="H5" s="250" t="s">
        <v>488</v>
      </c>
      <c r="I5" s="251" t="s">
        <v>489</v>
      </c>
      <c r="J5" s="856"/>
    </row>
    <row r="6" spans="1:10" ht="24.75" customHeight="1" thickBot="1">
      <c r="A6" s="252" t="s">
        <v>18</v>
      </c>
      <c r="B6" s="253" t="s">
        <v>5</v>
      </c>
      <c r="C6" s="495"/>
      <c r="D6" s="496">
        <f>+D7+D8</f>
        <v>0</v>
      </c>
      <c r="E6" s="497">
        <f>+E7+E8</f>
        <v>0</v>
      </c>
      <c r="F6" s="498">
        <f>+F7+F8</f>
        <v>0</v>
      </c>
      <c r="G6" s="498">
        <f>+G7+G8</f>
        <v>0</v>
      </c>
      <c r="H6" s="499">
        <f>+H7+H8</f>
        <v>0</v>
      </c>
      <c r="I6" s="63">
        <f t="shared" ref="I6:I17" si="0">SUM(D6:H6)</f>
        <v>0</v>
      </c>
      <c r="J6" s="856"/>
    </row>
    <row r="7" spans="1:10" ht="20.100000000000001" customHeight="1">
      <c r="A7" s="254" t="s">
        <v>19</v>
      </c>
      <c r="B7" s="64" t="s">
        <v>70</v>
      </c>
      <c r="C7" s="500"/>
      <c r="D7" s="501"/>
      <c r="E7" s="502"/>
      <c r="F7" s="503"/>
      <c r="G7" s="503"/>
      <c r="H7" s="504"/>
      <c r="I7" s="255">
        <f t="shared" si="0"/>
        <v>0</v>
      </c>
      <c r="J7" s="856"/>
    </row>
    <row r="8" spans="1:10" ht="20.100000000000001" customHeight="1" thickBot="1">
      <c r="A8" s="254" t="s">
        <v>20</v>
      </c>
      <c r="B8" s="64" t="s">
        <v>70</v>
      </c>
      <c r="C8" s="500"/>
      <c r="D8" s="501"/>
      <c r="E8" s="502"/>
      <c r="F8" s="503"/>
      <c r="G8" s="503"/>
      <c r="H8" s="504"/>
      <c r="I8" s="255">
        <f t="shared" si="0"/>
        <v>0</v>
      </c>
      <c r="J8" s="856"/>
    </row>
    <row r="9" spans="1:10" ht="26.1" customHeight="1" thickBot="1">
      <c r="A9" s="252" t="s">
        <v>21</v>
      </c>
      <c r="B9" s="253" t="s">
        <v>6</v>
      </c>
      <c r="C9" s="495"/>
      <c r="D9" s="496">
        <f>+D10+D11</f>
        <v>17135271</v>
      </c>
      <c r="E9" s="497">
        <f>+E10+E11</f>
        <v>8765027</v>
      </c>
      <c r="F9" s="498">
        <f>+F10+F11</f>
        <v>38602598</v>
      </c>
      <c r="G9" s="498">
        <f>+G10+G11</f>
        <v>2250115</v>
      </c>
      <c r="H9" s="499">
        <f>+H10+H11</f>
        <v>11529640</v>
      </c>
      <c r="I9" s="63">
        <f t="shared" si="0"/>
        <v>78282651</v>
      </c>
      <c r="J9" s="856"/>
    </row>
    <row r="10" spans="1:10" ht="20.100000000000001" customHeight="1">
      <c r="A10" s="254" t="s">
        <v>22</v>
      </c>
      <c r="B10" s="64" t="s">
        <v>681</v>
      </c>
      <c r="C10" s="500" t="s">
        <v>682</v>
      </c>
      <c r="D10" s="501">
        <v>5415842</v>
      </c>
      <c r="E10" s="701">
        <v>2422770</v>
      </c>
      <c r="F10" s="503">
        <v>2140792</v>
      </c>
      <c r="G10" s="503">
        <v>2250115</v>
      </c>
      <c r="H10" s="504">
        <v>11529640</v>
      </c>
      <c r="I10" s="255">
        <f t="shared" si="0"/>
        <v>23759159</v>
      </c>
      <c r="J10" s="856"/>
    </row>
    <row r="11" spans="1:10" ht="20.100000000000001" customHeight="1" thickBot="1">
      <c r="A11" s="254" t="s">
        <v>23</v>
      </c>
      <c r="B11" s="64" t="s">
        <v>678</v>
      </c>
      <c r="C11" s="500" t="s">
        <v>683</v>
      </c>
      <c r="D11" s="501">
        <v>11719429</v>
      </c>
      <c r="E11" s="701">
        <v>6342257</v>
      </c>
      <c r="F11" s="503">
        <v>36461806</v>
      </c>
      <c r="G11" s="503">
        <v>0</v>
      </c>
      <c r="H11" s="504">
        <v>0</v>
      </c>
      <c r="I11" s="255">
        <f t="shared" si="0"/>
        <v>54523492</v>
      </c>
      <c r="J11" s="856"/>
    </row>
    <row r="12" spans="1:10" ht="20.100000000000001" customHeight="1" thickBot="1">
      <c r="A12" s="252" t="s">
        <v>24</v>
      </c>
      <c r="B12" s="253" t="s">
        <v>204</v>
      </c>
      <c r="C12" s="495"/>
      <c r="D12" s="496">
        <f>+D13</f>
        <v>0</v>
      </c>
      <c r="E12" s="497">
        <f>+E13</f>
        <v>0</v>
      </c>
      <c r="F12" s="498">
        <f>+F13</f>
        <v>0</v>
      </c>
      <c r="G12" s="498">
        <f>+G13</f>
        <v>0</v>
      </c>
      <c r="H12" s="499">
        <f>+H13</f>
        <v>0</v>
      </c>
      <c r="I12" s="63">
        <f t="shared" si="0"/>
        <v>0</v>
      </c>
      <c r="J12" s="856"/>
    </row>
    <row r="13" spans="1:10" ht="20.100000000000001" customHeight="1" thickBot="1">
      <c r="A13" s="254" t="s">
        <v>25</v>
      </c>
      <c r="B13" s="64" t="s">
        <v>70</v>
      </c>
      <c r="C13" s="500"/>
      <c r="D13" s="501"/>
      <c r="E13" s="502"/>
      <c r="F13" s="503"/>
      <c r="G13" s="503"/>
      <c r="H13" s="504"/>
      <c r="I13" s="255">
        <f t="shared" si="0"/>
        <v>0</v>
      </c>
      <c r="J13" s="856"/>
    </row>
    <row r="14" spans="1:10" ht="20.100000000000001" customHeight="1" thickBot="1">
      <c r="A14" s="252" t="s">
        <v>26</v>
      </c>
      <c r="B14" s="253" t="s">
        <v>205</v>
      </c>
      <c r="C14" s="495"/>
      <c r="D14" s="496">
        <f>+D15</f>
        <v>0</v>
      </c>
      <c r="E14" s="497">
        <f>+E15</f>
        <v>0</v>
      </c>
      <c r="F14" s="498">
        <f>+F15</f>
        <v>0</v>
      </c>
      <c r="G14" s="498">
        <f>+G15</f>
        <v>0</v>
      </c>
      <c r="H14" s="499">
        <f>+H15</f>
        <v>0</v>
      </c>
      <c r="I14" s="63">
        <f t="shared" si="0"/>
        <v>0</v>
      </c>
      <c r="J14" s="856"/>
    </row>
    <row r="15" spans="1:10" ht="20.100000000000001" customHeight="1" thickBot="1">
      <c r="A15" s="256" t="s">
        <v>27</v>
      </c>
      <c r="B15" s="65" t="s">
        <v>70</v>
      </c>
      <c r="C15" s="505"/>
      <c r="D15" s="506"/>
      <c r="E15" s="507"/>
      <c r="F15" s="508"/>
      <c r="G15" s="508"/>
      <c r="H15" s="509"/>
      <c r="I15" s="257">
        <f t="shared" si="0"/>
        <v>0</v>
      </c>
      <c r="J15" s="856"/>
    </row>
    <row r="16" spans="1:10" ht="20.100000000000001" customHeight="1" thickBot="1">
      <c r="A16" s="252" t="s">
        <v>28</v>
      </c>
      <c r="B16" s="258" t="s">
        <v>206</v>
      </c>
      <c r="C16" s="495"/>
      <c r="D16" s="496">
        <f>+D17</f>
        <v>0</v>
      </c>
      <c r="E16" s="497">
        <f>+E17</f>
        <v>0</v>
      </c>
      <c r="F16" s="498">
        <f>+F17</f>
        <v>0</v>
      </c>
      <c r="G16" s="498">
        <f>+G17</f>
        <v>0</v>
      </c>
      <c r="H16" s="499">
        <f>+H17</f>
        <v>0</v>
      </c>
      <c r="I16" s="63">
        <f t="shared" si="0"/>
        <v>0</v>
      </c>
      <c r="J16" s="856"/>
    </row>
    <row r="17" spans="1:10" ht="20.100000000000001" customHeight="1" thickBot="1">
      <c r="A17" s="259" t="s">
        <v>29</v>
      </c>
      <c r="B17" s="66" t="s">
        <v>70</v>
      </c>
      <c r="C17" s="510"/>
      <c r="D17" s="511"/>
      <c r="E17" s="512"/>
      <c r="F17" s="513"/>
      <c r="G17" s="513"/>
      <c r="H17" s="514"/>
      <c r="I17" s="260">
        <f t="shared" si="0"/>
        <v>0</v>
      </c>
      <c r="J17" s="856"/>
    </row>
    <row r="18" spans="1:10" ht="20.100000000000001" customHeight="1" thickBot="1">
      <c r="A18" s="857" t="s">
        <v>144</v>
      </c>
      <c r="B18" s="858"/>
      <c r="C18" s="515"/>
      <c r="D18" s="496">
        <f t="shared" ref="D18:I18" si="1">+D6+D9+D12+D14+D16</f>
        <v>17135271</v>
      </c>
      <c r="E18" s="497">
        <f t="shared" si="1"/>
        <v>8765027</v>
      </c>
      <c r="F18" s="498">
        <f t="shared" si="1"/>
        <v>38602598</v>
      </c>
      <c r="G18" s="498">
        <f t="shared" si="1"/>
        <v>2250115</v>
      </c>
      <c r="H18" s="499">
        <f t="shared" si="1"/>
        <v>11529640</v>
      </c>
      <c r="I18" s="63">
        <f t="shared" si="1"/>
        <v>78282651</v>
      </c>
      <c r="J18" s="856"/>
    </row>
  </sheetData>
  <sheetProtection sheet="1"/>
  <mergeCells count="9">
    <mergeCell ref="J1:J18"/>
    <mergeCell ref="A1:I1"/>
    <mergeCell ref="A18:B18"/>
    <mergeCell ref="I3:I4"/>
    <mergeCell ref="E3:H3"/>
    <mergeCell ref="A3:A4"/>
    <mergeCell ref="B3:B4"/>
    <mergeCell ref="C3:C4"/>
    <mergeCell ref="D3:D4"/>
  </mergeCells>
  <phoneticPr fontId="0" type="noConversion"/>
  <printOptions horizontalCentered="1"/>
  <pageMargins left="0.78740157480314965" right="0.78740157480314965" top="1.03" bottom="0.98425196850393704" header="0.78740157480314965" footer="0.78740157480314965"/>
  <pageSetup paperSize="9" scale="95" orientation="landscape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unka23">
    <tabColor rgb="FF92D050"/>
  </sheetPr>
  <dimension ref="A1:D33"/>
  <sheetViews>
    <sheetView zoomScale="120" zoomScaleNormal="120" workbookViewId="0">
      <selection activeCell="F1" sqref="F1"/>
    </sheetView>
  </sheetViews>
  <sheetFormatPr defaultRowHeight="12.75"/>
  <cols>
    <col min="1" max="1" width="5.83203125" style="80" customWidth="1"/>
    <col min="2" max="2" width="54.83203125" style="3" customWidth="1"/>
    <col min="3" max="4" width="17.6640625" style="3" customWidth="1"/>
    <col min="5" max="16384" width="9.33203125" style="3"/>
  </cols>
  <sheetData>
    <row r="1" spans="1:4" ht="14.85" customHeight="1">
      <c r="D1" s="622" t="str">
        <f>CONCATENATE("3. tájékoztató tábla ",ALAPADATOK!A7," ",ALAPADATOK!B7," ",ALAPADATOK!C7," ",ALAPADATOK!D7," ",ALAPADATOK!E7," ",ALAPADATOK!F7," ",ALAPADATOK!G7," ",ALAPADATOK!H7)</f>
        <v>3. tájékoztató tábla a … / 2021 (  ) önkormányzati rendelethez</v>
      </c>
    </row>
    <row r="3" spans="1:4" ht="31.5" customHeight="1">
      <c r="B3" s="867" t="s">
        <v>7</v>
      </c>
      <c r="C3" s="867"/>
      <c r="D3" s="867"/>
    </row>
    <row r="4" spans="1:4" s="68" customFormat="1" ht="16.5" thickBot="1">
      <c r="A4" s="67"/>
      <c r="B4" s="721" t="s">
        <v>684</v>
      </c>
      <c r="D4" s="42" t="str">
        <f>KV_2.sz.tájékoztató_t.!I2</f>
        <v>Forintban</v>
      </c>
    </row>
    <row r="5" spans="1:4" s="70" customFormat="1" ht="48" customHeight="1" thickBot="1">
      <c r="A5" s="69" t="s">
        <v>16</v>
      </c>
      <c r="B5" s="179" t="s">
        <v>17</v>
      </c>
      <c r="C5" s="179" t="s">
        <v>71</v>
      </c>
      <c r="D5" s="180" t="s">
        <v>72</v>
      </c>
    </row>
    <row r="6" spans="1:4" s="70" customFormat="1" ht="14.1" customHeight="1" thickBot="1">
      <c r="A6" s="34" t="s">
        <v>481</v>
      </c>
      <c r="B6" s="182" t="s">
        <v>482</v>
      </c>
      <c r="C6" s="182" t="s">
        <v>483</v>
      </c>
      <c r="D6" s="183" t="s">
        <v>485</v>
      </c>
    </row>
    <row r="7" spans="1:4" ht="18" customHeight="1">
      <c r="A7" s="123" t="s">
        <v>18</v>
      </c>
      <c r="B7" s="184" t="s">
        <v>165</v>
      </c>
      <c r="C7" s="121"/>
      <c r="D7" s="71"/>
    </row>
    <row r="8" spans="1:4" ht="18" customHeight="1">
      <c r="A8" s="72" t="s">
        <v>19</v>
      </c>
      <c r="B8" s="185" t="s">
        <v>166</v>
      </c>
      <c r="C8" s="122"/>
      <c r="D8" s="74"/>
    </row>
    <row r="9" spans="1:4" ht="18" customHeight="1">
      <c r="A9" s="72" t="s">
        <v>20</v>
      </c>
      <c r="B9" s="185" t="s">
        <v>120</v>
      </c>
      <c r="C9" s="122"/>
      <c r="D9" s="74"/>
    </row>
    <row r="10" spans="1:4" ht="18" customHeight="1">
      <c r="A10" s="72" t="s">
        <v>21</v>
      </c>
      <c r="B10" s="185" t="s">
        <v>121</v>
      </c>
      <c r="C10" s="122"/>
      <c r="D10" s="74"/>
    </row>
    <row r="11" spans="1:4" ht="18" customHeight="1">
      <c r="A11" s="72" t="s">
        <v>22</v>
      </c>
      <c r="B11" s="185" t="s">
        <v>158</v>
      </c>
      <c r="C11" s="122"/>
      <c r="D11" s="74"/>
    </row>
    <row r="12" spans="1:4" ht="18" customHeight="1">
      <c r="A12" s="72" t="s">
        <v>23</v>
      </c>
      <c r="B12" s="185" t="s">
        <v>159</v>
      </c>
      <c r="C12" s="122"/>
      <c r="D12" s="74"/>
    </row>
    <row r="13" spans="1:4" ht="18" customHeight="1">
      <c r="A13" s="72" t="s">
        <v>24</v>
      </c>
      <c r="B13" s="186" t="s">
        <v>160</v>
      </c>
      <c r="C13" s="122"/>
      <c r="D13" s="74"/>
    </row>
    <row r="14" spans="1:4" ht="18" customHeight="1">
      <c r="A14" s="72" t="s">
        <v>26</v>
      </c>
      <c r="B14" s="186" t="s">
        <v>161</v>
      </c>
      <c r="C14" s="122"/>
      <c r="D14" s="74"/>
    </row>
    <row r="15" spans="1:4" ht="18" customHeight="1">
      <c r="A15" s="72" t="s">
        <v>27</v>
      </c>
      <c r="B15" s="186" t="s">
        <v>162</v>
      </c>
      <c r="C15" s="122"/>
      <c r="D15" s="74"/>
    </row>
    <row r="16" spans="1:4" ht="18" customHeight="1">
      <c r="A16" s="72" t="s">
        <v>28</v>
      </c>
      <c r="B16" s="186" t="s">
        <v>163</v>
      </c>
      <c r="C16" s="122"/>
      <c r="D16" s="74"/>
    </row>
    <row r="17" spans="1:4" ht="22.5" customHeight="1">
      <c r="A17" s="72" t="s">
        <v>29</v>
      </c>
      <c r="B17" s="186" t="s">
        <v>164</v>
      </c>
      <c r="C17" s="122"/>
      <c r="D17" s="74"/>
    </row>
    <row r="18" spans="1:4" ht="18" customHeight="1">
      <c r="A18" s="72" t="s">
        <v>30</v>
      </c>
      <c r="B18" s="185" t="s">
        <v>122</v>
      </c>
      <c r="C18" s="122"/>
      <c r="D18" s="74"/>
    </row>
    <row r="19" spans="1:4" ht="18" customHeight="1">
      <c r="A19" s="72" t="s">
        <v>31</v>
      </c>
      <c r="B19" s="185" t="s">
        <v>9</v>
      </c>
      <c r="C19" s="122"/>
      <c r="D19" s="74"/>
    </row>
    <row r="20" spans="1:4" ht="18" customHeight="1">
      <c r="A20" s="72" t="s">
        <v>32</v>
      </c>
      <c r="B20" s="185" t="s">
        <v>8</v>
      </c>
      <c r="C20" s="122"/>
      <c r="D20" s="74"/>
    </row>
    <row r="21" spans="1:4" ht="18" customHeight="1">
      <c r="A21" s="72" t="s">
        <v>33</v>
      </c>
      <c r="B21" s="185" t="s">
        <v>123</v>
      </c>
      <c r="C21" s="122"/>
      <c r="D21" s="74"/>
    </row>
    <row r="22" spans="1:4" ht="18" customHeight="1">
      <c r="A22" s="72" t="s">
        <v>34</v>
      </c>
      <c r="B22" s="185" t="s">
        <v>124</v>
      </c>
      <c r="C22" s="122"/>
      <c r="D22" s="74"/>
    </row>
    <row r="23" spans="1:4" ht="18" customHeight="1">
      <c r="A23" s="72" t="s">
        <v>35</v>
      </c>
      <c r="B23" s="112"/>
      <c r="C23" s="73"/>
      <c r="D23" s="74"/>
    </row>
    <row r="24" spans="1:4" ht="18" customHeight="1">
      <c r="A24" s="72" t="s">
        <v>36</v>
      </c>
      <c r="B24" s="75"/>
      <c r="C24" s="73"/>
      <c r="D24" s="74"/>
    </row>
    <row r="25" spans="1:4" ht="18" customHeight="1">
      <c r="A25" s="72" t="s">
        <v>37</v>
      </c>
      <c r="B25" s="75"/>
      <c r="C25" s="73"/>
      <c r="D25" s="74"/>
    </row>
    <row r="26" spans="1:4" ht="18" customHeight="1">
      <c r="A26" s="72" t="s">
        <v>38</v>
      </c>
      <c r="B26" s="75"/>
      <c r="C26" s="73"/>
      <c r="D26" s="74"/>
    </row>
    <row r="27" spans="1:4" ht="18" customHeight="1">
      <c r="A27" s="72" t="s">
        <v>39</v>
      </c>
      <c r="B27" s="75"/>
      <c r="C27" s="73"/>
      <c r="D27" s="74"/>
    </row>
    <row r="28" spans="1:4" ht="18" customHeight="1">
      <c r="A28" s="72" t="s">
        <v>40</v>
      </c>
      <c r="B28" s="75"/>
      <c r="C28" s="73"/>
      <c r="D28" s="74"/>
    </row>
    <row r="29" spans="1:4" ht="18" customHeight="1">
      <c r="A29" s="72" t="s">
        <v>41</v>
      </c>
      <c r="B29" s="75"/>
      <c r="C29" s="73"/>
      <c r="D29" s="74"/>
    </row>
    <row r="30" spans="1:4" ht="18" customHeight="1">
      <c r="A30" s="72" t="s">
        <v>42</v>
      </c>
      <c r="B30" s="75"/>
      <c r="C30" s="73"/>
      <c r="D30" s="74"/>
    </row>
    <row r="31" spans="1:4" ht="18" customHeight="1" thickBot="1">
      <c r="A31" s="124" t="s">
        <v>43</v>
      </c>
      <c r="B31" s="76"/>
      <c r="C31" s="77"/>
      <c r="D31" s="78"/>
    </row>
    <row r="32" spans="1:4" ht="18" customHeight="1" thickBot="1">
      <c r="A32" s="35" t="s">
        <v>44</v>
      </c>
      <c r="B32" s="190" t="s">
        <v>53</v>
      </c>
      <c r="C32" s="191">
        <f>+C7+C8+C9+C10+C11+C18+C19+C20+C21+C22+C23+C24+C25+C26+C27+C28+C29+C30+C31</f>
        <v>0</v>
      </c>
      <c r="D32" s="192">
        <f>+D7+D8+D9+D10+D11+D18+D19+D20+D21+D22+D23+D24+D25+D26+D27+D28+D29+D30+D31</f>
        <v>0</v>
      </c>
    </row>
    <row r="33" spans="1:4" ht="8.4499999999999993" customHeight="1">
      <c r="A33" s="79"/>
      <c r="B33" s="866"/>
      <c r="C33" s="866"/>
      <c r="D33" s="866"/>
    </row>
  </sheetData>
  <mergeCells count="2">
    <mergeCell ref="B33:D33"/>
    <mergeCell ref="B3:D3"/>
  </mergeCells>
  <phoneticPr fontId="29" type="noConversion"/>
  <printOptions horizontalCentered="1"/>
  <pageMargins left="0.78740157480314965" right="0.78740157480314965" top="1.06" bottom="0.98425196850393704" header="0.78740157480314965" footer="0.78740157480314965"/>
  <pageSetup paperSize="9" scale="95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unka25">
    <tabColor rgb="FF92D050"/>
  </sheetPr>
  <dimension ref="A1:Q82"/>
  <sheetViews>
    <sheetView zoomScale="120" zoomScaleNormal="120" workbookViewId="0">
      <selection activeCell="P1" sqref="P1"/>
    </sheetView>
  </sheetViews>
  <sheetFormatPr defaultRowHeight="15.75"/>
  <cols>
    <col min="1" max="1" width="4.83203125" style="90" customWidth="1"/>
    <col min="2" max="2" width="31.1640625" style="103" customWidth="1"/>
    <col min="3" max="4" width="9" style="103" customWidth="1"/>
    <col min="5" max="5" width="9.5" style="103" customWidth="1"/>
    <col min="6" max="6" width="8.83203125" style="103" customWidth="1"/>
    <col min="7" max="7" width="8.6640625" style="103" customWidth="1"/>
    <col min="8" max="8" width="8.83203125" style="103" customWidth="1"/>
    <col min="9" max="9" width="8.1640625" style="103" customWidth="1"/>
    <col min="10" max="14" width="9.5" style="103" customWidth="1"/>
    <col min="15" max="15" width="12.6640625" style="90" customWidth="1"/>
    <col min="16" max="16384" width="9.33203125" style="103"/>
  </cols>
  <sheetData>
    <row r="1" spans="1:17">
      <c r="M1" s="616"/>
      <c r="N1" s="560"/>
      <c r="O1" s="622" t="str">
        <f>CONCATENATE("4. tájékoztató tábla ",ALAPADATOK!A7," ",ALAPADATOK!B7," ",ALAPADATOK!C7," ",ALAPADATOK!D7," ",ALAPADATOK!E7," ",ALAPADATOK!F7," ",ALAPADATOK!G7," ",ALAPADATOK!H7)</f>
        <v>4. tájékoztató tábla a … / 2021 (  ) önkormányzati rendelethez</v>
      </c>
    </row>
    <row r="2" spans="1:17" ht="31.5" customHeight="1">
      <c r="A2" s="871" t="str">
        <f>+CONCATENATE("Előirányzat-felhasználási terv",CHAR(10),LEFT(KV_ÖSSZEFÜGGÉSEK!A5,4),". évre")</f>
        <v>Előirányzat-felhasználási terv
2021. évre</v>
      </c>
      <c r="B2" s="872"/>
      <c r="C2" s="872"/>
      <c r="D2" s="872"/>
      <c r="E2" s="872"/>
      <c r="F2" s="872"/>
      <c r="G2" s="872"/>
      <c r="H2" s="872"/>
      <c r="I2" s="872"/>
      <c r="J2" s="872"/>
      <c r="K2" s="872"/>
      <c r="L2" s="872"/>
      <c r="M2" s="872"/>
      <c r="N2" s="872"/>
      <c r="O2" s="872"/>
    </row>
    <row r="3" spans="1:17" ht="16.5" thickBot="1">
      <c r="O3" s="4" t="str">
        <f>KV_3.sz.tájékoztató_t.!D4</f>
        <v>Forintban</v>
      </c>
    </row>
    <row r="4" spans="1:17" s="90" customFormat="1" ht="26.1" customHeight="1" thickBot="1">
      <c r="A4" s="87" t="s">
        <v>16</v>
      </c>
      <c r="B4" s="88" t="s">
        <v>61</v>
      </c>
      <c r="C4" s="88" t="s">
        <v>73</v>
      </c>
      <c r="D4" s="88" t="s">
        <v>74</v>
      </c>
      <c r="E4" s="88" t="s">
        <v>75</v>
      </c>
      <c r="F4" s="88" t="s">
        <v>76</v>
      </c>
      <c r="G4" s="88" t="s">
        <v>77</v>
      </c>
      <c r="H4" s="88" t="s">
        <v>78</v>
      </c>
      <c r="I4" s="88" t="s">
        <v>79</v>
      </c>
      <c r="J4" s="88" t="s">
        <v>80</v>
      </c>
      <c r="K4" s="88" t="s">
        <v>81</v>
      </c>
      <c r="L4" s="88" t="s">
        <v>82</v>
      </c>
      <c r="M4" s="88" t="s">
        <v>83</v>
      </c>
      <c r="N4" s="88" t="s">
        <v>84</v>
      </c>
      <c r="O4" s="89" t="s">
        <v>53</v>
      </c>
    </row>
    <row r="5" spans="1:17" s="92" customFormat="1" ht="15.2" customHeight="1" thickBot="1">
      <c r="A5" s="91" t="s">
        <v>18</v>
      </c>
      <c r="B5" s="868" t="s">
        <v>56</v>
      </c>
      <c r="C5" s="869"/>
      <c r="D5" s="869"/>
      <c r="E5" s="869"/>
      <c r="F5" s="869"/>
      <c r="G5" s="869"/>
      <c r="H5" s="869"/>
      <c r="I5" s="869"/>
      <c r="J5" s="869"/>
      <c r="K5" s="869"/>
      <c r="L5" s="869"/>
      <c r="M5" s="869"/>
      <c r="N5" s="869"/>
      <c r="O5" s="870"/>
    </row>
    <row r="6" spans="1:17" s="92" customFormat="1" ht="22.5">
      <c r="A6" s="93" t="s">
        <v>19</v>
      </c>
      <c r="B6" s="451" t="s">
        <v>366</v>
      </c>
      <c r="C6" s="516">
        <f>ROUND($O6/12,0)</f>
        <v>19436117</v>
      </c>
      <c r="D6" s="516">
        <f t="shared" ref="D6:M14" si="0">ROUND($O6/12,0)</f>
        <v>19436117</v>
      </c>
      <c r="E6" s="516">
        <f t="shared" si="0"/>
        <v>19436117</v>
      </c>
      <c r="F6" s="516">
        <f t="shared" si="0"/>
        <v>19436117</v>
      </c>
      <c r="G6" s="516">
        <f t="shared" si="0"/>
        <v>19436117</v>
      </c>
      <c r="H6" s="516">
        <f t="shared" si="0"/>
        <v>19436117</v>
      </c>
      <c r="I6" s="516">
        <f t="shared" si="0"/>
        <v>19436117</v>
      </c>
      <c r="J6" s="516">
        <f t="shared" si="0"/>
        <v>19436117</v>
      </c>
      <c r="K6" s="516">
        <f t="shared" si="0"/>
        <v>19436117</v>
      </c>
      <c r="L6" s="516">
        <f t="shared" si="0"/>
        <v>19436117</v>
      </c>
      <c r="M6" s="516">
        <f t="shared" si="0"/>
        <v>19436117</v>
      </c>
      <c r="N6" s="516">
        <f>-SUM(C6:M6)+O6</f>
        <v>19436119</v>
      </c>
      <c r="O6" s="94">
        <f>KV_1.1.sz.mell.!C10</f>
        <v>233233406</v>
      </c>
      <c r="Q6" s="620"/>
    </row>
    <row r="7" spans="1:17" s="97" customFormat="1" ht="22.5">
      <c r="A7" s="95" t="s">
        <v>20</v>
      </c>
      <c r="B7" s="263" t="s">
        <v>409</v>
      </c>
      <c r="C7" s="517">
        <f t="shared" ref="C7:C14" si="1">ROUND($O7/12,0)</f>
        <v>12537456</v>
      </c>
      <c r="D7" s="517">
        <f t="shared" si="0"/>
        <v>12537456</v>
      </c>
      <c r="E7" s="517">
        <f t="shared" si="0"/>
        <v>12537456</v>
      </c>
      <c r="F7" s="517">
        <f t="shared" si="0"/>
        <v>12537456</v>
      </c>
      <c r="G7" s="517">
        <f t="shared" si="0"/>
        <v>12537456</v>
      </c>
      <c r="H7" s="517">
        <f t="shared" si="0"/>
        <v>12537456</v>
      </c>
      <c r="I7" s="517">
        <f t="shared" si="0"/>
        <v>12537456</v>
      </c>
      <c r="J7" s="517">
        <f t="shared" si="0"/>
        <v>12537456</v>
      </c>
      <c r="K7" s="517">
        <f t="shared" si="0"/>
        <v>12537456</v>
      </c>
      <c r="L7" s="517">
        <f t="shared" si="0"/>
        <v>12537456</v>
      </c>
      <c r="M7" s="517">
        <f t="shared" si="0"/>
        <v>12537456</v>
      </c>
      <c r="N7" s="517">
        <f t="shared" ref="N7:N14" si="2">-SUM(C7:M7)+O7</f>
        <v>12537456</v>
      </c>
      <c r="O7" s="96">
        <f>KV_1.1.sz.mell.!C17</f>
        <v>150449472</v>
      </c>
    </row>
    <row r="8" spans="1:17" s="97" customFormat="1" ht="22.5">
      <c r="A8" s="95" t="s">
        <v>21</v>
      </c>
      <c r="B8" s="262" t="s">
        <v>410</v>
      </c>
      <c r="C8" s="517">
        <f t="shared" si="1"/>
        <v>0</v>
      </c>
      <c r="D8" s="517">
        <f t="shared" si="0"/>
        <v>0</v>
      </c>
      <c r="E8" s="517">
        <f t="shared" si="0"/>
        <v>0</v>
      </c>
      <c r="F8" s="517">
        <f t="shared" si="0"/>
        <v>0</v>
      </c>
      <c r="G8" s="517">
        <f t="shared" si="0"/>
        <v>0</v>
      </c>
      <c r="H8" s="517">
        <f t="shared" si="0"/>
        <v>0</v>
      </c>
      <c r="I8" s="517">
        <f t="shared" si="0"/>
        <v>0</v>
      </c>
      <c r="J8" s="517">
        <f t="shared" si="0"/>
        <v>0</v>
      </c>
      <c r="K8" s="517">
        <f t="shared" si="0"/>
        <v>0</v>
      </c>
      <c r="L8" s="517">
        <f t="shared" si="0"/>
        <v>0</v>
      </c>
      <c r="M8" s="517">
        <f t="shared" si="0"/>
        <v>0</v>
      </c>
      <c r="N8" s="517">
        <f t="shared" si="2"/>
        <v>0</v>
      </c>
      <c r="O8" s="98">
        <f>KV_1.1.sz.mell.!C24</f>
        <v>0</v>
      </c>
    </row>
    <row r="9" spans="1:17" s="97" customFormat="1" ht="14.1" customHeight="1">
      <c r="A9" s="95" t="s">
        <v>22</v>
      </c>
      <c r="B9" s="261" t="s">
        <v>172</v>
      </c>
      <c r="C9" s="517">
        <f t="shared" si="1"/>
        <v>2585250</v>
      </c>
      <c r="D9" s="517">
        <f t="shared" si="0"/>
        <v>2585250</v>
      </c>
      <c r="E9" s="517">
        <f t="shared" si="0"/>
        <v>2585250</v>
      </c>
      <c r="F9" s="517">
        <f t="shared" si="0"/>
        <v>2585250</v>
      </c>
      <c r="G9" s="517">
        <f t="shared" si="0"/>
        <v>2585250</v>
      </c>
      <c r="H9" s="517">
        <f t="shared" si="0"/>
        <v>2585250</v>
      </c>
      <c r="I9" s="517">
        <f t="shared" si="0"/>
        <v>2585250</v>
      </c>
      <c r="J9" s="517">
        <f t="shared" si="0"/>
        <v>2585250</v>
      </c>
      <c r="K9" s="517">
        <f t="shared" si="0"/>
        <v>2585250</v>
      </c>
      <c r="L9" s="517">
        <f t="shared" si="0"/>
        <v>2585250</v>
      </c>
      <c r="M9" s="517">
        <f t="shared" si="0"/>
        <v>2585250</v>
      </c>
      <c r="N9" s="517">
        <f t="shared" si="2"/>
        <v>2585250</v>
      </c>
      <c r="O9" s="96">
        <f>KV_1.1.sz.mell.!C31</f>
        <v>31023000</v>
      </c>
    </row>
    <row r="10" spans="1:17" s="97" customFormat="1" ht="14.1" customHeight="1">
      <c r="A10" s="95" t="s">
        <v>23</v>
      </c>
      <c r="B10" s="261" t="s">
        <v>411</v>
      </c>
      <c r="C10" s="517">
        <f t="shared" si="1"/>
        <v>1730000</v>
      </c>
      <c r="D10" s="517">
        <f t="shared" si="0"/>
        <v>1730000</v>
      </c>
      <c r="E10" s="517">
        <f t="shared" si="0"/>
        <v>1730000</v>
      </c>
      <c r="F10" s="517">
        <f t="shared" si="0"/>
        <v>1730000</v>
      </c>
      <c r="G10" s="517">
        <f t="shared" si="0"/>
        <v>1730000</v>
      </c>
      <c r="H10" s="517">
        <f t="shared" si="0"/>
        <v>1730000</v>
      </c>
      <c r="I10" s="517">
        <f t="shared" si="0"/>
        <v>1730000</v>
      </c>
      <c r="J10" s="517">
        <f t="shared" si="0"/>
        <v>1730000</v>
      </c>
      <c r="K10" s="517">
        <f t="shared" si="0"/>
        <v>1730000</v>
      </c>
      <c r="L10" s="517">
        <f t="shared" si="0"/>
        <v>1730000</v>
      </c>
      <c r="M10" s="517">
        <f t="shared" si="0"/>
        <v>1730000</v>
      </c>
      <c r="N10" s="517">
        <f t="shared" si="2"/>
        <v>1730000</v>
      </c>
      <c r="O10" s="96">
        <f>KV_1.1.sz.mell.!C39</f>
        <v>20760000</v>
      </c>
    </row>
    <row r="11" spans="1:17" s="97" customFormat="1" ht="14.1" customHeight="1">
      <c r="A11" s="95" t="s">
        <v>24</v>
      </c>
      <c r="B11" s="261" t="s">
        <v>10</v>
      </c>
      <c r="C11" s="517">
        <f t="shared" si="1"/>
        <v>625000</v>
      </c>
      <c r="D11" s="517">
        <f t="shared" si="0"/>
        <v>625000</v>
      </c>
      <c r="E11" s="517">
        <f t="shared" si="0"/>
        <v>625000</v>
      </c>
      <c r="F11" s="517">
        <f t="shared" si="0"/>
        <v>625000</v>
      </c>
      <c r="G11" s="517">
        <f t="shared" si="0"/>
        <v>625000</v>
      </c>
      <c r="H11" s="517">
        <f t="shared" si="0"/>
        <v>625000</v>
      </c>
      <c r="I11" s="517">
        <f t="shared" si="0"/>
        <v>625000</v>
      </c>
      <c r="J11" s="517">
        <f t="shared" si="0"/>
        <v>625000</v>
      </c>
      <c r="K11" s="517">
        <f t="shared" si="0"/>
        <v>625000</v>
      </c>
      <c r="L11" s="517">
        <f t="shared" si="0"/>
        <v>625000</v>
      </c>
      <c r="M11" s="517">
        <f t="shared" si="0"/>
        <v>625000</v>
      </c>
      <c r="N11" s="517">
        <f t="shared" si="2"/>
        <v>625000</v>
      </c>
      <c r="O11" s="96">
        <f>KV_1.1.sz.mell.!C51</f>
        <v>7500000</v>
      </c>
    </row>
    <row r="12" spans="1:17" s="97" customFormat="1" ht="14.1" customHeight="1">
      <c r="A12" s="95" t="s">
        <v>25</v>
      </c>
      <c r="B12" s="261" t="s">
        <v>368</v>
      </c>
      <c r="C12" s="517">
        <f t="shared" si="1"/>
        <v>0</v>
      </c>
      <c r="D12" s="517">
        <f t="shared" si="0"/>
        <v>0</v>
      </c>
      <c r="E12" s="517">
        <f t="shared" si="0"/>
        <v>0</v>
      </c>
      <c r="F12" s="517">
        <f t="shared" si="0"/>
        <v>0</v>
      </c>
      <c r="G12" s="517">
        <f t="shared" si="0"/>
        <v>0</v>
      </c>
      <c r="H12" s="517">
        <f t="shared" si="0"/>
        <v>0</v>
      </c>
      <c r="I12" s="517">
        <f t="shared" si="0"/>
        <v>0</v>
      </c>
      <c r="J12" s="517">
        <f t="shared" si="0"/>
        <v>0</v>
      </c>
      <c r="K12" s="517">
        <f t="shared" si="0"/>
        <v>0</v>
      </c>
      <c r="L12" s="517">
        <f t="shared" si="0"/>
        <v>0</v>
      </c>
      <c r="M12" s="517">
        <f t="shared" si="0"/>
        <v>0</v>
      </c>
      <c r="N12" s="517">
        <f t="shared" si="2"/>
        <v>0</v>
      </c>
      <c r="O12" s="96">
        <f>KV_1.1.sz.mell.!C62</f>
        <v>0</v>
      </c>
    </row>
    <row r="13" spans="1:17" s="97" customFormat="1" ht="22.5">
      <c r="A13" s="95" t="s">
        <v>26</v>
      </c>
      <c r="B13" s="263" t="s">
        <v>399</v>
      </c>
      <c r="C13" s="517">
        <f t="shared" si="1"/>
        <v>0</v>
      </c>
      <c r="D13" s="517">
        <f t="shared" si="0"/>
        <v>0</v>
      </c>
      <c r="E13" s="517">
        <f t="shared" si="0"/>
        <v>0</v>
      </c>
      <c r="F13" s="517">
        <f t="shared" si="0"/>
        <v>0</v>
      </c>
      <c r="G13" s="517">
        <f t="shared" si="0"/>
        <v>0</v>
      </c>
      <c r="H13" s="517">
        <f t="shared" si="0"/>
        <v>0</v>
      </c>
      <c r="I13" s="517">
        <f t="shared" si="0"/>
        <v>0</v>
      </c>
      <c r="J13" s="517">
        <f t="shared" si="0"/>
        <v>0</v>
      </c>
      <c r="K13" s="517">
        <f t="shared" si="0"/>
        <v>0</v>
      </c>
      <c r="L13" s="517">
        <f t="shared" si="0"/>
        <v>0</v>
      </c>
      <c r="M13" s="517">
        <f t="shared" si="0"/>
        <v>0</v>
      </c>
      <c r="N13" s="517">
        <f t="shared" si="2"/>
        <v>0</v>
      </c>
      <c r="O13" s="96">
        <v>0</v>
      </c>
    </row>
    <row r="14" spans="1:17" s="97" customFormat="1" ht="14.1" customHeight="1" thickBot="1">
      <c r="A14" s="95" t="s">
        <v>27</v>
      </c>
      <c r="B14" s="261" t="s">
        <v>11</v>
      </c>
      <c r="C14" s="516">
        <f t="shared" si="1"/>
        <v>13394437</v>
      </c>
      <c r="D14" s="516">
        <f t="shared" si="0"/>
        <v>13394437</v>
      </c>
      <c r="E14" s="516">
        <f t="shared" si="0"/>
        <v>13394437</v>
      </c>
      <c r="F14" s="516">
        <f t="shared" si="0"/>
        <v>13394437</v>
      </c>
      <c r="G14" s="516">
        <f t="shared" si="0"/>
        <v>13394437</v>
      </c>
      <c r="H14" s="516">
        <f t="shared" si="0"/>
        <v>13394437</v>
      </c>
      <c r="I14" s="516">
        <f t="shared" si="0"/>
        <v>13394437</v>
      </c>
      <c r="J14" s="516">
        <f t="shared" si="0"/>
        <v>13394437</v>
      </c>
      <c r="K14" s="516">
        <f t="shared" si="0"/>
        <v>13394437</v>
      </c>
      <c r="L14" s="516">
        <f t="shared" si="0"/>
        <v>13394437</v>
      </c>
      <c r="M14" s="516">
        <f t="shared" si="0"/>
        <v>13394437</v>
      </c>
      <c r="N14" s="516">
        <f t="shared" si="2"/>
        <v>13394431</v>
      </c>
      <c r="O14" s="96">
        <f>KV_1.1.sz.mell.!C91</f>
        <v>160733238</v>
      </c>
    </row>
    <row r="15" spans="1:17" s="92" customFormat="1" ht="15.95" customHeight="1" thickBot="1">
      <c r="A15" s="91" t="s">
        <v>28</v>
      </c>
      <c r="B15" s="36" t="s">
        <v>109</v>
      </c>
      <c r="C15" s="519">
        <f t="shared" ref="C15:N15" si="3">SUM(C6:C14)</f>
        <v>50308260</v>
      </c>
      <c r="D15" s="519">
        <f t="shared" si="3"/>
        <v>50308260</v>
      </c>
      <c r="E15" s="519">
        <f t="shared" si="3"/>
        <v>50308260</v>
      </c>
      <c r="F15" s="519">
        <f t="shared" si="3"/>
        <v>50308260</v>
      </c>
      <c r="G15" s="519">
        <f t="shared" si="3"/>
        <v>50308260</v>
      </c>
      <c r="H15" s="519">
        <f t="shared" si="3"/>
        <v>50308260</v>
      </c>
      <c r="I15" s="519">
        <f t="shared" si="3"/>
        <v>50308260</v>
      </c>
      <c r="J15" s="519">
        <f t="shared" si="3"/>
        <v>50308260</v>
      </c>
      <c r="K15" s="519">
        <f t="shared" si="3"/>
        <v>50308260</v>
      </c>
      <c r="L15" s="519">
        <f t="shared" si="3"/>
        <v>50308260</v>
      </c>
      <c r="M15" s="519">
        <f t="shared" si="3"/>
        <v>50308260</v>
      </c>
      <c r="N15" s="519">
        <f t="shared" si="3"/>
        <v>50308256</v>
      </c>
      <c r="O15" s="99">
        <f>SUM(C15:N15)</f>
        <v>603699116</v>
      </c>
    </row>
    <row r="16" spans="1:17" s="92" customFormat="1" ht="15.2" customHeight="1" thickBot="1">
      <c r="A16" s="91" t="s">
        <v>29</v>
      </c>
      <c r="B16" s="868" t="s">
        <v>57</v>
      </c>
      <c r="C16" s="869"/>
      <c r="D16" s="869"/>
      <c r="E16" s="869"/>
      <c r="F16" s="869"/>
      <c r="G16" s="869"/>
      <c r="H16" s="869"/>
      <c r="I16" s="869"/>
      <c r="J16" s="869"/>
      <c r="K16" s="869"/>
      <c r="L16" s="869"/>
      <c r="M16" s="869"/>
      <c r="N16" s="869"/>
      <c r="O16" s="870"/>
    </row>
    <row r="17" spans="1:15" s="97" customFormat="1" ht="14.1" customHeight="1">
      <c r="A17" s="100" t="s">
        <v>30</v>
      </c>
      <c r="B17" s="264" t="s">
        <v>62</v>
      </c>
      <c r="C17" s="518">
        <f t="shared" ref="C17:M25" si="4">ROUND($O17/12,0)</f>
        <v>6223595</v>
      </c>
      <c r="D17" s="518">
        <f t="shared" si="4"/>
        <v>6223595</v>
      </c>
      <c r="E17" s="518">
        <f t="shared" si="4"/>
        <v>6223595</v>
      </c>
      <c r="F17" s="518">
        <f t="shared" si="4"/>
        <v>6223595</v>
      </c>
      <c r="G17" s="518">
        <f t="shared" si="4"/>
        <v>6223595</v>
      </c>
      <c r="H17" s="518">
        <f t="shared" si="4"/>
        <v>6223595</v>
      </c>
      <c r="I17" s="518">
        <f t="shared" si="4"/>
        <v>6223595</v>
      </c>
      <c r="J17" s="518">
        <f t="shared" si="4"/>
        <v>6223595</v>
      </c>
      <c r="K17" s="518">
        <f t="shared" si="4"/>
        <v>6223595</v>
      </c>
      <c r="L17" s="518">
        <f t="shared" si="4"/>
        <v>6223595</v>
      </c>
      <c r="M17" s="518">
        <f t="shared" si="4"/>
        <v>6223595</v>
      </c>
      <c r="N17" s="518">
        <f t="shared" ref="N17:N25" si="5">-SUM(C17:M17)+O17</f>
        <v>6223595</v>
      </c>
      <c r="O17" s="98">
        <f>KV_1.1.sz.mell.!C99</f>
        <v>74683140</v>
      </c>
    </row>
    <row r="18" spans="1:15" s="97" customFormat="1" ht="27.2" customHeight="1">
      <c r="A18" s="95" t="s">
        <v>31</v>
      </c>
      <c r="B18" s="263" t="s">
        <v>181</v>
      </c>
      <c r="C18" s="517">
        <f t="shared" si="4"/>
        <v>1003814</v>
      </c>
      <c r="D18" s="517">
        <f t="shared" si="4"/>
        <v>1003814</v>
      </c>
      <c r="E18" s="517">
        <f t="shared" si="4"/>
        <v>1003814</v>
      </c>
      <c r="F18" s="517">
        <f t="shared" si="4"/>
        <v>1003814</v>
      </c>
      <c r="G18" s="517">
        <f t="shared" si="4"/>
        <v>1003814</v>
      </c>
      <c r="H18" s="517">
        <f t="shared" si="4"/>
        <v>1003814</v>
      </c>
      <c r="I18" s="517">
        <f t="shared" si="4"/>
        <v>1003814</v>
      </c>
      <c r="J18" s="517">
        <f t="shared" si="4"/>
        <v>1003814</v>
      </c>
      <c r="K18" s="517">
        <f t="shared" si="4"/>
        <v>1003814</v>
      </c>
      <c r="L18" s="517">
        <f t="shared" si="4"/>
        <v>1003814</v>
      </c>
      <c r="M18" s="517">
        <f t="shared" si="4"/>
        <v>1003814</v>
      </c>
      <c r="N18" s="517">
        <f t="shared" si="5"/>
        <v>1003816</v>
      </c>
      <c r="O18" s="96">
        <f>KV_1.1.sz.mell.!C100</f>
        <v>12045770</v>
      </c>
    </row>
    <row r="19" spans="1:15" s="97" customFormat="1" ht="14.1" customHeight="1">
      <c r="A19" s="95" t="s">
        <v>32</v>
      </c>
      <c r="B19" s="261" t="s">
        <v>138</v>
      </c>
      <c r="C19" s="517">
        <f t="shared" si="4"/>
        <v>7301953</v>
      </c>
      <c r="D19" s="517">
        <f t="shared" si="4"/>
        <v>7301953</v>
      </c>
      <c r="E19" s="517">
        <f t="shared" si="4"/>
        <v>7301953</v>
      </c>
      <c r="F19" s="517">
        <f t="shared" si="4"/>
        <v>7301953</v>
      </c>
      <c r="G19" s="517">
        <f t="shared" si="4"/>
        <v>7301953</v>
      </c>
      <c r="H19" s="517">
        <f t="shared" si="4"/>
        <v>7301953</v>
      </c>
      <c r="I19" s="517">
        <f t="shared" si="4"/>
        <v>7301953</v>
      </c>
      <c r="J19" s="517">
        <f t="shared" si="4"/>
        <v>7301953</v>
      </c>
      <c r="K19" s="517">
        <f t="shared" si="4"/>
        <v>7301953</v>
      </c>
      <c r="L19" s="517">
        <f t="shared" si="4"/>
        <v>7301953</v>
      </c>
      <c r="M19" s="517">
        <f t="shared" si="4"/>
        <v>7301953</v>
      </c>
      <c r="N19" s="517">
        <f t="shared" si="5"/>
        <v>7301947</v>
      </c>
      <c r="O19" s="96">
        <f>KV_1.1.sz.mell.!C101</f>
        <v>87623430</v>
      </c>
    </row>
    <row r="20" spans="1:15" s="97" customFormat="1" ht="14.1" customHeight="1">
      <c r="A20" s="95" t="s">
        <v>33</v>
      </c>
      <c r="B20" s="261" t="s">
        <v>182</v>
      </c>
      <c r="C20" s="517">
        <f t="shared" si="4"/>
        <v>644667</v>
      </c>
      <c r="D20" s="517">
        <f t="shared" si="4"/>
        <v>644667</v>
      </c>
      <c r="E20" s="517">
        <f t="shared" si="4"/>
        <v>644667</v>
      </c>
      <c r="F20" s="517">
        <f t="shared" si="4"/>
        <v>644667</v>
      </c>
      <c r="G20" s="517">
        <f t="shared" si="4"/>
        <v>644667</v>
      </c>
      <c r="H20" s="517">
        <f t="shared" si="4"/>
        <v>644667</v>
      </c>
      <c r="I20" s="517">
        <f t="shared" si="4"/>
        <v>644667</v>
      </c>
      <c r="J20" s="517">
        <f t="shared" si="4"/>
        <v>644667</v>
      </c>
      <c r="K20" s="517">
        <f t="shared" si="4"/>
        <v>644667</v>
      </c>
      <c r="L20" s="517">
        <f t="shared" si="4"/>
        <v>644667</v>
      </c>
      <c r="M20" s="517">
        <f t="shared" si="4"/>
        <v>644667</v>
      </c>
      <c r="N20" s="517">
        <f t="shared" si="5"/>
        <v>644663</v>
      </c>
      <c r="O20" s="96">
        <f>KV_1.1.sz.mell.!C102</f>
        <v>7736000</v>
      </c>
    </row>
    <row r="21" spans="1:15" s="97" customFormat="1" ht="14.1" customHeight="1">
      <c r="A21" s="95" t="s">
        <v>34</v>
      </c>
      <c r="B21" s="261" t="s">
        <v>12</v>
      </c>
      <c r="C21" s="517">
        <f t="shared" si="4"/>
        <v>14253496</v>
      </c>
      <c r="D21" s="517">
        <f t="shared" si="4"/>
        <v>14253496</v>
      </c>
      <c r="E21" s="517">
        <f t="shared" si="4"/>
        <v>14253496</v>
      </c>
      <c r="F21" s="517">
        <f t="shared" si="4"/>
        <v>14253496</v>
      </c>
      <c r="G21" s="517">
        <f t="shared" si="4"/>
        <v>14253496</v>
      </c>
      <c r="H21" s="517">
        <f t="shared" si="4"/>
        <v>14253496</v>
      </c>
      <c r="I21" s="517">
        <f t="shared" si="4"/>
        <v>14253496</v>
      </c>
      <c r="J21" s="517">
        <f t="shared" si="4"/>
        <v>14253496</v>
      </c>
      <c r="K21" s="517">
        <f t="shared" si="4"/>
        <v>14253496</v>
      </c>
      <c r="L21" s="517">
        <f t="shared" si="4"/>
        <v>14253496</v>
      </c>
      <c r="M21" s="517">
        <f t="shared" si="4"/>
        <v>14253496</v>
      </c>
      <c r="N21" s="517">
        <f t="shared" si="5"/>
        <v>14253491</v>
      </c>
      <c r="O21" s="96">
        <f>KV_1.1.sz.mell.!C103</f>
        <v>171041947</v>
      </c>
    </row>
    <row r="22" spans="1:15" s="97" customFormat="1" ht="14.1" customHeight="1">
      <c r="A22" s="95" t="s">
        <v>35</v>
      </c>
      <c r="B22" s="261" t="s">
        <v>225</v>
      </c>
      <c r="C22" s="517"/>
      <c r="D22" s="517">
        <f>O22</f>
        <v>112676281</v>
      </c>
      <c r="E22" s="517"/>
      <c r="F22" s="517"/>
      <c r="G22" s="517"/>
      <c r="H22" s="517"/>
      <c r="I22" s="517"/>
      <c r="J22" s="517"/>
      <c r="K22" s="517"/>
      <c r="L22" s="517"/>
      <c r="M22" s="517"/>
      <c r="N22" s="517"/>
      <c r="O22" s="96">
        <f>KV_1.1.sz.mell.!C120</f>
        <v>112676281</v>
      </c>
    </row>
    <row r="23" spans="1:15" s="97" customFormat="1">
      <c r="A23" s="95" t="s">
        <v>36</v>
      </c>
      <c r="B23" s="263" t="s">
        <v>185</v>
      </c>
      <c r="C23" s="517"/>
      <c r="D23" s="517"/>
      <c r="E23" s="517"/>
      <c r="F23" s="517"/>
      <c r="G23" s="517">
        <f>O23</f>
        <v>0</v>
      </c>
      <c r="H23" s="517"/>
      <c r="I23" s="517"/>
      <c r="J23" s="517"/>
      <c r="K23" s="517"/>
      <c r="L23" s="517"/>
      <c r="M23" s="517"/>
      <c r="N23" s="517"/>
      <c r="O23" s="96">
        <f>KV_1.1.sz.mell.!C122</f>
        <v>0</v>
      </c>
    </row>
    <row r="24" spans="1:15" s="97" customFormat="1" ht="14.1" customHeight="1">
      <c r="A24" s="95" t="s">
        <v>37</v>
      </c>
      <c r="B24" s="261" t="s">
        <v>227</v>
      </c>
      <c r="C24" s="517">
        <f t="shared" si="4"/>
        <v>0</v>
      </c>
      <c r="D24" s="517">
        <f t="shared" si="4"/>
        <v>0</v>
      </c>
      <c r="E24" s="517">
        <f t="shared" si="4"/>
        <v>0</v>
      </c>
      <c r="F24" s="517">
        <f t="shared" si="4"/>
        <v>0</v>
      </c>
      <c r="G24" s="517">
        <f t="shared" si="4"/>
        <v>0</v>
      </c>
      <c r="H24" s="517">
        <f t="shared" si="4"/>
        <v>0</v>
      </c>
      <c r="I24" s="517">
        <f t="shared" si="4"/>
        <v>0</v>
      </c>
      <c r="J24" s="517">
        <f t="shared" si="4"/>
        <v>0</v>
      </c>
      <c r="K24" s="517">
        <f t="shared" si="4"/>
        <v>0</v>
      </c>
      <c r="L24" s="517">
        <f t="shared" si="4"/>
        <v>0</v>
      </c>
      <c r="M24" s="517">
        <f t="shared" si="4"/>
        <v>0</v>
      </c>
      <c r="N24" s="517">
        <f t="shared" si="5"/>
        <v>0</v>
      </c>
      <c r="O24" s="96"/>
    </row>
    <row r="25" spans="1:15" s="97" customFormat="1" ht="14.1" customHeight="1" thickBot="1">
      <c r="A25" s="95" t="s">
        <v>38</v>
      </c>
      <c r="B25" s="261" t="s">
        <v>13</v>
      </c>
      <c r="C25" s="517">
        <f t="shared" si="4"/>
        <v>11491046</v>
      </c>
      <c r="D25" s="517">
        <f t="shared" si="4"/>
        <v>11491046</v>
      </c>
      <c r="E25" s="517">
        <f t="shared" si="4"/>
        <v>11491046</v>
      </c>
      <c r="F25" s="517">
        <f t="shared" si="4"/>
        <v>11491046</v>
      </c>
      <c r="G25" s="517">
        <f t="shared" si="4"/>
        <v>11491046</v>
      </c>
      <c r="H25" s="517">
        <f t="shared" si="4"/>
        <v>11491046</v>
      </c>
      <c r="I25" s="517">
        <f t="shared" si="4"/>
        <v>11491046</v>
      </c>
      <c r="J25" s="517">
        <f t="shared" si="4"/>
        <v>11491046</v>
      </c>
      <c r="K25" s="517">
        <f t="shared" si="4"/>
        <v>11491046</v>
      </c>
      <c r="L25" s="517">
        <f t="shared" si="4"/>
        <v>11491046</v>
      </c>
      <c r="M25" s="517">
        <f t="shared" si="4"/>
        <v>11491046</v>
      </c>
      <c r="N25" s="517">
        <f t="shared" si="5"/>
        <v>11491042</v>
      </c>
      <c r="O25" s="96">
        <f>KV_1.1.sz.mell.!C158</f>
        <v>137892548</v>
      </c>
    </row>
    <row r="26" spans="1:15" s="92" customFormat="1" ht="15.95" customHeight="1" thickBot="1">
      <c r="A26" s="101" t="s">
        <v>39</v>
      </c>
      <c r="B26" s="36" t="s">
        <v>110</v>
      </c>
      <c r="C26" s="519">
        <f t="shared" ref="C26:N26" si="6">SUM(C17:C25)</f>
        <v>40918571</v>
      </c>
      <c r="D26" s="519">
        <f t="shared" si="6"/>
        <v>153594852</v>
      </c>
      <c r="E26" s="519">
        <f t="shared" si="6"/>
        <v>40918571</v>
      </c>
      <c r="F26" s="519">
        <f t="shared" si="6"/>
        <v>40918571</v>
      </c>
      <c r="G26" s="519">
        <f t="shared" si="6"/>
        <v>40918571</v>
      </c>
      <c r="H26" s="519">
        <f t="shared" si="6"/>
        <v>40918571</v>
      </c>
      <c r="I26" s="519">
        <f t="shared" si="6"/>
        <v>40918571</v>
      </c>
      <c r="J26" s="519">
        <f t="shared" si="6"/>
        <v>40918571</v>
      </c>
      <c r="K26" s="519">
        <f t="shared" si="6"/>
        <v>40918571</v>
      </c>
      <c r="L26" s="519">
        <f t="shared" si="6"/>
        <v>40918571</v>
      </c>
      <c r="M26" s="519">
        <f t="shared" si="6"/>
        <v>40918571</v>
      </c>
      <c r="N26" s="519">
        <f t="shared" si="6"/>
        <v>40918554</v>
      </c>
      <c r="O26" s="99">
        <f>SUM(C26:N26)</f>
        <v>603699116</v>
      </c>
    </row>
    <row r="27" spans="1:15" ht="16.5" thickBot="1">
      <c r="A27" s="101" t="s">
        <v>40</v>
      </c>
      <c r="B27" s="265" t="s">
        <v>111</v>
      </c>
      <c r="C27" s="520">
        <f t="shared" ref="C27:O27" si="7">C15-C26</f>
        <v>9389689</v>
      </c>
      <c r="D27" s="520">
        <f t="shared" si="7"/>
        <v>-103286592</v>
      </c>
      <c r="E27" s="520">
        <f t="shared" si="7"/>
        <v>9389689</v>
      </c>
      <c r="F27" s="520">
        <f t="shared" si="7"/>
        <v>9389689</v>
      </c>
      <c r="G27" s="520">
        <f t="shared" si="7"/>
        <v>9389689</v>
      </c>
      <c r="H27" s="520">
        <f t="shared" si="7"/>
        <v>9389689</v>
      </c>
      <c r="I27" s="520">
        <f t="shared" si="7"/>
        <v>9389689</v>
      </c>
      <c r="J27" s="520">
        <f t="shared" si="7"/>
        <v>9389689</v>
      </c>
      <c r="K27" s="520">
        <f t="shared" si="7"/>
        <v>9389689</v>
      </c>
      <c r="L27" s="520">
        <f t="shared" si="7"/>
        <v>9389689</v>
      </c>
      <c r="M27" s="520">
        <f t="shared" si="7"/>
        <v>9389689</v>
      </c>
      <c r="N27" s="520">
        <f t="shared" si="7"/>
        <v>9389702</v>
      </c>
      <c r="O27" s="102">
        <f t="shared" si="7"/>
        <v>0</v>
      </c>
    </row>
    <row r="28" spans="1:15">
      <c r="A28" s="104"/>
    </row>
    <row r="29" spans="1:15">
      <c r="B29" s="105"/>
      <c r="C29" s="106"/>
      <c r="D29" s="106"/>
      <c r="O29" s="103"/>
    </row>
    <row r="30" spans="1:15">
      <c r="O30" s="103"/>
    </row>
    <row r="31" spans="1:15">
      <c r="O31" s="103"/>
    </row>
    <row r="32" spans="1:15">
      <c r="O32" s="103"/>
    </row>
    <row r="33" spans="15:15">
      <c r="O33" s="103"/>
    </row>
    <row r="34" spans="15:15">
      <c r="O34" s="103"/>
    </row>
    <row r="35" spans="15:15">
      <c r="O35" s="103"/>
    </row>
    <row r="36" spans="15:15">
      <c r="O36" s="103"/>
    </row>
    <row r="37" spans="15:15">
      <c r="O37" s="103"/>
    </row>
    <row r="38" spans="15:15">
      <c r="O38" s="103"/>
    </row>
    <row r="39" spans="15:15">
      <c r="O39" s="103"/>
    </row>
    <row r="40" spans="15:15">
      <c r="O40" s="103"/>
    </row>
    <row r="41" spans="15:15">
      <c r="O41" s="103"/>
    </row>
    <row r="42" spans="15:15">
      <c r="O42" s="103"/>
    </row>
    <row r="43" spans="15:15">
      <c r="O43" s="103"/>
    </row>
    <row r="44" spans="15:15">
      <c r="O44" s="103"/>
    </row>
    <row r="45" spans="15:15">
      <c r="O45" s="103"/>
    </row>
    <row r="46" spans="15:15">
      <c r="O46" s="103"/>
    </row>
    <row r="47" spans="15:15">
      <c r="O47" s="103"/>
    </row>
    <row r="48" spans="15:15">
      <c r="O48" s="103"/>
    </row>
    <row r="49" spans="15:15">
      <c r="O49" s="103"/>
    </row>
    <row r="50" spans="15:15">
      <c r="O50" s="103"/>
    </row>
    <row r="51" spans="15:15">
      <c r="O51" s="103"/>
    </row>
    <row r="52" spans="15:15">
      <c r="O52" s="103"/>
    </row>
    <row r="53" spans="15:15">
      <c r="O53" s="103"/>
    </row>
    <row r="54" spans="15:15">
      <c r="O54" s="103"/>
    </row>
    <row r="55" spans="15:15">
      <c r="O55" s="103"/>
    </row>
    <row r="56" spans="15:15">
      <c r="O56" s="103"/>
    </row>
    <row r="57" spans="15:15">
      <c r="O57" s="103"/>
    </row>
    <row r="58" spans="15:15">
      <c r="O58" s="103"/>
    </row>
    <row r="59" spans="15:15">
      <c r="O59" s="103"/>
    </row>
    <row r="60" spans="15:15">
      <c r="O60" s="103"/>
    </row>
    <row r="61" spans="15:15">
      <c r="O61" s="103"/>
    </row>
    <row r="62" spans="15:15">
      <c r="O62" s="103"/>
    </row>
    <row r="63" spans="15:15">
      <c r="O63" s="103"/>
    </row>
    <row r="64" spans="15:15">
      <c r="O64" s="103"/>
    </row>
    <row r="65" spans="15:15">
      <c r="O65" s="103"/>
    </row>
    <row r="66" spans="15:15">
      <c r="O66" s="103"/>
    </row>
    <row r="67" spans="15:15">
      <c r="O67" s="103"/>
    </row>
    <row r="68" spans="15:15">
      <c r="O68" s="103"/>
    </row>
    <row r="69" spans="15:15">
      <c r="O69" s="103"/>
    </row>
    <row r="70" spans="15:15">
      <c r="O70" s="103"/>
    </row>
    <row r="71" spans="15:15">
      <c r="O71" s="103"/>
    </row>
    <row r="72" spans="15:15">
      <c r="O72" s="103"/>
    </row>
    <row r="73" spans="15:15">
      <c r="O73" s="103"/>
    </row>
    <row r="74" spans="15:15">
      <c r="O74" s="103"/>
    </row>
    <row r="75" spans="15:15">
      <c r="O75" s="103"/>
    </row>
    <row r="76" spans="15:15">
      <c r="O76" s="103"/>
    </row>
    <row r="77" spans="15:15">
      <c r="O77" s="103"/>
    </row>
    <row r="78" spans="15:15">
      <c r="O78" s="103"/>
    </row>
    <row r="79" spans="15:15">
      <c r="O79" s="103"/>
    </row>
    <row r="80" spans="15:15">
      <c r="O80" s="103"/>
    </row>
    <row r="81" spans="15:15">
      <c r="O81" s="103"/>
    </row>
    <row r="82" spans="15:15">
      <c r="O82" s="103"/>
    </row>
  </sheetData>
  <mergeCells count="3">
    <mergeCell ref="B5:O5"/>
    <mergeCell ref="B16:O16"/>
    <mergeCell ref="A2:O2"/>
  </mergeCells>
  <phoneticPr fontId="0" type="noConversion"/>
  <printOptions horizontalCentered="1"/>
  <pageMargins left="0.78740157480314965" right="0.78740157480314965" top="1.0687500000000001" bottom="0.98425196850393704" header="0.78740157480314965" footer="0.78740157480314965"/>
  <pageSetup paperSize="9" scale="9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unka24">
    <tabColor rgb="FF92D050"/>
    <pageSetUpPr fitToPage="1"/>
  </sheetPr>
  <dimension ref="A1:H47"/>
  <sheetViews>
    <sheetView zoomScale="120" zoomScaleNormal="120" zoomScalePageLayoutView="120" workbookViewId="0">
      <selection activeCell="E1" sqref="E1"/>
    </sheetView>
  </sheetViews>
  <sheetFormatPr defaultRowHeight="12.75"/>
  <cols>
    <col min="1" max="1" width="13.83203125" style="45" customWidth="1"/>
    <col min="2" max="2" width="88.6640625" style="45" customWidth="1"/>
    <col min="3" max="3" width="16.83203125" style="45" customWidth="1"/>
    <col min="4" max="4" width="4.83203125" style="644" customWidth="1"/>
    <col min="5" max="16384" width="9.33203125" style="45"/>
  </cols>
  <sheetData>
    <row r="1" spans="1:8" ht="47.25" customHeight="1">
      <c r="B1" s="873" t="str">
        <f>+CONCATENATE("A ",LEFT(KV_ÖSSZEFÜGGÉSEK!A5,4),". évi általános működés és ágazati feladatok támogatásának alakulása jogcímenként")</f>
        <v>A 2021. évi általános működés és ágazati feladatok támogatásának alakulása jogcímenként</v>
      </c>
      <c r="C1" s="873"/>
      <c r="D1" s="874" t="str">
        <f>CONCATENATE("5. tájékoztató tábla ",ALAPADATOK!A7," ",ALAPADATOK!B7," ",ALAPADATOK!C7," ",ALAPADATOK!D7," ",ALAPADATOK!E7," ",ALAPADATOK!F7," ",ALAPADATOK!G7," ",ALAPADATOK!H7)</f>
        <v>5. tájékoztató tábla a … / 2021 (  ) önkormányzati rendelethez</v>
      </c>
    </row>
    <row r="2" spans="1:8" ht="22.5" customHeight="1" thickBot="1">
      <c r="B2" s="350"/>
      <c r="C2" s="641" t="s">
        <v>653</v>
      </c>
      <c r="D2" s="874"/>
    </row>
    <row r="3" spans="1:8" s="46" customFormat="1" ht="62.25" customHeight="1" thickBot="1">
      <c r="A3" s="642" t="s">
        <v>658</v>
      </c>
      <c r="B3" s="267" t="s">
        <v>52</v>
      </c>
      <c r="C3" s="626" t="str">
        <f>+CONCATENATE(LEFT(KV_ÖSSZEFÜGGÉSEK!A5,4),". évi tervezett támogatás összesen")</f>
        <v>2021. évi tervezett támogatás összesen</v>
      </c>
      <c r="D3" s="874"/>
      <c r="H3" s="622"/>
    </row>
    <row r="4" spans="1:8" s="47" customFormat="1" ht="13.5" thickBot="1">
      <c r="A4" s="643" t="s">
        <v>481</v>
      </c>
      <c r="B4" s="171" t="s">
        <v>482</v>
      </c>
      <c r="C4" s="172" t="s">
        <v>483</v>
      </c>
      <c r="D4" s="874"/>
    </row>
    <row r="5" spans="1:8">
      <c r="A5" s="702"/>
      <c r="B5" s="710" t="s">
        <v>740</v>
      </c>
      <c r="C5" s="718">
        <f>SUM(C7:C17)-C9</f>
        <v>84661051</v>
      </c>
      <c r="D5" s="874"/>
    </row>
    <row r="6" spans="1:8">
      <c r="A6" s="709"/>
      <c r="B6" s="703"/>
      <c r="C6" s="704"/>
      <c r="D6" s="874"/>
    </row>
    <row r="7" spans="1:8">
      <c r="A7" s="709" t="s">
        <v>685</v>
      </c>
      <c r="B7" s="703" t="s">
        <v>686</v>
      </c>
      <c r="C7" s="704">
        <v>54659223</v>
      </c>
      <c r="D7" s="874"/>
    </row>
    <row r="8" spans="1:8" ht="12.75" customHeight="1">
      <c r="A8" s="705"/>
      <c r="B8" s="706"/>
      <c r="C8" s="704"/>
      <c r="D8" s="874"/>
    </row>
    <row r="9" spans="1:8">
      <c r="A9" s="705" t="s">
        <v>687</v>
      </c>
      <c r="B9" s="706" t="s">
        <v>688</v>
      </c>
      <c r="C9" s="704">
        <f>C10+C11+C12+C13</f>
        <v>20036519</v>
      </c>
      <c r="D9" s="874"/>
    </row>
    <row r="10" spans="1:8">
      <c r="A10" s="705" t="s">
        <v>689</v>
      </c>
      <c r="B10" s="706" t="s">
        <v>690</v>
      </c>
      <c r="C10" s="719">
        <v>6021780</v>
      </c>
      <c r="D10" s="874"/>
    </row>
    <row r="11" spans="1:8">
      <c r="A11" s="705" t="s">
        <v>691</v>
      </c>
      <c r="B11" s="706" t="s">
        <v>692</v>
      </c>
      <c r="C11" s="719">
        <v>8235525</v>
      </c>
      <c r="D11" s="874"/>
    </row>
    <row r="12" spans="1:8">
      <c r="A12" s="705" t="s">
        <v>693</v>
      </c>
      <c r="B12" s="706" t="s">
        <v>694</v>
      </c>
      <c r="C12" s="719">
        <v>271858</v>
      </c>
      <c r="D12" s="874"/>
    </row>
    <row r="13" spans="1:8">
      <c r="A13" s="705" t="s">
        <v>695</v>
      </c>
      <c r="B13" s="706" t="s">
        <v>696</v>
      </c>
      <c r="C13" s="719">
        <v>5507356</v>
      </c>
      <c r="D13" s="874"/>
    </row>
    <row r="14" spans="1:8">
      <c r="A14" s="705" t="s">
        <v>697</v>
      </c>
      <c r="B14" s="706" t="s">
        <v>698</v>
      </c>
      <c r="C14" s="704">
        <v>9946287</v>
      </c>
      <c r="D14" s="874"/>
    </row>
    <row r="15" spans="1:8" ht="12.95" customHeight="1">
      <c r="A15" s="705" t="s">
        <v>699</v>
      </c>
      <c r="B15" s="706" t="s">
        <v>700</v>
      </c>
      <c r="C15" s="704"/>
      <c r="D15" s="874"/>
    </row>
    <row r="16" spans="1:8">
      <c r="A16" s="705"/>
      <c r="B16" s="706" t="s">
        <v>701</v>
      </c>
      <c r="C16" s="704">
        <v>19022</v>
      </c>
      <c r="D16" s="874"/>
    </row>
    <row r="17" spans="1:4">
      <c r="A17" s="705" t="s">
        <v>702</v>
      </c>
      <c r="B17" s="706" t="s">
        <v>703</v>
      </c>
      <c r="C17" s="704"/>
      <c r="D17" s="874"/>
    </row>
    <row r="18" spans="1:4">
      <c r="A18" s="705"/>
      <c r="B18" s="706"/>
      <c r="C18" s="704"/>
      <c r="D18" s="874"/>
    </row>
    <row r="19" spans="1:4">
      <c r="A19" s="705"/>
      <c r="B19" s="706" t="s">
        <v>704</v>
      </c>
      <c r="C19" s="704"/>
      <c r="D19" s="874"/>
    </row>
    <row r="20" spans="1:4">
      <c r="A20" s="705"/>
      <c r="B20" s="706"/>
      <c r="C20" s="704"/>
      <c r="D20" s="874"/>
    </row>
    <row r="21" spans="1:4">
      <c r="A21" s="705"/>
      <c r="B21" s="706"/>
      <c r="C21" s="704"/>
      <c r="D21" s="874"/>
    </row>
    <row r="22" spans="1:4">
      <c r="A22" s="705"/>
      <c r="B22" s="707" t="s">
        <v>705</v>
      </c>
      <c r="C22" s="718">
        <f>SUM(C24:C29)</f>
        <v>66362700</v>
      </c>
      <c r="D22" s="874"/>
    </row>
    <row r="23" spans="1:4">
      <c r="A23" s="705"/>
      <c r="B23" s="706"/>
      <c r="C23" s="704"/>
      <c r="D23" s="874"/>
    </row>
    <row r="24" spans="1:4">
      <c r="A24" s="705" t="s">
        <v>706</v>
      </c>
      <c r="B24" s="706" t="s">
        <v>707</v>
      </c>
      <c r="C24" s="704">
        <v>37919700</v>
      </c>
      <c r="D24" s="874"/>
    </row>
    <row r="25" spans="1:4">
      <c r="A25" s="705"/>
      <c r="B25" s="706" t="s">
        <v>708</v>
      </c>
      <c r="C25" s="704">
        <v>14595000</v>
      </c>
      <c r="D25" s="874"/>
    </row>
    <row r="26" spans="1:4">
      <c r="A26" s="705" t="s">
        <v>709</v>
      </c>
      <c r="B26" s="706" t="s">
        <v>710</v>
      </c>
      <c r="C26" s="704">
        <v>7792000</v>
      </c>
      <c r="D26" s="874"/>
    </row>
    <row r="27" spans="1:4">
      <c r="A27" s="705" t="s">
        <v>711</v>
      </c>
      <c r="B27" s="706" t="s">
        <v>712</v>
      </c>
      <c r="C27" s="704">
        <v>1134000</v>
      </c>
      <c r="D27" s="874"/>
    </row>
    <row r="28" spans="1:4">
      <c r="A28" s="705"/>
      <c r="B28" s="706" t="s">
        <v>713</v>
      </c>
      <c r="C28" s="704">
        <v>4058000</v>
      </c>
      <c r="D28" s="874"/>
    </row>
    <row r="29" spans="1:4">
      <c r="A29" s="705"/>
      <c r="B29" s="706" t="s">
        <v>748</v>
      </c>
      <c r="C29" s="704">
        <v>864000</v>
      </c>
      <c r="D29" s="874"/>
    </row>
    <row r="30" spans="1:4">
      <c r="A30" s="705"/>
      <c r="B30" s="706"/>
      <c r="C30" s="704"/>
      <c r="D30" s="874"/>
    </row>
    <row r="31" spans="1:4">
      <c r="A31" s="705"/>
      <c r="B31" s="706"/>
      <c r="C31" s="704"/>
      <c r="D31" s="874"/>
    </row>
    <row r="32" spans="1:4" ht="21">
      <c r="A32" s="705"/>
      <c r="B32" s="707" t="s">
        <v>714</v>
      </c>
      <c r="C32" s="718">
        <f>SUM(C34:C41)</f>
        <v>77157895</v>
      </c>
      <c r="D32" s="874"/>
    </row>
    <row r="33" spans="1:4">
      <c r="A33" s="705"/>
      <c r="B33" s="706"/>
      <c r="C33" s="704"/>
      <c r="D33" s="874"/>
    </row>
    <row r="34" spans="1:4">
      <c r="A34" s="705" t="s">
        <v>715</v>
      </c>
      <c r="B34" s="706" t="s">
        <v>716</v>
      </c>
      <c r="C34" s="704">
        <v>16052000</v>
      </c>
      <c r="D34" s="874"/>
    </row>
    <row r="35" spans="1:4">
      <c r="A35" s="705" t="s">
        <v>717</v>
      </c>
      <c r="B35" s="706" t="s">
        <v>718</v>
      </c>
      <c r="C35" s="704">
        <v>3318000</v>
      </c>
      <c r="D35" s="874"/>
    </row>
    <row r="36" spans="1:4">
      <c r="A36" s="705" t="s">
        <v>719</v>
      </c>
      <c r="B36" s="706" t="s">
        <v>720</v>
      </c>
      <c r="C36" s="704">
        <v>15847920</v>
      </c>
      <c r="D36" s="874"/>
    </row>
    <row r="37" spans="1:4">
      <c r="A37" s="705" t="s">
        <v>721</v>
      </c>
      <c r="B37" s="706" t="s">
        <v>722</v>
      </c>
      <c r="C37" s="704">
        <v>16999615</v>
      </c>
      <c r="D37" s="874"/>
    </row>
    <row r="38" spans="1:4">
      <c r="A38" s="705" t="s">
        <v>723</v>
      </c>
      <c r="B38" s="706" t="s">
        <v>724</v>
      </c>
      <c r="C38" s="704">
        <v>255360</v>
      </c>
      <c r="D38" s="874"/>
    </row>
    <row r="39" spans="1:4">
      <c r="A39" s="705" t="s">
        <v>725</v>
      </c>
      <c r="B39" s="706" t="s">
        <v>726</v>
      </c>
      <c r="C39" s="704">
        <v>2550000</v>
      </c>
      <c r="D39" s="874"/>
    </row>
    <row r="40" spans="1:4">
      <c r="A40" s="705" t="s">
        <v>727</v>
      </c>
      <c r="B40" s="706" t="s">
        <v>728</v>
      </c>
      <c r="C40" s="704">
        <v>13632000</v>
      </c>
      <c r="D40" s="874"/>
    </row>
    <row r="41" spans="1:4">
      <c r="A41" s="705" t="s">
        <v>729</v>
      </c>
      <c r="B41" s="706" t="s">
        <v>730</v>
      </c>
      <c r="C41" s="704">
        <v>8503000</v>
      </c>
      <c r="D41" s="874"/>
    </row>
    <row r="42" spans="1:4">
      <c r="A42" s="705"/>
      <c r="B42" s="706"/>
      <c r="C42" s="704"/>
      <c r="D42" s="874"/>
    </row>
    <row r="43" spans="1:4">
      <c r="A43" s="705" t="s">
        <v>731</v>
      </c>
      <c r="B43" s="706" t="s">
        <v>732</v>
      </c>
      <c r="C43" s="718">
        <v>5051760</v>
      </c>
      <c r="D43" s="874"/>
    </row>
    <row r="44" spans="1:4">
      <c r="A44" s="646"/>
      <c r="B44" s="107"/>
      <c r="C44" s="380"/>
      <c r="D44" s="874"/>
    </row>
    <row r="45" spans="1:4" ht="13.5" thickBot="1">
      <c r="A45" s="647"/>
      <c r="B45" s="108"/>
      <c r="C45" s="380"/>
      <c r="D45" s="874"/>
    </row>
    <row r="46" spans="1:4" s="49" customFormat="1" ht="19.5" customHeight="1" thickBot="1">
      <c r="A46" s="648"/>
      <c r="B46" s="33" t="s">
        <v>53</v>
      </c>
      <c r="C46" s="48">
        <f>C5+C22+C32+C43</f>
        <v>233233406</v>
      </c>
      <c r="D46" s="874"/>
    </row>
    <row r="47" spans="1:4">
      <c r="A47" s="875" t="s">
        <v>659</v>
      </c>
      <c r="B47" s="875"/>
    </row>
  </sheetData>
  <mergeCells count="3">
    <mergeCell ref="B1:C1"/>
    <mergeCell ref="D1:D46"/>
    <mergeCell ref="A47:B47"/>
  </mergeCells>
  <printOptions horizontalCentered="1"/>
  <pageMargins left="0.78740157480314965" right="0.78740157480314965" top="0.98425196850393704" bottom="0.98425196850393704" header="0.78740157480314965" footer="0.78740157480314965"/>
  <pageSetup paperSize="9" orientation="landscape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unka26">
    <tabColor rgb="FF92D050"/>
  </sheetPr>
  <dimension ref="A1:D40"/>
  <sheetViews>
    <sheetView zoomScale="120" zoomScaleNormal="120" workbookViewId="0">
      <selection activeCell="F1" sqref="F1"/>
    </sheetView>
  </sheetViews>
  <sheetFormatPr defaultRowHeight="12.75"/>
  <cols>
    <col min="1" max="1" width="6.6640625" customWidth="1"/>
    <col min="2" max="2" width="43.33203125" customWidth="1"/>
    <col min="3" max="3" width="31.1640625" customWidth="1"/>
    <col min="4" max="4" width="14.83203125" customWidth="1"/>
  </cols>
  <sheetData>
    <row r="1" spans="1:4" ht="15">
      <c r="C1" s="614"/>
      <c r="D1" s="621" t="str">
        <f>CONCATENATE("6. tájékoztató tábla ",ALAPADATOK!A7," ",ALAPADATOK!B7," ",ALAPADATOK!C7," ",ALAPADATOK!D7," ",ALAPADATOK!E7," ",ALAPADATOK!F7," ",ALAPADATOK!G7," ",ALAPADATOK!H7)</f>
        <v>6. tájékoztató tábla a … / 2021 (  ) önkormányzati rendelethez</v>
      </c>
    </row>
    <row r="2" spans="1:4" ht="45.2" customHeight="1">
      <c r="A2" s="879" t="str">
        <f>+CONCATENATE("K I M U T A T Á S",CHAR(10),"a ",LEFT(KV_ÖSSZEFÜGGÉSEK!A5,4),". évben céljelleggel juttatott támogatásokról")</f>
        <v>K I M U T A T Á S
a 2021. évben céljelleggel juttatott támogatásokról</v>
      </c>
      <c r="B2" s="879"/>
      <c r="C2" s="879"/>
      <c r="D2" s="879"/>
    </row>
    <row r="3" spans="1:4" ht="17.25" customHeight="1">
      <c r="A3" s="349"/>
      <c r="B3" s="349"/>
      <c r="C3" s="349"/>
      <c r="D3" s="349"/>
    </row>
    <row r="4" spans="1:4" ht="13.5" thickBot="1">
      <c r="A4" s="193"/>
      <c r="B4" s="193"/>
      <c r="C4" s="876" t="str">
        <f>KV_4.sz.tájékoztató_t.!O3</f>
        <v>Forintban</v>
      </c>
      <c r="D4" s="876"/>
    </row>
    <row r="5" spans="1:4" ht="42.75" customHeight="1" thickBot="1">
      <c r="A5" s="351" t="s">
        <v>69</v>
      </c>
      <c r="B5" s="352" t="s">
        <v>125</v>
      </c>
      <c r="C5" s="352" t="s">
        <v>126</v>
      </c>
      <c r="D5" s="353" t="s">
        <v>14</v>
      </c>
    </row>
    <row r="6" spans="1:4" ht="15.95" customHeight="1">
      <c r="A6" s="194" t="s">
        <v>18</v>
      </c>
      <c r="B6" s="28" t="s">
        <v>736</v>
      </c>
      <c r="C6" s="28"/>
      <c r="D6" s="521">
        <v>2500000</v>
      </c>
    </row>
    <row r="7" spans="1:4" ht="15.95" customHeight="1">
      <c r="A7" s="195" t="s">
        <v>19</v>
      </c>
      <c r="B7" s="29" t="s">
        <v>737</v>
      </c>
      <c r="C7" s="29" t="s">
        <v>738</v>
      </c>
      <c r="D7" s="522">
        <v>700000</v>
      </c>
    </row>
    <row r="8" spans="1:4" ht="15.95" customHeight="1">
      <c r="A8" s="195" t="s">
        <v>20</v>
      </c>
      <c r="B8" s="29" t="s">
        <v>739</v>
      </c>
      <c r="C8" s="29"/>
      <c r="D8" s="522">
        <v>500000</v>
      </c>
    </row>
    <row r="9" spans="1:4" ht="15.95" customHeight="1">
      <c r="A9" s="195" t="s">
        <v>21</v>
      </c>
      <c r="B9" s="29"/>
      <c r="C9" s="29"/>
      <c r="D9" s="522"/>
    </row>
    <row r="10" spans="1:4" ht="15.95" customHeight="1">
      <c r="A10" s="195" t="s">
        <v>22</v>
      </c>
      <c r="B10" s="29"/>
      <c r="C10" s="29"/>
      <c r="D10" s="522"/>
    </row>
    <row r="11" spans="1:4" ht="15.95" customHeight="1">
      <c r="A11" s="195" t="s">
        <v>23</v>
      </c>
      <c r="B11" s="29"/>
      <c r="C11" s="29"/>
      <c r="D11" s="522"/>
    </row>
    <row r="12" spans="1:4" ht="15.95" customHeight="1">
      <c r="A12" s="195" t="s">
        <v>24</v>
      </c>
      <c r="B12" s="29"/>
      <c r="C12" s="29"/>
      <c r="D12" s="522"/>
    </row>
    <row r="13" spans="1:4" ht="15.95" customHeight="1">
      <c r="A13" s="195" t="s">
        <v>25</v>
      </c>
      <c r="B13" s="29"/>
      <c r="C13" s="29"/>
      <c r="D13" s="522"/>
    </row>
    <row r="14" spans="1:4" ht="15.95" customHeight="1">
      <c r="A14" s="195" t="s">
        <v>26</v>
      </c>
      <c r="B14" s="29"/>
      <c r="C14" s="29"/>
      <c r="D14" s="522"/>
    </row>
    <row r="15" spans="1:4" ht="15.95" customHeight="1">
      <c r="A15" s="195" t="s">
        <v>27</v>
      </c>
      <c r="B15" s="29"/>
      <c r="C15" s="29"/>
      <c r="D15" s="522"/>
    </row>
    <row r="16" spans="1:4" ht="15.95" customHeight="1">
      <c r="A16" s="195" t="s">
        <v>28</v>
      </c>
      <c r="B16" s="29"/>
      <c r="C16" s="29"/>
      <c r="D16" s="522"/>
    </row>
    <row r="17" spans="1:4" ht="15.95" customHeight="1">
      <c r="A17" s="195" t="s">
        <v>29</v>
      </c>
      <c r="B17" s="29"/>
      <c r="C17" s="29"/>
      <c r="D17" s="522"/>
    </row>
    <row r="18" spans="1:4" ht="15.95" customHeight="1">
      <c r="A18" s="195" t="s">
        <v>30</v>
      </c>
      <c r="B18" s="29"/>
      <c r="C18" s="29"/>
      <c r="D18" s="522"/>
    </row>
    <row r="19" spans="1:4" ht="15.95" customHeight="1">
      <c r="A19" s="195" t="s">
        <v>31</v>
      </c>
      <c r="B19" s="29"/>
      <c r="C19" s="29"/>
      <c r="D19" s="522"/>
    </row>
    <row r="20" spans="1:4" ht="15.95" customHeight="1">
      <c r="A20" s="195" t="s">
        <v>32</v>
      </c>
      <c r="B20" s="29"/>
      <c r="C20" s="29"/>
      <c r="D20" s="522"/>
    </row>
    <row r="21" spans="1:4" ht="15.95" customHeight="1">
      <c r="A21" s="195" t="s">
        <v>33</v>
      </c>
      <c r="B21" s="29"/>
      <c r="C21" s="29"/>
      <c r="D21" s="522"/>
    </row>
    <row r="22" spans="1:4" ht="15.95" customHeight="1">
      <c r="A22" s="195" t="s">
        <v>34</v>
      </c>
      <c r="B22" s="29"/>
      <c r="C22" s="29"/>
      <c r="D22" s="522"/>
    </row>
    <row r="23" spans="1:4" ht="15.95" customHeight="1">
      <c r="A23" s="195" t="s">
        <v>35</v>
      </c>
      <c r="B23" s="29"/>
      <c r="C23" s="29"/>
      <c r="D23" s="522"/>
    </row>
    <row r="24" spans="1:4" ht="15.95" customHeight="1">
      <c r="A24" s="195" t="s">
        <v>36</v>
      </c>
      <c r="B24" s="29"/>
      <c r="C24" s="29"/>
      <c r="D24" s="522"/>
    </row>
    <row r="25" spans="1:4" ht="15.95" customHeight="1">
      <c r="A25" s="195" t="s">
        <v>37</v>
      </c>
      <c r="B25" s="29"/>
      <c r="C25" s="29"/>
      <c r="D25" s="522"/>
    </row>
    <row r="26" spans="1:4" ht="15.95" customHeight="1">
      <c r="A26" s="195" t="s">
        <v>38</v>
      </c>
      <c r="B26" s="29"/>
      <c r="C26" s="29"/>
      <c r="D26" s="522"/>
    </row>
    <row r="27" spans="1:4" ht="15.95" customHeight="1">
      <c r="A27" s="195" t="s">
        <v>39</v>
      </c>
      <c r="B27" s="29"/>
      <c r="C27" s="29"/>
      <c r="D27" s="522"/>
    </row>
    <row r="28" spans="1:4" ht="15.95" customHeight="1">
      <c r="A28" s="195" t="s">
        <v>40</v>
      </c>
      <c r="B28" s="29"/>
      <c r="C28" s="29"/>
      <c r="D28" s="522"/>
    </row>
    <row r="29" spans="1:4" ht="15.95" customHeight="1">
      <c r="A29" s="195" t="s">
        <v>41</v>
      </c>
      <c r="B29" s="29"/>
      <c r="C29" s="29"/>
      <c r="D29" s="522"/>
    </row>
    <row r="30" spans="1:4" ht="15.95" customHeight="1">
      <c r="A30" s="195" t="s">
        <v>42</v>
      </c>
      <c r="B30" s="29"/>
      <c r="C30" s="29"/>
      <c r="D30" s="522"/>
    </row>
    <row r="31" spans="1:4" ht="15.95" customHeight="1">
      <c r="A31" s="195" t="s">
        <v>43</v>
      </c>
      <c r="B31" s="29"/>
      <c r="C31" s="29"/>
      <c r="D31" s="522"/>
    </row>
    <row r="32" spans="1:4" ht="15.95" customHeight="1">
      <c r="A32" s="195" t="s">
        <v>44</v>
      </c>
      <c r="B32" s="29"/>
      <c r="C32" s="29"/>
      <c r="D32" s="522"/>
    </row>
    <row r="33" spans="1:4" ht="15.95" customHeight="1">
      <c r="A33" s="195" t="s">
        <v>45</v>
      </c>
      <c r="B33" s="29"/>
      <c r="C33" s="29"/>
      <c r="D33" s="522"/>
    </row>
    <row r="34" spans="1:4" ht="15.95" customHeight="1">
      <c r="A34" s="195" t="s">
        <v>46</v>
      </c>
      <c r="B34" s="29"/>
      <c r="C34" s="29"/>
      <c r="D34" s="522"/>
    </row>
    <row r="35" spans="1:4" ht="15.95" customHeight="1">
      <c r="A35" s="195" t="s">
        <v>127</v>
      </c>
      <c r="B35" s="29"/>
      <c r="C35" s="29"/>
      <c r="D35" s="523"/>
    </row>
    <row r="36" spans="1:4" ht="15.95" customHeight="1">
      <c r="A36" s="195" t="s">
        <v>128</v>
      </c>
      <c r="B36" s="29"/>
      <c r="C36" s="29"/>
      <c r="D36" s="523"/>
    </row>
    <row r="37" spans="1:4" ht="15.95" customHeight="1">
      <c r="A37" s="195" t="s">
        <v>129</v>
      </c>
      <c r="B37" s="29"/>
      <c r="C37" s="29"/>
      <c r="D37" s="523"/>
    </row>
    <row r="38" spans="1:4" ht="15.95" customHeight="1" thickBot="1">
      <c r="A38" s="196" t="s">
        <v>130</v>
      </c>
      <c r="B38" s="30"/>
      <c r="C38" s="30"/>
      <c r="D38" s="524"/>
    </row>
    <row r="39" spans="1:4" ht="15.95" customHeight="1" thickBot="1">
      <c r="A39" s="877" t="s">
        <v>53</v>
      </c>
      <c r="B39" s="878"/>
      <c r="C39" s="197"/>
      <c r="D39" s="525">
        <f>SUM(D6:D38)</f>
        <v>3700000</v>
      </c>
    </row>
    <row r="40" spans="1:4">
      <c r="A40" t="s">
        <v>199</v>
      </c>
    </row>
  </sheetData>
  <sheetProtection sheet="1"/>
  <mergeCells count="3">
    <mergeCell ref="C4:D4"/>
    <mergeCell ref="A39:B39"/>
    <mergeCell ref="A2:D2"/>
  </mergeCells>
  <phoneticPr fontId="29" type="noConversion"/>
  <conditionalFormatting sqref="D39">
    <cfRule type="cellIs" dxfId="0" priority="1" stopIfTrue="1" operator="equal">
      <formula>0</formula>
    </cfRule>
  </conditionalFormatting>
  <printOptions horizontalCentered="1"/>
  <pageMargins left="0.78740157480314965" right="0.78740157480314965" top="1.06" bottom="0.98425196850393704" header="0.78740157480314965" footer="0.78740157480314965"/>
  <pageSetup paperSize="9" scale="95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unka27">
    <tabColor rgb="FF92D050"/>
  </sheetPr>
  <dimension ref="A1:H51"/>
  <sheetViews>
    <sheetView zoomScale="120" zoomScaleNormal="120" zoomScaleSheetLayoutView="100" workbookViewId="0">
      <selection activeCell="G1" sqref="G1"/>
    </sheetView>
  </sheetViews>
  <sheetFormatPr defaultRowHeight="15.75"/>
  <cols>
    <col min="1" max="1" width="9" style="355" customWidth="1"/>
    <col min="2" max="2" width="66.33203125" style="355" bestFit="1" customWidth="1"/>
    <col min="3" max="3" width="15.5" style="356" customWidth="1"/>
    <col min="4" max="5" width="15.5" style="355" customWidth="1"/>
    <col min="6" max="6" width="9" style="386" customWidth="1"/>
    <col min="7" max="7" width="9.33203125" style="386"/>
    <col min="8" max="8" width="14.6640625" style="386" bestFit="1" customWidth="1"/>
    <col min="9" max="16384" width="9.33203125" style="386"/>
  </cols>
  <sheetData>
    <row r="1" spans="1:5">
      <c r="C1" s="617"/>
      <c r="D1" s="614"/>
      <c r="E1" s="621" t="str">
        <f>CONCATENATE("7. tájékoztató tábla ",ALAPADATOK!A7," ",ALAPADATOK!B7," ",ALAPADATOK!C7," ",ALAPADATOK!D7," ",ALAPADATOK!E7," ",ALAPADATOK!F7," ",ALAPADATOK!G7," ",ALAPADATOK!H7)</f>
        <v>7. tájékoztató tábla a … / 2021 (  ) önkormányzati rendelethez</v>
      </c>
    </row>
    <row r="2" spans="1:5">
      <c r="A2" s="880" t="str">
        <f>CONCATENATE(ALAPADATOK!A3)</f>
        <v>Szászvár Nagyközség Önkormányzata</v>
      </c>
      <c r="B2" s="881"/>
      <c r="C2" s="881"/>
      <c r="D2" s="881"/>
      <c r="E2" s="881"/>
    </row>
    <row r="3" spans="1:5">
      <c r="A3" s="854" t="str">
        <f>CONCATENATE(ALAPADATOK!D7,". ÉVI KÖLTSÉGVETÉSI ÉVET KÖVETŐ 3 ÉV TERVEZETT")</f>
        <v>2021. ÉVI KÖLTSÉGVETÉSI ÉVET KÖVETŐ 3 ÉV TERVEZETT</v>
      </c>
      <c r="B3" s="882"/>
      <c r="C3" s="882"/>
      <c r="D3" s="882"/>
      <c r="E3" s="882"/>
    </row>
    <row r="4" spans="1:5" ht="15.95" customHeight="1">
      <c r="A4" s="781" t="s">
        <v>583</v>
      </c>
      <c r="B4" s="781"/>
      <c r="C4" s="781"/>
      <c r="D4" s="781"/>
      <c r="E4" s="781"/>
    </row>
    <row r="5" spans="1:5" ht="15.95" customHeight="1" thickBot="1">
      <c r="A5" s="780" t="s">
        <v>150</v>
      </c>
      <c r="B5" s="780"/>
      <c r="D5" s="129"/>
      <c r="E5" s="283" t="str">
        <f>KV_4.sz.tájékoztató_t.!O3</f>
        <v>Forintban</v>
      </c>
    </row>
    <row r="6" spans="1:5" ht="38.1" customHeight="1" thickBot="1">
      <c r="A6" s="23" t="s">
        <v>69</v>
      </c>
      <c r="B6" s="24" t="s">
        <v>17</v>
      </c>
      <c r="C6" s="24" t="str">
        <f>+CONCATENATE(LEFT(KV_ÖSSZEFÜGGÉSEK!A5,4)+1,". évi")</f>
        <v>2022. évi</v>
      </c>
      <c r="D6" s="379" t="str">
        <f>+CONCATENATE(LEFT(KV_ÖSSZEFÜGGÉSEK!A5,4)+2,". évi")</f>
        <v>2023. évi</v>
      </c>
      <c r="E6" s="147" t="str">
        <f>+CONCATENATE(LEFT(KV_ÖSSZEFÜGGÉSEK!A5,4)+3,". évi")</f>
        <v>2024. évi</v>
      </c>
    </row>
    <row r="7" spans="1:5" s="387" customFormat="1" ht="12" customHeight="1" thickBot="1">
      <c r="A7" s="31" t="s">
        <v>481</v>
      </c>
      <c r="B7" s="32" t="s">
        <v>482</v>
      </c>
      <c r="C7" s="32" t="s">
        <v>483</v>
      </c>
      <c r="D7" s="32" t="s">
        <v>485</v>
      </c>
      <c r="E7" s="421" t="s">
        <v>484</v>
      </c>
    </row>
    <row r="8" spans="1:5" s="388" customFormat="1" ht="12" customHeight="1" thickBot="1">
      <c r="A8" s="20" t="s">
        <v>18</v>
      </c>
      <c r="B8" s="21" t="s">
        <v>517</v>
      </c>
      <c r="C8" s="438">
        <v>240000000</v>
      </c>
      <c r="D8" s="438">
        <f>ROUND(C8*1.05,0)</f>
        <v>252000000</v>
      </c>
      <c r="E8" s="439">
        <f>ROUND(D8*1.05,0)</f>
        <v>264600000</v>
      </c>
    </row>
    <row r="9" spans="1:5" s="388" customFormat="1" ht="12" customHeight="1" thickBot="1">
      <c r="A9" s="20" t="s">
        <v>19</v>
      </c>
      <c r="B9" s="268" t="s">
        <v>367</v>
      </c>
      <c r="C9" s="438">
        <v>40000000</v>
      </c>
      <c r="D9" s="438">
        <f>ROUND(C9*1.05,0)</f>
        <v>42000000</v>
      </c>
      <c r="E9" s="439">
        <f>ROUND(D9*1.05,0)</f>
        <v>44100000</v>
      </c>
    </row>
    <row r="10" spans="1:5" s="388" customFormat="1" ht="12" customHeight="1" thickBot="1">
      <c r="A10" s="20" t="s">
        <v>20</v>
      </c>
      <c r="B10" s="21" t="s">
        <v>374</v>
      </c>
      <c r="C10" s="438"/>
      <c r="D10" s="438"/>
      <c r="E10" s="439"/>
    </row>
    <row r="11" spans="1:5" s="388" customFormat="1" ht="12" customHeight="1" thickBot="1">
      <c r="A11" s="20" t="s">
        <v>171</v>
      </c>
      <c r="B11" s="21" t="s">
        <v>262</v>
      </c>
      <c r="C11" s="378">
        <f>SUM(C12:C18)</f>
        <v>31025000</v>
      </c>
      <c r="D11" s="378">
        <f>SUM(D12:D18)</f>
        <v>23551250</v>
      </c>
      <c r="E11" s="420">
        <f>SUM(E12:E18)</f>
        <v>33231313</v>
      </c>
    </row>
    <row r="12" spans="1:5" s="388" customFormat="1" ht="12" customHeight="1">
      <c r="A12" s="15" t="s">
        <v>263</v>
      </c>
      <c r="B12" s="389" t="str">
        <f>KV_1.1.sz.mell.!B32</f>
        <v>Pótlék</v>
      </c>
      <c r="C12" s="373"/>
      <c r="D12" s="373"/>
      <c r="E12" s="241"/>
    </row>
    <row r="13" spans="1:5" s="388" customFormat="1" ht="12" customHeight="1">
      <c r="A13" s="14" t="s">
        <v>264</v>
      </c>
      <c r="B13" s="390" t="str">
        <f>KV_1.1.sz.mell.!B33</f>
        <v>Idegenforgalmi adó</v>
      </c>
      <c r="C13" s="372">
        <v>140000</v>
      </c>
      <c r="D13" s="372">
        <f>ROUND(C13*1.05,0)</f>
        <v>147000</v>
      </c>
      <c r="E13" s="240">
        <f>ROUND(D13*1.05,0)</f>
        <v>154350</v>
      </c>
    </row>
    <row r="14" spans="1:5" s="388" customFormat="1" ht="12" customHeight="1">
      <c r="A14" s="14" t="s">
        <v>265</v>
      </c>
      <c r="B14" s="390" t="str">
        <f>KV_1.1.sz.mell.!B34</f>
        <v>Iparűzési adó</v>
      </c>
      <c r="C14" s="372">
        <v>21000000</v>
      </c>
      <c r="D14" s="372">
        <f>ROUND(C14*1.05,0)</f>
        <v>22050000</v>
      </c>
      <c r="E14" s="240">
        <f>ROUND(D14*1.05,0)</f>
        <v>23152500</v>
      </c>
    </row>
    <row r="15" spans="1:5" s="388" customFormat="1" ht="12" customHeight="1">
      <c r="A15" s="14" t="s">
        <v>266</v>
      </c>
      <c r="B15" s="390" t="str">
        <f>KV_1.1.sz.mell.!B35</f>
        <v>Talajterhelési díj</v>
      </c>
      <c r="C15" s="372"/>
      <c r="D15" s="372">
        <f t="shared" ref="D15:E17" si="0">ROUND(C15*1.05,0)</f>
        <v>0</v>
      </c>
      <c r="E15" s="240">
        <f t="shared" si="0"/>
        <v>0</v>
      </c>
    </row>
    <row r="16" spans="1:5" s="388" customFormat="1" ht="12" customHeight="1">
      <c r="A16" s="14" t="s">
        <v>538</v>
      </c>
      <c r="B16" s="390" t="str">
        <f>KV_1.1.sz.mell.!B36</f>
        <v>Gépjárműadó</v>
      </c>
      <c r="C16" s="372"/>
      <c r="D16" s="372">
        <f t="shared" si="0"/>
        <v>0</v>
      </c>
      <c r="E16" s="240">
        <f t="shared" si="0"/>
        <v>0</v>
      </c>
    </row>
    <row r="17" spans="1:6" s="388" customFormat="1" ht="12" customHeight="1">
      <c r="A17" s="14" t="s">
        <v>539</v>
      </c>
      <c r="B17" s="390" t="str">
        <f>KV_1.1.sz.mell.!B37</f>
        <v>Egyéb bevétel (mezőőri jár.)</v>
      </c>
      <c r="C17" s="372">
        <v>385000</v>
      </c>
      <c r="D17" s="372">
        <f t="shared" si="0"/>
        <v>404250</v>
      </c>
      <c r="E17" s="240">
        <f t="shared" si="0"/>
        <v>424463</v>
      </c>
    </row>
    <row r="18" spans="1:6" s="388" customFormat="1" ht="12" customHeight="1" thickBot="1">
      <c r="A18" s="16" t="s">
        <v>540</v>
      </c>
      <c r="B18" s="391" t="str">
        <f>KV_1.1.sz.mell.!B38</f>
        <v>Kommunális adó</v>
      </c>
      <c r="C18" s="374">
        <v>9500000</v>
      </c>
      <c r="D18" s="374">
        <v>950000</v>
      </c>
      <c r="E18" s="242">
        <v>9500000</v>
      </c>
    </row>
    <row r="19" spans="1:6" s="388" customFormat="1" ht="12" customHeight="1" thickBot="1">
      <c r="A19" s="20" t="s">
        <v>22</v>
      </c>
      <c r="B19" s="21" t="s">
        <v>520</v>
      </c>
      <c r="C19" s="438">
        <v>25000000</v>
      </c>
      <c r="D19" s="438">
        <f>ROUND(C19*1.05,0)</f>
        <v>26250000</v>
      </c>
      <c r="E19" s="439">
        <f>ROUND(D19*1.05,0)</f>
        <v>27562500</v>
      </c>
    </row>
    <row r="20" spans="1:6" s="388" customFormat="1" ht="12" customHeight="1" thickBot="1">
      <c r="A20" s="20" t="s">
        <v>23</v>
      </c>
      <c r="B20" s="21" t="s">
        <v>10</v>
      </c>
      <c r="C20" s="438"/>
      <c r="D20" s="438"/>
      <c r="E20" s="439"/>
    </row>
    <row r="21" spans="1:6" s="388" customFormat="1" ht="12" customHeight="1" thickBot="1">
      <c r="A21" s="20" t="s">
        <v>178</v>
      </c>
      <c r="B21" s="21" t="s">
        <v>519</v>
      </c>
      <c r="C21" s="438"/>
      <c r="D21" s="438"/>
      <c r="E21" s="439"/>
    </row>
    <row r="22" spans="1:6" s="388" customFormat="1" ht="12" customHeight="1" thickBot="1">
      <c r="A22" s="20" t="s">
        <v>25</v>
      </c>
      <c r="B22" s="268" t="s">
        <v>518</v>
      </c>
      <c r="C22" s="438"/>
      <c r="D22" s="438"/>
      <c r="E22" s="439"/>
    </row>
    <row r="23" spans="1:6" s="388" customFormat="1" ht="12" customHeight="1" thickBot="1">
      <c r="A23" s="20" t="s">
        <v>26</v>
      </c>
      <c r="B23" s="21" t="s">
        <v>300</v>
      </c>
      <c r="C23" s="378">
        <f>+C8+C9+C10+C11+C19+C20+C21+C22</f>
        <v>336025000</v>
      </c>
      <c r="D23" s="378">
        <f>+D8+D9+D10+D11+D19+D20+D21+D22</f>
        <v>343801250</v>
      </c>
      <c r="E23" s="279">
        <f>+E8+E9+E10+E11+E19+E20+E21+E22</f>
        <v>369493813</v>
      </c>
    </row>
    <row r="24" spans="1:6" s="388" customFormat="1" ht="12" customHeight="1" thickBot="1">
      <c r="A24" s="20" t="s">
        <v>27</v>
      </c>
      <c r="B24" s="21" t="s">
        <v>521</v>
      </c>
      <c r="C24" s="482">
        <v>100000000</v>
      </c>
      <c r="D24" s="482">
        <v>100000000</v>
      </c>
      <c r="E24" s="482">
        <v>100000000</v>
      </c>
    </row>
    <row r="25" spans="1:6" s="388" customFormat="1" ht="12" customHeight="1" thickBot="1">
      <c r="A25" s="20" t="s">
        <v>28</v>
      </c>
      <c r="B25" s="21" t="s">
        <v>522</v>
      </c>
      <c r="C25" s="378">
        <f>+C23+C24</f>
        <v>436025000</v>
      </c>
      <c r="D25" s="378">
        <f>+D23+D24</f>
        <v>443801250</v>
      </c>
      <c r="E25" s="420">
        <f>+E23+E24</f>
        <v>469493813</v>
      </c>
    </row>
    <row r="26" spans="1:6" s="388" customFormat="1" ht="12" customHeight="1">
      <c r="A26" s="344"/>
      <c r="B26" s="345"/>
      <c r="C26" s="346"/>
      <c r="D26" s="479"/>
      <c r="E26" s="480"/>
    </row>
    <row r="27" spans="1:6" s="388" customFormat="1" ht="12" customHeight="1">
      <c r="A27" s="781" t="s">
        <v>47</v>
      </c>
      <c r="B27" s="781"/>
      <c r="C27" s="781"/>
      <c r="D27" s="781"/>
      <c r="E27" s="781"/>
    </row>
    <row r="28" spans="1:6" s="388" customFormat="1" ht="12" customHeight="1" thickBot="1">
      <c r="A28" s="778" t="s">
        <v>151</v>
      </c>
      <c r="B28" s="778"/>
      <c r="C28" s="356"/>
      <c r="D28" s="129"/>
      <c r="E28" s="283" t="str">
        <f>E5</f>
        <v>Forintban</v>
      </c>
    </row>
    <row r="29" spans="1:6" s="388" customFormat="1" ht="24" customHeight="1" thickBot="1">
      <c r="A29" s="23" t="s">
        <v>16</v>
      </c>
      <c r="B29" s="24" t="s">
        <v>48</v>
      </c>
      <c r="C29" s="24" t="str">
        <f>+C6</f>
        <v>2022. évi</v>
      </c>
      <c r="D29" s="24" t="str">
        <f>+D6</f>
        <v>2023. évi</v>
      </c>
      <c r="E29" s="147" t="str">
        <f>+E6</f>
        <v>2024. évi</v>
      </c>
      <c r="F29" s="481"/>
    </row>
    <row r="30" spans="1:6" s="388" customFormat="1" ht="12" customHeight="1" thickBot="1">
      <c r="A30" s="383" t="s">
        <v>481</v>
      </c>
      <c r="B30" s="384" t="s">
        <v>482</v>
      </c>
      <c r="C30" s="384" t="s">
        <v>483</v>
      </c>
      <c r="D30" s="384" t="s">
        <v>485</v>
      </c>
      <c r="E30" s="475" t="s">
        <v>484</v>
      </c>
      <c r="F30" s="481"/>
    </row>
    <row r="31" spans="1:6" s="388" customFormat="1" ht="15.2" customHeight="1" thickBot="1">
      <c r="A31" s="20" t="s">
        <v>18</v>
      </c>
      <c r="B31" s="26" t="s">
        <v>523</v>
      </c>
      <c r="C31" s="438">
        <v>324025000</v>
      </c>
      <c r="D31" s="438">
        <v>331801250</v>
      </c>
      <c r="E31" s="434">
        <v>357493813</v>
      </c>
      <c r="F31" s="481"/>
    </row>
    <row r="32" spans="1:6" ht="12" customHeight="1" thickBot="1">
      <c r="A32" s="454" t="s">
        <v>19</v>
      </c>
      <c r="B32" s="476" t="s">
        <v>528</v>
      </c>
      <c r="C32" s="477">
        <f>+C33+C34+C35</f>
        <v>12000000</v>
      </c>
      <c r="D32" s="477">
        <f>+D33+D34+D35</f>
        <v>12000000</v>
      </c>
      <c r="E32" s="478">
        <f>+E33+E34+E35</f>
        <v>12000000</v>
      </c>
    </row>
    <row r="33" spans="1:8" ht="12" customHeight="1">
      <c r="A33" s="15" t="s">
        <v>104</v>
      </c>
      <c r="B33" s="8" t="s">
        <v>225</v>
      </c>
      <c r="C33" s="373">
        <v>12000000</v>
      </c>
      <c r="D33" s="373">
        <v>12000000</v>
      </c>
      <c r="E33" s="241">
        <v>12000000</v>
      </c>
      <c r="H33" s="720"/>
    </row>
    <row r="34" spans="1:8" ht="12" customHeight="1">
      <c r="A34" s="15" t="s">
        <v>105</v>
      </c>
      <c r="B34" s="12" t="s">
        <v>185</v>
      </c>
      <c r="C34" s="372"/>
      <c r="D34" s="372"/>
      <c r="E34" s="240"/>
    </row>
    <row r="35" spans="1:8" ht="12" customHeight="1" thickBot="1">
      <c r="A35" s="15" t="s">
        <v>106</v>
      </c>
      <c r="B35" s="270" t="s">
        <v>227</v>
      </c>
      <c r="C35" s="372"/>
      <c r="D35" s="372"/>
      <c r="E35" s="240"/>
    </row>
    <row r="36" spans="1:8" ht="12" customHeight="1" thickBot="1">
      <c r="A36" s="20" t="s">
        <v>20</v>
      </c>
      <c r="B36" s="113" t="s">
        <v>436</v>
      </c>
      <c r="C36" s="371">
        <f>+C31+C32</f>
        <v>336025000</v>
      </c>
      <c r="D36" s="371">
        <f>+D31+D32</f>
        <v>343801250</v>
      </c>
      <c r="E36" s="239">
        <f>+E31+E32</f>
        <v>369493813</v>
      </c>
    </row>
    <row r="37" spans="1:8" ht="15.2" customHeight="1" thickBot="1">
      <c r="A37" s="20" t="s">
        <v>21</v>
      </c>
      <c r="B37" s="113" t="s">
        <v>524</v>
      </c>
      <c r="C37" s="483">
        <v>100000000</v>
      </c>
      <c r="D37" s="483">
        <v>100000000</v>
      </c>
      <c r="E37" s="483">
        <v>100000000</v>
      </c>
      <c r="F37" s="401"/>
    </row>
    <row r="38" spans="1:8" s="388" customFormat="1" ht="12.95" customHeight="1" thickBot="1">
      <c r="A38" s="271" t="s">
        <v>22</v>
      </c>
      <c r="B38" s="354" t="s">
        <v>525</v>
      </c>
      <c r="C38" s="474">
        <f>+C36+C37</f>
        <v>436025000</v>
      </c>
      <c r="D38" s="474">
        <f>+D36+D37</f>
        <v>443801250</v>
      </c>
      <c r="E38" s="468">
        <f>+E36+E37</f>
        <v>469493813</v>
      </c>
    </row>
    <row r="39" spans="1:8">
      <c r="C39" s="627">
        <f>C25-C38</f>
        <v>0</v>
      </c>
      <c r="D39" s="627">
        <f>D25-D38</f>
        <v>0</v>
      </c>
      <c r="E39" s="627">
        <f>E25-E38</f>
        <v>0</v>
      </c>
    </row>
    <row r="40" spans="1:8">
      <c r="C40" s="355"/>
    </row>
    <row r="41" spans="1:8">
      <c r="C41" s="355"/>
    </row>
    <row r="42" spans="1:8" ht="16.5" customHeight="1">
      <c r="C42" s="355"/>
    </row>
    <row r="43" spans="1:8">
      <c r="C43" s="355"/>
    </row>
    <row r="44" spans="1:8">
      <c r="C44" s="355"/>
    </row>
    <row r="45" spans="1:8" s="355" customFormat="1">
      <c r="F45" s="386"/>
      <c r="G45" s="386"/>
    </row>
    <row r="46" spans="1:8" s="355" customFormat="1">
      <c r="F46" s="386"/>
      <c r="G46" s="386"/>
    </row>
    <row r="47" spans="1:8" s="355" customFormat="1">
      <c r="F47" s="386"/>
      <c r="G47" s="386"/>
    </row>
    <row r="48" spans="1:8" s="355" customFormat="1">
      <c r="F48" s="386"/>
      <c r="G48" s="386"/>
    </row>
    <row r="49" spans="6:7" s="355" customFormat="1">
      <c r="F49" s="386"/>
      <c r="G49" s="386"/>
    </row>
    <row r="50" spans="6:7" s="355" customFormat="1">
      <c r="F50" s="386"/>
      <c r="G50" s="386"/>
    </row>
    <row r="51" spans="6:7" s="355" customFormat="1">
      <c r="F51" s="386"/>
      <c r="G51" s="386"/>
    </row>
  </sheetData>
  <mergeCells count="6">
    <mergeCell ref="A4:E4"/>
    <mergeCell ref="A5:B5"/>
    <mergeCell ref="A27:E27"/>
    <mergeCell ref="A28:B28"/>
    <mergeCell ref="A2:E2"/>
    <mergeCell ref="A3:E3"/>
  </mergeCells>
  <printOptions horizontalCentered="1"/>
  <pageMargins left="0.78740157480314965" right="0.78740157480314965" top="1.4566929133858268" bottom="0.86614173228346458" header="0.78740157480314965" footer="0.59055118110236227"/>
  <pageSetup paperSize="9" scale="75" fitToWidth="3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27</vt:i4>
      </vt:variant>
      <vt:variant>
        <vt:lpstr>Névvel ellátott tartományok</vt:lpstr>
      </vt:variant>
      <vt:variant>
        <vt:i4>10</vt:i4>
      </vt:variant>
    </vt:vector>
  </HeadingPairs>
  <TitlesOfParts>
    <vt:vector size="37" baseType="lpstr">
      <vt:lpstr>TARTALOMJEGYZÉK</vt:lpstr>
      <vt:lpstr>ALAPADATOK</vt:lpstr>
      <vt:lpstr>KV_ÖSSZEFÜGGÉSEK</vt:lpstr>
      <vt:lpstr>KV_1.1.sz.mell.</vt:lpstr>
      <vt:lpstr>KV_1.2.sz.mell.</vt:lpstr>
      <vt:lpstr>KV_2.1.sz.mell.</vt:lpstr>
      <vt:lpstr>KV_2.2.sz.mell.</vt:lpstr>
      <vt:lpstr>KV_ELLENŐRZÉS</vt:lpstr>
      <vt:lpstr>KV_3.sz.mell.</vt:lpstr>
      <vt:lpstr>KV_4.sz.mell.</vt:lpstr>
      <vt:lpstr>KV_5.sz.mell.</vt:lpstr>
      <vt:lpstr>KV_6.sz.mell.</vt:lpstr>
      <vt:lpstr>KV_7.sz.mell.</vt:lpstr>
      <vt:lpstr>KV_8.sz.mell.</vt:lpstr>
      <vt:lpstr>KV_9.1.sz.mell</vt:lpstr>
      <vt:lpstr>KV_9.2.sz.mell</vt:lpstr>
      <vt:lpstr>KV_9.3.sz.mell</vt:lpstr>
      <vt:lpstr>KV_9.4.sz.mell</vt:lpstr>
      <vt:lpstr>KV_9.5.sz.mell</vt:lpstr>
      <vt:lpstr>KV_10.sz.mell</vt:lpstr>
      <vt:lpstr>KV_1.sz.tájékoztató_t.</vt:lpstr>
      <vt:lpstr>KV_2.sz.tájékoztató_t.</vt:lpstr>
      <vt:lpstr>KV_3.sz.tájékoztató_t.</vt:lpstr>
      <vt:lpstr>KV_4.sz.tájékoztató_t.</vt:lpstr>
      <vt:lpstr>KV_5.sz.tájékoztató_t</vt:lpstr>
      <vt:lpstr>KV_6.sz.tájékoztató_t.</vt:lpstr>
      <vt:lpstr>KV_7.sz.tájékoztató_t.</vt:lpstr>
      <vt:lpstr>KV_9.1.sz.mell!Nyomtatási_cím</vt:lpstr>
      <vt:lpstr>KV_9.2.sz.mell!Nyomtatási_cím</vt:lpstr>
      <vt:lpstr>KV_9.3.sz.mell!Nyomtatási_cím</vt:lpstr>
      <vt:lpstr>KV_9.4.sz.mell!Nyomtatási_cím</vt:lpstr>
      <vt:lpstr>KV_9.5.sz.mell!Nyomtatási_cím</vt:lpstr>
      <vt:lpstr>KV_1.1.sz.mell.!Nyomtatási_terület</vt:lpstr>
      <vt:lpstr>KV_1.2.sz.mell.!Nyomtatási_terület</vt:lpstr>
      <vt:lpstr>KV_1.sz.tájékoztató_t.!Nyomtatási_terület</vt:lpstr>
      <vt:lpstr>KV_7.sz.tájékoztató_t.!Nyomtatási_terület</vt:lpstr>
      <vt:lpstr>TARTALOMJEGYZÉK!Nyomtatási_terület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onkormanyzat</cp:lastModifiedBy>
  <cp:lastPrinted>2020-02-05T12:47:35Z</cp:lastPrinted>
  <dcterms:created xsi:type="dcterms:W3CDTF">1999-10-30T10:30:45Z</dcterms:created>
  <dcterms:modified xsi:type="dcterms:W3CDTF">2021-03-18T08:34:21Z</dcterms:modified>
</cp:coreProperties>
</file>