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6380" windowHeight="8196" tabRatio="989" activeTab="2"/>
  </bookViews>
  <sheets>
    <sheet name="ÖSSZEFÜGGÉSEK" sheetId="1" r:id="rId1"/>
    <sheet name="rendelet módosítás 2020.11.30." sheetId="2" r:id="rId2"/>
    <sheet name="2.1.sz.mell  " sheetId="3" r:id="rId3"/>
    <sheet name="2.2.sz.mell  " sheetId="4" r:id="rId4"/>
    <sheet name="ELLENŐRZÉS-1.sz.2.1.sz.2.2.sz." sheetId="5" r:id="rId5"/>
    <sheet name="3.sz.mell." sheetId="6" r:id="rId6"/>
    <sheet name="4.sz.mell." sheetId="7" r:id="rId7"/>
    <sheet name="5.1. sz. mell" sheetId="8" r:id="rId8"/>
    <sheet name="6.1. sz. mell" sheetId="9" r:id="rId9"/>
    <sheet name="7.1. sz. mell." sheetId="10" r:id="rId10"/>
    <sheet name="Munka1" sheetId="17" r:id="rId11"/>
    <sheet name="Munkalap19" sheetId="18" r:id="rId12"/>
  </sheets>
  <definedNames>
    <definedName name="_xlnm.Print_Titles" localSheetId="7">'5.1. sz. mell'!$1:$6</definedName>
    <definedName name="_xlnm.Print_Titles" localSheetId="8">'6.1. sz. mell'!$1:$6</definedName>
    <definedName name="_xlnm.Print_Titles" localSheetId="9">'7.1. sz. mell.'!$1:$6</definedName>
    <definedName name="_xlnm.Print_Area" localSheetId="2">'2.1.sz.mell  '!$A$1:$H$33</definedName>
    <definedName name="_xlnm.Print_Area" localSheetId="1">'rendelet módosítás 2020.11.30.'!$A$1:$D$147</definedName>
  </definedNames>
  <calcPr calcId="125725" fullCalcOnLoad="1"/>
</workbook>
</file>

<file path=xl/calcChain.xml><?xml version="1.0" encoding="utf-8"?>
<calcChain xmlns="http://schemas.openxmlformats.org/spreadsheetml/2006/main">
  <c r="B1" i="10"/>
  <c r="B1" i="9"/>
  <c r="B1" i="8"/>
  <c r="H1" i="4"/>
  <c r="H1" i="3"/>
  <c r="D18"/>
  <c r="D29"/>
  <c r="G31"/>
  <c r="C15" i="7"/>
  <c r="B15"/>
  <c r="D24" i="3"/>
  <c r="C10" i="2"/>
  <c r="D10"/>
  <c r="D9"/>
  <c r="D113" i="8"/>
  <c r="D114" i="2"/>
  <c r="C113" i="8"/>
  <c r="C108"/>
  <c r="C122"/>
  <c r="D108" i="2"/>
  <c r="C108"/>
  <c r="D103"/>
  <c r="C103"/>
  <c r="D44" i="9"/>
  <c r="D57"/>
  <c r="C49"/>
  <c r="C44"/>
  <c r="C57"/>
  <c r="B39" i="6"/>
  <c r="C39"/>
  <c r="C114" i="2"/>
  <c r="C8" i="10"/>
  <c r="C35"/>
  <c r="D8"/>
  <c r="D35"/>
  <c r="C19"/>
  <c r="D19"/>
  <c r="C25"/>
  <c r="D25"/>
  <c r="C29"/>
  <c r="D29"/>
  <c r="C36"/>
  <c r="D36"/>
  <c r="C44"/>
  <c r="D44"/>
  <c r="D55"/>
  <c r="C50"/>
  <c r="D50"/>
  <c r="C8" i="9"/>
  <c r="D8"/>
  <c r="C19"/>
  <c r="D19"/>
  <c r="C25"/>
  <c r="D25"/>
  <c r="C29"/>
  <c r="D29"/>
  <c r="C35"/>
  <c r="C36"/>
  <c r="C40"/>
  <c r="D36"/>
  <c r="D40"/>
  <c r="C52"/>
  <c r="D52"/>
  <c r="C8" i="8"/>
  <c r="D8"/>
  <c r="C16"/>
  <c r="D16"/>
  <c r="C23"/>
  <c r="D23"/>
  <c r="C31"/>
  <c r="C29" i="2"/>
  <c r="D31" i="8"/>
  <c r="D30"/>
  <c r="D29" i="2"/>
  <c r="C37" i="8"/>
  <c r="D37"/>
  <c r="C48"/>
  <c r="D48"/>
  <c r="C54"/>
  <c r="D54"/>
  <c r="C59"/>
  <c r="D59"/>
  <c r="C65"/>
  <c r="D65"/>
  <c r="D87"/>
  <c r="C69"/>
  <c r="D69"/>
  <c r="C74"/>
  <c r="D74"/>
  <c r="C77"/>
  <c r="D77"/>
  <c r="C81"/>
  <c r="C79" i="2"/>
  <c r="D81" i="8"/>
  <c r="D79" i="2"/>
  <c r="C97" i="8"/>
  <c r="C92"/>
  <c r="C125"/>
  <c r="C147"/>
  <c r="D97"/>
  <c r="D92"/>
  <c r="D125"/>
  <c r="D108"/>
  <c r="D122"/>
  <c r="C126"/>
  <c r="D126"/>
  <c r="C130"/>
  <c r="D130"/>
  <c r="C135"/>
  <c r="D135"/>
  <c r="C141"/>
  <c r="D141"/>
  <c r="C3" i="7"/>
  <c r="A4" i="5"/>
  <c r="A10"/>
  <c r="A16"/>
  <c r="A22"/>
  <c r="A28"/>
  <c r="A34"/>
  <c r="C17" i="4"/>
  <c r="D17"/>
  <c r="D31"/>
  <c r="F17"/>
  <c r="F32"/>
  <c r="G17"/>
  <c r="G31"/>
  <c r="C18"/>
  <c r="C30"/>
  <c r="C31"/>
  <c r="D18"/>
  <c r="C24"/>
  <c r="D24"/>
  <c r="F30"/>
  <c r="G30"/>
  <c r="D37" i="5"/>
  <c r="C4" i="3"/>
  <c r="F4" s="1"/>
  <c r="D4"/>
  <c r="G4" i="4" s="1"/>
  <c r="C18" i="3"/>
  <c r="D6" i="5"/>
  <c r="F18" i="3"/>
  <c r="G18"/>
  <c r="G29"/>
  <c r="C19"/>
  <c r="C28"/>
  <c r="D19"/>
  <c r="C24"/>
  <c r="F28"/>
  <c r="D25" i="5"/>
  <c r="G28" i="3"/>
  <c r="D31" i="5"/>
  <c r="C7" i="2"/>
  <c r="D7"/>
  <c r="C8"/>
  <c r="D8"/>
  <c r="C9"/>
  <c r="C11"/>
  <c r="D11"/>
  <c r="C12"/>
  <c r="D12"/>
  <c r="C13"/>
  <c r="D13"/>
  <c r="D6" s="1"/>
  <c r="C15"/>
  <c r="D15"/>
  <c r="C16"/>
  <c r="D16"/>
  <c r="C17"/>
  <c r="D17"/>
  <c r="C18"/>
  <c r="D18"/>
  <c r="C19"/>
  <c r="D19"/>
  <c r="C20"/>
  <c r="D20"/>
  <c r="C26"/>
  <c r="C21" s="1"/>
  <c r="D26"/>
  <c r="D21"/>
  <c r="C30"/>
  <c r="D30"/>
  <c r="C31"/>
  <c r="D31"/>
  <c r="C32"/>
  <c r="D32"/>
  <c r="C33"/>
  <c r="D33"/>
  <c r="C34"/>
  <c r="D34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7"/>
  <c r="D47"/>
  <c r="C48"/>
  <c r="D48"/>
  <c r="C49"/>
  <c r="D49"/>
  <c r="C50"/>
  <c r="D50"/>
  <c r="C51"/>
  <c r="D51"/>
  <c r="C53"/>
  <c r="D53"/>
  <c r="C54"/>
  <c r="C52" s="1"/>
  <c r="D54"/>
  <c r="C55"/>
  <c r="D55"/>
  <c r="C56"/>
  <c r="D56"/>
  <c r="C58"/>
  <c r="D58"/>
  <c r="C59"/>
  <c r="D59"/>
  <c r="C60"/>
  <c r="D60"/>
  <c r="C61"/>
  <c r="D61"/>
  <c r="C63"/>
  <c r="D65"/>
  <c r="D63"/>
  <c r="C67"/>
  <c r="D68"/>
  <c r="D67" s="1"/>
  <c r="C73"/>
  <c r="D73"/>
  <c r="D72" s="1"/>
  <c r="C74"/>
  <c r="D74"/>
  <c r="C76"/>
  <c r="D76"/>
  <c r="D75" s="1"/>
  <c r="C77"/>
  <c r="C75"/>
  <c r="D77"/>
  <c r="C78"/>
  <c r="D78"/>
  <c r="C94"/>
  <c r="D94"/>
  <c r="C95"/>
  <c r="D95"/>
  <c r="C96"/>
  <c r="D96"/>
  <c r="C97"/>
  <c r="D97"/>
  <c r="C99"/>
  <c r="D99"/>
  <c r="C100"/>
  <c r="D100"/>
  <c r="C101"/>
  <c r="D101"/>
  <c r="C102"/>
  <c r="D102"/>
  <c r="C104"/>
  <c r="D104"/>
  <c r="C105"/>
  <c r="D105"/>
  <c r="C106"/>
  <c r="D106"/>
  <c r="C107"/>
  <c r="D107"/>
  <c r="C110"/>
  <c r="C109" s="1"/>
  <c r="D110"/>
  <c r="C111"/>
  <c r="D111"/>
  <c r="C112"/>
  <c r="D112"/>
  <c r="C113"/>
  <c r="D113"/>
  <c r="C115"/>
  <c r="D115"/>
  <c r="C116"/>
  <c r="D116"/>
  <c r="C117"/>
  <c r="D117"/>
  <c r="C118"/>
  <c r="D118"/>
  <c r="C119"/>
  <c r="D119"/>
  <c r="C121"/>
  <c r="D121"/>
  <c r="C122"/>
  <c r="D122"/>
  <c r="C124"/>
  <c r="C123" s="1"/>
  <c r="D124"/>
  <c r="D123"/>
  <c r="C128"/>
  <c r="D128"/>
  <c r="C129"/>
  <c r="C127"/>
  <c r="D129"/>
  <c r="C130"/>
  <c r="D130"/>
  <c r="C131"/>
  <c r="D132"/>
  <c r="D131" s="1"/>
  <c r="C138"/>
  <c r="C136" s="1"/>
  <c r="D138"/>
  <c r="D136" s="1"/>
  <c r="C141"/>
  <c r="D141"/>
  <c r="A10" i="1"/>
  <c r="A16"/>
  <c r="A22"/>
  <c r="A28"/>
  <c r="A34"/>
  <c r="C30" i="8"/>
  <c r="D36" i="5"/>
  <c r="E36" s="1"/>
  <c r="D19"/>
  <c r="D18"/>
  <c r="D20"/>
  <c r="D30" i="4"/>
  <c r="D38" i="5"/>
  <c r="B37"/>
  <c r="E37"/>
  <c r="C72" i="2"/>
  <c r="C85" s="1"/>
  <c r="B36" i="5"/>
  <c r="B19"/>
  <c r="B18"/>
  <c r="E18" s="1"/>
  <c r="B20"/>
  <c r="E20" s="1"/>
  <c r="B38"/>
  <c r="E38" s="1"/>
  <c r="D35" i="9"/>
  <c r="C40" i="10"/>
  <c r="C55"/>
  <c r="C87" i="8"/>
  <c r="C146"/>
  <c r="C35" i="2"/>
  <c r="C64" i="8"/>
  <c r="C88"/>
  <c r="D28" i="3"/>
  <c r="D13" i="5"/>
  <c r="F29" i="3"/>
  <c r="F31" i="4"/>
  <c r="D26" i="5"/>
  <c r="D24"/>
  <c r="C32" i="4"/>
  <c r="D7" i="5"/>
  <c r="F30" i="3"/>
  <c r="C29"/>
  <c r="C30"/>
  <c r="F31"/>
  <c r="C33" i="4"/>
  <c r="F33"/>
  <c r="C31" i="3"/>
  <c r="D8" i="5"/>
  <c r="D35" i="2"/>
  <c r="D64" i="8"/>
  <c r="D88"/>
  <c r="D146"/>
  <c r="D147"/>
  <c r="D109" i="2"/>
  <c r="D40" i="10"/>
  <c r="D32" i="5"/>
  <c r="D30"/>
  <c r="G32" i="4"/>
  <c r="D32"/>
  <c r="D33"/>
  <c r="G33"/>
  <c r="G30" i="3"/>
  <c r="D30"/>
  <c r="D12" i="5"/>
  <c r="D14"/>
  <c r="D31" i="3"/>
  <c r="D46" i="2" l="1"/>
  <c r="D62" s="1"/>
  <c r="C46"/>
  <c r="D28"/>
  <c r="D98"/>
  <c r="D93" s="1"/>
  <c r="D126" s="1"/>
  <c r="B30" i="5" s="1"/>
  <c r="E30" s="1"/>
  <c r="C57" i="2"/>
  <c r="E19" i="5"/>
  <c r="D127" i="2"/>
  <c r="D57"/>
  <c r="D52"/>
  <c r="D14"/>
  <c r="C6"/>
  <c r="C28"/>
  <c r="C146"/>
  <c r="B25" i="5" s="1"/>
  <c r="E25" s="1"/>
  <c r="C98" i="2"/>
  <c r="C93" s="1"/>
  <c r="C126" s="1"/>
  <c r="C14"/>
  <c r="C152"/>
  <c r="B7" i="5"/>
  <c r="E7" s="1"/>
  <c r="D146" i="2"/>
  <c r="B31" i="5" s="1"/>
  <c r="E31" s="1"/>
  <c r="C62" i="2"/>
  <c r="D85"/>
  <c r="G4" i="3"/>
  <c r="D4" i="4"/>
  <c r="F4"/>
  <c r="C4"/>
  <c r="B12" i="5" l="1"/>
  <c r="E12" s="1"/>
  <c r="D151" i="2"/>
  <c r="B24" i="5"/>
  <c r="E24" s="1"/>
  <c r="C147" i="2"/>
  <c r="B26" i="5" s="1"/>
  <c r="E26" s="1"/>
  <c r="B13"/>
  <c r="E13" s="1"/>
  <c r="D152" i="2"/>
  <c r="D147"/>
  <c r="B32" i="5" s="1"/>
  <c r="E32" s="1"/>
  <c r="C86" i="2"/>
  <c r="B8" i="5" s="1"/>
  <c r="E8" s="1"/>
  <c r="B6"/>
  <c r="E6" s="1"/>
  <c r="C151" i="2"/>
  <c r="D86"/>
  <c r="B14" i="5" s="1"/>
  <c r="E14" s="1"/>
</calcChain>
</file>

<file path=xl/sharedStrings.xml><?xml version="1.0" encoding="utf-8"?>
<sst xmlns="http://schemas.openxmlformats.org/spreadsheetml/2006/main" count="1103" uniqueCount="485">
  <si>
    <t>Költségvetési rendelet űrlapjainak összefüggései:</t>
  </si>
  <si>
    <t>2014. évi eredeti előirányzat BEVÉTELEK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</si>
  <si>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</si>
  <si>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</si>
  <si>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</si>
  <si>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</si>
  <si>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</si>
  <si>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</si>
  <si>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</si>
  <si>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2.1. számú melléklet D. oszlop 13. sor + 2.2. számú melléklet D. oszlop 12. sor</t>
  </si>
  <si>
    <t>1. sz. melléklet Bevételek táblázat D. oszlop 16 sora =</t>
  </si>
  <si>
    <t>2.1. számú melléklet D. oszlop 22. sor + 2.2. számú melléklet D. oszlop 25. sor</t>
  </si>
  <si>
    <t>1. sz. melléklet Bevételek táblázat D. oszlop 17 sora =</t>
  </si>
  <si>
    <t>2.1. számú melléklet D. oszlop 23. sor + 2.2. számú melléklet D. oszlop 26. sor</t>
  </si>
  <si>
    <t>1. sz. melléklet Bevételek táblázat E. oszlop 9 sora =</t>
  </si>
  <si>
    <t>2.1. számú melléklet E. oszlop 13. sor + 2.2. számú melléklet E. oszlop 12. sor</t>
  </si>
  <si>
    <t>1. sz. melléklet Bevételek táblázat E. oszlop 16 sora =</t>
  </si>
  <si>
    <t>2.1. számú melléklet E. oszlop 22. sor + 2.2. számú melléklet E. oszlop 25. sor</t>
  </si>
  <si>
    <t>1. sz. melléklet Bevételek táblázat E. oszlop 17 sora =</t>
  </si>
  <si>
    <t>2.1. számú melléklet E. oszlop 23. sor + 2.2. számú melléklet E. oszlop 26. sor</t>
  </si>
  <si>
    <t>1. sz. melléklet Kiadások táblázat C. oszlop 4 sora =</t>
  </si>
  <si>
    <t>2.1. számú melléklet G. oszlop 13. sor + 2.2. számú melléklet G. oszlop 12. sor</t>
  </si>
  <si>
    <t>1. sz. melléklet Kiadások táblázat C. oszlop 9 sora =</t>
  </si>
  <si>
    <t>2.1. számú melléklet G. oszlop 22. sor + 2.2. számú melléklet G. oszlop 25. sor</t>
  </si>
  <si>
    <t>1. sz. melléklet Kiadások táblázat C. oszlop 10 sora =</t>
  </si>
  <si>
    <t>2.1. számú melléklet G. oszlop 23. sor + 2.2. számú melléklet G. oszlop 26. sor</t>
  </si>
  <si>
    <t>1. sz. melléklet Kiadások táblázat D. oszlop 4 sora =</t>
  </si>
  <si>
    <t>2.1. számú melléklet H. oszlop 13. sor + 2.2. számú melléklet H. oszlop 12. sor</t>
  </si>
  <si>
    <t>1. sz. melléklet Kiadások táblázat D. oszlop 9 sora =</t>
  </si>
  <si>
    <t>2.1. számú melléklet H. oszlop 22. sor + 2.2. számú melléklet H. oszlop 25. sor</t>
  </si>
  <si>
    <t>1. sz. melléklet Kiadások táblázat D. oszlop 10 sora =</t>
  </si>
  <si>
    <t>2.1. számú melléklet H. oszlop 23. sor + 2.2. számú melléklet H. oszlop 26. sor</t>
  </si>
  <si>
    <t>1. sz. melléklet Kiadások táblázat E. oszlop 4 sora =</t>
  </si>
  <si>
    <t>2.1. számú melléklet I. oszlop 13. sor + 2.2. számú melléklet I. oszlop 12. sor</t>
  </si>
  <si>
    <t>1. sz. melléklet Kiadások táblázat E. oszlop 9 sora =</t>
  </si>
  <si>
    <t>2.1. számú melléklet I. oszlop 22. sor + 2.2. számú melléklet I. oszlop 25. sor</t>
  </si>
  <si>
    <t>1. sz. melléklet Kiadások táblázat E. oszlop 10 sora =</t>
  </si>
  <si>
    <t>2.1. számú melléklet I. oszlop 23. sor + 2.2. számú melléklet I. oszlop 26. sor</t>
  </si>
  <si>
    <t>B E V É T E L E K</t>
  </si>
  <si>
    <t>1. sz. táblázat</t>
  </si>
  <si>
    <t>Forintban</t>
  </si>
  <si>
    <t>Sor-
szám</t>
  </si>
  <si>
    <t>Bevételi jogcím</t>
  </si>
  <si>
    <t>Eredeti előirányzat</t>
  </si>
  <si>
    <t>Módosított előirányzat</t>
  </si>
  <si>
    <t>A</t>
  </si>
  <si>
    <t>B</t>
  </si>
  <si>
    <t>C</t>
  </si>
  <si>
    <t>D</t>
  </si>
  <si>
    <t>E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</si>
  <si>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</si>
  <si>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</si>
  <si>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</si>
  <si>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</si>
  <si>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</si>
  <si>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1.3.</t>
  </si>
  <si>
    <t>1.4.</t>
  </si>
  <si>
    <t>1.5.</t>
  </si>
  <si>
    <t>Működési célú költségvetési támogatások és kiegészítő támogatások</t>
  </si>
  <si>
    <t>1.6.</t>
  </si>
  <si>
    <t>Elszámolásból származó bevételek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</si>
  <si>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</si>
  <si>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</si>
  <si>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</si>
  <si>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</si>
  <si>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</si>
  <si>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</si>
  <si>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</si>
  <si>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</si>
  <si>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</si>
  <si>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</si>
  <si>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</si>
  <si>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</si>
  <si>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</si>
  <si>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</si>
  <si>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</si>
  <si>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</si>
  <si>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</si>
  <si>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</si>
  <si>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</si>
  <si>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</si>
  <si>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</si>
  <si>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</si>
  <si>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</si>
  <si>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</si>
  <si>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</si>
  <si>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</si>
  <si>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</si>
  <si>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</si>
  <si>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</si>
  <si>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</si>
  <si>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</si>
  <si>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</si>
  <si>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</si>
  <si>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</si>
  <si>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</si>
  <si>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</si>
  <si>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</si>
  <si>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</si>
  <si>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</si>
  <si>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</si>
  <si>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</si>
  <si>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</si>
  <si>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</si>
  <si>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</si>
  <si>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</si>
  <si>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</si>
  <si>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</si>
  <si>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</si>
  <si>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</si>
  <si>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</si>
  <si>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</si>
  <si>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</si>
  <si>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</si>
  <si>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</si>
  <si>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</si>
  <si>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</si>
  <si>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</si>
  <si>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</si>
  <si>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</si>
  <si>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</si>
  <si>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</si>
  <si>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</si>
  <si>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</si>
  <si>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</si>
  <si>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</si>
  <si>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</si>
  <si>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</si>
  <si>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</si>
  <si>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</si>
  <si>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</si>
  <si>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</si>
  <si>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</si>
  <si>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</si>
  <si>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</si>
  <si>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</si>
  <si>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</si>
  <si>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</si>
  <si>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</si>
  <si>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</si>
  <si>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</si>
  <si>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</si>
  <si>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</si>
  <si>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</si>
  <si>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</si>
  <si>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</si>
  <si>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</si>
  <si>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</si>
  <si>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</si>
  <si>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</si>
  <si>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</si>
  <si>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</si>
  <si>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</si>
  <si>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</si>
  <si>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</si>
  <si>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</si>
  <si>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</si>
  <si>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</si>
  <si>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</si>
  <si>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</si>
  <si>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</si>
  <si>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</si>
  <si>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</si>
  <si>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</si>
  <si>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</si>
  <si>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</si>
  <si>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</si>
  <si>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</si>
  <si>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</si>
  <si>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</si>
  <si>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</si>
  <si>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</si>
  <si>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</si>
  <si>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</si>
  <si>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</si>
  <si>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</si>
  <si>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</si>
  <si>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</si>
  <si>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</si>
  <si>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</si>
  <si>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</si>
  <si>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</si>
  <si>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</si>
  <si>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</si>
  <si>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</si>
  <si>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</si>
  <si>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</si>
  <si>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</si>
  <si>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</si>
  <si>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</si>
  <si>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</si>
  <si>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</si>
  <si>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</si>
  <si>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</si>
  <si>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</si>
  <si>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</si>
  <si>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</si>
  <si>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</si>
  <si>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</si>
  <si>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</si>
  <si>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</si>
  <si>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</si>
  <si>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</si>
  <si>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</si>
  <si>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</si>
  <si>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</si>
  <si>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</si>
  <si>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</si>
  <si>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Kiadási jogcím</t>
  </si>
  <si>
    <r>
      <t xml:space="preserve">   Működési költségvetés kiadásai </t>
    </r>
    <r>
      <rPr>
        <sz val="8"/>
        <rFont val="Times New Roman C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</si>
  <si>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</si>
  <si>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</si>
  <si>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</si>
  <si>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</si>
  <si>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</si>
  <si>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</si>
  <si>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</si>
  <si>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</si>
  <si>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</si>
  <si>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</si>
  <si>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</si>
  <si>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</si>
  <si>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</si>
  <si>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</si>
  <si>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</si>
  <si>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</si>
  <si>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</si>
  <si>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</si>
  <si>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</si>
  <si>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</si>
  <si>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</si>
  <si>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</si>
  <si>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</si>
  <si>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</si>
  <si>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</si>
  <si>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</si>
  <si>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</si>
  <si>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</si>
  <si>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</si>
  <si>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</si>
  <si>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</si>
  <si>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</si>
  <si>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</si>
  <si>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</si>
  <si>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</si>
  <si>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</si>
  <si>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</si>
  <si>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</si>
  <si>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</si>
  <si>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</si>
  <si>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</si>
  <si>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</si>
  <si>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</si>
  <si>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</si>
  <si>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</si>
  <si>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</si>
  <si>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</si>
  <si>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</si>
  <si>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</si>
  <si>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</si>
  <si>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</si>
  <si>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</si>
  <si>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</si>
  <si>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</si>
  <si>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</si>
  <si>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</si>
  <si>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</si>
  <si>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</si>
  <si>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</si>
  <si>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</si>
  <si>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</si>
  <si>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</si>
  <si>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</si>
  <si>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</si>
  <si>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</si>
  <si>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</si>
  <si>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</si>
  <si>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</si>
  <si>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</si>
  <si>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</si>
  <si>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</si>
  <si>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</si>
  <si>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</si>
  <si>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</si>
  <si>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</si>
  <si>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</si>
  <si>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</si>
  <si>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>Bevételek</t>
  </si>
  <si>
    <t>Kiadások</t>
  </si>
  <si>
    <t>Megnevezés</t>
  </si>
  <si>
    <t>F</t>
  </si>
  <si>
    <t>G</t>
  </si>
  <si>
    <t>H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</si>
  <si>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</si>
  <si>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</si>
  <si>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</si>
  <si>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</si>
  <si>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</si>
  <si>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Közhatalmi bevételek</t>
  </si>
  <si>
    <t>Működési célú átvett pénzeszközök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</si>
  <si>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</si>
  <si>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</si>
  <si>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</si>
  <si>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</si>
  <si>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</si>
  <si>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</si>
  <si>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</si>
  <si>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</si>
  <si>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</si>
  <si>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</si>
  <si>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</si>
  <si>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</si>
  <si>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</si>
  <si>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</si>
  <si>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</si>
  <si>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</si>
  <si>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</si>
  <si>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</si>
  <si>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</si>
  <si>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</si>
  <si>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</si>
  <si>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</si>
  <si>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</si>
  <si>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</si>
  <si>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</si>
  <si>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</si>
  <si>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</si>
  <si>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</si>
  <si>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</si>
  <si>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</si>
  <si>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 xml:space="preserve">   Egyéb külső finanszírozási bevételek</t>
  </si>
  <si>
    <t>23.</t>
  </si>
  <si>
    <t>Működési célú finanszírozási bevételek összesen (14.+19.)</t>
  </si>
  <si>
    <t>Működési célú finanszírozási kiadások összesen (14.+...+21.)</t>
  </si>
  <si>
    <t>24.</t>
  </si>
  <si>
    <t>BEVÉTEL ÖSSZESEN (13.+22.)</t>
  </si>
  <si>
    <t>KIADÁSOK ÖSSZESEN (13.+22.)</t>
  </si>
  <si>
    <t>25.</t>
  </si>
  <si>
    <t>Költségvetési hiány:</t>
  </si>
  <si>
    <t>Költségvetési többlet:</t>
  </si>
  <si>
    <t>26.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</si>
  <si>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</si>
  <si>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</si>
  <si>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</si>
  <si>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</si>
  <si>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</si>
  <si>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</si>
  <si>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</si>
  <si>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</si>
  <si>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</si>
  <si>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</si>
  <si>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</si>
  <si>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</si>
  <si>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</si>
  <si>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</si>
  <si>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</si>
  <si>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</si>
  <si>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</si>
  <si>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</si>
  <si>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</si>
  <si>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</si>
  <si>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</si>
  <si>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</si>
  <si>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</si>
  <si>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</si>
  <si>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</si>
  <si>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</si>
  <si>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</si>
  <si>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</si>
  <si>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</si>
  <si>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 (13.+...+24.)</t>
  </si>
  <si>
    <t>BEVÉTEL ÖSSZESEN (12+25)</t>
  </si>
  <si>
    <t>KIADÁSOK ÖSSZESEN (12+25)</t>
  </si>
  <si>
    <t>27.</t>
  </si>
  <si>
    <t>28.</t>
  </si>
  <si>
    <t>ELTÉRÉS</t>
  </si>
  <si>
    <t>Beruházási (felhalmozási) kiadások előirányzata beruházásonként</t>
  </si>
  <si>
    <t>Beruházás  megnevezése</t>
  </si>
  <si>
    <t>ÖSSZESEN:</t>
  </si>
  <si>
    <t>Felújítási kiadások előirányzata felújításonként</t>
  </si>
  <si>
    <t>Felújítás  megnevezése</t>
  </si>
  <si>
    <t>Csót Község Önkormányzat</t>
  </si>
  <si>
    <t>Feladat
megnevezése</t>
  </si>
  <si>
    <t>Összes bevétel, kiadás</t>
  </si>
  <si>
    <t>Száma</t>
  </si>
  <si>
    <t>Előirányzat-csoport, kiemelt előirányzat megnevezése</t>
  </si>
  <si>
    <t>- Értékesítési és forgalmi adók</t>
  </si>
  <si>
    <t>Felhalm. célú visszatérítendő tám., kölcsönök visszatér. ÁH-n kívülről</t>
  </si>
  <si>
    <t xml:space="preserve"> 10.</t>
  </si>
  <si>
    <t>BEVÉTELEK ÖSSZESEN: (9+16)</t>
  </si>
  <si>
    <t>Hitel-, kölcsöntörlesztés államháztartáson kívülre (5.1.+…+5.3.)</t>
  </si>
  <si>
    <t>Belföldi finanszírozás kiadásai (7.1. + … + 7.5.)</t>
  </si>
  <si>
    <t>Irányító szervi támogatás folyósítása (intézményfinanszírozás)</t>
  </si>
  <si>
    <t>7.5.</t>
  </si>
  <si>
    <t>Külföldi finanszírozás kiadásai (8.1. + … + 8.4.)</t>
  </si>
  <si>
    <t>Éves engedélyezett létszám előirányzat (fő)</t>
  </si>
  <si>
    <t>Közfoglalkoztatottak létszáma (fő)</t>
  </si>
  <si>
    <t>Költségvetési szerv megnevezése</t>
  </si>
  <si>
    <t>Csóti Közös Önkormányzati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</si>
  <si>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</si>
  <si>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</si>
  <si>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</si>
  <si>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</si>
  <si>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</si>
  <si>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</si>
  <si>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</si>
  <si>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 xml:space="preserve"> - 2.3-ból EU-s támogatás</t>
  </si>
  <si>
    <t>Felhalmozási célú támogatások államháztartáson belülről (4.1.+4.2.)</t>
  </si>
  <si>
    <t>Egyéb felhalmozási célú támogatások bevételei államháztartáson belülről</t>
  </si>
  <si>
    <t>- 4.2-ből EU-s támogatás</t>
  </si>
  <si>
    <t>Felhalmozási bevételek (5.1.+…+5.3.)</t>
  </si>
  <si>
    <t>Felhalmozási célú átvett pénzeszközök</t>
  </si>
  <si>
    <t>KÖLTSÉGVETÉSI BEVÉTELEK ÖSSZESEN: (1.+…+7.)</t>
  </si>
  <si>
    <t>Finanszírozási bevételek (9.1.+…+9.3.)</t>
  </si>
  <si>
    <t>9.1.</t>
  </si>
  <si>
    <t>9.2.</t>
  </si>
  <si>
    <t>Vállalkozási maradvány igénybevétele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</si>
  <si>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</si>
  <si>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</si>
  <si>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</si>
  <si>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</si>
  <si>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</si>
  <si>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Egyéb fejlesztési célú kiadások</t>
  </si>
  <si>
    <t xml:space="preserve"> - 2.3-ból EU-s forrásból tám. megvalósuló programok, projektek kiadásai</t>
  </si>
  <si>
    <t>KIADÁSOK ÖSSZESEN: (1.+2.)</t>
  </si>
  <si>
    <t>Csóti Csodavilág Óvoda</t>
  </si>
  <si>
    <t>Feladat megnevezése</t>
  </si>
  <si>
    <t xml:space="preserve"> - 2.3.-ból EU-s támogatás</t>
  </si>
  <si>
    <t>- 4.2.-ből EU-s támogatás</t>
  </si>
  <si>
    <t>Költségvetési bevételek összesen (1.+…+7.)</t>
  </si>
  <si>
    <t xml:space="preserve"> - 2.3.-ból EU-s forrásból tám. megvalósuló programok, projektek kiadásai</t>
  </si>
  <si>
    <t>1.5-ből egyéb működési támogatások államháztartáson belülre</t>
  </si>
  <si>
    <t>1.5-ből egyéb működési támogatások államháztartáson kívülre</t>
  </si>
  <si>
    <t>Települési önkormányzatok gyermekétkeztetési feladatainak támogatása</t>
  </si>
  <si>
    <t>Települési önkormányzatok kulturális feladatainak támogatása</t>
  </si>
  <si>
    <t>Települési önkormányzatok egyes köznevelési feladatainak támogatása</t>
  </si>
  <si>
    <t>Települési önkormányzatok szociális és gyermekjóléti feladatainak támogatása</t>
  </si>
  <si>
    <t>2020.</t>
  </si>
  <si>
    <t xml:space="preserve">   Működési bevételek</t>
  </si>
  <si>
    <t>2020. eredeti előidrányzat</t>
  </si>
  <si>
    <t>2020. évi módosított előirányzat</t>
  </si>
  <si>
    <t>TOP-1.4.1-19-VE1-2019-00017 minibölcsőde építés</t>
  </si>
  <si>
    <t xml:space="preserve">   Lovaspályán járda, sátor alap készítés és murvázás</t>
  </si>
  <si>
    <t xml:space="preserve">   Csapadékvíz elvezetés Petőfi u. páros oldal, Tóth Á.u., Rákóczi u. páratlan oldal Dobó u. és Arany J. u. között</t>
  </si>
  <si>
    <t xml:space="preserve">   Kis bolt előtt térkövezés, járda készítés</t>
  </si>
  <si>
    <t xml:space="preserve">   BOSO ABI SYSTEM 100 PWV boka-kar-index mérő</t>
  </si>
  <si>
    <t xml:space="preserve">   Trianoni emlékmű</t>
  </si>
  <si>
    <t xml:space="preserve">   Faluház világítás takaró elkészítése</t>
  </si>
  <si>
    <t>Látványtó vízjogi engedélyezési terv elkészítése</t>
  </si>
  <si>
    <t>TP-LINK ARCHER A7WIRELESS DUAL-BAND ROUTER</t>
  </si>
  <si>
    <t>Faluház 5 db szekrény</t>
  </si>
  <si>
    <t>VACUM CLEANER 3200 porszívó</t>
  </si>
  <si>
    <t>SENCOR SES 1010SS kávéfőző</t>
  </si>
  <si>
    <t>Kamerarendszer bővítés /szelektív hulladékgyűjtő/</t>
  </si>
  <si>
    <t>C18 FERROLIVE CO hegesztő</t>
  </si>
  <si>
    <t>2020. évi eredeti előirányzat</t>
  </si>
  <si>
    <t>Óvoda épületében mosogató és tálalóhelyiségek felújítása (járólapozás, festés)</t>
  </si>
  <si>
    <t>Óvoda fűtés korszerűsítés, és felújítás</t>
  </si>
  <si>
    <t xml:space="preserve">   Sportöltöző felújítása</t>
  </si>
  <si>
    <t>TOP-1.4.1-19-VE1-2019-00017 minibölcsőde eszközbeszerzés</t>
  </si>
  <si>
    <t xml:space="preserve">   SAMSUNG tablet-T510 rendőrség csóti       kirendeltsége</t>
  </si>
  <si>
    <t xml:space="preserve">   Óvoda tárolószekrény</t>
  </si>
  <si>
    <t xml:space="preserve">   Óvoda íróasztal</t>
  </si>
  <si>
    <t xml:space="preserve">   Óvoda akkumulátoros fúró, csavarozó</t>
  </si>
  <si>
    <t xml:space="preserve">   TOP-1.4.1-19-VE1-2019-00017 291,295       hrsz. telek összevonás</t>
  </si>
  <si>
    <t xml:space="preserve">   Hadifogolytemető fejkövek készítése</t>
  </si>
  <si>
    <t xml:space="preserve">   Játszótérhez vezető járda kialakítása</t>
  </si>
  <si>
    <t>Rákóczi u. 40-42 között csőátereszek elhelyezése</t>
  </si>
  <si>
    <t>Rákóczi u. 35-37 között csőátereszek elhelyezése</t>
  </si>
  <si>
    <t>Shoptech parkoló mellet járda kialakítása</t>
  </si>
  <si>
    <t xml:space="preserve">   Gyógyászati segédeszköz 3 db</t>
  </si>
  <si>
    <t>Fehér szekrény faluházba</t>
  </si>
  <si>
    <t>CO hegesztő</t>
  </si>
  <si>
    <t>Étkező asztalok, székek nőegylet klubhelyiség</t>
  </si>
  <si>
    <t>Kerti bútorok lovasklub</t>
  </si>
  <si>
    <t>Benzinmotoros nagynyomású mosó</t>
  </si>
  <si>
    <t>Nőegylet klubhelyiség kapu</t>
  </si>
  <si>
    <t>VP6-7.2.1-7.4.1.3-17 Konyha felújítás pályázat</t>
  </si>
  <si>
    <t>Konyha felújítás</t>
  </si>
  <si>
    <t>Hőszigetelés konyha</t>
  </si>
  <si>
    <t>Egészségügyi gépbeszerzés "Orvosi rendelők fejlesztése 2020 pályázat"</t>
  </si>
  <si>
    <t xml:space="preserve">   Petőfi u. 8-52. hsz. csapadékvíz árok felújítása, átereszek </t>
  </si>
  <si>
    <t>Orvosi rendelő felújítása "Orvosi rendelők fejlesztése 2020 pályázat"</t>
  </si>
  <si>
    <t>Led világítás kemenceház</t>
  </si>
  <si>
    <t>6.-ből EU-s támogatás</t>
  </si>
</sst>
</file>

<file path=xl/styles.xml><?xml version="1.0" encoding="utf-8"?>
<styleSheet xmlns="http://schemas.openxmlformats.org/spreadsheetml/2006/main">
  <numFmts count="4">
    <numFmt numFmtId="166" formatCode="\ * #,##0.00&quot;     &quot;;\-* #,##0.00&quot;     &quot;;\ * \-#&quot;     &quot;;@\ "/>
    <numFmt numFmtId="167" formatCode="#,###"/>
    <numFmt numFmtId="168" formatCode="yyyy\-mm\-dd"/>
    <numFmt numFmtId="169" formatCode="mmm\ d/"/>
  </numFmts>
  <fonts count="32">
    <font>
      <sz val="10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u/>
      <sz val="12"/>
      <color indexed="2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sz val="9"/>
      <color indexed="17"/>
      <name val="Times New Roman CE"/>
      <family val="1"/>
      <charset val="238"/>
    </font>
    <font>
      <sz val="10"/>
      <color indexed="17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8"/>
      <name val="Times New Roman CE"/>
      <family val="1"/>
      <charset val="238"/>
    </font>
    <font>
      <sz val="9"/>
      <name val="Times New Roman"/>
      <family val="1"/>
      <charset val="238"/>
    </font>
    <font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11"/>
      <color rgb="FF000000"/>
      <name val="Calibri"/>
      <family val="2"/>
      <charset val="238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</borders>
  <cellStyleXfs count="8">
    <xf numFmtId="0" fontId="0" fillId="0" borderId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0" fontId="3" fillId="0" borderId="0"/>
  </cellStyleXfs>
  <cellXfs count="293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5" fillId="0" borderId="0" xfId="0" applyFont="1" applyFill="1" applyProtection="1"/>
    <xf numFmtId="0" fontId="6" fillId="0" borderId="0" xfId="0" applyFont="1" applyFill="1" applyProtection="1"/>
    <xf numFmtId="0" fontId="7" fillId="0" borderId="0" xfId="0" applyFont="1" applyFill="1" applyProtection="1"/>
    <xf numFmtId="0" fontId="8" fillId="0" borderId="0" xfId="0" applyFont="1" applyProtection="1"/>
    <xf numFmtId="0" fontId="9" fillId="0" borderId="0" xfId="0" applyFont="1" applyProtection="1"/>
    <xf numFmtId="0" fontId="6" fillId="0" borderId="0" xfId="0" applyFont="1" applyProtection="1"/>
    <xf numFmtId="0" fontId="3" fillId="0" borderId="0" xfId="7" applyFont="1" applyFill="1" applyProtection="1"/>
    <xf numFmtId="0" fontId="3" fillId="0" borderId="0" xfId="7" applyFont="1" applyFill="1" applyAlignment="1" applyProtection="1">
      <alignment horizontal="right" vertical="center"/>
    </xf>
    <xf numFmtId="0" fontId="3" fillId="0" borderId="0" xfId="7" applyFill="1" applyProtection="1"/>
    <xf numFmtId="167" fontId="10" fillId="0" borderId="1" xfId="7" applyNumberFormat="1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horizontal="right" vertical="center"/>
    </xf>
    <xf numFmtId="0" fontId="12" fillId="0" borderId="2" xfId="7" applyFont="1" applyFill="1" applyBorder="1" applyAlignment="1" applyProtection="1">
      <alignment horizontal="center" vertical="center" wrapText="1"/>
    </xf>
    <xf numFmtId="0" fontId="13" fillId="0" borderId="3" xfId="7" applyFont="1" applyFill="1" applyBorder="1" applyAlignment="1" applyProtection="1">
      <alignment horizontal="center" vertical="center" wrapText="1"/>
    </xf>
    <xf numFmtId="0" fontId="13" fillId="0" borderId="4" xfId="7" applyFont="1" applyFill="1" applyBorder="1" applyAlignment="1" applyProtection="1">
      <alignment horizontal="center" vertical="center" wrapText="1"/>
    </xf>
    <xf numFmtId="0" fontId="13" fillId="0" borderId="4" xfId="7" applyFont="1" applyFill="1" applyBorder="1" applyAlignment="1" applyProtection="1">
      <alignment horizontal="right" vertical="center" wrapText="1"/>
    </xf>
    <xf numFmtId="0" fontId="14" fillId="0" borderId="0" xfId="7" applyFont="1" applyFill="1" applyProtection="1"/>
    <xf numFmtId="0" fontId="13" fillId="0" borderId="3" xfId="7" applyFont="1" applyFill="1" applyBorder="1" applyAlignment="1" applyProtection="1">
      <alignment horizontal="left" vertical="center" wrapText="1" indent="1"/>
    </xf>
    <xf numFmtId="0" fontId="13" fillId="0" borderId="4" xfId="7" applyFont="1" applyFill="1" applyBorder="1" applyAlignment="1" applyProtection="1">
      <alignment horizontal="left" vertical="center" wrapText="1" indent="1"/>
    </xf>
    <xf numFmtId="167" fontId="13" fillId="0" borderId="4" xfId="7" applyNumberFormat="1" applyFont="1" applyFill="1" applyBorder="1" applyAlignment="1" applyProtection="1">
      <alignment horizontal="right" vertical="center" wrapText="1"/>
    </xf>
    <xf numFmtId="0" fontId="0" fillId="0" borderId="0" xfId="7" applyFont="1" applyFill="1" applyProtection="1"/>
    <xf numFmtId="49" fontId="14" fillId="0" borderId="5" xfId="7" applyNumberFormat="1" applyFont="1" applyFill="1" applyBorder="1" applyAlignment="1" applyProtection="1">
      <alignment horizontal="left" vertical="center" wrapText="1" indent="1"/>
    </xf>
    <xf numFmtId="0" fontId="15" fillId="0" borderId="6" xfId="0" applyFont="1" applyBorder="1" applyAlignment="1" applyProtection="1">
      <alignment horizontal="left" wrapText="1" indent="1"/>
    </xf>
    <xf numFmtId="167" fontId="14" fillId="0" borderId="6" xfId="7" applyNumberFormat="1" applyFont="1" applyFill="1" applyBorder="1" applyAlignment="1" applyProtection="1">
      <alignment horizontal="right" vertical="center" wrapText="1"/>
      <protection locked="0"/>
    </xf>
    <xf numFmtId="49" fontId="14" fillId="0" borderId="7" xfId="7" applyNumberFormat="1" applyFont="1" applyFill="1" applyBorder="1" applyAlignment="1" applyProtection="1">
      <alignment horizontal="left" vertical="center" wrapText="1" indent="1"/>
    </xf>
    <xf numFmtId="0" fontId="15" fillId="0" borderId="8" xfId="0" applyFont="1" applyBorder="1" applyAlignment="1" applyProtection="1">
      <alignment horizontal="left" wrapText="1" indent="1"/>
    </xf>
    <xf numFmtId="49" fontId="14" fillId="0" borderId="9" xfId="7" applyNumberFormat="1" applyFont="1" applyFill="1" applyBorder="1" applyAlignment="1" applyProtection="1">
      <alignment horizontal="left" vertical="center" wrapText="1" indent="1"/>
    </xf>
    <xf numFmtId="0" fontId="15" fillId="0" borderId="10" xfId="0" applyFont="1" applyBorder="1" applyAlignment="1" applyProtection="1">
      <alignment horizontal="left" vertical="center" wrapText="1" indent="1"/>
    </xf>
    <xf numFmtId="0" fontId="16" fillId="0" borderId="4" xfId="0" applyFont="1" applyBorder="1" applyAlignment="1" applyProtection="1">
      <alignment horizontal="left" vertical="center" wrapText="1" indent="1"/>
    </xf>
    <xf numFmtId="0" fontId="15" fillId="0" borderId="10" xfId="0" applyFont="1" applyBorder="1" applyAlignment="1" applyProtection="1">
      <alignment horizontal="left" wrapText="1" indent="1"/>
    </xf>
    <xf numFmtId="167" fontId="14" fillId="0" borderId="8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11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10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12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6" xfId="7" applyNumberFormat="1" applyFont="1" applyFill="1" applyBorder="1" applyAlignment="1" applyProtection="1">
      <alignment horizontal="right" vertical="center" wrapText="1"/>
    </xf>
    <xf numFmtId="0" fontId="16" fillId="0" borderId="3" xfId="0" applyFont="1" applyBorder="1" applyAlignment="1" applyProtection="1">
      <alignment vertical="center" wrapText="1"/>
    </xf>
    <xf numFmtId="0" fontId="15" fillId="0" borderId="10" xfId="0" applyFont="1" applyBorder="1" applyAlignment="1" applyProtection="1">
      <alignment vertical="center" wrapText="1"/>
    </xf>
    <xf numFmtId="0" fontId="16" fillId="0" borderId="13" xfId="0" applyFont="1" applyBorder="1" applyAlignment="1" applyProtection="1">
      <alignment vertical="center" wrapText="1"/>
    </xf>
    <xf numFmtId="0" fontId="16" fillId="0" borderId="14" xfId="0" applyFont="1" applyBorder="1" applyAlignment="1" applyProtection="1">
      <alignment horizontal="left" vertical="center" wrapText="1" indent="1"/>
    </xf>
    <xf numFmtId="167" fontId="14" fillId="0" borderId="14" xfId="7" applyNumberFormat="1" applyFont="1" applyFill="1" applyBorder="1" applyAlignment="1" applyProtection="1">
      <alignment horizontal="right" vertical="center" wrapText="1"/>
      <protection locked="0"/>
    </xf>
    <xf numFmtId="0" fontId="15" fillId="0" borderId="5" xfId="0" applyFont="1" applyBorder="1" applyAlignment="1" applyProtection="1">
      <alignment wrapText="1"/>
    </xf>
    <xf numFmtId="0" fontId="15" fillId="0" borderId="7" xfId="0" applyFont="1" applyBorder="1" applyAlignment="1" applyProtection="1">
      <alignment wrapText="1"/>
    </xf>
    <xf numFmtId="0" fontId="15" fillId="0" borderId="9" xfId="0" applyFont="1" applyBorder="1" applyAlignment="1" applyProtection="1">
      <alignment vertical="center" wrapText="1"/>
    </xf>
    <xf numFmtId="167" fontId="13" fillId="0" borderId="4" xfId="7" applyNumberFormat="1" applyFont="1" applyFill="1" applyBorder="1" applyAlignment="1" applyProtection="1">
      <alignment horizontal="right" vertical="center" wrapText="1"/>
      <protection locked="0"/>
    </xf>
    <xf numFmtId="0" fontId="16" fillId="0" borderId="4" xfId="0" applyFont="1" applyBorder="1" applyAlignment="1" applyProtection="1">
      <alignment vertical="center" wrapText="1"/>
    </xf>
    <xf numFmtId="0" fontId="16" fillId="0" borderId="15" xfId="0" applyFont="1" applyBorder="1" applyAlignment="1" applyProtection="1">
      <alignment vertical="center" wrapText="1"/>
    </xf>
    <xf numFmtId="0" fontId="16" fillId="0" borderId="16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left" vertical="center" wrapText="1" indent="1"/>
    </xf>
    <xf numFmtId="167" fontId="12" fillId="0" borderId="0" xfId="7" applyNumberFormat="1" applyFont="1" applyFill="1" applyBorder="1" applyAlignment="1" applyProtection="1">
      <alignment horizontal="right" vertical="center" wrapText="1"/>
    </xf>
    <xf numFmtId="167" fontId="10" fillId="0" borderId="1" xfId="7" applyNumberFormat="1" applyFont="1" applyFill="1" applyBorder="1" applyAlignment="1" applyProtection="1"/>
    <xf numFmtId="0" fontId="11" fillId="0" borderId="1" xfId="0" applyFont="1" applyFill="1" applyBorder="1" applyAlignment="1" applyProtection="1">
      <alignment horizontal="right"/>
    </xf>
    <xf numFmtId="0" fontId="3" fillId="0" borderId="0" xfId="7" applyFill="1" applyAlignment="1" applyProtection="1"/>
    <xf numFmtId="0" fontId="13" fillId="0" borderId="17" xfId="7" applyFont="1" applyFill="1" applyBorder="1" applyAlignment="1" applyProtection="1">
      <alignment horizontal="left" vertical="center" wrapText="1" indent="1"/>
    </xf>
    <xf numFmtId="0" fontId="13" fillId="0" borderId="18" xfId="7" applyFont="1" applyFill="1" applyBorder="1" applyAlignment="1" applyProtection="1">
      <alignment vertical="center" wrapText="1"/>
    </xf>
    <xf numFmtId="167" fontId="13" fillId="0" borderId="18" xfId="7" applyNumberFormat="1" applyFont="1" applyFill="1" applyBorder="1" applyAlignment="1" applyProtection="1">
      <alignment horizontal="right" vertical="center" wrapText="1"/>
    </xf>
    <xf numFmtId="49" fontId="14" fillId="0" borderId="19" xfId="7" applyNumberFormat="1" applyFont="1" applyFill="1" applyBorder="1" applyAlignment="1" applyProtection="1">
      <alignment horizontal="left" vertical="center" wrapText="1" indent="1"/>
    </xf>
    <xf numFmtId="0" fontId="14" fillId="0" borderId="20" xfId="7" applyFont="1" applyFill="1" applyBorder="1" applyAlignment="1" applyProtection="1">
      <alignment horizontal="left" vertical="center" wrapText="1" indent="1"/>
    </xf>
    <xf numFmtId="167" fontId="14" fillId="0" borderId="20" xfId="7" applyNumberFormat="1" applyFont="1" applyFill="1" applyBorder="1" applyAlignment="1" applyProtection="1">
      <alignment horizontal="right" vertical="center" wrapText="1"/>
      <protection locked="0"/>
    </xf>
    <xf numFmtId="0" fontId="14" fillId="0" borderId="8" xfId="7" applyFont="1" applyFill="1" applyBorder="1" applyAlignment="1" applyProtection="1">
      <alignment horizontal="left" vertical="center" wrapText="1" indent="1"/>
    </xf>
    <xf numFmtId="0" fontId="14" fillId="0" borderId="21" xfId="7" applyFont="1" applyFill="1" applyBorder="1" applyAlignment="1" applyProtection="1">
      <alignment horizontal="left" vertical="center" wrapText="1" indent="1"/>
    </xf>
    <xf numFmtId="0" fontId="14" fillId="0" borderId="0" xfId="7" applyFont="1" applyFill="1" applyBorder="1" applyAlignment="1" applyProtection="1">
      <alignment horizontal="left" vertical="center" wrapText="1" indent="1"/>
    </xf>
    <xf numFmtId="0" fontId="14" fillId="0" borderId="8" xfId="7" applyFont="1" applyFill="1" applyBorder="1" applyAlignment="1" applyProtection="1">
      <alignment horizontal="left" indent="6"/>
    </xf>
    <xf numFmtId="0" fontId="14" fillId="0" borderId="8" xfId="7" applyFont="1" applyFill="1" applyBorder="1" applyAlignment="1" applyProtection="1">
      <alignment horizontal="left" vertical="center" wrapText="1" indent="6"/>
    </xf>
    <xf numFmtId="49" fontId="14" fillId="0" borderId="22" xfId="7" applyNumberFormat="1" applyFont="1" applyFill="1" applyBorder="1" applyAlignment="1" applyProtection="1">
      <alignment horizontal="left" vertical="center" wrapText="1" indent="1"/>
    </xf>
    <xf numFmtId="0" fontId="14" fillId="0" borderId="10" xfId="7" applyFont="1" applyFill="1" applyBorder="1" applyAlignment="1" applyProtection="1">
      <alignment horizontal="left" vertical="center" wrapText="1" indent="6"/>
    </xf>
    <xf numFmtId="49" fontId="14" fillId="0" borderId="23" xfId="7" applyNumberFormat="1" applyFont="1" applyFill="1" applyBorder="1" applyAlignment="1" applyProtection="1">
      <alignment horizontal="left" vertical="center" wrapText="1" indent="1"/>
    </xf>
    <xf numFmtId="0" fontId="14" fillId="0" borderId="2" xfId="7" applyFont="1" applyFill="1" applyBorder="1" applyAlignment="1" applyProtection="1">
      <alignment horizontal="left" vertical="center" wrapText="1" indent="6"/>
    </xf>
    <xf numFmtId="0" fontId="13" fillId="0" borderId="4" xfId="7" applyFont="1" applyFill="1" applyBorder="1" applyAlignment="1" applyProtection="1">
      <alignment vertical="center" wrapText="1"/>
    </xf>
    <xf numFmtId="0" fontId="14" fillId="0" borderId="10" xfId="7" applyFont="1" applyFill="1" applyBorder="1" applyAlignment="1" applyProtection="1">
      <alignment horizontal="left" vertical="center" wrapText="1" indent="1"/>
    </xf>
    <xf numFmtId="0" fontId="15" fillId="0" borderId="8" xfId="0" applyFont="1" applyBorder="1" applyAlignment="1" applyProtection="1">
      <alignment horizontal="left" vertical="center" wrapText="1" indent="1"/>
    </xf>
    <xf numFmtId="0" fontId="14" fillId="0" borderId="6" xfId="7" applyFont="1" applyFill="1" applyBorder="1" applyAlignment="1" applyProtection="1">
      <alignment horizontal="left" vertical="center" wrapText="1" indent="6"/>
    </xf>
    <xf numFmtId="0" fontId="3" fillId="0" borderId="0" xfId="7" applyFill="1" applyAlignment="1" applyProtection="1">
      <alignment horizontal="left" vertical="center" indent="1"/>
    </xf>
    <xf numFmtId="0" fontId="14" fillId="0" borderId="6" xfId="7" applyFont="1" applyFill="1" applyBorder="1" applyAlignment="1" applyProtection="1">
      <alignment horizontal="left" vertical="center" wrapText="1" indent="1"/>
    </xf>
    <xf numFmtId="0" fontId="14" fillId="0" borderId="24" xfId="7" applyFont="1" applyFill="1" applyBorder="1" applyAlignment="1" applyProtection="1">
      <alignment horizontal="left" vertical="center" wrapText="1" indent="1"/>
    </xf>
    <xf numFmtId="167" fontId="16" fillId="0" borderId="4" xfId="0" applyNumberFormat="1" applyFont="1" applyBorder="1" applyAlignment="1" applyProtection="1">
      <alignment horizontal="right" vertical="center" wrapText="1"/>
    </xf>
    <xf numFmtId="0" fontId="6" fillId="0" borderId="0" xfId="7" applyFont="1" applyFill="1" applyProtection="1"/>
    <xf numFmtId="167" fontId="17" fillId="0" borderId="4" xfId="0" applyNumberFormat="1" applyFont="1" applyBorder="1" applyAlignment="1" applyProtection="1">
      <alignment horizontal="right" vertical="center" wrapText="1"/>
    </xf>
    <xf numFmtId="0" fontId="16" fillId="0" borderId="15" xfId="0" applyFont="1" applyBorder="1" applyAlignment="1" applyProtection="1">
      <alignment horizontal="left" vertical="center" wrapText="1" indent="1"/>
    </xf>
    <xf numFmtId="0" fontId="17" fillId="0" borderId="16" xfId="0" applyFont="1" applyBorder="1" applyAlignment="1" applyProtection="1">
      <alignment horizontal="left" vertical="center" wrapText="1" indent="1"/>
    </xf>
    <xf numFmtId="167" fontId="10" fillId="0" borderId="1" xfId="7" applyNumberFormat="1" applyFont="1" applyFill="1" applyBorder="1" applyAlignment="1" applyProtection="1">
      <alignment horizontal="left" vertical="center"/>
    </xf>
    <xf numFmtId="0" fontId="3" fillId="0" borderId="0" xfId="7" applyFill="1" applyAlignment="1" applyProtection="1">
      <alignment horizontal="right"/>
    </xf>
    <xf numFmtId="167" fontId="13" fillId="0" borderId="25" xfId="7" applyNumberFormat="1" applyFont="1" applyFill="1" applyBorder="1" applyAlignment="1" applyProtection="1">
      <alignment horizontal="right" vertical="center" wrapText="1"/>
    </xf>
    <xf numFmtId="167" fontId="0" fillId="0" borderId="0" xfId="0" applyNumberFormat="1" applyFill="1" applyAlignment="1" applyProtection="1">
      <alignment vertical="center" wrapText="1"/>
    </xf>
    <xf numFmtId="167" fontId="0" fillId="0" borderId="0" xfId="0" applyNumberFormat="1" applyFill="1" applyAlignment="1" applyProtection="1">
      <alignment horizontal="center" vertical="center" wrapText="1"/>
    </xf>
    <xf numFmtId="167" fontId="11" fillId="0" borderId="0" xfId="0" applyNumberFormat="1" applyFont="1" applyFill="1" applyAlignment="1" applyProtection="1">
      <alignment horizontal="right" vertical="center"/>
    </xf>
    <xf numFmtId="167" fontId="12" fillId="0" borderId="3" xfId="0" applyNumberFormat="1" applyFont="1" applyFill="1" applyBorder="1" applyAlignment="1" applyProtection="1">
      <alignment horizontal="center" vertical="center" wrapText="1"/>
    </xf>
    <xf numFmtId="167" fontId="12" fillId="0" borderId="4" xfId="0" applyNumberFormat="1" applyFont="1" applyFill="1" applyBorder="1" applyAlignment="1" applyProtection="1">
      <alignment horizontal="center" vertical="center" wrapText="1"/>
    </xf>
    <xf numFmtId="167" fontId="12" fillId="0" borderId="26" xfId="0" applyNumberFormat="1" applyFont="1" applyFill="1" applyBorder="1" applyAlignment="1" applyProtection="1">
      <alignment horizontal="center" vertical="center" wrapText="1"/>
    </xf>
    <xf numFmtId="167" fontId="20" fillId="0" borderId="0" xfId="0" applyNumberFormat="1" applyFont="1" applyFill="1" applyAlignment="1" applyProtection="1">
      <alignment horizontal="center" vertical="center" wrapText="1"/>
    </xf>
    <xf numFmtId="167" fontId="13" fillId="0" borderId="27" xfId="0" applyNumberFormat="1" applyFont="1" applyFill="1" applyBorder="1" applyAlignment="1" applyProtection="1">
      <alignment horizontal="center" vertical="center" wrapText="1"/>
    </xf>
    <xf numFmtId="167" fontId="13" fillId="0" borderId="3" xfId="0" applyNumberFormat="1" applyFont="1" applyFill="1" applyBorder="1" applyAlignment="1" applyProtection="1">
      <alignment horizontal="center" vertical="center" wrapText="1"/>
    </xf>
    <xf numFmtId="167" fontId="13" fillId="0" borderId="4" xfId="0" applyNumberFormat="1" applyFont="1" applyFill="1" applyBorder="1" applyAlignment="1" applyProtection="1">
      <alignment horizontal="center" vertical="center" wrapText="1"/>
    </xf>
    <xf numFmtId="167" fontId="13" fillId="0" borderId="0" xfId="0" applyNumberFormat="1" applyFont="1" applyFill="1" applyAlignment="1" applyProtection="1">
      <alignment horizontal="center" vertical="center" wrapText="1"/>
    </xf>
    <xf numFmtId="167" fontId="0" fillId="0" borderId="28" xfId="0" applyNumberFormat="1" applyFont="1" applyFill="1" applyBorder="1" applyAlignment="1" applyProtection="1">
      <alignment horizontal="left" vertical="center" wrapText="1" indent="1"/>
    </xf>
    <xf numFmtId="167" fontId="14" fillId="0" borderId="5" xfId="0" applyNumberFormat="1" applyFont="1" applyFill="1" applyBorder="1" applyAlignment="1" applyProtection="1">
      <alignment horizontal="left" vertical="center" wrapText="1" indent="1"/>
    </xf>
    <xf numFmtId="167" fontId="13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14" fillId="0" borderId="20" xfId="7" applyNumberFormat="1" applyFont="1" applyFill="1" applyBorder="1" applyAlignment="1" applyProtection="1">
      <alignment horizontal="right" vertical="center" wrapText="1" indent="1"/>
      <protection locked="0"/>
    </xf>
    <xf numFmtId="167" fontId="1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7" fontId="0" fillId="0" borderId="29" xfId="0" applyNumberFormat="1" applyFont="1" applyFill="1" applyBorder="1" applyAlignment="1" applyProtection="1">
      <alignment horizontal="left" vertical="center" wrapText="1" indent="1"/>
    </xf>
    <xf numFmtId="167" fontId="14" fillId="0" borderId="7" xfId="0" applyNumberFormat="1" applyFont="1" applyFill="1" applyBorder="1" applyAlignment="1" applyProtection="1">
      <alignment horizontal="left" vertical="center" wrapText="1" indent="1"/>
    </xf>
    <xf numFmtId="167" fontId="14" fillId="0" borderId="8" xfId="0" applyNumberFormat="1" applyFont="1" applyFill="1" applyBorder="1" applyAlignment="1" applyProtection="1">
      <alignment horizontal="center" vertical="center" wrapText="1"/>
      <protection locked="0"/>
    </xf>
    <xf numFmtId="167" fontId="14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7" fontId="14" fillId="0" borderId="30" xfId="0" applyNumberFormat="1" applyFont="1" applyFill="1" applyBorder="1" applyAlignment="1" applyProtection="1">
      <alignment horizontal="left" vertical="center" wrapText="1" indent="1"/>
    </xf>
    <xf numFmtId="167" fontId="14" fillId="0" borderId="13" xfId="0" applyNumberFormat="1" applyFont="1" applyFill="1" applyBorder="1" applyAlignment="1" applyProtection="1">
      <alignment horizontal="center" vertical="center" wrapText="1"/>
      <protection locked="0"/>
    </xf>
    <xf numFmtId="167" fontId="14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7" fontId="1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7" fontId="14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7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167" fontId="14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7" fontId="20" fillId="0" borderId="27" xfId="0" applyNumberFormat="1" applyFont="1" applyFill="1" applyBorder="1" applyAlignment="1" applyProtection="1">
      <alignment horizontal="left" vertical="center" wrapText="1" indent="1"/>
    </xf>
    <xf numFmtId="167" fontId="13" fillId="0" borderId="3" xfId="0" applyNumberFormat="1" applyFont="1" applyFill="1" applyBorder="1" applyAlignment="1" applyProtection="1">
      <alignment horizontal="left" vertical="center" wrapText="1" indent="1"/>
    </xf>
    <xf numFmtId="167" fontId="13" fillId="0" borderId="4" xfId="0" applyNumberFormat="1" applyFont="1" applyFill="1" applyBorder="1" applyAlignment="1" applyProtection="1">
      <alignment horizontal="right" vertical="center" wrapText="1" indent="1"/>
    </xf>
    <xf numFmtId="167" fontId="0" fillId="0" borderId="31" xfId="0" applyNumberFormat="1" applyFont="1" applyFill="1" applyBorder="1" applyAlignment="1" applyProtection="1">
      <alignment horizontal="left" vertical="center" wrapText="1" indent="1"/>
    </xf>
    <xf numFmtId="167" fontId="14" fillId="0" borderId="22" xfId="0" applyNumberFormat="1" applyFont="1" applyFill="1" applyBorder="1" applyAlignment="1" applyProtection="1">
      <alignment horizontal="left" vertical="center" wrapText="1" indent="1"/>
    </xf>
    <xf numFmtId="167" fontId="21" fillId="0" borderId="24" xfId="0" applyNumberFormat="1" applyFont="1" applyFill="1" applyBorder="1" applyAlignment="1" applyProtection="1">
      <alignment horizontal="center" vertical="center" wrapText="1"/>
    </xf>
    <xf numFmtId="167" fontId="14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7" fontId="21" fillId="0" borderId="8" xfId="0" applyNumberFormat="1" applyFont="1" applyFill="1" applyBorder="1" applyAlignment="1" applyProtection="1">
      <alignment horizontal="center" vertical="center" wrapText="1"/>
    </xf>
    <xf numFmtId="167" fontId="14" fillId="0" borderId="24" xfId="0" applyNumberFormat="1" applyFont="1" applyFill="1" applyBorder="1" applyAlignment="1" applyProtection="1">
      <alignment horizontal="center" vertical="center" wrapText="1"/>
      <protection locked="0"/>
    </xf>
    <xf numFmtId="167" fontId="20" fillId="0" borderId="29" xfId="0" applyNumberFormat="1" applyFont="1" applyFill="1" applyBorder="1" applyAlignment="1" applyProtection="1">
      <alignment horizontal="left" vertical="center" wrapText="1" indent="1"/>
    </xf>
    <xf numFmtId="167" fontId="20" fillId="0" borderId="3" xfId="0" applyNumberFormat="1" applyFont="1" applyFill="1" applyBorder="1" applyAlignment="1" applyProtection="1">
      <alignment horizontal="left" vertical="center" wrapText="1" indent="1"/>
    </xf>
    <xf numFmtId="167" fontId="20" fillId="0" borderId="4" xfId="0" applyNumberFormat="1" applyFont="1" applyFill="1" applyBorder="1" applyAlignment="1" applyProtection="1">
      <alignment horizontal="center" vertical="center" wrapText="1"/>
    </xf>
    <xf numFmtId="167" fontId="20" fillId="0" borderId="4" xfId="0" applyNumberFormat="1" applyFont="1" applyFill="1" applyBorder="1" applyAlignment="1" applyProtection="1">
      <alignment horizontal="right" vertical="center" wrapText="1" indent="1"/>
    </xf>
    <xf numFmtId="167" fontId="14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7" fontId="14" fillId="0" borderId="7" xfId="0" applyNumberFormat="1" applyFont="1" applyFill="1" applyBorder="1" applyAlignment="1" applyProtection="1">
      <alignment horizontal="left" vertical="center" wrapText="1" indent="6"/>
      <protection locked="0"/>
    </xf>
    <xf numFmtId="167" fontId="14" fillId="0" borderId="7" xfId="0" applyNumberFormat="1" applyFont="1" applyFill="1" applyBorder="1" applyAlignment="1" applyProtection="1">
      <alignment horizontal="left" vertical="center" wrapText="1" indent="3"/>
      <protection locked="0"/>
    </xf>
    <xf numFmtId="167" fontId="14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7" fontId="14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7" fontId="1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7" fontId="21" fillId="0" borderId="22" xfId="0" applyNumberFormat="1" applyFont="1" applyFill="1" applyBorder="1" applyAlignment="1" applyProtection="1">
      <alignment horizontal="left" vertical="center" wrapText="1" indent="1"/>
    </xf>
    <xf numFmtId="167" fontId="21" fillId="0" borderId="6" xfId="0" applyNumberFormat="1" applyFont="1" applyFill="1" applyBorder="1" applyAlignment="1" applyProtection="1">
      <alignment horizontal="right" vertical="center" wrapText="1" indent="1"/>
    </xf>
    <xf numFmtId="167" fontId="21" fillId="0" borderId="6" xfId="0" applyNumberFormat="1" applyFont="1" applyFill="1" applyBorder="1" applyAlignment="1" applyProtection="1">
      <alignment horizontal="center" vertical="center" wrapText="1"/>
    </xf>
    <xf numFmtId="167" fontId="14" fillId="0" borderId="7" xfId="0" applyNumberFormat="1" applyFont="1" applyFill="1" applyBorder="1" applyAlignment="1" applyProtection="1">
      <alignment horizontal="left" vertical="center" wrapText="1" indent="2"/>
    </xf>
    <xf numFmtId="167" fontId="14" fillId="0" borderId="8" xfId="0" applyNumberFormat="1" applyFont="1" applyFill="1" applyBorder="1" applyAlignment="1" applyProtection="1">
      <alignment horizontal="left" vertical="center" wrapText="1" indent="2"/>
    </xf>
    <xf numFmtId="167" fontId="21" fillId="0" borderId="8" xfId="0" applyNumberFormat="1" applyFont="1" applyFill="1" applyBorder="1" applyAlignment="1" applyProtection="1">
      <alignment horizontal="left" vertical="center" wrapText="1" indent="1"/>
    </xf>
    <xf numFmtId="167" fontId="21" fillId="0" borderId="8" xfId="0" applyNumberFormat="1" applyFont="1" applyFill="1" applyBorder="1" applyAlignment="1" applyProtection="1">
      <alignment horizontal="right" vertical="center" wrapText="1" indent="1"/>
    </xf>
    <xf numFmtId="167" fontId="14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7" fontId="14" fillId="0" borderId="5" xfId="0" applyNumberFormat="1" applyFont="1" applyFill="1" applyBorder="1" applyAlignment="1" applyProtection="1">
      <alignment horizontal="left" vertical="center" wrapText="1" indent="2"/>
    </xf>
    <xf numFmtId="167" fontId="14" fillId="0" borderId="9" xfId="0" applyNumberFormat="1" applyFont="1" applyFill="1" applyBorder="1" applyAlignment="1" applyProtection="1">
      <alignment horizontal="left" vertical="center" wrapText="1" indent="2"/>
    </xf>
    <xf numFmtId="0" fontId="18" fillId="0" borderId="0" xfId="0" applyFont="1" applyAlignment="1" applyProtection="1">
      <alignment horizontal="center"/>
    </xf>
    <xf numFmtId="3" fontId="5" fillId="0" borderId="0" xfId="0" applyNumberFormat="1" applyFont="1" applyFill="1" applyAlignment="1" applyProtection="1">
      <alignment horizontal="right" indent="1"/>
    </xf>
    <xf numFmtId="0" fontId="5" fillId="0" borderId="0" xfId="0" applyFont="1" applyFill="1" applyAlignment="1" applyProtection="1">
      <alignment horizontal="right" indent="1"/>
    </xf>
    <xf numFmtId="3" fontId="12" fillId="0" borderId="0" xfId="0" applyNumberFormat="1" applyFont="1" applyFill="1" applyAlignment="1" applyProtection="1">
      <alignment horizontal="right" indent="1"/>
    </xf>
    <xf numFmtId="0" fontId="9" fillId="0" borderId="0" xfId="0" applyFont="1" applyFill="1" applyProtection="1"/>
    <xf numFmtId="0" fontId="0" fillId="0" borderId="0" xfId="0" applyFill="1" applyProtection="1"/>
    <xf numFmtId="167" fontId="0" fillId="0" borderId="0" xfId="0" applyNumberFormat="1" applyFill="1" applyAlignment="1">
      <alignment horizontal="left" vertical="center" wrapText="1"/>
    </xf>
    <xf numFmtId="167" fontId="0" fillId="0" borderId="0" xfId="0" applyNumberFormat="1" applyFill="1" applyAlignment="1">
      <alignment vertical="center" wrapText="1"/>
    </xf>
    <xf numFmtId="0" fontId="19" fillId="0" borderId="0" xfId="0" applyNumberFormat="1" applyFont="1" applyFill="1" applyAlignment="1" applyProtection="1">
      <alignment horizontal="center" textRotation="180" wrapText="1"/>
      <protection locked="0"/>
    </xf>
    <xf numFmtId="167" fontId="0" fillId="0" borderId="0" xfId="0" applyNumberFormat="1" applyFill="1" applyAlignment="1" applyProtection="1">
      <alignment horizontal="left" vertical="center" wrapText="1"/>
    </xf>
    <xf numFmtId="167" fontId="20" fillId="0" borderId="0" xfId="0" applyNumberFormat="1" applyFont="1" applyFill="1" applyAlignment="1">
      <alignment horizontal="center" vertical="center" wrapText="1"/>
    </xf>
    <xf numFmtId="167" fontId="0" fillId="0" borderId="8" xfId="0" applyNumberFormat="1" applyFont="1" applyFill="1" applyBorder="1" applyAlignment="1" applyProtection="1">
      <alignment vertical="center" wrapText="1"/>
      <protection locked="0"/>
    </xf>
    <xf numFmtId="167" fontId="20" fillId="0" borderId="0" xfId="0" applyNumberFormat="1" applyFont="1" applyFill="1" applyAlignment="1">
      <alignment vertical="center" wrapText="1"/>
    </xf>
    <xf numFmtId="167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right" vertical="center" wrapText="1"/>
    </xf>
    <xf numFmtId="0" fontId="0" fillId="0" borderId="0" xfId="0" applyFill="1" applyAlignment="1" applyProtection="1">
      <alignment vertical="center" wrapText="1"/>
    </xf>
    <xf numFmtId="167" fontId="3" fillId="0" borderId="0" xfId="0" applyNumberFormat="1" applyFont="1" applyFill="1" applyAlignment="1" applyProtection="1">
      <alignment horizontal="left" vertical="center" wrapText="1"/>
    </xf>
    <xf numFmtId="0" fontId="22" fillId="0" borderId="0" xfId="0" applyFont="1" applyAlignment="1" applyProtection="1">
      <alignment horizontal="right" vertical="top"/>
    </xf>
    <xf numFmtId="0" fontId="22" fillId="0" borderId="0" xfId="0" applyFont="1" applyAlignment="1" applyProtection="1">
      <alignment horizontal="right" vertical="top"/>
      <protection locked="0"/>
    </xf>
    <xf numFmtId="167" fontId="3" fillId="0" borderId="0" xfId="0" applyNumberFormat="1" applyFont="1" applyFill="1" applyAlignment="1" applyProtection="1">
      <alignment vertical="center" wrapText="1"/>
    </xf>
    <xf numFmtId="0" fontId="12" fillId="0" borderId="3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vertical="center"/>
    </xf>
    <xf numFmtId="0" fontId="12" fillId="0" borderId="34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/>
    </xf>
    <xf numFmtId="0" fontId="20" fillId="0" borderId="0" xfId="0" applyFont="1" applyFill="1" applyAlignment="1" applyProtection="1">
      <alignment vertical="center"/>
    </xf>
    <xf numFmtId="0" fontId="12" fillId="0" borderId="35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36" xfId="0" applyFont="1" applyFill="1" applyBorder="1" applyAlignment="1" applyProtection="1">
      <alignment horizontal="right" vertical="center" wrapText="1"/>
    </xf>
    <xf numFmtId="0" fontId="12" fillId="0" borderId="36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right" vertical="center" wrapText="1"/>
    </xf>
    <xf numFmtId="0" fontId="13" fillId="0" borderId="26" xfId="0" applyFont="1" applyFill="1" applyBorder="1" applyAlignment="1" applyProtection="1">
      <alignment horizontal="right" vertical="center" wrapText="1"/>
    </xf>
    <xf numFmtId="0" fontId="6" fillId="0" borderId="0" xfId="0" applyFont="1" applyFill="1" applyAlignment="1" applyProtection="1">
      <alignment horizontal="center" vertical="center" wrapText="1"/>
    </xf>
    <xf numFmtId="49" fontId="14" fillId="0" borderId="5" xfId="7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Alignment="1" applyProtection="1">
      <alignment vertical="center" wrapText="1"/>
    </xf>
    <xf numFmtId="49" fontId="14" fillId="0" borderId="7" xfId="7" applyNumberFormat="1" applyFont="1" applyFill="1" applyBorder="1" applyAlignment="1" applyProtection="1">
      <alignment horizontal="center" vertical="center" wrapText="1"/>
    </xf>
    <xf numFmtId="0" fontId="24" fillId="0" borderId="0" xfId="0" applyFont="1" applyFill="1" applyAlignment="1" applyProtection="1">
      <alignment vertical="center" wrapText="1"/>
    </xf>
    <xf numFmtId="49" fontId="14" fillId="0" borderId="9" xfId="7" applyNumberFormat="1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center" wrapText="1"/>
    </xf>
    <xf numFmtId="0" fontId="15" fillId="0" borderId="10" xfId="0" applyFont="1" applyBorder="1" applyAlignment="1" applyProtection="1">
      <alignment wrapText="1"/>
    </xf>
    <xf numFmtId="0" fontId="15" fillId="0" borderId="5" xfId="0" applyFont="1" applyBorder="1" applyAlignment="1" applyProtection="1">
      <alignment horizontal="center" wrapText="1"/>
    </xf>
    <xf numFmtId="0" fontId="15" fillId="0" borderId="7" xfId="0" applyFont="1" applyBorder="1" applyAlignment="1" applyProtection="1">
      <alignment horizontal="center" wrapText="1"/>
    </xf>
    <xf numFmtId="0" fontId="15" fillId="0" borderId="9" xfId="0" applyFont="1" applyBorder="1" applyAlignment="1" applyProtection="1">
      <alignment horizontal="center" wrapText="1"/>
    </xf>
    <xf numFmtId="0" fontId="16" fillId="0" borderId="4" xfId="0" applyFont="1" applyBorder="1" applyAlignment="1" applyProtection="1">
      <alignment wrapText="1"/>
    </xf>
    <xf numFmtId="0" fontId="16" fillId="0" borderId="15" xfId="0" applyFont="1" applyBorder="1" applyAlignment="1" applyProtection="1">
      <alignment horizontal="center" wrapText="1"/>
    </xf>
    <xf numFmtId="0" fontId="16" fillId="0" borderId="16" xfId="0" applyFont="1" applyBorder="1" applyAlignment="1" applyProtection="1">
      <alignment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left" vertical="center" wrapText="1" indent="1"/>
    </xf>
    <xf numFmtId="167" fontId="13" fillId="0" borderId="0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/>
    </xf>
    <xf numFmtId="0" fontId="13" fillId="0" borderId="17" xfId="7" applyFont="1" applyFill="1" applyBorder="1" applyAlignment="1" applyProtection="1">
      <alignment horizontal="center" vertical="center" wrapText="1"/>
    </xf>
    <xf numFmtId="167" fontId="13" fillId="0" borderId="37" xfId="7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Alignment="1" applyProtection="1">
      <alignment vertical="center" wrapText="1"/>
    </xf>
    <xf numFmtId="49" fontId="14" fillId="0" borderId="19" xfId="7" applyNumberFormat="1" applyFont="1" applyFill="1" applyBorder="1" applyAlignment="1" applyProtection="1">
      <alignment horizontal="center" vertical="center" wrapText="1"/>
    </xf>
    <xf numFmtId="167" fontId="14" fillId="0" borderId="38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39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40" xfId="7" applyNumberFormat="1" applyFont="1" applyFill="1" applyBorder="1" applyAlignment="1" applyProtection="1">
      <alignment horizontal="right" vertical="center" wrapText="1"/>
      <protection locked="0"/>
    </xf>
    <xf numFmtId="49" fontId="14" fillId="0" borderId="22" xfId="7" applyNumberFormat="1" applyFont="1" applyFill="1" applyBorder="1" applyAlignment="1" applyProtection="1">
      <alignment horizontal="center" vertical="center" wrapText="1"/>
    </xf>
    <xf numFmtId="49" fontId="14" fillId="0" borderId="23" xfId="7" applyNumberFormat="1" applyFont="1" applyFill="1" applyBorder="1" applyAlignment="1" applyProtection="1">
      <alignment horizontal="center" vertical="center" wrapText="1"/>
    </xf>
    <xf numFmtId="167" fontId="14" fillId="0" borderId="41" xfId="7" applyNumberFormat="1" applyFont="1" applyFill="1" applyBorder="1" applyAlignment="1" applyProtection="1">
      <alignment horizontal="right" vertical="center" wrapText="1"/>
      <protection locked="0"/>
    </xf>
    <xf numFmtId="167" fontId="14" fillId="0" borderId="42" xfId="7" applyNumberFormat="1" applyFont="1" applyFill="1" applyBorder="1" applyAlignment="1" applyProtection="1">
      <alignment horizontal="right" vertical="center" wrapText="1"/>
      <protection locked="0"/>
    </xf>
    <xf numFmtId="169" fontId="0" fillId="0" borderId="0" xfId="0" applyNumberFormat="1" applyFill="1" applyAlignment="1" applyProtection="1">
      <alignment vertical="center" wrapText="1"/>
    </xf>
    <xf numFmtId="167" fontId="16" fillId="0" borderId="25" xfId="0" applyNumberFormat="1" applyFont="1" applyBorder="1" applyAlignment="1" applyProtection="1">
      <alignment horizontal="right" vertical="center" wrapText="1"/>
    </xf>
    <xf numFmtId="167" fontId="17" fillId="0" borderId="25" xfId="0" applyNumberFormat="1" applyFont="1" applyBorder="1" applyAlignment="1" applyProtection="1">
      <alignment horizontal="right" vertical="center" wrapText="1"/>
    </xf>
    <xf numFmtId="0" fontId="16" fillId="0" borderId="15" xfId="0" applyFont="1" applyBorder="1" applyAlignment="1" applyProtection="1">
      <alignment horizontal="center" vertical="center" wrapText="1"/>
    </xf>
    <xf numFmtId="0" fontId="20" fillId="0" borderId="3" xfId="0" applyFont="1" applyFill="1" applyBorder="1" applyAlignment="1" applyProtection="1">
      <alignment horizontal="left" vertical="center"/>
    </xf>
    <xf numFmtId="0" fontId="20" fillId="0" borderId="26" xfId="0" applyFont="1" applyFill="1" applyBorder="1" applyAlignment="1" applyProtection="1">
      <alignment vertical="center" wrapText="1"/>
    </xf>
    <xf numFmtId="3" fontId="20" fillId="0" borderId="4" xfId="0" applyNumberFormat="1" applyFont="1" applyFill="1" applyBorder="1" applyAlignment="1" applyProtection="1">
      <alignment horizontal="right" vertical="center" wrapText="1"/>
      <protection locked="0"/>
    </xf>
    <xf numFmtId="3" fontId="20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horizontal="right" vertical="center" wrapText="1"/>
    </xf>
    <xf numFmtId="0" fontId="25" fillId="0" borderId="0" xfId="0" applyFont="1" applyAlignment="1" applyProtection="1">
      <alignment horizontal="right" vertical="top"/>
      <protection locked="0"/>
    </xf>
    <xf numFmtId="0" fontId="13" fillId="0" borderId="4" xfId="0" applyFont="1" applyFill="1" applyBorder="1" applyAlignment="1" applyProtection="1">
      <alignment horizontal="left" vertical="center" wrapText="1" indent="1"/>
    </xf>
    <xf numFmtId="167" fontId="13" fillId="0" borderId="4" xfId="0" applyNumberFormat="1" applyFont="1" applyFill="1" applyBorder="1" applyAlignment="1" applyProtection="1">
      <alignment horizontal="right" vertical="center" wrapText="1"/>
    </xf>
    <xf numFmtId="49" fontId="14" fillId="0" borderId="19" xfId="0" applyNumberFormat="1" applyFont="1" applyFill="1" applyBorder="1" applyAlignment="1" applyProtection="1">
      <alignment horizontal="center" vertical="center" wrapText="1"/>
    </xf>
    <xf numFmtId="167" fontId="14" fillId="0" borderId="20" xfId="0" applyNumberFormat="1" applyFont="1" applyFill="1" applyBorder="1" applyAlignment="1" applyProtection="1">
      <alignment horizontal="right" vertical="center" wrapText="1"/>
      <protection locked="0"/>
    </xf>
    <xf numFmtId="49" fontId="14" fillId="0" borderId="7" xfId="0" applyNumberFormat="1" applyFont="1" applyFill="1" applyBorder="1" applyAlignment="1" applyProtection="1">
      <alignment horizontal="center" vertical="center" wrapText="1"/>
    </xf>
    <xf numFmtId="167" fontId="14" fillId="0" borderId="8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24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167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167" fontId="14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16" xfId="7" applyFont="1" applyFill="1" applyBorder="1" applyAlignment="1" applyProtection="1">
      <alignment horizontal="left" vertical="center" wrapText="1" indent="1"/>
    </xf>
    <xf numFmtId="167" fontId="14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</xf>
    <xf numFmtId="0" fontId="26" fillId="0" borderId="26" xfId="0" applyFont="1" applyBorder="1" applyAlignment="1" applyProtection="1">
      <alignment horizontal="left" wrapText="1" indent="1"/>
    </xf>
    <xf numFmtId="0" fontId="12" fillId="0" borderId="4" xfId="0" applyFont="1" applyFill="1" applyBorder="1" applyAlignment="1" applyProtection="1">
      <alignment horizontal="left" vertical="center" wrapText="1" indent="1"/>
    </xf>
    <xf numFmtId="167" fontId="13" fillId="0" borderId="26" xfId="0" applyNumberFormat="1" applyFont="1" applyFill="1" applyBorder="1" applyAlignment="1" applyProtection="1">
      <alignment horizontal="right" vertical="center" wrapText="1"/>
    </xf>
    <xf numFmtId="167" fontId="14" fillId="0" borderId="43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21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44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45" xfId="0" applyNumberFormat="1" applyFont="1" applyFill="1" applyBorder="1" applyAlignment="1" applyProtection="1">
      <alignment horizontal="right" vertical="center" wrapText="1"/>
      <protection locked="0"/>
    </xf>
    <xf numFmtId="167" fontId="13" fillId="0" borderId="26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46" xfId="0" applyNumberFormat="1" applyFont="1" applyFill="1" applyBorder="1" applyAlignment="1" applyProtection="1">
      <alignment horizontal="right" vertical="center" wrapText="1"/>
      <protection locked="0"/>
    </xf>
    <xf numFmtId="167" fontId="14" fillId="0" borderId="47" xfId="0" applyNumberFormat="1" applyFont="1" applyFill="1" applyBorder="1" applyAlignment="1" applyProtection="1">
      <alignment horizontal="right" vertical="center" wrapText="1"/>
      <protection locked="0"/>
    </xf>
    <xf numFmtId="166" fontId="13" fillId="0" borderId="3" xfId="1" applyFont="1" applyFill="1" applyBorder="1" applyAlignment="1" applyProtection="1">
      <alignment horizontal="center" vertical="center" wrapText="1"/>
    </xf>
    <xf numFmtId="166" fontId="13" fillId="0" borderId="4" xfId="1" applyFont="1" applyFill="1" applyBorder="1" applyAlignment="1" applyProtection="1">
      <alignment horizontal="left" vertical="center" wrapText="1" indent="1"/>
    </xf>
    <xf numFmtId="166" fontId="13" fillId="0" borderId="4" xfId="1" applyFont="1" applyFill="1" applyBorder="1" applyAlignment="1" applyProtection="1">
      <alignment horizontal="right" vertical="center" wrapText="1"/>
    </xf>
    <xf numFmtId="3" fontId="13" fillId="0" borderId="4" xfId="1" applyNumberFormat="1" applyFont="1" applyFill="1" applyBorder="1" applyAlignment="1" applyProtection="1">
      <alignment horizontal="right" vertical="center" wrapText="1"/>
    </xf>
    <xf numFmtId="166" fontId="0" fillId="0" borderId="0" xfId="1" applyFont="1" applyFill="1" applyBorder="1" applyAlignment="1" applyProtection="1">
      <alignment vertical="center" wrapText="1"/>
    </xf>
    <xf numFmtId="167" fontId="0" fillId="0" borderId="0" xfId="0" applyNumberFormat="1" applyFont="1" applyFill="1" applyAlignment="1">
      <alignment vertical="center" wrapText="1"/>
    </xf>
    <xf numFmtId="49" fontId="14" fillId="0" borderId="22" xfId="0" applyNumberFormat="1" applyFont="1" applyFill="1" applyBorder="1" applyAlignment="1" applyProtection="1">
      <alignment horizontal="center" vertical="center" wrapText="1"/>
    </xf>
    <xf numFmtId="0" fontId="12" fillId="0" borderId="48" xfId="0" applyFont="1" applyFill="1" applyBorder="1" applyAlignment="1" applyProtection="1">
      <alignment horizontal="center" vertical="center" wrapText="1"/>
    </xf>
    <xf numFmtId="167" fontId="0" fillId="0" borderId="0" xfId="0" applyNumberFormat="1" applyFill="1" applyAlignment="1" applyProtection="1">
      <alignment wrapText="1"/>
    </xf>
    <xf numFmtId="167" fontId="14" fillId="0" borderId="8" xfId="0" applyNumberFormat="1" applyFont="1" applyBorder="1" applyAlignment="1" applyProtection="1">
      <alignment vertical="center" wrapText="1"/>
      <protection locked="0"/>
    </xf>
    <xf numFmtId="167" fontId="5" fillId="0" borderId="8" xfId="0" applyNumberFormat="1" applyFont="1" applyBorder="1" applyAlignment="1" applyProtection="1">
      <alignment vertical="center" wrapText="1"/>
      <protection locked="0"/>
    </xf>
    <xf numFmtId="167" fontId="12" fillId="0" borderId="8" xfId="0" applyNumberFormat="1" applyFont="1" applyFill="1" applyBorder="1" applyAlignment="1" applyProtection="1">
      <alignment horizontal="left" vertical="center" wrapText="1"/>
    </xf>
    <xf numFmtId="167" fontId="12" fillId="0" borderId="8" xfId="0" applyNumberFormat="1" applyFont="1" applyFill="1" applyBorder="1" applyAlignment="1" applyProtection="1">
      <alignment horizontal="center" vertical="center" wrapText="1"/>
    </xf>
    <xf numFmtId="167" fontId="13" fillId="0" borderId="8" xfId="0" applyNumberFormat="1" applyFont="1" applyFill="1" applyBorder="1" applyAlignment="1" applyProtection="1">
      <alignment horizontal="center" vertical="center" wrapText="1"/>
    </xf>
    <xf numFmtId="167" fontId="14" fillId="0" borderId="8" xfId="0" applyNumberFormat="1" applyFont="1" applyBorder="1" applyAlignment="1" applyProtection="1">
      <alignment horizontal="left" vertical="center" wrapText="1"/>
      <protection locked="0"/>
    </xf>
    <xf numFmtId="167" fontId="28" fillId="2" borderId="8" xfId="0" applyNumberFormat="1" applyFont="1" applyFill="1" applyBorder="1" applyAlignment="1" applyProtection="1">
      <alignment horizontal="right" vertical="center" wrapText="1"/>
    </xf>
    <xf numFmtId="167" fontId="14" fillId="0" borderId="8" xfId="0" applyNumberFormat="1" applyFont="1" applyFill="1" applyBorder="1" applyAlignment="1" applyProtection="1">
      <alignment vertical="center" wrapText="1"/>
      <protection locked="0"/>
    </xf>
    <xf numFmtId="167" fontId="0" fillId="0" borderId="8" xfId="0" applyNumberFormat="1" applyFill="1" applyBorder="1" applyAlignment="1" applyProtection="1">
      <alignment vertical="center" wrapText="1"/>
    </xf>
    <xf numFmtId="167" fontId="0" fillId="2" borderId="8" xfId="0" applyNumberFormat="1" applyFill="1" applyBorder="1" applyAlignment="1" applyProtection="1">
      <alignment vertical="center" wrapText="1"/>
    </xf>
    <xf numFmtId="167" fontId="28" fillId="0" borderId="8" xfId="0" applyNumberFormat="1" applyFont="1" applyFill="1" applyBorder="1" applyAlignment="1" applyProtection="1">
      <alignment horizontal="left" vertical="center" wrapText="1"/>
    </xf>
    <xf numFmtId="167" fontId="28" fillId="0" borderId="8" xfId="0" applyNumberFormat="1" applyFont="1" applyFill="1" applyBorder="1" applyAlignment="1" applyProtection="1">
      <alignment horizontal="right" vertical="center" wrapText="1"/>
    </xf>
    <xf numFmtId="167" fontId="2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7" fontId="28" fillId="0" borderId="8" xfId="0" applyNumberFormat="1" applyFont="1" applyFill="1" applyBorder="1" applyAlignment="1" applyProtection="1">
      <alignment vertical="center" wrapText="1"/>
      <protection locked="0"/>
    </xf>
    <xf numFmtId="167" fontId="28" fillId="2" borderId="8" xfId="0" applyNumberFormat="1" applyFont="1" applyFill="1" applyBorder="1" applyAlignment="1" applyProtection="1">
      <alignment vertical="center" wrapText="1"/>
      <protection locked="0"/>
    </xf>
    <xf numFmtId="167" fontId="28" fillId="0" borderId="8" xfId="0" applyNumberFormat="1" applyFont="1" applyFill="1" applyBorder="1" applyAlignment="1" applyProtection="1">
      <alignment horizontal="left" vertical="center" wrapText="1"/>
      <protection locked="0"/>
    </xf>
    <xf numFmtId="167" fontId="28" fillId="0" borderId="8" xfId="0" applyNumberFormat="1" applyFont="1" applyFill="1" applyBorder="1" applyAlignment="1">
      <alignment horizontal="left" vertical="center" wrapText="1"/>
    </xf>
    <xf numFmtId="167" fontId="28" fillId="0" borderId="8" xfId="0" applyNumberFormat="1" applyFont="1" applyFill="1" applyBorder="1" applyAlignment="1">
      <alignment vertical="center" wrapText="1"/>
    </xf>
    <xf numFmtId="167" fontId="29" fillId="0" borderId="8" xfId="0" applyNumberFormat="1" applyFont="1" applyFill="1" applyBorder="1" applyAlignment="1" applyProtection="1">
      <alignment horizontal="left" vertical="center" wrapText="1"/>
    </xf>
    <xf numFmtId="167" fontId="29" fillId="0" borderId="8" xfId="0" applyNumberFormat="1" applyFont="1" applyFill="1" applyBorder="1" applyAlignment="1" applyProtection="1">
      <alignment vertical="center" wrapText="1"/>
    </xf>
    <xf numFmtId="167" fontId="5" fillId="0" borderId="8" xfId="0" applyNumberFormat="1" applyFont="1" applyBorder="1" applyAlignment="1" applyProtection="1">
      <alignment horizontal="left" vertical="center" wrapText="1" indent="1"/>
      <protection locked="0"/>
    </xf>
    <xf numFmtId="167" fontId="28" fillId="0" borderId="8" xfId="0" applyNumberFormat="1" applyFont="1" applyFill="1" applyBorder="1" applyAlignment="1" applyProtection="1">
      <alignment horizontal="right" wrapText="1"/>
    </xf>
    <xf numFmtId="0" fontId="0" fillId="0" borderId="8" xfId="0" applyBorder="1"/>
    <xf numFmtId="167" fontId="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31" fillId="0" borderId="8" xfId="6" applyFont="1" applyBorder="1"/>
    <xf numFmtId="167" fontId="20" fillId="0" borderId="8" xfId="0" applyNumberFormat="1" applyFont="1" applyFill="1" applyBorder="1" applyAlignment="1" applyProtection="1">
      <alignment horizontal="left" vertical="center" wrapText="1"/>
    </xf>
    <xf numFmtId="167" fontId="20" fillId="0" borderId="8" xfId="0" applyNumberFormat="1" applyFont="1" applyFill="1" applyBorder="1" applyAlignment="1" applyProtection="1">
      <alignment vertical="center" wrapText="1"/>
    </xf>
    <xf numFmtId="0" fontId="6" fillId="0" borderId="0" xfId="7" applyFont="1" applyFill="1" applyBorder="1" applyAlignment="1" applyProtection="1">
      <alignment horizontal="center"/>
    </xf>
    <xf numFmtId="167" fontId="6" fillId="0" borderId="0" xfId="7" applyNumberFormat="1" applyFont="1" applyFill="1" applyBorder="1" applyAlignment="1" applyProtection="1">
      <alignment horizontal="center" vertical="center"/>
    </xf>
    <xf numFmtId="0" fontId="12" fillId="0" borderId="3" xfId="7" applyFont="1" applyFill="1" applyBorder="1" applyAlignment="1" applyProtection="1">
      <alignment horizontal="center" vertical="center" wrapText="1"/>
    </xf>
    <xf numFmtId="0" fontId="12" fillId="0" borderId="4" xfId="7" applyFont="1" applyFill="1" applyBorder="1" applyAlignment="1" applyProtection="1">
      <alignment horizontal="center" vertical="center" wrapText="1"/>
    </xf>
    <xf numFmtId="167" fontId="12" fillId="0" borderId="38" xfId="7" applyNumberFormat="1" applyFont="1" applyFill="1" applyBorder="1" applyAlignment="1" applyProtection="1">
      <alignment horizontal="center" vertical="center"/>
    </xf>
    <xf numFmtId="167" fontId="6" fillId="0" borderId="0" xfId="0" applyNumberFormat="1" applyFont="1" applyFill="1" applyBorder="1" applyAlignment="1" applyProtection="1">
      <alignment horizontal="center" vertical="center" wrapText="1"/>
    </xf>
    <xf numFmtId="168" fontId="19" fillId="0" borderId="0" xfId="0" applyNumberFormat="1" applyFont="1" applyFill="1" applyBorder="1" applyAlignment="1" applyProtection="1">
      <alignment horizontal="center" textRotation="180" wrapText="1"/>
    </xf>
    <xf numFmtId="167" fontId="12" fillId="0" borderId="27" xfId="0" applyNumberFormat="1" applyFont="1" applyFill="1" applyBorder="1" applyAlignment="1" applyProtection="1">
      <alignment horizontal="center" vertical="center" wrapText="1"/>
    </xf>
    <xf numFmtId="167" fontId="12" fillId="0" borderId="3" xfId="0" applyNumberFormat="1" applyFont="1" applyFill="1" applyBorder="1" applyAlignment="1" applyProtection="1">
      <alignment horizontal="center" vertical="center" wrapText="1"/>
    </xf>
    <xf numFmtId="167" fontId="19" fillId="0" borderId="0" xfId="0" applyNumberFormat="1" applyFont="1" applyFill="1" applyBorder="1" applyAlignment="1" applyProtection="1">
      <alignment horizontal="center" textRotation="180" wrapText="1"/>
      <protection locked="0"/>
    </xf>
    <xf numFmtId="167" fontId="6" fillId="0" borderId="0" xfId="0" applyNumberFormat="1" applyFont="1" applyFill="1" applyBorder="1" applyAlignment="1">
      <alignment horizontal="center" vertical="center" wrapText="1"/>
    </xf>
    <xf numFmtId="167" fontId="19" fillId="0" borderId="0" xfId="0" applyNumberFormat="1" applyFont="1" applyFill="1" applyBorder="1" applyAlignment="1">
      <alignment horizontal="center" textRotation="180" wrapText="1"/>
    </xf>
    <xf numFmtId="0" fontId="12" fillId="0" borderId="38" xfId="0" applyFont="1" applyFill="1" applyBorder="1" applyAlignment="1" applyProtection="1">
      <alignment horizontal="center" vertical="center"/>
      <protection locked="0"/>
    </xf>
    <xf numFmtId="0" fontId="12" fillId="0" borderId="41" xfId="0" applyFont="1" applyFill="1" applyBorder="1" applyAlignment="1" applyProtection="1">
      <alignment horizontal="center" vertical="center"/>
    </xf>
    <xf numFmtId="0" fontId="12" fillId="0" borderId="27" xfId="0" applyFont="1" applyFill="1" applyBorder="1" applyAlignment="1" applyProtection="1">
      <alignment horizontal="center" vertical="center" wrapText="1"/>
    </xf>
  </cellXfs>
  <cellStyles count="8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6"/>
    <cellStyle name="Normál_KVRENMUNKA" xfId="7"/>
  </cellStyles>
  <dxfs count="1">
    <dxf>
      <font>
        <b val="0"/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B38"/>
  <sheetViews>
    <sheetView workbookViewId="0">
      <selection activeCell="A40" sqref="A40"/>
    </sheetView>
  </sheetViews>
  <sheetFormatPr defaultColWidth="9.33203125" defaultRowHeight="12.75" customHeight="1"/>
  <cols>
    <col min="1" max="1" width="46.33203125" style="1" customWidth="1"/>
    <col min="2" max="2" width="66.109375" style="1" customWidth="1"/>
    <col min="3" max="16384" width="9.33203125" style="1"/>
  </cols>
  <sheetData>
    <row r="1" spans="1:2" ht="18.75" customHeight="1">
      <c r="A1" s="2" t="s">
        <v>0</v>
      </c>
    </row>
    <row r="3" spans="1:2" ht="12.75" customHeight="1">
      <c r="A3" s="3"/>
      <c r="B3" s="3"/>
    </row>
    <row r="4" spans="1:2" ht="15.75" customHeight="1">
      <c r="A4" s="4" t="s">
        <v>1</v>
      </c>
      <c r="B4" s="5"/>
    </row>
    <row r="5" spans="1:2" s="6" customFormat="1" ht="12.75" customHeight="1">
      <c r="A5" s="3"/>
      <c r="B5" s="3"/>
    </row>
    <row r="6" spans="1:2" ht="12.75" customHeight="1">
      <c r="A6" s="3" t="s">
        <v>2</v>
      </c>
      <c r="B6" s="3" t="s">
        <v>3</v>
      </c>
    </row>
    <row r="7" spans="1:2" ht="12.75" customHeight="1">
      <c r="A7" s="3" t="s">
        <v>4</v>
      </c>
      <c r="B7" s="3" t="s">
        <v>5</v>
      </c>
    </row>
    <row r="8" spans="1:2" ht="12.75" customHeight="1">
      <c r="A8" s="3" t="s">
        <v>6</v>
      </c>
      <c r="B8" s="3" t="s">
        <v>7</v>
      </c>
    </row>
    <row r="9" spans="1:2" ht="12.75" customHeight="1">
      <c r="A9" s="3"/>
      <c r="B9" s="3"/>
    </row>
    <row r="10" spans="1:2" ht="15.75" customHeight="1">
      <c r="A10" s="4" t="str">
        <f>+CONCATENATE(LEFT(A4,4),". évi módosított előirányzat BEVÉTELEK")</f>
        <v>2014. évi módosított előirányzat BEVÉTELEK</v>
      </c>
      <c r="B10" s="5"/>
    </row>
    <row r="11" spans="1:2" ht="12.75" customHeight="1">
      <c r="A11" s="3"/>
      <c r="B11" s="3"/>
    </row>
    <row r="12" spans="1:2" s="6" customFormat="1" ht="12.75" customHeight="1">
      <c r="A12" s="3" t="s">
        <v>8</v>
      </c>
      <c r="B12" s="3" t="s">
        <v>9</v>
      </c>
    </row>
    <row r="13" spans="1:2" ht="12.75" customHeight="1">
      <c r="A13" s="3" t="s">
        <v>10</v>
      </c>
      <c r="B13" s="3" t="s">
        <v>11</v>
      </c>
    </row>
    <row r="14" spans="1:2" ht="12.75" customHeight="1">
      <c r="A14" s="3" t="s">
        <v>12</v>
      </c>
      <c r="B14" s="3" t="s">
        <v>13</v>
      </c>
    </row>
    <row r="15" spans="1:2" ht="12.75" customHeight="1">
      <c r="A15" s="3"/>
      <c r="B15" s="3"/>
    </row>
    <row r="16" spans="1:2" ht="14.25" customHeight="1">
      <c r="A16" s="7" t="str">
        <f>+CONCATENATE(LEFT(A4,4),". évi teljesítés BEVÉTELEK")</f>
        <v>2014. évi teljesítés BEVÉTELEK</v>
      </c>
      <c r="B16" s="5"/>
    </row>
    <row r="17" spans="1:2" ht="12.75" customHeight="1">
      <c r="A17" s="3"/>
      <c r="B17" s="3"/>
    </row>
    <row r="18" spans="1:2" ht="12.75" customHeight="1">
      <c r="A18" s="3" t="s">
        <v>14</v>
      </c>
      <c r="B18" s="3" t="s">
        <v>15</v>
      </c>
    </row>
    <row r="19" spans="1:2" ht="12.75" customHeight="1">
      <c r="A19" s="3" t="s">
        <v>16</v>
      </c>
      <c r="B19" s="3" t="s">
        <v>17</v>
      </c>
    </row>
    <row r="20" spans="1:2" ht="12.75" customHeight="1">
      <c r="A20" s="3" t="s">
        <v>18</v>
      </c>
      <c r="B20" s="3" t="s">
        <v>19</v>
      </c>
    </row>
    <row r="21" spans="1:2" ht="12.75" customHeight="1">
      <c r="A21" s="3"/>
      <c r="B21" s="3"/>
    </row>
    <row r="22" spans="1:2" ht="15.75" customHeight="1">
      <c r="A22" s="4" t="str">
        <f>+CONCATENATE(LEFT(A4,4),". évi eredeti előirányzat KIADÁSOK")</f>
        <v>2014. évi eredeti előirányzat KIADÁSOK</v>
      </c>
      <c r="B22" s="5"/>
    </row>
    <row r="23" spans="1:2" ht="12.75" customHeight="1">
      <c r="A23" s="3"/>
      <c r="B23" s="3"/>
    </row>
    <row r="24" spans="1:2" ht="12.75" customHeight="1">
      <c r="A24" s="3" t="s">
        <v>20</v>
      </c>
      <c r="B24" s="3" t="s">
        <v>21</v>
      </c>
    </row>
    <row r="25" spans="1:2" ht="12.75" customHeight="1">
      <c r="A25" s="3" t="s">
        <v>22</v>
      </c>
      <c r="B25" s="3" t="s">
        <v>23</v>
      </c>
    </row>
    <row r="26" spans="1:2" ht="12.75" customHeight="1">
      <c r="A26" s="3" t="s">
        <v>24</v>
      </c>
      <c r="B26" s="3" t="s">
        <v>25</v>
      </c>
    </row>
    <row r="27" spans="1:2" ht="12.75" customHeight="1">
      <c r="A27" s="3"/>
      <c r="B27" s="3"/>
    </row>
    <row r="28" spans="1:2" ht="15.75" customHeight="1">
      <c r="A28" s="4" t="str">
        <f>+CONCATENATE(LEFT(A4,4),". évi módosított előirányzat KIADÁSOK")</f>
        <v>2014. évi módosított előirányzat KIADÁSOK</v>
      </c>
      <c r="B28" s="5"/>
    </row>
    <row r="29" spans="1:2" ht="12.75" customHeight="1">
      <c r="A29" s="3"/>
      <c r="B29" s="3"/>
    </row>
    <row r="30" spans="1:2" ht="12.75" customHeight="1">
      <c r="A30" s="3" t="s">
        <v>26</v>
      </c>
      <c r="B30" s="3" t="s">
        <v>27</v>
      </c>
    </row>
    <row r="31" spans="1:2" ht="12.75" customHeight="1">
      <c r="A31" s="3" t="s">
        <v>28</v>
      </c>
      <c r="B31" s="3" t="s">
        <v>29</v>
      </c>
    </row>
    <row r="32" spans="1:2" ht="12.75" customHeight="1">
      <c r="A32" s="3" t="s">
        <v>30</v>
      </c>
      <c r="B32" s="3" t="s">
        <v>31</v>
      </c>
    </row>
    <row r="33" spans="1:2" ht="12.75" customHeight="1">
      <c r="A33" s="3"/>
      <c r="B33" s="3"/>
    </row>
    <row r="34" spans="1:2" ht="15.75" customHeight="1">
      <c r="A34" s="8" t="str">
        <f>+CONCATENATE(LEFT(A4,4),". évi teljesítés KIADÁSOK")</f>
        <v>2014. évi teljesítés KIADÁSOK</v>
      </c>
      <c r="B34" s="5"/>
    </row>
    <row r="35" spans="1:2" ht="12.75" customHeight="1">
      <c r="A35" s="3"/>
      <c r="B35" s="3"/>
    </row>
    <row r="36" spans="1:2" ht="12.75" customHeight="1">
      <c r="A36" s="3" t="s">
        <v>32</v>
      </c>
      <c r="B36" s="3" t="s">
        <v>33</v>
      </c>
    </row>
    <row r="37" spans="1:2" ht="12.75" customHeight="1">
      <c r="A37" s="3" t="s">
        <v>34</v>
      </c>
      <c r="B37" s="3" t="s">
        <v>35</v>
      </c>
    </row>
    <row r="38" spans="1:2" ht="12.75" customHeight="1">
      <c r="A38" s="3" t="s">
        <v>36</v>
      </c>
      <c r="B38" s="3" t="s">
        <v>37</v>
      </c>
    </row>
  </sheetData>
  <sheetProtection selectLockedCells="1" selectUnlockedCells="1"/>
  <pageMargins left="1.0631944444444446" right="1.023611111111111" top="0.78749999999999998" bottom="0.78749999999999998" header="0.51180555555555551" footer="0.51180555555555551"/>
  <pageSetup paperSize="9" scale="77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G162"/>
  <sheetViews>
    <sheetView view="pageLayout" zoomScaleNormal="130" zoomScaleSheetLayoutView="100" workbookViewId="0">
      <selection activeCell="D27" sqref="D27"/>
    </sheetView>
  </sheetViews>
  <sheetFormatPr defaultColWidth="9.33203125" defaultRowHeight="17.100000000000001" customHeight="1"/>
  <cols>
    <col min="1" max="1" width="9.44140625" style="9" customWidth="1"/>
    <col min="2" max="2" width="60.77734375" style="9" customWidth="1"/>
    <col min="3" max="4" width="15.77734375" style="10" customWidth="1"/>
    <col min="5" max="16384" width="9.33203125" style="11"/>
  </cols>
  <sheetData>
    <row r="1" spans="1:4" ht="15.9" customHeight="1">
      <c r="A1" s="279" t="s">
        <v>38</v>
      </c>
      <c r="B1" s="279"/>
      <c r="C1" s="279"/>
      <c r="D1" s="279"/>
    </row>
    <row r="2" spans="1:4" ht="15.9" customHeight="1" thickBot="1">
      <c r="A2" s="12" t="s">
        <v>39</v>
      </c>
      <c r="B2" s="12"/>
      <c r="C2" s="13"/>
      <c r="D2" s="13" t="s">
        <v>40</v>
      </c>
    </row>
    <row r="3" spans="1:4" ht="15.9" customHeight="1" thickBot="1">
      <c r="A3" s="280" t="s">
        <v>41</v>
      </c>
      <c r="B3" s="281" t="s">
        <v>42</v>
      </c>
      <c r="C3" s="282" t="s">
        <v>437</v>
      </c>
      <c r="D3" s="282"/>
    </row>
    <row r="4" spans="1:4" ht="38.1" customHeight="1" thickBot="1">
      <c r="A4" s="280"/>
      <c r="B4" s="281"/>
      <c r="C4" s="14" t="s">
        <v>43</v>
      </c>
      <c r="D4" s="14" t="s">
        <v>44</v>
      </c>
    </row>
    <row r="5" spans="1:4" s="18" customFormat="1" ht="12" customHeight="1" thickBot="1">
      <c r="A5" s="15" t="s">
        <v>45</v>
      </c>
      <c r="B5" s="16" t="s">
        <v>46</v>
      </c>
      <c r="C5" s="17" t="s">
        <v>47</v>
      </c>
      <c r="D5" s="17" t="s">
        <v>48</v>
      </c>
    </row>
    <row r="6" spans="1:4" s="22" customFormat="1" ht="12" customHeight="1" thickBot="1">
      <c r="A6" s="19" t="s">
        <v>50</v>
      </c>
      <c r="B6" s="20" t="s">
        <v>51</v>
      </c>
      <c r="C6" s="21">
        <f>SUM(C7:C13)</f>
        <v>63101557</v>
      </c>
      <c r="D6" s="21">
        <f>SUM(D7:D13)</f>
        <v>134775496</v>
      </c>
    </row>
    <row r="7" spans="1:4" s="22" customFormat="1" ht="12" customHeight="1">
      <c r="A7" s="23" t="s">
        <v>52</v>
      </c>
      <c r="B7" s="24" t="s">
        <v>53</v>
      </c>
      <c r="C7" s="25">
        <f>SUM('5.1. sz. mell'!C9)</f>
        <v>21321071</v>
      </c>
      <c r="D7" s="25">
        <f>SUM('5.1. sz. mell'!D9)</f>
        <v>87332982</v>
      </c>
    </row>
    <row r="8" spans="1:4" s="22" customFormat="1" ht="12" customHeight="1">
      <c r="A8" s="26" t="s">
        <v>54</v>
      </c>
      <c r="B8" s="27" t="s">
        <v>435</v>
      </c>
      <c r="C8" s="25">
        <f>SUM('5.1. sz. mell'!C10)</f>
        <v>28469300</v>
      </c>
      <c r="D8" s="25">
        <f>SUM('5.1. sz. mell'!D10)</f>
        <v>30226113</v>
      </c>
    </row>
    <row r="9" spans="1:4" s="22" customFormat="1" ht="27.75" customHeight="1">
      <c r="A9" s="26" t="s">
        <v>55</v>
      </c>
      <c r="B9" s="27" t="s">
        <v>436</v>
      </c>
      <c r="C9" s="25">
        <f>SUM('5.1. sz. mell'!C11)</f>
        <v>2614400</v>
      </c>
      <c r="D9" s="25">
        <f>SUM('5.1. sz. mell'!D11)</f>
        <v>3271748</v>
      </c>
    </row>
    <row r="10" spans="1:4" s="22" customFormat="1" ht="12" customHeight="1">
      <c r="A10" s="26" t="s">
        <v>56</v>
      </c>
      <c r="B10" s="27" t="s">
        <v>433</v>
      </c>
      <c r="C10" s="25">
        <f>SUM('5.1. sz. mell'!C12)</f>
        <v>8896786</v>
      </c>
      <c r="D10" s="25">
        <f>SUM('5.1. sz. mell'!D12)</f>
        <v>9267295</v>
      </c>
    </row>
    <row r="11" spans="1:4" s="22" customFormat="1" ht="12" customHeight="1">
      <c r="A11" s="26" t="s">
        <v>57</v>
      </c>
      <c r="B11" s="27" t="s">
        <v>434</v>
      </c>
      <c r="C11" s="25">
        <f>SUM('5.1. sz. mell'!C13)</f>
        <v>1800000</v>
      </c>
      <c r="D11" s="25">
        <f>SUM('5.1. sz. mell'!D13)</f>
        <v>2227850</v>
      </c>
    </row>
    <row r="12" spans="1:4" s="22" customFormat="1" ht="12" customHeight="1">
      <c r="A12" s="26" t="s">
        <v>59</v>
      </c>
      <c r="B12" s="27" t="s">
        <v>58</v>
      </c>
      <c r="C12" s="25">
        <f>SUM('5.1. sz. mell'!C14)</f>
        <v>0</v>
      </c>
      <c r="D12" s="25">
        <f>SUM('5.1. sz. mell'!D14)</f>
        <v>1143000</v>
      </c>
    </row>
    <row r="13" spans="1:4" s="22" customFormat="1" ht="12" customHeight="1" thickBot="1">
      <c r="A13" s="28" t="s">
        <v>217</v>
      </c>
      <c r="B13" s="29" t="s">
        <v>60</v>
      </c>
      <c r="C13" s="25">
        <f>SUM('5.1. sz. mell'!C15)</f>
        <v>0</v>
      </c>
      <c r="D13" s="25">
        <f>SUM('5.1. sz. mell'!D15)</f>
        <v>1306508</v>
      </c>
    </row>
    <row r="14" spans="1:4" s="22" customFormat="1" ht="21.75" customHeight="1" thickBot="1">
      <c r="A14" s="19" t="s">
        <v>61</v>
      </c>
      <c r="B14" s="30" t="s">
        <v>62</v>
      </c>
      <c r="C14" s="21">
        <f>SUM(C15:C19)</f>
        <v>60116344</v>
      </c>
      <c r="D14" s="21">
        <f>SUM(D15:D19)</f>
        <v>9462389</v>
      </c>
    </row>
    <row r="15" spans="1:4" s="22" customFormat="1" ht="12" customHeight="1">
      <c r="A15" s="23" t="s">
        <v>63</v>
      </c>
      <c r="B15" s="24" t="s">
        <v>64</v>
      </c>
      <c r="C15" s="25">
        <f>SUM('5.1. sz. mell'!C17)</f>
        <v>0</v>
      </c>
      <c r="D15" s="25">
        <f>SUM('5.1. sz. mell'!D17)</f>
        <v>0</v>
      </c>
    </row>
    <row r="16" spans="1:4" s="22" customFormat="1" ht="12" customHeight="1">
      <c r="A16" s="26" t="s">
        <v>65</v>
      </c>
      <c r="B16" s="27" t="s">
        <v>66</v>
      </c>
      <c r="C16" s="25">
        <f>SUM('5.1. sz. mell'!C18)</f>
        <v>0</v>
      </c>
      <c r="D16" s="25">
        <f>SUM('5.1. sz. mell'!D18)</f>
        <v>0</v>
      </c>
    </row>
    <row r="17" spans="1:4" s="22" customFormat="1" ht="12" customHeight="1">
      <c r="A17" s="26" t="s">
        <v>67</v>
      </c>
      <c r="B17" s="27" t="s">
        <v>68</v>
      </c>
      <c r="C17" s="25">
        <f>SUM('5.1. sz. mell'!C19)</f>
        <v>0</v>
      </c>
      <c r="D17" s="25">
        <f>SUM('5.1. sz. mell'!D19)</f>
        <v>0</v>
      </c>
    </row>
    <row r="18" spans="1:4" s="22" customFormat="1" ht="12" customHeight="1">
      <c r="A18" s="26" t="s">
        <v>69</v>
      </c>
      <c r="B18" s="27" t="s">
        <v>70</v>
      </c>
      <c r="C18" s="25">
        <f>SUM('5.1. sz. mell'!C20)</f>
        <v>0</v>
      </c>
      <c r="D18" s="25">
        <f>SUM('5.1. sz. mell'!D20)</f>
        <v>0</v>
      </c>
    </row>
    <row r="19" spans="1:4" s="22" customFormat="1" ht="12" customHeight="1">
      <c r="A19" s="26" t="s">
        <v>71</v>
      </c>
      <c r="B19" s="27" t="s">
        <v>72</v>
      </c>
      <c r="C19" s="25">
        <f>SUM('5.1. sz. mell'!C21,'6.1. sz. mell'!C22,'7.1. sz. mell.'!C22)</f>
        <v>60116344</v>
      </c>
      <c r="D19" s="25">
        <f>SUM('5.1. sz. mell'!D21,'6.1. sz. mell'!D22,'7.1. sz. mell.'!D22)</f>
        <v>9462389</v>
      </c>
    </row>
    <row r="20" spans="1:4" s="22" customFormat="1" ht="12" customHeight="1" thickBot="1">
      <c r="A20" s="28" t="s">
        <v>73</v>
      </c>
      <c r="B20" s="31" t="s">
        <v>74</v>
      </c>
      <c r="C20" s="25">
        <f>SUM('5.1. sz. mell'!C22)</f>
        <v>0</v>
      </c>
      <c r="D20" s="25">
        <f>SUM('5.1. sz. mell'!D22)</f>
        <v>1402199</v>
      </c>
    </row>
    <row r="21" spans="1:4" s="22" customFormat="1" ht="26.25" customHeight="1" thickBot="1">
      <c r="A21" s="19" t="s">
        <v>75</v>
      </c>
      <c r="B21" s="20" t="s">
        <v>76</v>
      </c>
      <c r="C21" s="21">
        <f>SUM(C22:C26)</f>
        <v>0</v>
      </c>
      <c r="D21" s="21">
        <f>SUM(D22:D26)</f>
        <v>117985051</v>
      </c>
    </row>
    <row r="22" spans="1:4" s="22" customFormat="1" ht="17.25" customHeight="1">
      <c r="A22" s="23" t="s">
        <v>77</v>
      </c>
      <c r="B22" s="24" t="s">
        <v>78</v>
      </c>
      <c r="C22" s="25"/>
      <c r="D22" s="25"/>
    </row>
    <row r="23" spans="1:4" s="22" customFormat="1" ht="12" customHeight="1">
      <c r="A23" s="26" t="s">
        <v>79</v>
      </c>
      <c r="B23" s="27" t="s">
        <v>80</v>
      </c>
      <c r="C23" s="32"/>
      <c r="D23" s="32"/>
    </row>
    <row r="24" spans="1:4" s="22" customFormat="1" ht="12" customHeight="1">
      <c r="A24" s="26" t="s">
        <v>81</v>
      </c>
      <c r="B24" s="27" t="s">
        <v>82</v>
      </c>
      <c r="C24" s="32"/>
      <c r="D24" s="32"/>
    </row>
    <row r="25" spans="1:4" s="22" customFormat="1" ht="12" customHeight="1">
      <c r="A25" s="26" t="s">
        <v>83</v>
      </c>
      <c r="B25" s="27" t="s">
        <v>84</v>
      </c>
      <c r="C25" s="32"/>
      <c r="D25" s="32"/>
    </row>
    <row r="26" spans="1:4" s="22" customFormat="1" ht="12" customHeight="1">
      <c r="A26" s="26" t="s">
        <v>85</v>
      </c>
      <c r="B26" s="27" t="s">
        <v>86</v>
      </c>
      <c r="C26" s="32">
        <f>SUM('5.1. sz. mell'!C28)</f>
        <v>0</v>
      </c>
      <c r="D26" s="32">
        <f>SUM('5.1. sz. mell'!D28)</f>
        <v>117985051</v>
      </c>
    </row>
    <row r="27" spans="1:4" s="22" customFormat="1" ht="12" customHeight="1" thickBot="1">
      <c r="A27" s="28" t="s">
        <v>87</v>
      </c>
      <c r="B27" s="29" t="s">
        <v>88</v>
      </c>
      <c r="C27" s="34"/>
      <c r="D27" s="34">
        <v>93711258</v>
      </c>
    </row>
    <row r="28" spans="1:4" s="22" customFormat="1" ht="12" customHeight="1" thickBot="1">
      <c r="A28" s="19" t="s">
        <v>89</v>
      </c>
      <c r="B28" s="20" t="s">
        <v>90</v>
      </c>
      <c r="C28" s="21">
        <f>+C29+C32+C33+C34</f>
        <v>132712000</v>
      </c>
      <c r="D28" s="21">
        <f>+D29+D32+D33+D34</f>
        <v>140043202</v>
      </c>
    </row>
    <row r="29" spans="1:4" s="22" customFormat="1" ht="12" customHeight="1">
      <c r="A29" s="23" t="s">
        <v>91</v>
      </c>
      <c r="B29" s="24" t="s">
        <v>92</v>
      </c>
      <c r="C29" s="36">
        <f>SUM('5.1. sz. mell'!C31)</f>
        <v>130000000</v>
      </c>
      <c r="D29" s="36">
        <f>SUM('5.1. sz. mell'!D31)</f>
        <v>139915202</v>
      </c>
    </row>
    <row r="30" spans="1:4" s="22" customFormat="1" ht="12" customHeight="1">
      <c r="A30" s="26" t="s">
        <v>93</v>
      </c>
      <c r="B30" s="27" t="s">
        <v>94</v>
      </c>
      <c r="C30" s="36">
        <f>SUM('5.1. sz. mell'!C32)</f>
        <v>10000000</v>
      </c>
      <c r="D30" s="36">
        <f>SUM('5.1. sz. mell'!D32)</f>
        <v>10015872</v>
      </c>
    </row>
    <row r="31" spans="1:4" s="22" customFormat="1" ht="12" customHeight="1">
      <c r="A31" s="26" t="s">
        <v>95</v>
      </c>
      <c r="B31" s="27" t="s">
        <v>96</v>
      </c>
      <c r="C31" s="36">
        <f>SUM('5.1. sz. mell'!C33)</f>
        <v>120000000</v>
      </c>
      <c r="D31" s="36">
        <f>SUM('5.1. sz. mell'!D33)</f>
        <v>129899330</v>
      </c>
    </row>
    <row r="32" spans="1:4" s="22" customFormat="1" ht="12" customHeight="1">
      <c r="A32" s="26" t="s">
        <v>97</v>
      </c>
      <c r="B32" s="27" t="s">
        <v>98</v>
      </c>
      <c r="C32" s="36">
        <f>SUM('5.1. sz. mell'!C34)</f>
        <v>2584000</v>
      </c>
      <c r="D32" s="36">
        <f>SUM('5.1. sz. mell'!D34)</f>
        <v>0</v>
      </c>
    </row>
    <row r="33" spans="1:4" s="22" customFormat="1" ht="12" customHeight="1">
      <c r="A33" s="26" t="s">
        <v>99</v>
      </c>
      <c r="B33" s="27" t="s">
        <v>100</v>
      </c>
      <c r="C33" s="36">
        <f>SUM('5.1. sz. mell'!C35)</f>
        <v>0</v>
      </c>
      <c r="D33" s="36">
        <f>SUM('5.1. sz. mell'!D35)</f>
        <v>0</v>
      </c>
    </row>
    <row r="34" spans="1:4" s="22" customFormat="1" ht="12" customHeight="1" thickBot="1">
      <c r="A34" s="28" t="s">
        <v>101</v>
      </c>
      <c r="B34" s="29" t="s">
        <v>102</v>
      </c>
      <c r="C34" s="36">
        <f>SUM('5.1. sz. mell'!C36)</f>
        <v>128000</v>
      </c>
      <c r="D34" s="36">
        <f>SUM('5.1. sz. mell'!D36)</f>
        <v>128000</v>
      </c>
    </row>
    <row r="35" spans="1:4" s="22" customFormat="1" ht="12" customHeight="1" thickBot="1">
      <c r="A35" s="19" t="s">
        <v>103</v>
      </c>
      <c r="B35" s="20" t="s">
        <v>104</v>
      </c>
      <c r="C35" s="21">
        <f>SUM(C36:C45)</f>
        <v>11076635</v>
      </c>
      <c r="D35" s="21">
        <f>SUM(D36:D45)</f>
        <v>11434623</v>
      </c>
    </row>
    <row r="36" spans="1:4" s="22" customFormat="1" ht="12" customHeight="1">
      <c r="A36" s="23" t="s">
        <v>105</v>
      </c>
      <c r="B36" s="24" t="s">
        <v>106</v>
      </c>
      <c r="C36" s="25">
        <f>SUM('5.1. sz. mell'!C38,'6.1. sz. mell'!C9,'7.1. sz. mell.'!C9)</f>
        <v>0</v>
      </c>
      <c r="D36" s="25">
        <f>SUM('5.1. sz. mell'!D38,'6.1. sz. mell'!D9,'7.1. sz. mell.'!D9)</f>
        <v>0</v>
      </c>
    </row>
    <row r="37" spans="1:4" s="22" customFormat="1" ht="12" customHeight="1">
      <c r="A37" s="26" t="s">
        <v>107</v>
      </c>
      <c r="B37" s="27" t="s">
        <v>108</v>
      </c>
      <c r="C37" s="25">
        <f>SUM('5.1. sz. mell'!C39,'6.1. sz. mell'!C10,'7.1. sz. mell.'!C10)</f>
        <v>1570000</v>
      </c>
      <c r="D37" s="25">
        <f>SUM('5.1. sz. mell'!D39,'6.1. sz. mell'!D10,'7.1. sz. mell.'!D10)</f>
        <v>1570000</v>
      </c>
    </row>
    <row r="38" spans="1:4" s="22" customFormat="1" ht="12" customHeight="1">
      <c r="A38" s="26" t="s">
        <v>109</v>
      </c>
      <c r="B38" s="27" t="s">
        <v>110</v>
      </c>
      <c r="C38" s="25">
        <f>SUM('5.1. sz. mell'!C40,'6.1. sz. mell'!C11,'7.1. sz. mell.'!C11)</f>
        <v>450000</v>
      </c>
      <c r="D38" s="25">
        <f>SUM('5.1. sz. mell'!D40,'6.1. sz. mell'!D11,'7.1. sz. mell.'!D11)</f>
        <v>757594</v>
      </c>
    </row>
    <row r="39" spans="1:4" s="22" customFormat="1" ht="12" customHeight="1">
      <c r="A39" s="26" t="s">
        <v>111</v>
      </c>
      <c r="B39" s="27" t="s">
        <v>112</v>
      </c>
      <c r="C39" s="25">
        <f>SUM('5.1. sz. mell'!C41,'6.1. sz. mell'!C12,'7.1. sz. mell.'!C12)</f>
        <v>0</v>
      </c>
      <c r="D39" s="25">
        <f>SUM('5.1. sz. mell'!D41,'6.1. sz. mell'!D12,'7.1. sz. mell.'!D12)</f>
        <v>0</v>
      </c>
    </row>
    <row r="40" spans="1:4" s="22" customFormat="1" ht="12" customHeight="1">
      <c r="A40" s="26" t="s">
        <v>113</v>
      </c>
      <c r="B40" s="27" t="s">
        <v>114</v>
      </c>
      <c r="C40" s="25">
        <f>SUM('5.1. sz. mell'!C42,'6.1. sz. mell'!C13,'7.1. sz. mell.'!C13)</f>
        <v>9005503</v>
      </c>
      <c r="D40" s="25">
        <f>SUM('5.1. sz. mell'!D42,'6.1. sz. mell'!D13,'7.1. sz. mell.'!D13)</f>
        <v>9007311</v>
      </c>
    </row>
    <row r="41" spans="1:4" s="22" customFormat="1" ht="12" customHeight="1">
      <c r="A41" s="26" t="s">
        <v>115</v>
      </c>
      <c r="B41" s="27" t="s">
        <v>116</v>
      </c>
      <c r="C41" s="25">
        <f>SUM('5.1. sz. mell'!C43,'6.1. sz. mell'!C14,'7.1. sz. mell.'!C14)</f>
        <v>51132</v>
      </c>
      <c r="D41" s="25">
        <f>SUM('5.1. sz. mell'!D43,'6.1. sz. mell'!D14,'7.1. sz. mell.'!D14)</f>
        <v>51624</v>
      </c>
    </row>
    <row r="42" spans="1:4" s="22" customFormat="1" ht="12" customHeight="1">
      <c r="A42" s="26" t="s">
        <v>117</v>
      </c>
      <c r="B42" s="27" t="s">
        <v>118</v>
      </c>
      <c r="C42" s="25">
        <f>SUM('5.1. sz. mell'!C44,'6.1. sz. mell'!C15,'7.1. sz. mell.'!C15)</f>
        <v>0</v>
      </c>
      <c r="D42" s="25">
        <f>SUM('5.1. sz. mell'!D44,'6.1. sz. mell'!D15,'7.1. sz. mell.'!D15)</f>
        <v>0</v>
      </c>
    </row>
    <row r="43" spans="1:4" s="22" customFormat="1" ht="12" customHeight="1">
      <c r="A43" s="26" t="s">
        <v>119</v>
      </c>
      <c r="B43" s="27" t="s">
        <v>120</v>
      </c>
      <c r="C43" s="25">
        <f>SUM('5.1. sz. mell'!C45,'6.1. sz. mell'!C16,'7.1. sz. mell.'!C16)</f>
        <v>0</v>
      </c>
      <c r="D43" s="25">
        <f>SUM('5.1. sz. mell'!D45,'6.1. sz. mell'!D16,'7.1. sz. mell.'!D16)</f>
        <v>1850</v>
      </c>
    </row>
    <row r="44" spans="1:4" s="22" customFormat="1" ht="12" customHeight="1">
      <c r="A44" s="26" t="s">
        <v>121</v>
      </c>
      <c r="B44" s="27" t="s">
        <v>122</v>
      </c>
      <c r="C44" s="25">
        <f>SUM('5.1. sz. mell'!C46,'6.1. sz. mell'!C17,'7.1. sz. mell.'!C17)</f>
        <v>0</v>
      </c>
      <c r="D44" s="25">
        <f>SUM('5.1. sz. mell'!D46,'6.1. sz. mell'!D17,'7.1. sz. mell.'!D17)</f>
        <v>0</v>
      </c>
    </row>
    <row r="45" spans="1:4" s="22" customFormat="1" ht="12" customHeight="1" thickBot="1">
      <c r="A45" s="28" t="s">
        <v>123</v>
      </c>
      <c r="B45" s="31" t="s">
        <v>124</v>
      </c>
      <c r="C45" s="25">
        <f>SUM('5.1. sz. mell'!C47,'6.1. sz. mell'!C18,'7.1. sz. mell.'!C18)</f>
        <v>0</v>
      </c>
      <c r="D45" s="25">
        <f>SUM('5.1. sz. mell'!D47,'6.1. sz. mell'!D18,'7.1. sz. mell.'!D18)</f>
        <v>46244</v>
      </c>
    </row>
    <row r="46" spans="1:4" s="22" customFormat="1" ht="12" customHeight="1" thickBot="1">
      <c r="A46" s="19" t="s">
        <v>125</v>
      </c>
      <c r="B46" s="20" t="s">
        <v>126</v>
      </c>
      <c r="C46" s="21">
        <f>SUM(C47:C51)</f>
        <v>0</v>
      </c>
      <c r="D46" s="21">
        <f>SUM(D47:D51)</f>
        <v>0</v>
      </c>
    </row>
    <row r="47" spans="1:4" s="22" customFormat="1" ht="12" customHeight="1">
      <c r="A47" s="23" t="s">
        <v>127</v>
      </c>
      <c r="B47" s="24" t="s">
        <v>128</v>
      </c>
      <c r="C47" s="25">
        <f>SUM('5.1. sz. mell'!C49)</f>
        <v>0</v>
      </c>
      <c r="D47" s="25">
        <f>SUM('5.1. sz. mell'!D49)</f>
        <v>0</v>
      </c>
    </row>
    <row r="48" spans="1:4" s="22" customFormat="1" ht="12" customHeight="1">
      <c r="A48" s="26" t="s">
        <v>129</v>
      </c>
      <c r="B48" s="27" t="s">
        <v>130</v>
      </c>
      <c r="C48" s="25">
        <f>SUM('5.1. sz. mell'!C50)</f>
        <v>0</v>
      </c>
      <c r="D48" s="25">
        <f>SUM('5.1. sz. mell'!D50)</f>
        <v>0</v>
      </c>
    </row>
    <row r="49" spans="1:4" s="22" customFormat="1" ht="12" customHeight="1">
      <c r="A49" s="26" t="s">
        <v>131</v>
      </c>
      <c r="B49" s="27" t="s">
        <v>132</v>
      </c>
      <c r="C49" s="25">
        <f>SUM('5.1. sz. mell'!C51)</f>
        <v>0</v>
      </c>
      <c r="D49" s="25">
        <f>SUM('5.1. sz. mell'!D51)</f>
        <v>0</v>
      </c>
    </row>
    <row r="50" spans="1:4" s="22" customFormat="1" ht="12" customHeight="1">
      <c r="A50" s="26" t="s">
        <v>133</v>
      </c>
      <c r="B50" s="27" t="s">
        <v>134</v>
      </c>
      <c r="C50" s="25">
        <f>SUM('5.1. sz. mell'!C52)</f>
        <v>0</v>
      </c>
      <c r="D50" s="25">
        <f>SUM('5.1. sz. mell'!D52)</f>
        <v>0</v>
      </c>
    </row>
    <row r="51" spans="1:4" s="22" customFormat="1" ht="12" customHeight="1" thickBot="1">
      <c r="A51" s="28" t="s">
        <v>135</v>
      </c>
      <c r="B51" s="31" t="s">
        <v>136</v>
      </c>
      <c r="C51" s="25">
        <f>SUM('5.1. sz. mell'!C53)</f>
        <v>0</v>
      </c>
      <c r="D51" s="25">
        <f>SUM('5.1. sz. mell'!D53)</f>
        <v>0</v>
      </c>
    </row>
    <row r="52" spans="1:4" s="22" customFormat="1" ht="17.25" customHeight="1" thickBot="1">
      <c r="A52" s="19" t="s">
        <v>137</v>
      </c>
      <c r="B52" s="20" t="s">
        <v>138</v>
      </c>
      <c r="C52" s="21">
        <f>SUM(C53:C55)</f>
        <v>0</v>
      </c>
      <c r="D52" s="21">
        <f>SUM(D53:D55)</f>
        <v>4458500</v>
      </c>
    </row>
    <row r="53" spans="1:4" s="22" customFormat="1" ht="12" customHeight="1">
      <c r="A53" s="23" t="s">
        <v>139</v>
      </c>
      <c r="B53" s="24" t="s">
        <v>140</v>
      </c>
      <c r="C53" s="25">
        <f>SUM('5.1. sz. mell'!C55,)</f>
        <v>0</v>
      </c>
      <c r="D53" s="25">
        <f>SUM('5.1. sz. mell'!D55,)</f>
        <v>0</v>
      </c>
    </row>
    <row r="54" spans="1:4" s="22" customFormat="1" ht="26.25" customHeight="1">
      <c r="A54" s="26" t="s">
        <v>141</v>
      </c>
      <c r="B54" s="27" t="s">
        <v>142</v>
      </c>
      <c r="C54" s="25">
        <f>SUM('5.1. sz. mell'!C56,)</f>
        <v>0</v>
      </c>
      <c r="D54" s="25">
        <f>SUM('5.1. sz. mell'!D56,)</f>
        <v>4358500</v>
      </c>
    </row>
    <row r="55" spans="1:4" s="22" customFormat="1" ht="12" customHeight="1">
      <c r="A55" s="26" t="s">
        <v>143</v>
      </c>
      <c r="B55" s="27" t="s">
        <v>144</v>
      </c>
      <c r="C55" s="25">
        <f>SUM('5.1. sz. mell'!C57,'7.1. sz. mell.'!C33)</f>
        <v>0</v>
      </c>
      <c r="D55" s="25">
        <f>SUM('5.1. sz. mell'!D57,'7.1. sz. mell.'!D33)</f>
        <v>100000</v>
      </c>
    </row>
    <row r="56" spans="1:4" s="22" customFormat="1" ht="12" customHeight="1" thickBot="1">
      <c r="A56" s="28" t="s">
        <v>145</v>
      </c>
      <c r="B56" s="31" t="s">
        <v>146</v>
      </c>
      <c r="C56" s="25">
        <f>SUM('5.1. sz. mell'!C58,)</f>
        <v>0</v>
      </c>
      <c r="D56" s="25">
        <f>SUM('5.1. sz. mell'!D58,)</f>
        <v>0</v>
      </c>
    </row>
    <row r="57" spans="1:4" s="22" customFormat="1" ht="12" customHeight="1" thickBot="1">
      <c r="A57" s="19" t="s">
        <v>147</v>
      </c>
      <c r="B57" s="30" t="s">
        <v>148</v>
      </c>
      <c r="C57" s="21">
        <f>SUM(C58:C60)</f>
        <v>0</v>
      </c>
      <c r="D57" s="21">
        <f>SUM(D58:D60)</f>
        <v>0</v>
      </c>
    </row>
    <row r="58" spans="1:4" s="22" customFormat="1" ht="12" customHeight="1">
      <c r="A58" s="23" t="s">
        <v>149</v>
      </c>
      <c r="B58" s="24" t="s">
        <v>150</v>
      </c>
      <c r="C58" s="32">
        <f>SUM('5.1. sz. mell'!C60)</f>
        <v>0</v>
      </c>
      <c r="D58" s="32">
        <f>SUM('5.1. sz. mell'!D60)</f>
        <v>0</v>
      </c>
    </row>
    <row r="59" spans="1:4" s="22" customFormat="1" ht="24" customHeight="1">
      <c r="A59" s="26" t="s">
        <v>151</v>
      </c>
      <c r="B59" s="27" t="s">
        <v>152</v>
      </c>
      <c r="C59" s="32">
        <f>SUM('5.1. sz. mell'!C61)</f>
        <v>0</v>
      </c>
      <c r="D59" s="32">
        <f>SUM('5.1. sz. mell'!D61)</f>
        <v>0</v>
      </c>
    </row>
    <row r="60" spans="1:4" s="22" customFormat="1" ht="12" customHeight="1">
      <c r="A60" s="26" t="s">
        <v>153</v>
      </c>
      <c r="B60" s="27" t="s">
        <v>154</v>
      </c>
      <c r="C60" s="32">
        <f>SUM('5.1. sz. mell'!C62)</f>
        <v>0</v>
      </c>
      <c r="D60" s="32">
        <f>SUM('5.1. sz. mell'!D62)</f>
        <v>0</v>
      </c>
    </row>
    <row r="61" spans="1:4" s="22" customFormat="1" ht="12" customHeight="1" thickBot="1">
      <c r="A61" s="28" t="s">
        <v>155</v>
      </c>
      <c r="B61" s="31" t="s">
        <v>156</v>
      </c>
      <c r="C61" s="32">
        <f>SUM('5.1. sz. mell'!C63)</f>
        <v>0</v>
      </c>
      <c r="D61" s="32">
        <f>SUM('5.1. sz. mell'!D63)</f>
        <v>0</v>
      </c>
    </row>
    <row r="62" spans="1:4" s="22" customFormat="1" ht="12" customHeight="1" thickBot="1">
      <c r="A62" s="19" t="s">
        <v>157</v>
      </c>
      <c r="B62" s="20" t="s">
        <v>158</v>
      </c>
      <c r="C62" s="21">
        <f>+C6+C14+C21+C28+C35+C46+C52+C57</f>
        <v>267006536</v>
      </c>
      <c r="D62" s="21">
        <f>+D6+D14+D21+D28+D35+D46+D52+D57</f>
        <v>418159261</v>
      </c>
    </row>
    <row r="63" spans="1:4" s="22" customFormat="1" ht="12" customHeight="1" thickBot="1">
      <c r="A63" s="37" t="s">
        <v>159</v>
      </c>
      <c r="B63" s="30" t="s">
        <v>160</v>
      </c>
      <c r="C63" s="21">
        <f>+C64+C65+C66</f>
        <v>0</v>
      </c>
      <c r="D63" s="21">
        <f>+D64+D65+D66</f>
        <v>44307513</v>
      </c>
    </row>
    <row r="64" spans="1:4" s="22" customFormat="1" ht="12" customHeight="1">
      <c r="A64" s="23" t="s">
        <v>161</v>
      </c>
      <c r="B64" s="24" t="s">
        <v>162</v>
      </c>
      <c r="C64" s="32"/>
      <c r="D64" s="32"/>
    </row>
    <row r="65" spans="1:4" s="22" customFormat="1" ht="12" customHeight="1">
      <c r="A65" s="26" t="s">
        <v>163</v>
      </c>
      <c r="B65" s="27" t="s">
        <v>164</v>
      </c>
      <c r="C65" s="32"/>
      <c r="D65" s="32">
        <f>SUM('5.1. sz. mell'!D67)</f>
        <v>44307513</v>
      </c>
    </row>
    <row r="66" spans="1:4" s="22" customFormat="1" ht="12" customHeight="1" thickBot="1">
      <c r="A66" s="28" t="s">
        <v>165</v>
      </c>
      <c r="B66" s="38" t="s">
        <v>166</v>
      </c>
      <c r="C66" s="32"/>
      <c r="D66" s="32"/>
    </row>
    <row r="67" spans="1:4" s="22" customFormat="1" ht="12" customHeight="1" thickBot="1">
      <c r="A67" s="37" t="s">
        <v>167</v>
      </c>
      <c r="B67" s="30" t="s">
        <v>168</v>
      </c>
      <c r="C67" s="21">
        <f>+C68+C69+C70+C71</f>
        <v>0</v>
      </c>
      <c r="D67" s="21">
        <f>+D68+D69+D70+D71</f>
        <v>0</v>
      </c>
    </row>
    <row r="68" spans="1:4" s="22" customFormat="1" ht="13.5" customHeight="1">
      <c r="A68" s="23" t="s">
        <v>169</v>
      </c>
      <c r="B68" s="24" t="s">
        <v>170</v>
      </c>
      <c r="C68" s="32"/>
      <c r="D68" s="32">
        <f>SUM('5.1. sz. mell'!D70)</f>
        <v>0</v>
      </c>
    </row>
    <row r="69" spans="1:4" s="22" customFormat="1" ht="12" customHeight="1">
      <c r="A69" s="26" t="s">
        <v>171</v>
      </c>
      <c r="B69" s="27" t="s">
        <v>172</v>
      </c>
      <c r="C69" s="32"/>
      <c r="D69" s="32"/>
    </row>
    <row r="70" spans="1:4" s="22" customFormat="1" ht="12" customHeight="1">
      <c r="A70" s="26" t="s">
        <v>173</v>
      </c>
      <c r="B70" s="27" t="s">
        <v>174</v>
      </c>
      <c r="C70" s="32"/>
      <c r="D70" s="32"/>
    </row>
    <row r="71" spans="1:4" s="22" customFormat="1" ht="12" customHeight="1" thickBot="1">
      <c r="A71" s="28" t="s">
        <v>175</v>
      </c>
      <c r="B71" s="31" t="s">
        <v>176</v>
      </c>
      <c r="C71" s="32"/>
      <c r="D71" s="32"/>
    </row>
    <row r="72" spans="1:4" s="22" customFormat="1" ht="12" customHeight="1" thickBot="1">
      <c r="A72" s="37" t="s">
        <v>177</v>
      </c>
      <c r="B72" s="30" t="s">
        <v>178</v>
      </c>
      <c r="C72" s="21">
        <f>+C73+C74</f>
        <v>3832969</v>
      </c>
      <c r="D72" s="21">
        <f>+D73+D74</f>
        <v>3832969</v>
      </c>
    </row>
    <row r="73" spans="1:4" s="22" customFormat="1" ht="12" customHeight="1">
      <c r="A73" s="23" t="s">
        <v>179</v>
      </c>
      <c r="B73" s="24" t="s">
        <v>180</v>
      </c>
      <c r="C73" s="32">
        <f>SUM('5.1. sz. mell'!C75,'6.1. sz. mell'!C37,'7.1. sz. mell.'!C37)</f>
        <v>3832969</v>
      </c>
      <c r="D73" s="32">
        <f>SUM('5.1. sz. mell'!D75,'6.1. sz. mell'!D37,'7.1. sz. mell.'!D37)</f>
        <v>3832969</v>
      </c>
    </row>
    <row r="74" spans="1:4" s="22" customFormat="1" ht="12" customHeight="1" thickBot="1">
      <c r="A74" s="28" t="s">
        <v>181</v>
      </c>
      <c r="B74" s="31" t="s">
        <v>182</v>
      </c>
      <c r="C74" s="32">
        <f>SUM('5.1. sz. mell'!C76,'6.1. sz. mell'!C38,'7.1. sz. mell.'!C38)</f>
        <v>0</v>
      </c>
      <c r="D74" s="32">
        <f>SUM('5.1. sz. mell'!D76,'6.1. sz. mell'!D38,'7.1. sz. mell.'!D38)</f>
        <v>0</v>
      </c>
    </row>
    <row r="75" spans="1:4" s="22" customFormat="1" ht="12" customHeight="1" thickBot="1">
      <c r="A75" s="37" t="s">
        <v>183</v>
      </c>
      <c r="B75" s="30" t="s">
        <v>184</v>
      </c>
      <c r="C75" s="21">
        <f>+C76+C77+C78</f>
        <v>0</v>
      </c>
      <c r="D75" s="21">
        <f>+D76+D77+D78</f>
        <v>2117474</v>
      </c>
    </row>
    <row r="76" spans="1:4" s="22" customFormat="1" ht="12" customHeight="1">
      <c r="A76" s="23" t="s">
        <v>185</v>
      </c>
      <c r="B76" s="24" t="s">
        <v>186</v>
      </c>
      <c r="C76" s="32">
        <f>SUM('5.1. sz. mell'!C78)</f>
        <v>0</v>
      </c>
      <c r="D76" s="32">
        <f>SUM('5.1. sz. mell'!D78)</f>
        <v>2117474</v>
      </c>
    </row>
    <row r="77" spans="1:4" s="22" customFormat="1" ht="12" customHeight="1">
      <c r="A77" s="26" t="s">
        <v>187</v>
      </c>
      <c r="B77" s="27" t="s">
        <v>188</v>
      </c>
      <c r="C77" s="32">
        <f>SUM('5.1. sz. mell'!C79)</f>
        <v>0</v>
      </c>
      <c r="D77" s="32">
        <f>SUM('5.1. sz. mell'!D79)</f>
        <v>0</v>
      </c>
    </row>
    <row r="78" spans="1:4" s="22" customFormat="1" ht="12" customHeight="1">
      <c r="A78" s="28" t="s">
        <v>189</v>
      </c>
      <c r="B78" s="29" t="s">
        <v>190</v>
      </c>
      <c r="C78" s="32">
        <f>SUM('5.1. sz. mell'!C80)</f>
        <v>0</v>
      </c>
      <c r="D78" s="32">
        <f>SUM('5.1. sz. mell'!D80)</f>
        <v>0</v>
      </c>
    </row>
    <row r="79" spans="1:4" s="22" customFormat="1" ht="12" customHeight="1">
      <c r="A79" s="39" t="s">
        <v>191</v>
      </c>
      <c r="B79" s="40" t="s">
        <v>192</v>
      </c>
      <c r="C79" s="41">
        <f>SUM('5.1. sz. mell'!C81)</f>
        <v>0</v>
      </c>
      <c r="D79" s="41">
        <f>SUM('5.1. sz. mell'!D81)</f>
        <v>0</v>
      </c>
    </row>
    <row r="80" spans="1:4" s="22" customFormat="1" ht="12" customHeight="1">
      <c r="A80" s="42" t="s">
        <v>193</v>
      </c>
      <c r="B80" s="24" t="s">
        <v>194</v>
      </c>
      <c r="C80" s="32"/>
      <c r="D80" s="32"/>
    </row>
    <row r="81" spans="1:4" s="22" customFormat="1" ht="12" customHeight="1">
      <c r="A81" s="43" t="s">
        <v>195</v>
      </c>
      <c r="B81" s="27" t="s">
        <v>196</v>
      </c>
      <c r="C81" s="32"/>
      <c r="D81" s="32"/>
    </row>
    <row r="82" spans="1:4" s="22" customFormat="1" ht="12" customHeight="1">
      <c r="A82" s="43" t="s">
        <v>197</v>
      </c>
      <c r="B82" s="27" t="s">
        <v>198</v>
      </c>
      <c r="C82" s="32"/>
      <c r="D82" s="32"/>
    </row>
    <row r="83" spans="1:4" s="22" customFormat="1" ht="12" customHeight="1" thickBot="1">
      <c r="A83" s="44" t="s">
        <v>199</v>
      </c>
      <c r="B83" s="29" t="s">
        <v>200</v>
      </c>
      <c r="C83" s="32"/>
      <c r="D83" s="32"/>
    </row>
    <row r="84" spans="1:4" s="22" customFormat="1" ht="12" customHeight="1" thickBot="1">
      <c r="A84" s="37" t="s">
        <v>201</v>
      </c>
      <c r="B84" s="30" t="s">
        <v>202</v>
      </c>
      <c r="C84" s="45"/>
      <c r="D84" s="45"/>
    </row>
    <row r="85" spans="1:4" s="22" customFormat="1" ht="12" customHeight="1" thickBot="1">
      <c r="A85" s="37" t="s">
        <v>203</v>
      </c>
      <c r="B85" s="46" t="s">
        <v>204</v>
      </c>
      <c r="C85" s="21">
        <f>+C63+C67+C72+C75+C79+C84</f>
        <v>3832969</v>
      </c>
      <c r="D85" s="21">
        <f>+D63+D67+D72+D75+D79+D84</f>
        <v>50257956</v>
      </c>
    </row>
    <row r="86" spans="1:4" s="22" customFormat="1" ht="21.75" customHeight="1" thickBot="1">
      <c r="A86" s="47" t="s">
        <v>205</v>
      </c>
      <c r="B86" s="48" t="s">
        <v>206</v>
      </c>
      <c r="C86" s="21">
        <f>+C62+C85</f>
        <v>270839505</v>
      </c>
      <c r="D86" s="21">
        <f>+D62+D85</f>
        <v>468417217</v>
      </c>
    </row>
    <row r="87" spans="1:4" s="22" customFormat="1" ht="12" customHeight="1">
      <c r="A87" s="49"/>
      <c r="B87" s="49"/>
      <c r="C87" s="50"/>
      <c r="D87" s="50"/>
    </row>
    <row r="88" spans="1:4" ht="16.5" customHeight="1">
      <c r="A88" s="279" t="s">
        <v>207</v>
      </c>
      <c r="B88" s="279"/>
      <c r="C88" s="279"/>
      <c r="D88" s="279"/>
    </row>
    <row r="89" spans="1:4" s="53" customFormat="1" ht="16.5" customHeight="1" thickBot="1">
      <c r="A89" s="51"/>
      <c r="B89" s="51"/>
      <c r="C89" s="52"/>
      <c r="D89" s="52"/>
    </row>
    <row r="90" spans="1:4" s="53" customFormat="1" ht="16.5" customHeight="1" thickBot="1">
      <c r="A90" s="280" t="s">
        <v>41</v>
      </c>
      <c r="B90" s="281" t="s">
        <v>208</v>
      </c>
      <c r="C90" s="282" t="s">
        <v>437</v>
      </c>
      <c r="D90" s="282"/>
    </row>
    <row r="91" spans="1:4" ht="38.1" customHeight="1" thickBot="1">
      <c r="A91" s="280"/>
      <c r="B91" s="281"/>
      <c r="C91" s="14" t="s">
        <v>43</v>
      </c>
      <c r="D91" s="14" t="s">
        <v>44</v>
      </c>
    </row>
    <row r="92" spans="1:4" s="18" customFormat="1" ht="12" customHeight="1" thickBot="1">
      <c r="A92" s="15" t="s">
        <v>45</v>
      </c>
      <c r="B92" s="16" t="s">
        <v>46</v>
      </c>
      <c r="C92" s="17" t="s">
        <v>47</v>
      </c>
      <c r="D92" s="17" t="s">
        <v>48</v>
      </c>
    </row>
    <row r="93" spans="1:4" ht="12" customHeight="1" thickBot="1">
      <c r="A93" s="54" t="s">
        <v>50</v>
      </c>
      <c r="B93" s="55" t="s">
        <v>209</v>
      </c>
      <c r="C93" s="56">
        <f>SUM(C94:C98)</f>
        <v>223063351</v>
      </c>
      <c r="D93" s="56">
        <f>SUM(D94:D98)</f>
        <v>239934601</v>
      </c>
    </row>
    <row r="94" spans="1:4" ht="12" customHeight="1" thickBot="1">
      <c r="A94" s="57" t="s">
        <v>52</v>
      </c>
      <c r="B94" s="58" t="s">
        <v>210</v>
      </c>
      <c r="C94" s="59">
        <f>SUM('5.1. sz. mell'!C93,'6.1. sz. mell'!C45,'7.1. sz. mell.'!C45)</f>
        <v>125170244</v>
      </c>
      <c r="D94" s="59">
        <f>SUM('5.1. sz. mell'!D93,'6.1. sz. mell'!D45,'7.1. sz. mell.'!D45)</f>
        <v>131077752</v>
      </c>
    </row>
    <row r="95" spans="1:4" ht="12" customHeight="1" thickBot="1">
      <c r="A95" s="26" t="s">
        <v>54</v>
      </c>
      <c r="B95" s="60" t="s">
        <v>211</v>
      </c>
      <c r="C95" s="59">
        <f>SUM('5.1. sz. mell'!C94,'6.1. sz. mell'!C46,'7.1. sz. mell.'!C46)</f>
        <v>22367499</v>
      </c>
      <c r="D95" s="59">
        <f>SUM('5.1. sz. mell'!D94,'6.1. sz. mell'!D46,'7.1. sz. mell.'!D46)</f>
        <v>22728097</v>
      </c>
    </row>
    <row r="96" spans="1:4" ht="12" customHeight="1" thickBot="1">
      <c r="A96" s="26" t="s">
        <v>55</v>
      </c>
      <c r="B96" s="60" t="s">
        <v>212</v>
      </c>
      <c r="C96" s="59">
        <f>SUM('5.1. sz. mell'!C95,'6.1. sz. mell'!C47,'7.1. sz. mell.'!C47)</f>
        <v>68202253</v>
      </c>
      <c r="D96" s="59">
        <f>SUM('5.1. sz. mell'!D95,'6.1. sz. mell'!D47,'7.1. sz. mell.'!D47)</f>
        <v>73580403</v>
      </c>
    </row>
    <row r="97" spans="1:4" ht="12" customHeight="1" thickBot="1">
      <c r="A97" s="26" t="s">
        <v>56</v>
      </c>
      <c r="B97" s="61" t="s">
        <v>213</v>
      </c>
      <c r="C97" s="59">
        <f>SUM('5.1. sz. mell'!C96)</f>
        <v>2000000</v>
      </c>
      <c r="D97" s="59">
        <f>SUM('5.1. sz. mell'!D96)</f>
        <v>2000000</v>
      </c>
    </row>
    <row r="98" spans="1:4" ht="12" customHeight="1" thickBot="1">
      <c r="A98" s="26" t="s">
        <v>214</v>
      </c>
      <c r="B98" s="62" t="s">
        <v>215</v>
      </c>
      <c r="C98" s="59">
        <f>SUM(C99:C108)</f>
        <v>5323355</v>
      </c>
      <c r="D98" s="59">
        <f>SUM(D99:D108)</f>
        <v>10548349</v>
      </c>
    </row>
    <row r="99" spans="1:4" ht="12" customHeight="1" thickBot="1">
      <c r="A99" s="26" t="s">
        <v>59</v>
      </c>
      <c r="B99" s="60" t="s">
        <v>216</v>
      </c>
      <c r="C99" s="59">
        <f>SUM('5.1. sz. mell'!C98)</f>
        <v>0</v>
      </c>
      <c r="D99" s="59">
        <f>SUM('5.1. sz. mell'!D98)</f>
        <v>216062</v>
      </c>
    </row>
    <row r="100" spans="1:4" ht="12" customHeight="1" thickBot="1">
      <c r="A100" s="26" t="s">
        <v>217</v>
      </c>
      <c r="B100" s="63" t="s">
        <v>218</v>
      </c>
      <c r="C100" s="59">
        <f>SUM('5.1. sz. mell'!C99)</f>
        <v>0</v>
      </c>
      <c r="D100" s="59">
        <f>SUM('5.1. sz. mell'!D99)</f>
        <v>0</v>
      </c>
    </row>
    <row r="101" spans="1:4" ht="12" customHeight="1" thickBot="1">
      <c r="A101" s="26" t="s">
        <v>219</v>
      </c>
      <c r="B101" s="64" t="s">
        <v>220</v>
      </c>
      <c r="C101" s="59">
        <f>SUM('5.1. sz. mell'!C100)</f>
        <v>0</v>
      </c>
      <c r="D101" s="59">
        <f>SUM('5.1. sz. mell'!D100)</f>
        <v>0</v>
      </c>
    </row>
    <row r="102" spans="1:4" ht="27" customHeight="1" thickBot="1">
      <c r="A102" s="26" t="s">
        <v>221</v>
      </c>
      <c r="B102" s="64" t="s">
        <v>222</v>
      </c>
      <c r="C102" s="59">
        <f>SUM('5.1. sz. mell'!C101)</f>
        <v>2000000</v>
      </c>
      <c r="D102" s="59">
        <f>SUM('5.1. sz. mell'!D101)</f>
        <v>2000000</v>
      </c>
    </row>
    <row r="103" spans="1:4" ht="12" customHeight="1" thickBot="1">
      <c r="A103" s="26" t="s">
        <v>223</v>
      </c>
      <c r="B103" s="63" t="s">
        <v>224</v>
      </c>
      <c r="C103" s="59">
        <f>SUM('5.1. sz. mell'!C102,'6.1. sz. mell'!C50)</f>
        <v>1123355</v>
      </c>
      <c r="D103" s="59">
        <f>SUM('5.1. sz. mell'!D102,'6.1. sz. mell'!D50)</f>
        <v>1605787</v>
      </c>
    </row>
    <row r="104" spans="1:4" ht="12" customHeight="1" thickBot="1">
      <c r="A104" s="26" t="s">
        <v>225</v>
      </c>
      <c r="B104" s="63" t="s">
        <v>226</v>
      </c>
      <c r="C104" s="59">
        <f>SUM('5.1. sz. mell'!C103)</f>
        <v>0</v>
      </c>
      <c r="D104" s="59">
        <f>SUM('5.1. sz. mell'!D103)</f>
        <v>0</v>
      </c>
    </row>
    <row r="105" spans="1:4" ht="22.5" customHeight="1" thickBot="1">
      <c r="A105" s="26" t="s">
        <v>227</v>
      </c>
      <c r="B105" s="64" t="s">
        <v>228</v>
      </c>
      <c r="C105" s="59">
        <f>SUM('5.1. sz. mell'!C104)</f>
        <v>0</v>
      </c>
      <c r="D105" s="59">
        <f>SUM('5.1. sz. mell'!D104)</f>
        <v>4358500</v>
      </c>
    </row>
    <row r="106" spans="1:4" ht="12" customHeight="1" thickBot="1">
      <c r="A106" s="65" t="s">
        <v>229</v>
      </c>
      <c r="B106" s="66" t="s">
        <v>230</v>
      </c>
      <c r="C106" s="59">
        <f>SUM('5.1. sz. mell'!C105)</f>
        <v>0</v>
      </c>
      <c r="D106" s="59">
        <f>SUM('5.1. sz. mell'!D105)</f>
        <v>0</v>
      </c>
    </row>
    <row r="107" spans="1:4" ht="12" customHeight="1" thickBot="1">
      <c r="A107" s="26" t="s">
        <v>231</v>
      </c>
      <c r="B107" s="66" t="s">
        <v>232</v>
      </c>
      <c r="C107" s="59">
        <f>SUM('5.1. sz. mell'!C106)</f>
        <v>0</v>
      </c>
      <c r="D107" s="59">
        <f>SUM('5.1. sz. mell'!D106)</f>
        <v>0</v>
      </c>
    </row>
    <row r="108" spans="1:4" ht="12" customHeight="1" thickBot="1">
      <c r="A108" s="67" t="s">
        <v>233</v>
      </c>
      <c r="B108" s="68" t="s">
        <v>234</v>
      </c>
      <c r="C108" s="59">
        <f>SUM('5.1. sz. mell'!C107,'6.1. sz. mell'!C51)</f>
        <v>2200000</v>
      </c>
      <c r="D108" s="59">
        <f>SUM('5.1. sz. mell'!D107,'6.1. sz. mell'!D51)</f>
        <v>2368000</v>
      </c>
    </row>
    <row r="109" spans="1:4" ht="12" customHeight="1" thickBot="1">
      <c r="A109" s="19" t="s">
        <v>61</v>
      </c>
      <c r="B109" s="69" t="s">
        <v>235</v>
      </c>
      <c r="C109" s="21">
        <f>+C110+C112+C114</f>
        <v>40474141</v>
      </c>
      <c r="D109" s="21">
        <f>+D110+D112+D114</f>
        <v>179312026</v>
      </c>
    </row>
    <row r="110" spans="1:4" ht="12" customHeight="1">
      <c r="A110" s="23" t="s">
        <v>63</v>
      </c>
      <c r="B110" s="60" t="s">
        <v>236</v>
      </c>
      <c r="C110" s="25">
        <f>SUM('5.1. sz. mell'!C109,'7.1. sz. mell.'!C51)</f>
        <v>21245000</v>
      </c>
      <c r="D110" s="25">
        <f>SUM('5.1. sz. mell'!D109,'7.1. sz. mell.'!D51)</f>
        <v>117525949</v>
      </c>
    </row>
    <row r="111" spans="1:4" ht="12" customHeight="1">
      <c r="A111" s="23" t="s">
        <v>65</v>
      </c>
      <c r="B111" s="70" t="s">
        <v>237</v>
      </c>
      <c r="C111" s="25">
        <f>SUM('5.1. sz. mell'!C110)</f>
        <v>0</v>
      </c>
      <c r="D111" s="25">
        <f>SUM('5.1. sz. mell'!D110)</f>
        <v>96008908</v>
      </c>
    </row>
    <row r="112" spans="1:4" ht="17.100000000000001" customHeight="1">
      <c r="A112" s="23" t="s">
        <v>67</v>
      </c>
      <c r="B112" s="70" t="s">
        <v>238</v>
      </c>
      <c r="C112" s="25">
        <f>SUM('5.1. sz. mell'!C111,'7.1. sz. mell.'!C52)</f>
        <v>18560000</v>
      </c>
      <c r="D112" s="25">
        <f>SUM('5.1. sz. mell'!D111,'7.1. sz. mell.'!D52)</f>
        <v>46484020</v>
      </c>
    </row>
    <row r="113" spans="1:4" ht="12" customHeight="1">
      <c r="A113" s="23" t="s">
        <v>69</v>
      </c>
      <c r="B113" s="70" t="s">
        <v>239</v>
      </c>
      <c r="C113" s="25">
        <f>SUM('5.1. sz. mell'!C112)</f>
        <v>0</v>
      </c>
      <c r="D113" s="25">
        <f>SUM('5.1. sz. mell'!D112)</f>
        <v>0</v>
      </c>
    </row>
    <row r="114" spans="1:4" ht="12" customHeight="1">
      <c r="A114" s="23" t="s">
        <v>71</v>
      </c>
      <c r="B114" s="29" t="s">
        <v>240</v>
      </c>
      <c r="C114" s="25">
        <f>SUM('5.1. sz. mell'!C113)</f>
        <v>669141</v>
      </c>
      <c r="D114" s="25">
        <f>SUM('5.1. sz. mell'!D113)</f>
        <v>15302057</v>
      </c>
    </row>
    <row r="115" spans="1:4" ht="21.75" customHeight="1">
      <c r="A115" s="23" t="s">
        <v>73</v>
      </c>
      <c r="B115" s="71" t="s">
        <v>241</v>
      </c>
      <c r="C115" s="25">
        <f>SUM('5.1. sz. mell'!C114)</f>
        <v>0</v>
      </c>
      <c r="D115" s="25">
        <f>SUM('5.1. sz. mell'!D114)</f>
        <v>0</v>
      </c>
    </row>
    <row r="116" spans="1:4" ht="24" customHeight="1">
      <c r="A116" s="23" t="s">
        <v>242</v>
      </c>
      <c r="B116" s="72" t="s">
        <v>243</v>
      </c>
      <c r="C116" s="25">
        <f>SUM('5.1. sz. mell'!C115)</f>
        <v>0</v>
      </c>
      <c r="D116" s="25">
        <f>SUM('5.1. sz. mell'!D115)</f>
        <v>0</v>
      </c>
    </row>
    <row r="117" spans="1:4" ht="25.5" customHeight="1">
      <c r="A117" s="23" t="s">
        <v>244</v>
      </c>
      <c r="B117" s="64" t="s">
        <v>222</v>
      </c>
      <c r="C117" s="25">
        <f>SUM('5.1. sz. mell'!C116)</f>
        <v>0</v>
      </c>
      <c r="D117" s="25">
        <f>SUM('5.1. sz. mell'!D116)</f>
        <v>0</v>
      </c>
    </row>
    <row r="118" spans="1:4" ht="12" customHeight="1">
      <c r="A118" s="23" t="s">
        <v>245</v>
      </c>
      <c r="B118" s="64" t="s">
        <v>246</v>
      </c>
      <c r="C118" s="25">
        <f>SUM('5.1. sz. mell'!C117)</f>
        <v>0</v>
      </c>
      <c r="D118" s="25">
        <f>SUM('5.1. sz. mell'!D117)</f>
        <v>532913</v>
      </c>
    </row>
    <row r="119" spans="1:4" ht="12" customHeight="1">
      <c r="A119" s="23" t="s">
        <v>247</v>
      </c>
      <c r="B119" s="64" t="s">
        <v>248</v>
      </c>
      <c r="C119" s="25">
        <f>SUM('5.1. sz. mell'!C118)</f>
        <v>0</v>
      </c>
      <c r="D119" s="25">
        <f>SUM('5.1. sz. mell'!D118)</f>
        <v>0</v>
      </c>
    </row>
    <row r="120" spans="1:4" s="73" customFormat="1" ht="22.5" customHeight="1">
      <c r="A120" s="23" t="s">
        <v>249</v>
      </c>
      <c r="B120" s="64" t="s">
        <v>228</v>
      </c>
      <c r="C120" s="25"/>
      <c r="D120" s="25"/>
    </row>
    <row r="121" spans="1:4" ht="12" customHeight="1">
      <c r="A121" s="23" t="s">
        <v>250</v>
      </c>
      <c r="B121" s="64" t="s">
        <v>251</v>
      </c>
      <c r="C121" s="25">
        <f>SUM('5.1. sz. mell'!C120)</f>
        <v>0</v>
      </c>
      <c r="D121" s="25">
        <f>SUM('5.1. sz. mell'!D120)</f>
        <v>0</v>
      </c>
    </row>
    <row r="122" spans="1:4" ht="12" customHeight="1" thickBot="1">
      <c r="A122" s="65" t="s">
        <v>252</v>
      </c>
      <c r="B122" s="64" t="s">
        <v>253</v>
      </c>
      <c r="C122" s="25">
        <f>SUM('5.1. sz. mell'!C121)</f>
        <v>669141</v>
      </c>
      <c r="D122" s="25">
        <f>SUM('5.1. sz. mell'!D121)</f>
        <v>14769144</v>
      </c>
    </row>
    <row r="123" spans="1:4" ht="12" customHeight="1" thickBot="1">
      <c r="A123" s="19" t="s">
        <v>75</v>
      </c>
      <c r="B123" s="20" t="s">
        <v>254</v>
      </c>
      <c r="C123" s="21">
        <f>+C124+C125</f>
        <v>4777951</v>
      </c>
      <c r="D123" s="21">
        <f>+D124+D125</f>
        <v>221541</v>
      </c>
    </row>
    <row r="124" spans="1:4" ht="12" customHeight="1">
      <c r="A124" s="23" t="s">
        <v>77</v>
      </c>
      <c r="B124" s="74" t="s">
        <v>255</v>
      </c>
      <c r="C124" s="25">
        <f>SUM('5.1. sz. mell'!C123)</f>
        <v>4777951</v>
      </c>
      <c r="D124" s="25">
        <f>SUM('5.1. sz. mell'!D123)</f>
        <v>221541</v>
      </c>
    </row>
    <row r="125" spans="1:4" ht="12" customHeight="1" thickBot="1">
      <c r="A125" s="28" t="s">
        <v>79</v>
      </c>
      <c r="B125" s="70" t="s">
        <v>256</v>
      </c>
      <c r="C125" s="34"/>
      <c r="D125" s="34"/>
    </row>
    <row r="126" spans="1:4" ht="12" customHeight="1" thickBot="1">
      <c r="A126" s="19" t="s">
        <v>257</v>
      </c>
      <c r="B126" s="20" t="s">
        <v>258</v>
      </c>
      <c r="C126" s="21">
        <f>+C93+C109+C123</f>
        <v>268315443</v>
      </c>
      <c r="D126" s="21">
        <f>+D93+D109+D123</f>
        <v>419468168</v>
      </c>
    </row>
    <row r="127" spans="1:4" ht="12" customHeight="1" thickBot="1">
      <c r="A127" s="19" t="s">
        <v>103</v>
      </c>
      <c r="B127" s="20" t="s">
        <v>259</v>
      </c>
      <c r="C127" s="21">
        <f>+C128+C129+C130</f>
        <v>0</v>
      </c>
      <c r="D127" s="21">
        <f>+D128+D129+D130</f>
        <v>44307513</v>
      </c>
    </row>
    <row r="128" spans="1:4" ht="12" customHeight="1">
      <c r="A128" s="23" t="s">
        <v>105</v>
      </c>
      <c r="B128" s="74" t="s">
        <v>260</v>
      </c>
      <c r="C128" s="32">
        <f>SUM('5.1. sz. mell'!C127)</f>
        <v>0</v>
      </c>
      <c r="D128" s="32">
        <f>SUM('5.1. sz. mell'!D127)</f>
        <v>0</v>
      </c>
    </row>
    <row r="129" spans="1:7" ht="12" customHeight="1">
      <c r="A129" s="23" t="s">
        <v>107</v>
      </c>
      <c r="B129" s="74" t="s">
        <v>261</v>
      </c>
      <c r="C129" s="32">
        <f>SUM('5.1. sz. mell'!C128)</f>
        <v>0</v>
      </c>
      <c r="D129" s="32">
        <f>SUM('5.1. sz. mell'!D128)</f>
        <v>44307513</v>
      </c>
    </row>
    <row r="130" spans="1:7" ht="12" customHeight="1" thickBot="1">
      <c r="A130" s="65" t="s">
        <v>109</v>
      </c>
      <c r="B130" s="75" t="s">
        <v>262</v>
      </c>
      <c r="C130" s="32">
        <f>SUM('5.1. sz. mell'!C129)</f>
        <v>0</v>
      </c>
      <c r="D130" s="32">
        <f>SUM('5.1. sz. mell'!D129)</f>
        <v>0</v>
      </c>
    </row>
    <row r="131" spans="1:7" ht="12" customHeight="1" thickBot="1">
      <c r="A131" s="19" t="s">
        <v>125</v>
      </c>
      <c r="B131" s="20" t="s">
        <v>263</v>
      </c>
      <c r="C131" s="21">
        <f>+C132+C133+C135+C134</f>
        <v>0</v>
      </c>
      <c r="D131" s="21">
        <f>+D132+D133+D135+D134</f>
        <v>0</v>
      </c>
    </row>
    <row r="132" spans="1:7" ht="12" customHeight="1">
      <c r="A132" s="23" t="s">
        <v>127</v>
      </c>
      <c r="B132" s="74" t="s">
        <v>264</v>
      </c>
      <c r="C132" s="32"/>
      <c r="D132" s="32">
        <f>SUM('5.1. sz. mell'!D131)</f>
        <v>0</v>
      </c>
    </row>
    <row r="133" spans="1:7" ht="12" customHeight="1">
      <c r="A133" s="23" t="s">
        <v>129</v>
      </c>
      <c r="B133" s="74" t="s">
        <v>265</v>
      </c>
      <c r="C133" s="32"/>
      <c r="D133" s="32"/>
    </row>
    <row r="134" spans="1:7" ht="12" customHeight="1">
      <c r="A134" s="23" t="s">
        <v>131</v>
      </c>
      <c r="B134" s="74" t="s">
        <v>266</v>
      </c>
      <c r="C134" s="32"/>
      <c r="D134" s="32"/>
    </row>
    <row r="135" spans="1:7" ht="12" customHeight="1" thickBot="1">
      <c r="A135" s="65" t="s">
        <v>133</v>
      </c>
      <c r="B135" s="75" t="s">
        <v>267</v>
      </c>
      <c r="C135" s="32"/>
      <c r="D135" s="32"/>
    </row>
    <row r="136" spans="1:7" ht="12" customHeight="1" thickBot="1">
      <c r="A136" s="19" t="s">
        <v>268</v>
      </c>
      <c r="B136" s="20" t="s">
        <v>269</v>
      </c>
      <c r="C136" s="21">
        <f>+C137+C138+C139+C140</f>
        <v>2524062</v>
      </c>
      <c r="D136" s="21">
        <f>+D137+D138+D139+D140</f>
        <v>4641536</v>
      </c>
    </row>
    <row r="137" spans="1:7" ht="12" customHeight="1">
      <c r="A137" s="23" t="s">
        <v>139</v>
      </c>
      <c r="B137" s="74" t="s">
        <v>270</v>
      </c>
      <c r="C137" s="32"/>
      <c r="D137" s="32"/>
    </row>
    <row r="138" spans="1:7" ht="12" customHeight="1">
      <c r="A138" s="23" t="s">
        <v>141</v>
      </c>
      <c r="B138" s="74" t="s">
        <v>271</v>
      </c>
      <c r="C138" s="32">
        <f>SUM('5.1. sz. mell'!C137)</f>
        <v>2524062</v>
      </c>
      <c r="D138" s="32">
        <f>SUM('5.1. sz. mell'!D137)</f>
        <v>4641536</v>
      </c>
    </row>
    <row r="139" spans="1:7" ht="12" customHeight="1">
      <c r="A139" s="23" t="s">
        <v>143</v>
      </c>
      <c r="B139" s="74" t="s">
        <v>272</v>
      </c>
      <c r="C139" s="32"/>
      <c r="D139" s="32"/>
    </row>
    <row r="140" spans="1:7" ht="12" customHeight="1" thickBot="1">
      <c r="A140" s="65" t="s">
        <v>145</v>
      </c>
      <c r="B140" s="75" t="s">
        <v>273</v>
      </c>
      <c r="C140" s="32"/>
      <c r="D140" s="32"/>
    </row>
    <row r="141" spans="1:7" ht="15" customHeight="1" thickBot="1">
      <c r="A141" s="19" t="s">
        <v>147</v>
      </c>
      <c r="B141" s="20" t="s">
        <v>274</v>
      </c>
      <c r="C141" s="76">
        <f>+C142+C143+C144+C145</f>
        <v>0</v>
      </c>
      <c r="D141" s="76">
        <f>+D142+D143+D144+D145</f>
        <v>0</v>
      </c>
      <c r="E141" s="77"/>
      <c r="F141" s="77"/>
      <c r="G141" s="77"/>
    </row>
    <row r="142" spans="1:7" s="22" customFormat="1" ht="12.9" customHeight="1">
      <c r="A142" s="23" t="s">
        <v>149</v>
      </c>
      <c r="B142" s="74" t="s">
        <v>275</v>
      </c>
      <c r="C142" s="32"/>
      <c r="D142" s="32"/>
    </row>
    <row r="143" spans="1:7" ht="12.75" customHeight="1">
      <c r="A143" s="23" t="s">
        <v>151</v>
      </c>
      <c r="B143" s="74" t="s">
        <v>276</v>
      </c>
      <c r="C143" s="32"/>
      <c r="D143" s="32"/>
    </row>
    <row r="144" spans="1:7" ht="12.75" customHeight="1">
      <c r="A144" s="23" t="s">
        <v>153</v>
      </c>
      <c r="B144" s="74" t="s">
        <v>277</v>
      </c>
      <c r="C144" s="32"/>
      <c r="D144" s="32"/>
    </row>
    <row r="145" spans="1:4" ht="12.75" customHeight="1" thickBot="1">
      <c r="A145" s="23" t="s">
        <v>155</v>
      </c>
      <c r="B145" s="74" t="s">
        <v>278</v>
      </c>
      <c r="C145" s="32"/>
      <c r="D145" s="32"/>
    </row>
    <row r="146" spans="1:4" ht="17.100000000000001" customHeight="1" thickBot="1">
      <c r="A146" s="19" t="s">
        <v>157</v>
      </c>
      <c r="B146" s="20" t="s">
        <v>279</v>
      </c>
      <c r="C146" s="78">
        <f>+C127+C131+C136+C141</f>
        <v>2524062</v>
      </c>
      <c r="D146" s="78">
        <f>+D127+D131+D136+D141</f>
        <v>48949049</v>
      </c>
    </row>
    <row r="147" spans="1:4" ht="17.100000000000001" customHeight="1" thickBot="1">
      <c r="A147" s="79" t="s">
        <v>280</v>
      </c>
      <c r="B147" s="80" t="s">
        <v>281</v>
      </c>
      <c r="C147" s="78">
        <f>+C126+C146</f>
        <v>270839505</v>
      </c>
      <c r="D147" s="78">
        <f>+D126+D146</f>
        <v>468417217</v>
      </c>
    </row>
    <row r="149" spans="1:4" ht="18.75" customHeight="1">
      <c r="A149" s="278" t="s">
        <v>282</v>
      </c>
      <c r="B149" s="278"/>
      <c r="C149" s="278"/>
      <c r="D149" s="278"/>
    </row>
    <row r="150" spans="1:4" ht="13.5" customHeight="1" thickBot="1">
      <c r="A150" s="81" t="s">
        <v>283</v>
      </c>
      <c r="B150" s="81"/>
      <c r="C150" s="82"/>
    </row>
    <row r="151" spans="1:4" ht="22.95" customHeight="1" thickBot="1">
      <c r="A151" s="19">
        <v>1</v>
      </c>
      <c r="B151" s="69" t="s">
        <v>284</v>
      </c>
      <c r="C151" s="83">
        <f>+C62-C126</f>
        <v>-1308907</v>
      </c>
      <c r="D151" s="83">
        <f>+D62-D126</f>
        <v>-1308907</v>
      </c>
    </row>
    <row r="152" spans="1:4" ht="22.95" customHeight="1" thickBot="1">
      <c r="A152" s="19" t="s">
        <v>61</v>
      </c>
      <c r="B152" s="69" t="s">
        <v>285</v>
      </c>
      <c r="C152" s="83">
        <f>+C85-C146</f>
        <v>1308907</v>
      </c>
      <c r="D152" s="83">
        <f>+D85-D146</f>
        <v>1308907</v>
      </c>
    </row>
    <row r="153" spans="1:4" ht="7.5" customHeight="1"/>
    <row r="155" spans="1:4" ht="12.75" customHeight="1"/>
    <row r="156" spans="1:4" ht="12.75" customHeight="1"/>
    <row r="157" spans="1:4" ht="12.75" customHeight="1"/>
    <row r="158" spans="1:4" ht="12.75" customHeight="1"/>
    <row r="159" spans="1:4" ht="12.75" customHeight="1"/>
    <row r="160" spans="1:4" ht="12.75" customHeight="1"/>
    <row r="161" ht="12.75" customHeight="1"/>
    <row r="162" ht="12.75" customHeight="1"/>
  </sheetData>
  <sheetProtection selectLockedCells="1" selectUnlockedCells="1"/>
  <mergeCells count="9">
    <mergeCell ref="A149:D149"/>
    <mergeCell ref="A1:D1"/>
    <mergeCell ref="A3:A4"/>
    <mergeCell ref="B3:B4"/>
    <mergeCell ref="C3:D3"/>
    <mergeCell ref="A88:D88"/>
    <mergeCell ref="A90:A91"/>
    <mergeCell ref="B90:B91"/>
    <mergeCell ref="C90:D90"/>
  </mergeCells>
  <printOptions horizontalCentered="1"/>
  <pageMargins left="0.70866141732283472" right="0" top="0.74803149606299213" bottom="0.74803149606299213" header="0.31496062992125984" footer="0.31496062992125984"/>
  <pageSetup paperSize="9" scale="69" firstPageNumber="0" orientation="portrait" r:id="rId1"/>
  <headerFooter alignWithMargins="0">
    <oddHeader xml:space="preserve">&amp;L1.1. sz. melléklet a 10./2020.(XI.30.) önkormányzati
rendelethez&amp;CCsót Község Önkormányzat
2020. évi költségvetésének
pénzügyi mérlege
</oddHeader>
  </headerFooter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50"/>
  </sheetPr>
  <dimension ref="A1:H31"/>
  <sheetViews>
    <sheetView tabSelected="1" zoomScaleSheetLayoutView="100" workbookViewId="0">
      <selection activeCell="E13" sqref="E13"/>
    </sheetView>
  </sheetViews>
  <sheetFormatPr defaultColWidth="9.33203125" defaultRowHeight="14.7" customHeight="1"/>
  <cols>
    <col min="1" max="1" width="6.77734375" style="84" customWidth="1"/>
    <col min="2" max="2" width="55.109375" style="85" customWidth="1"/>
    <col min="3" max="4" width="16.33203125" style="85" customWidth="1"/>
    <col min="5" max="5" width="55.109375" style="84" customWidth="1"/>
    <col min="6" max="7" width="16.33203125" style="84" customWidth="1"/>
    <col min="8" max="8" width="4.77734375" style="84" customWidth="1"/>
    <col min="9" max="16384" width="9.33203125" style="84"/>
  </cols>
  <sheetData>
    <row r="1" spans="1:8" ht="39.75" customHeight="1">
      <c r="B1" s="283" t="s">
        <v>286</v>
      </c>
      <c r="C1" s="283"/>
      <c r="D1" s="283"/>
      <c r="E1" s="283"/>
      <c r="F1" s="283"/>
      <c r="G1" s="283"/>
      <c r="H1" s="284" t="str">
        <f>+CONCATENATE("2.1. melléklet a 10/2020.(XI.30.) önkormányzati rendelethez")</f>
        <v>2.1. melléklet a 10/2020.(XI.30.) önkormányzati rendelethez</v>
      </c>
    </row>
    <row r="2" spans="1:8" ht="14.7" customHeight="1">
      <c r="F2" s="86"/>
      <c r="G2" s="86" t="s">
        <v>40</v>
      </c>
      <c r="H2" s="284"/>
    </row>
    <row r="3" spans="1:8" ht="18" customHeight="1">
      <c r="A3" s="285" t="s">
        <v>41</v>
      </c>
      <c r="B3" s="286" t="s">
        <v>287</v>
      </c>
      <c r="C3" s="286"/>
      <c r="D3" s="286"/>
      <c r="E3" s="285" t="s">
        <v>288</v>
      </c>
      <c r="F3" s="285"/>
      <c r="G3" s="285"/>
      <c r="H3" s="284"/>
    </row>
    <row r="4" spans="1:8" s="90" customFormat="1" ht="35.25" customHeight="1">
      <c r="A4" s="285"/>
      <c r="B4" s="87" t="s">
        <v>289</v>
      </c>
      <c r="C4" s="88" t="str">
        <f>+CONCATENATE(LEFT('rendelet módosítás 2020.11.30.'!C3,4),". évi eredeti előirányzat")</f>
        <v>2020. évi eredeti előirányzat</v>
      </c>
      <c r="D4" s="89" t="str">
        <f>+CONCATENATE(LEFT('rendelet módosítás 2020.11.30.'!C3,4),". évi módosított előirányzat")</f>
        <v>2020. évi módosított előirányzat</v>
      </c>
      <c r="E4" s="87" t="s">
        <v>289</v>
      </c>
      <c r="F4" s="88" t="str">
        <f>+C4</f>
        <v>2020. évi eredeti előirányzat</v>
      </c>
      <c r="G4" s="89" t="str">
        <f>+D4</f>
        <v>2020. évi módosított előirányzat</v>
      </c>
      <c r="H4" s="284"/>
    </row>
    <row r="5" spans="1:8" s="94" customFormat="1" ht="12" customHeight="1">
      <c r="A5" s="91" t="s">
        <v>45</v>
      </c>
      <c r="B5" s="92" t="s">
        <v>46</v>
      </c>
      <c r="C5" s="93" t="s">
        <v>47</v>
      </c>
      <c r="D5" s="93" t="s">
        <v>48</v>
      </c>
      <c r="E5" s="92" t="s">
        <v>290</v>
      </c>
      <c r="F5" s="93" t="s">
        <v>291</v>
      </c>
      <c r="G5" s="93" t="s">
        <v>292</v>
      </c>
      <c r="H5" s="284"/>
    </row>
    <row r="6" spans="1:8" ht="15" customHeight="1">
      <c r="A6" s="95" t="s">
        <v>50</v>
      </c>
      <c r="B6" s="96" t="s">
        <v>293</v>
      </c>
      <c r="C6" s="97">
        <v>63101557</v>
      </c>
      <c r="D6" s="97">
        <v>134775496</v>
      </c>
      <c r="E6" s="96" t="s">
        <v>294</v>
      </c>
      <c r="F6" s="98">
        <v>125170244</v>
      </c>
      <c r="G6" s="99">
        <v>131077752</v>
      </c>
      <c r="H6" s="284"/>
    </row>
    <row r="7" spans="1:8" ht="15" customHeight="1">
      <c r="A7" s="100" t="s">
        <v>61</v>
      </c>
      <c r="B7" s="101" t="s">
        <v>295</v>
      </c>
      <c r="C7" s="102">
        <v>60116344</v>
      </c>
      <c r="D7" s="102">
        <v>9462389</v>
      </c>
      <c r="E7" s="101" t="s">
        <v>211</v>
      </c>
      <c r="F7" s="98">
        <v>22367499</v>
      </c>
      <c r="G7" s="103">
        <v>22728097</v>
      </c>
      <c r="H7" s="284"/>
    </row>
    <row r="8" spans="1:8" ht="15" customHeight="1">
      <c r="A8" s="100" t="s">
        <v>75</v>
      </c>
      <c r="B8" s="101" t="s">
        <v>296</v>
      </c>
      <c r="C8" s="102"/>
      <c r="D8" s="102"/>
      <c r="E8" s="101" t="s">
        <v>297</v>
      </c>
      <c r="F8" s="98">
        <v>68202253</v>
      </c>
      <c r="G8" s="103">
        <v>73580403</v>
      </c>
      <c r="H8" s="284"/>
    </row>
    <row r="9" spans="1:8" ht="15" customHeight="1">
      <c r="A9" s="100" t="s">
        <v>257</v>
      </c>
      <c r="B9" s="101" t="s">
        <v>298</v>
      </c>
      <c r="C9" s="102">
        <v>132712000</v>
      </c>
      <c r="D9" s="102">
        <v>140043202</v>
      </c>
      <c r="E9" s="101" t="s">
        <v>213</v>
      </c>
      <c r="F9" s="98">
        <v>2000000</v>
      </c>
      <c r="G9" s="103">
        <v>2000000</v>
      </c>
      <c r="H9" s="284"/>
    </row>
    <row r="10" spans="1:8" ht="15" customHeight="1">
      <c r="A10" s="100" t="s">
        <v>103</v>
      </c>
      <c r="B10" s="149" t="s">
        <v>438</v>
      </c>
      <c r="C10" s="102">
        <v>11076635</v>
      </c>
      <c r="D10" s="102">
        <v>11434623</v>
      </c>
      <c r="E10" s="101" t="s">
        <v>215</v>
      </c>
      <c r="F10" s="103">
        <v>5323355</v>
      </c>
      <c r="G10" s="103">
        <v>10548349</v>
      </c>
      <c r="H10" s="284"/>
    </row>
    <row r="11" spans="1:8" ht="15" customHeight="1">
      <c r="A11" s="100" t="s">
        <v>125</v>
      </c>
      <c r="B11" s="104" t="s">
        <v>299</v>
      </c>
      <c r="C11" s="105"/>
      <c r="D11" s="105">
        <v>4458500</v>
      </c>
      <c r="E11" s="101" t="s">
        <v>300</v>
      </c>
      <c r="F11" s="103">
        <v>4777951</v>
      </c>
      <c r="G11" s="103">
        <v>221541</v>
      </c>
      <c r="H11" s="284"/>
    </row>
    <row r="12" spans="1:8" ht="15" customHeight="1">
      <c r="A12" s="100" t="s">
        <v>268</v>
      </c>
      <c r="B12" s="101" t="s">
        <v>484</v>
      </c>
      <c r="C12" s="102"/>
      <c r="D12" s="102">
        <v>1402199</v>
      </c>
      <c r="E12" s="106"/>
      <c r="F12" s="103"/>
      <c r="G12" s="103"/>
      <c r="H12" s="284"/>
    </row>
    <row r="13" spans="1:8" ht="15" customHeight="1">
      <c r="A13" s="100" t="s">
        <v>147</v>
      </c>
      <c r="B13" s="101" t="s">
        <v>124</v>
      </c>
      <c r="C13" s="102"/>
      <c r="D13" s="102"/>
      <c r="E13" s="106"/>
      <c r="F13" s="103"/>
      <c r="G13" s="103"/>
      <c r="H13" s="284"/>
    </row>
    <row r="14" spans="1:8" ht="15" customHeight="1">
      <c r="A14" s="100" t="s">
        <v>157</v>
      </c>
      <c r="B14" s="107"/>
      <c r="C14" s="105"/>
      <c r="D14" s="105"/>
      <c r="E14" s="106"/>
      <c r="F14" s="103"/>
      <c r="G14" s="103"/>
      <c r="H14" s="284"/>
    </row>
    <row r="15" spans="1:8" ht="15" customHeight="1">
      <c r="A15" s="100" t="s">
        <v>280</v>
      </c>
      <c r="B15" s="106"/>
      <c r="C15" s="102"/>
      <c r="D15" s="102"/>
      <c r="E15" s="106"/>
      <c r="F15" s="103"/>
      <c r="G15" s="103"/>
      <c r="H15" s="284"/>
    </row>
    <row r="16" spans="1:8" ht="15" customHeight="1">
      <c r="A16" s="100" t="s">
        <v>301</v>
      </c>
      <c r="B16" s="106"/>
      <c r="C16" s="102"/>
      <c r="D16" s="102"/>
      <c r="E16" s="106"/>
      <c r="F16" s="103"/>
      <c r="G16" s="103"/>
      <c r="H16" s="284"/>
    </row>
    <row r="17" spans="1:8" ht="15" customHeight="1">
      <c r="A17" s="100" t="s">
        <v>302</v>
      </c>
      <c r="B17" s="108"/>
      <c r="C17" s="109"/>
      <c r="D17" s="109"/>
      <c r="E17" s="106"/>
      <c r="F17" s="110"/>
      <c r="G17" s="110"/>
      <c r="H17" s="284"/>
    </row>
    <row r="18" spans="1:8" ht="17.25" customHeight="1">
      <c r="A18" s="111" t="s">
        <v>303</v>
      </c>
      <c r="B18" s="112" t="s">
        <v>304</v>
      </c>
      <c r="C18" s="93">
        <f>+C6+C7+C9+C10+C12+C13+C14+C15+C16+C17</f>
        <v>267006536</v>
      </c>
      <c r="D18" s="93">
        <f>+D6+D7+D9+D10+D11+D13+D14+D15+D16+D17</f>
        <v>300174210</v>
      </c>
      <c r="E18" s="112" t="s">
        <v>305</v>
      </c>
      <c r="F18" s="113">
        <f>SUM(F6:F17)</f>
        <v>227841302</v>
      </c>
      <c r="G18" s="113">
        <f>SUM(G6:G17)</f>
        <v>240156142</v>
      </c>
      <c r="H18" s="284"/>
    </row>
    <row r="19" spans="1:8" ht="15" customHeight="1">
      <c r="A19" s="114" t="s">
        <v>306</v>
      </c>
      <c r="B19" s="115" t="s">
        <v>307</v>
      </c>
      <c r="C19" s="116">
        <f>+C20+C21+C22+C23</f>
        <v>3832969</v>
      </c>
      <c r="D19" s="116">
        <f>+D20+D21+D22+D23</f>
        <v>3832969</v>
      </c>
      <c r="E19" s="101" t="s">
        <v>308</v>
      </c>
      <c r="F19" s="117"/>
      <c r="G19" s="117"/>
      <c r="H19" s="284"/>
    </row>
    <row r="20" spans="1:8" ht="15" customHeight="1">
      <c r="A20" s="100" t="s">
        <v>309</v>
      </c>
      <c r="B20" s="101" t="s">
        <v>310</v>
      </c>
      <c r="C20" s="102">
        <v>3832969</v>
      </c>
      <c r="D20" s="102">
        <v>3832969</v>
      </c>
      <c r="E20" s="101" t="s">
        <v>311</v>
      </c>
      <c r="F20" s="103"/>
      <c r="G20" s="103">
        <v>44307513</v>
      </c>
      <c r="H20" s="284"/>
    </row>
    <row r="21" spans="1:8" ht="15" customHeight="1">
      <c r="A21" s="100" t="s">
        <v>312</v>
      </c>
      <c r="B21" s="101" t="s">
        <v>313</v>
      </c>
      <c r="C21" s="102"/>
      <c r="D21" s="102"/>
      <c r="E21" s="101" t="s">
        <v>314</v>
      </c>
      <c r="F21" s="103"/>
      <c r="G21" s="103"/>
      <c r="H21" s="284"/>
    </row>
    <row r="22" spans="1:8" ht="15" customHeight="1">
      <c r="A22" s="100" t="s">
        <v>315</v>
      </c>
      <c r="B22" s="101" t="s">
        <v>316</v>
      </c>
      <c r="C22" s="102"/>
      <c r="D22" s="102"/>
      <c r="E22" s="101" t="s">
        <v>317</v>
      </c>
      <c r="F22" s="103"/>
      <c r="G22" s="103"/>
      <c r="H22" s="284"/>
    </row>
    <row r="23" spans="1:8" ht="15" customHeight="1">
      <c r="A23" s="100" t="s">
        <v>318</v>
      </c>
      <c r="B23" s="101" t="s">
        <v>319</v>
      </c>
      <c r="C23" s="102"/>
      <c r="D23" s="102"/>
      <c r="E23" s="115" t="s">
        <v>320</v>
      </c>
      <c r="F23" s="103"/>
      <c r="G23" s="103"/>
      <c r="H23" s="284"/>
    </row>
    <row r="24" spans="1:8" ht="15" customHeight="1">
      <c r="A24" s="100" t="s">
        <v>321</v>
      </c>
      <c r="B24" s="101" t="s">
        <v>322</v>
      </c>
      <c r="C24" s="118">
        <f>+C26+C27+C25</f>
        <v>0</v>
      </c>
      <c r="D24" s="118">
        <f>+D26+D27+D25</f>
        <v>46424987</v>
      </c>
      <c r="E24" s="101" t="s">
        <v>323</v>
      </c>
      <c r="F24" s="103"/>
      <c r="G24" s="103"/>
      <c r="H24" s="284"/>
    </row>
    <row r="25" spans="1:8" ht="15" customHeight="1">
      <c r="A25" s="100" t="s">
        <v>324</v>
      </c>
      <c r="B25" s="115" t="s">
        <v>325</v>
      </c>
      <c r="C25" s="118"/>
      <c r="D25" s="118">
        <v>44307513</v>
      </c>
      <c r="E25" s="96" t="s">
        <v>326</v>
      </c>
      <c r="F25" s="103"/>
      <c r="G25" s="103"/>
      <c r="H25" s="284"/>
    </row>
    <row r="26" spans="1:8" ht="15" customHeight="1">
      <c r="A26" s="100" t="s">
        <v>327</v>
      </c>
      <c r="B26" s="101" t="s">
        <v>328</v>
      </c>
      <c r="C26" s="119"/>
      <c r="D26" s="119"/>
      <c r="E26" s="96" t="s">
        <v>271</v>
      </c>
      <c r="F26" s="117">
        <v>2524062</v>
      </c>
      <c r="G26" s="117">
        <v>4641536</v>
      </c>
      <c r="H26" s="284"/>
    </row>
    <row r="27" spans="1:8" ht="15" customHeight="1">
      <c r="A27" s="100" t="s">
        <v>329</v>
      </c>
      <c r="B27" s="101" t="s">
        <v>330</v>
      </c>
      <c r="C27" s="102"/>
      <c r="D27" s="102">
        <v>2117474</v>
      </c>
      <c r="E27" s="106"/>
      <c r="F27" s="103"/>
      <c r="G27" s="103"/>
      <c r="H27" s="284"/>
    </row>
    <row r="28" spans="1:8" ht="17.25" customHeight="1">
      <c r="A28" s="120" t="s">
        <v>331</v>
      </c>
      <c r="B28" s="112" t="s">
        <v>332</v>
      </c>
      <c r="C28" s="93">
        <f>+C19+C24</f>
        <v>3832969</v>
      </c>
      <c r="D28" s="93">
        <f>SUM(D19,D24)</f>
        <v>50257956</v>
      </c>
      <c r="E28" s="112" t="s">
        <v>333</v>
      </c>
      <c r="F28" s="113">
        <f>SUM(F19:F27)</f>
        <v>2524062</v>
      </c>
      <c r="G28" s="113">
        <f>SUM(G19:G27)</f>
        <v>48949049</v>
      </c>
      <c r="H28" s="284"/>
    </row>
    <row r="29" spans="1:8" ht="17.25" customHeight="1">
      <c r="A29" s="120" t="s">
        <v>334</v>
      </c>
      <c r="B29" s="121" t="s">
        <v>335</v>
      </c>
      <c r="C29" s="122">
        <f>+C18+C28</f>
        <v>270839505</v>
      </c>
      <c r="D29" s="122">
        <f>+D18+D28</f>
        <v>350432166</v>
      </c>
      <c r="E29" s="121" t="s">
        <v>336</v>
      </c>
      <c r="F29" s="123">
        <f>+F18+F28</f>
        <v>230365364</v>
      </c>
      <c r="G29" s="123">
        <f>+G18+G28</f>
        <v>289105191</v>
      </c>
      <c r="H29" s="284"/>
    </row>
    <row r="30" spans="1:8" ht="17.25" customHeight="1">
      <c r="A30" s="120" t="s">
        <v>337</v>
      </c>
      <c r="B30" s="121" t="s">
        <v>338</v>
      </c>
      <c r="C30" s="122" t="str">
        <f>IF(C18-F18&lt;0,F18-C18,"-")</f>
        <v>-</v>
      </c>
      <c r="D30" s="122" t="str">
        <f>IF(D18-G18&lt;0,G18-D18,"-")</f>
        <v>-</v>
      </c>
      <c r="E30" s="121" t="s">
        <v>339</v>
      </c>
      <c r="F30" s="123">
        <f>IF(C18-F18&gt;0,C18-F18,"-")</f>
        <v>39165234</v>
      </c>
      <c r="G30" s="123">
        <f>IF(D18-G18&gt;0,D18-G18,"-")</f>
        <v>60018068</v>
      </c>
      <c r="H30" s="284"/>
    </row>
    <row r="31" spans="1:8" ht="17.25" customHeight="1">
      <c r="A31" s="120" t="s">
        <v>340</v>
      </c>
      <c r="B31" s="121" t="s">
        <v>341</v>
      </c>
      <c r="C31" s="122" t="str">
        <f>IF(C29-F29&lt;0,F29-C29,"-")</f>
        <v>-</v>
      </c>
      <c r="D31" s="122" t="str">
        <f>IF(D29-G29&lt;0,G29-D29,"-")</f>
        <v>-</v>
      </c>
      <c r="E31" s="121" t="s">
        <v>342</v>
      </c>
      <c r="F31" s="123">
        <f>IF(C29-F29&gt;0,C29-F29,"-")</f>
        <v>40474141</v>
      </c>
      <c r="G31" s="123">
        <f>IF(D29-G29&gt;0,D29-G29,"-")</f>
        <v>61326975</v>
      </c>
      <c r="H31" s="284"/>
    </row>
  </sheetData>
  <sheetProtection selectLockedCells="1" selectUnlockedCells="1"/>
  <mergeCells count="5">
    <mergeCell ref="B1:G1"/>
    <mergeCell ref="H1:H31"/>
    <mergeCell ref="A3:A4"/>
    <mergeCell ref="B3:D3"/>
    <mergeCell ref="E3:G3"/>
  </mergeCells>
  <printOptions horizontalCentered="1"/>
  <pageMargins left="0.31527777777777777" right="0.47222222222222221" top="0.90555555555555545" bottom="0.51180555555555551" header="0.6694444444444444" footer="0.51180555555555551"/>
  <pageSetup paperSize="9" scale="70" firstPageNumber="0" orientation="landscape" r:id="rId1"/>
  <headerFooter alignWithMargins="0">
    <oddHeader xml:space="preserve">&amp;R&amp;"Times New Roman CE,Félkövér dőlt"&amp;11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50"/>
  </sheetPr>
  <dimension ref="A1:H33"/>
  <sheetViews>
    <sheetView zoomScaleSheetLayoutView="115" workbookViewId="0">
      <selection activeCell="D5" sqref="D5"/>
    </sheetView>
  </sheetViews>
  <sheetFormatPr defaultColWidth="9.33203125" defaultRowHeight="12.75" customHeight="1"/>
  <cols>
    <col min="1" max="1" width="6.77734375" style="84" customWidth="1"/>
    <col min="2" max="2" width="55.109375" style="85" customWidth="1"/>
    <col min="3" max="4" width="16.33203125" style="84" customWidth="1"/>
    <col min="5" max="5" width="55.109375" style="84" customWidth="1"/>
    <col min="6" max="7" width="16.33203125" style="84" customWidth="1"/>
    <col min="8" max="8" width="4.77734375" style="84" customWidth="1"/>
    <col min="9" max="16384" width="9.33203125" style="84"/>
  </cols>
  <sheetData>
    <row r="1" spans="1:8" ht="39.75" customHeight="1">
      <c r="B1" s="283" t="s">
        <v>343</v>
      </c>
      <c r="C1" s="283"/>
      <c r="D1" s="283"/>
      <c r="E1" s="283"/>
      <c r="F1" s="283"/>
      <c r="G1" s="283"/>
      <c r="H1" s="287" t="str">
        <f>+CONCATENATE("2.2. melléklet az 10/2020. (XI.30.) önkormányzati rendelethez")</f>
        <v>2.2. melléklet az 10/2020. (XI.30.) önkormányzati rendelethez</v>
      </c>
    </row>
    <row r="2" spans="1:8" ht="14.25" customHeight="1">
      <c r="F2" s="86"/>
      <c r="G2" s="86" t="s">
        <v>40</v>
      </c>
      <c r="H2" s="287"/>
    </row>
    <row r="3" spans="1:8" ht="24" customHeight="1">
      <c r="A3" s="285" t="s">
        <v>41</v>
      </c>
      <c r="B3" s="286" t="s">
        <v>287</v>
      </c>
      <c r="C3" s="286"/>
      <c r="D3" s="286"/>
      <c r="E3" s="285" t="s">
        <v>288</v>
      </c>
      <c r="F3" s="285"/>
      <c r="G3" s="285"/>
      <c r="H3" s="287"/>
    </row>
    <row r="4" spans="1:8" s="90" customFormat="1" ht="35.25" customHeight="1">
      <c r="A4" s="285"/>
      <c r="B4" s="87" t="s">
        <v>289</v>
      </c>
      <c r="C4" s="88" t="str">
        <f>+'2.1.sz.mell  '!C4</f>
        <v>2020. évi eredeti előirányzat</v>
      </c>
      <c r="D4" s="89" t="str">
        <f>+'2.1.sz.mell  '!D4</f>
        <v>2020. évi módosított előirányzat</v>
      </c>
      <c r="E4" s="87" t="s">
        <v>289</v>
      </c>
      <c r="F4" s="88" t="str">
        <f>+'2.1.sz.mell  '!C4</f>
        <v>2020. évi eredeti előirányzat</v>
      </c>
      <c r="G4" s="89" t="str">
        <f>+'2.1.sz.mell  '!D4</f>
        <v>2020. évi módosított előirányzat</v>
      </c>
      <c r="H4" s="287"/>
    </row>
    <row r="5" spans="1:8" s="90" customFormat="1" ht="13.5" customHeight="1">
      <c r="A5" s="91" t="s">
        <v>45</v>
      </c>
      <c r="B5" s="92" t="s">
        <v>46</v>
      </c>
      <c r="C5" s="93" t="s">
        <v>47</v>
      </c>
      <c r="D5" s="93" t="s">
        <v>48</v>
      </c>
      <c r="E5" s="92" t="s">
        <v>290</v>
      </c>
      <c r="F5" s="93" t="s">
        <v>291</v>
      </c>
      <c r="G5" s="93" t="s">
        <v>292</v>
      </c>
      <c r="H5" s="287"/>
    </row>
    <row r="6" spans="1:8" ht="12.9" customHeight="1">
      <c r="A6" s="95" t="s">
        <v>50</v>
      </c>
      <c r="B6" s="96" t="s">
        <v>344</v>
      </c>
      <c r="C6" s="99"/>
      <c r="D6" s="99">
        <v>117985051</v>
      </c>
      <c r="E6" s="96" t="s">
        <v>236</v>
      </c>
      <c r="F6" s="99">
        <v>21245000</v>
      </c>
      <c r="G6" s="99">
        <v>117525949</v>
      </c>
      <c r="H6" s="287"/>
    </row>
    <row r="7" spans="1:8" ht="14.7" customHeight="1">
      <c r="A7" s="100" t="s">
        <v>61</v>
      </c>
      <c r="B7" s="101" t="s">
        <v>345</v>
      </c>
      <c r="C7" s="103"/>
      <c r="D7" s="103">
        <v>93711258</v>
      </c>
      <c r="E7" s="101" t="s">
        <v>346</v>
      </c>
      <c r="F7" s="103"/>
      <c r="G7" s="103">
        <v>96008908</v>
      </c>
      <c r="H7" s="287"/>
    </row>
    <row r="8" spans="1:8" ht="12.9" customHeight="1">
      <c r="A8" s="100" t="s">
        <v>75</v>
      </c>
      <c r="B8" s="101" t="s">
        <v>347</v>
      </c>
      <c r="C8" s="103"/>
      <c r="D8" s="103"/>
      <c r="E8" s="101" t="s">
        <v>238</v>
      </c>
      <c r="F8" s="103">
        <v>18560000</v>
      </c>
      <c r="G8" s="103">
        <v>46484020</v>
      </c>
      <c r="H8" s="287"/>
    </row>
    <row r="9" spans="1:8" ht="12.9" customHeight="1">
      <c r="A9" s="100" t="s">
        <v>257</v>
      </c>
      <c r="B9" s="101" t="s">
        <v>348</v>
      </c>
      <c r="C9" s="103"/>
      <c r="D9" s="103"/>
      <c r="E9" s="101" t="s">
        <v>349</v>
      </c>
      <c r="F9" s="103"/>
      <c r="G9" s="103"/>
      <c r="H9" s="287"/>
    </row>
    <row r="10" spans="1:8" ht="12.75" customHeight="1">
      <c r="A10" s="100" t="s">
        <v>103</v>
      </c>
      <c r="B10" s="101" t="s">
        <v>350</v>
      </c>
      <c r="C10" s="103"/>
      <c r="D10" s="103"/>
      <c r="E10" s="101" t="s">
        <v>240</v>
      </c>
      <c r="F10" s="103">
        <v>669141</v>
      </c>
      <c r="G10" s="103">
        <v>15302057</v>
      </c>
      <c r="H10" s="287"/>
    </row>
    <row r="11" spans="1:8" ht="12.9" customHeight="1">
      <c r="A11" s="100" t="s">
        <v>125</v>
      </c>
      <c r="B11" s="101" t="s">
        <v>351</v>
      </c>
      <c r="C11" s="124"/>
      <c r="D11" s="124"/>
      <c r="E11" s="125"/>
      <c r="F11" s="103"/>
      <c r="G11" s="103"/>
      <c r="H11" s="287"/>
    </row>
    <row r="12" spans="1:8" ht="12.9" customHeight="1">
      <c r="A12" s="100" t="s">
        <v>268</v>
      </c>
      <c r="B12" s="106"/>
      <c r="C12" s="103"/>
      <c r="D12" s="103"/>
      <c r="E12" s="125"/>
      <c r="F12" s="103"/>
      <c r="G12" s="103"/>
      <c r="H12" s="287"/>
    </row>
    <row r="13" spans="1:8" ht="12.9" customHeight="1">
      <c r="A13" s="100" t="s">
        <v>147</v>
      </c>
      <c r="B13" s="106"/>
      <c r="C13" s="103"/>
      <c r="D13" s="103"/>
      <c r="E13" s="125"/>
      <c r="F13" s="103"/>
      <c r="G13" s="103"/>
      <c r="H13" s="287"/>
    </row>
    <row r="14" spans="1:8" ht="12.9" customHeight="1">
      <c r="A14" s="100" t="s">
        <v>157</v>
      </c>
      <c r="B14" s="126"/>
      <c r="C14" s="124"/>
      <c r="D14" s="124"/>
      <c r="E14" s="125"/>
      <c r="F14" s="103"/>
      <c r="G14" s="103"/>
      <c r="H14" s="287"/>
    </row>
    <row r="15" spans="1:8" ht="12.75" customHeight="1">
      <c r="A15" s="100" t="s">
        <v>280</v>
      </c>
      <c r="B15" s="106"/>
      <c r="C15" s="124"/>
      <c r="D15" s="124"/>
      <c r="E15" s="125"/>
      <c r="F15" s="103"/>
      <c r="G15" s="103"/>
      <c r="H15" s="287"/>
    </row>
    <row r="16" spans="1:8" ht="12.9" customHeight="1">
      <c r="A16" s="114" t="s">
        <v>301</v>
      </c>
      <c r="B16" s="127"/>
      <c r="C16" s="128"/>
      <c r="D16" s="129"/>
      <c r="E16" s="115" t="s">
        <v>300</v>
      </c>
      <c r="F16" s="103"/>
      <c r="G16" s="103"/>
      <c r="H16" s="287"/>
    </row>
    <row r="17" spans="1:8" ht="15.9" customHeight="1">
      <c r="A17" s="111" t="s">
        <v>302</v>
      </c>
      <c r="B17" s="112" t="s">
        <v>352</v>
      </c>
      <c r="C17" s="113">
        <f>+C6+C8+C9+C11+C12+C13+C14+C15+C16</f>
        <v>0</v>
      </c>
      <c r="D17" s="113">
        <f>+D6+D8+D9+D11+D12+D13+D14+D15+D16</f>
        <v>117985051</v>
      </c>
      <c r="E17" s="112" t="s">
        <v>353</v>
      </c>
      <c r="F17" s="113">
        <f>+F6+F8+F10+F11+F12+F13+F14+F15+F16</f>
        <v>40474141</v>
      </c>
      <c r="G17" s="113">
        <f>+G6+G8+G10+G11+G12+G13+G14+G15+G16</f>
        <v>179312026</v>
      </c>
      <c r="H17" s="287"/>
    </row>
    <row r="18" spans="1:8" ht="12.9" customHeight="1">
      <c r="A18" s="95" t="s">
        <v>303</v>
      </c>
      <c r="B18" s="130" t="s">
        <v>354</v>
      </c>
      <c r="C18" s="131">
        <f>+C19+C20+C21+C22+C23</f>
        <v>0</v>
      </c>
      <c r="D18" s="132">
        <f>+D19+D20+D21+D22+D23</f>
        <v>0</v>
      </c>
      <c r="E18" s="101" t="s">
        <v>308</v>
      </c>
      <c r="F18" s="99"/>
      <c r="G18" s="99"/>
      <c r="H18" s="287"/>
    </row>
    <row r="19" spans="1:8" ht="12.9" customHeight="1">
      <c r="A19" s="100" t="s">
        <v>306</v>
      </c>
      <c r="B19" s="133" t="s">
        <v>355</v>
      </c>
      <c r="C19" s="103"/>
      <c r="D19" s="102"/>
      <c r="E19" s="101" t="s">
        <v>356</v>
      </c>
      <c r="F19" s="103"/>
      <c r="G19" s="103"/>
      <c r="H19" s="287"/>
    </row>
    <row r="20" spans="1:8" ht="12.9" customHeight="1">
      <c r="A20" s="95" t="s">
        <v>309</v>
      </c>
      <c r="B20" s="133" t="s">
        <v>357</v>
      </c>
      <c r="C20" s="103"/>
      <c r="D20" s="103"/>
      <c r="E20" s="101" t="s">
        <v>314</v>
      </c>
      <c r="F20" s="103"/>
      <c r="G20" s="103"/>
      <c r="H20" s="287"/>
    </row>
    <row r="21" spans="1:8" ht="12.9" customHeight="1">
      <c r="A21" s="100" t="s">
        <v>312</v>
      </c>
      <c r="B21" s="133" t="s">
        <v>358</v>
      </c>
      <c r="C21" s="103"/>
      <c r="D21" s="103"/>
      <c r="E21" s="101" t="s">
        <v>317</v>
      </c>
      <c r="F21" s="103"/>
      <c r="G21" s="103"/>
      <c r="H21" s="287"/>
    </row>
    <row r="22" spans="1:8" ht="12.9" customHeight="1">
      <c r="A22" s="95" t="s">
        <v>315</v>
      </c>
      <c r="B22" s="133" t="s">
        <v>359</v>
      </c>
      <c r="C22" s="103"/>
      <c r="D22" s="103"/>
      <c r="E22" s="115" t="s">
        <v>320</v>
      </c>
      <c r="F22" s="103"/>
      <c r="G22" s="103"/>
      <c r="H22" s="287"/>
    </row>
    <row r="23" spans="1:8" ht="12.9" customHeight="1">
      <c r="A23" s="100" t="s">
        <v>318</v>
      </c>
      <c r="B23" s="134" t="s">
        <v>360</v>
      </c>
      <c r="C23" s="103"/>
      <c r="D23" s="103"/>
      <c r="E23" s="101" t="s">
        <v>361</v>
      </c>
      <c r="F23" s="103"/>
      <c r="G23" s="103"/>
      <c r="H23" s="287"/>
    </row>
    <row r="24" spans="1:8" ht="12.9" customHeight="1">
      <c r="A24" s="95" t="s">
        <v>321</v>
      </c>
      <c r="B24" s="135" t="s">
        <v>362</v>
      </c>
      <c r="C24" s="136">
        <f>+C25+C26+C27+C28+C29</f>
        <v>0</v>
      </c>
      <c r="D24" s="136">
        <f>+D25+D26+D27+D28+D29</f>
        <v>0</v>
      </c>
      <c r="E24" s="96" t="s">
        <v>326</v>
      </c>
      <c r="F24" s="103"/>
      <c r="G24" s="103"/>
      <c r="H24" s="287"/>
    </row>
    <row r="25" spans="1:8" ht="12.9" customHeight="1">
      <c r="A25" s="100" t="s">
        <v>324</v>
      </c>
      <c r="B25" s="134" t="s">
        <v>363</v>
      </c>
      <c r="C25" s="103"/>
      <c r="D25" s="103"/>
      <c r="E25" s="96" t="s">
        <v>364</v>
      </c>
      <c r="F25" s="103"/>
      <c r="G25" s="103"/>
      <c r="H25" s="287"/>
    </row>
    <row r="26" spans="1:8" ht="12.9" customHeight="1">
      <c r="A26" s="95" t="s">
        <v>327</v>
      </c>
      <c r="B26" s="134" t="s">
        <v>365</v>
      </c>
      <c r="C26" s="103"/>
      <c r="D26" s="103"/>
      <c r="E26" s="137"/>
      <c r="F26" s="103"/>
      <c r="G26" s="103"/>
      <c r="H26" s="287"/>
    </row>
    <row r="27" spans="1:8" ht="12.9" customHeight="1">
      <c r="A27" s="100" t="s">
        <v>329</v>
      </c>
      <c r="B27" s="133" t="s">
        <v>366</v>
      </c>
      <c r="C27" s="103"/>
      <c r="D27" s="103"/>
      <c r="E27" s="137"/>
      <c r="F27" s="103"/>
      <c r="G27" s="103"/>
      <c r="H27" s="287"/>
    </row>
    <row r="28" spans="1:8" ht="12.9" customHeight="1">
      <c r="A28" s="95" t="s">
        <v>331</v>
      </c>
      <c r="B28" s="138" t="s">
        <v>367</v>
      </c>
      <c r="C28" s="103"/>
      <c r="D28" s="103"/>
      <c r="E28" s="106"/>
      <c r="F28" s="103"/>
      <c r="G28" s="103"/>
      <c r="H28" s="287"/>
    </row>
    <row r="29" spans="1:8" ht="12.9" customHeight="1">
      <c r="A29" s="100" t="s">
        <v>334</v>
      </c>
      <c r="B29" s="139" t="s">
        <v>368</v>
      </c>
      <c r="C29" s="103"/>
      <c r="D29" s="103"/>
      <c r="E29" s="137"/>
      <c r="F29" s="103"/>
      <c r="G29" s="103"/>
      <c r="H29" s="287"/>
    </row>
    <row r="30" spans="1:8" ht="16.5" customHeight="1">
      <c r="A30" s="111" t="s">
        <v>337</v>
      </c>
      <c r="B30" s="112" t="s">
        <v>369</v>
      </c>
      <c r="C30" s="113">
        <f>+C18+C24</f>
        <v>0</v>
      </c>
      <c r="D30" s="113">
        <f>+D18+D24</f>
        <v>0</v>
      </c>
      <c r="E30" s="112" t="s">
        <v>370</v>
      </c>
      <c r="F30" s="113">
        <f>SUM(F18:F29)</f>
        <v>0</v>
      </c>
      <c r="G30" s="113">
        <f>SUM(G18:G29)</f>
        <v>0</v>
      </c>
      <c r="H30" s="287"/>
    </row>
    <row r="31" spans="1:8" ht="16.5" customHeight="1">
      <c r="A31" s="111" t="s">
        <v>340</v>
      </c>
      <c r="B31" s="121" t="s">
        <v>371</v>
      </c>
      <c r="C31" s="123">
        <f>+C17+C30</f>
        <v>0</v>
      </c>
      <c r="D31" s="123">
        <f>+D17+D30</f>
        <v>117985051</v>
      </c>
      <c r="E31" s="121" t="s">
        <v>372</v>
      </c>
      <c r="F31" s="123">
        <f>+F17+F30</f>
        <v>40474141</v>
      </c>
      <c r="G31" s="123">
        <f>+G17+G30</f>
        <v>179312026</v>
      </c>
      <c r="H31" s="287"/>
    </row>
    <row r="32" spans="1:8" ht="16.5" customHeight="1">
      <c r="A32" s="111" t="s">
        <v>373</v>
      </c>
      <c r="B32" s="121" t="s">
        <v>338</v>
      </c>
      <c r="C32" s="123">
        <f>IF(C17-F17&lt;0,F17-C17,"-")</f>
        <v>40474141</v>
      </c>
      <c r="D32" s="123">
        <f>IF(D17-G17&lt;0,G17-D17,"-")</f>
        <v>61326975</v>
      </c>
      <c r="E32" s="121" t="s">
        <v>339</v>
      </c>
      <c r="F32" s="123" t="str">
        <f>IF(C17-F17&gt;0,C17-F17,"-")</f>
        <v>-</v>
      </c>
      <c r="G32" s="123" t="str">
        <f>IF(D17-G17&gt;0,D17-G17,"-")</f>
        <v>-</v>
      </c>
      <c r="H32" s="287"/>
    </row>
    <row r="33" spans="1:8" ht="16.5" customHeight="1">
      <c r="A33" s="111" t="s">
        <v>374</v>
      </c>
      <c r="B33" s="121" t="s">
        <v>341</v>
      </c>
      <c r="C33" s="123">
        <f>IF(C31-F31&lt;0,F31-C31,"-")</f>
        <v>40474141</v>
      </c>
      <c r="D33" s="123">
        <f>IF(D31-G31&lt;0,G31-D31,"-")</f>
        <v>61326975</v>
      </c>
      <c r="E33" s="121" t="s">
        <v>342</v>
      </c>
      <c r="F33" s="123" t="str">
        <f>IF(C31-F31&gt;0,C31-F31,"-")</f>
        <v>-</v>
      </c>
      <c r="G33" s="123" t="str">
        <f>IF(D31-G31&gt;0,D31-G31,"-")</f>
        <v>-</v>
      </c>
      <c r="H33" s="287"/>
    </row>
  </sheetData>
  <sheetProtection selectLockedCells="1" selectUnlockedCells="1"/>
  <mergeCells count="5">
    <mergeCell ref="B1:G1"/>
    <mergeCell ref="H1:H33"/>
    <mergeCell ref="A3:A4"/>
    <mergeCell ref="B3:D3"/>
    <mergeCell ref="E3:G3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5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50"/>
    <pageSetUpPr fitToPage="1"/>
  </sheetPr>
  <dimension ref="A1:E38"/>
  <sheetViews>
    <sheetView zoomScaleSheetLayoutView="115" workbookViewId="0">
      <selection activeCell="D18" sqref="D18"/>
    </sheetView>
  </sheetViews>
  <sheetFormatPr defaultColWidth="9.33203125" defaultRowHeight="12.75" customHeight="1"/>
  <cols>
    <col min="1" max="1" width="46.33203125" style="1" customWidth="1"/>
    <col min="2" max="2" width="13.77734375" style="1" customWidth="1"/>
    <col min="3" max="3" width="66.109375" style="1" customWidth="1"/>
    <col min="4" max="5" width="13.77734375" style="1" customWidth="1"/>
    <col min="6" max="16384" width="9.33203125" style="1"/>
  </cols>
  <sheetData>
    <row r="1" spans="1:5" ht="18.75" customHeight="1">
      <c r="A1" s="2" t="s">
        <v>0</v>
      </c>
      <c r="E1" s="140" t="s">
        <v>375</v>
      </c>
    </row>
    <row r="3" spans="1:5" ht="12.75" customHeight="1">
      <c r="A3" s="3"/>
      <c r="B3" s="141"/>
      <c r="C3" s="3"/>
      <c r="D3" s="142"/>
      <c r="E3" s="141"/>
    </row>
    <row r="4" spans="1:5" ht="15.75" customHeight="1">
      <c r="A4" s="4" t="str">
        <f>+ÖSSZEFÜGGÉSEK!A4</f>
        <v>2014. évi eredeti előirányzat BEVÉTELEK</v>
      </c>
      <c r="B4" s="143"/>
      <c r="C4" s="5"/>
      <c r="D4" s="142"/>
      <c r="E4" s="141"/>
    </row>
    <row r="5" spans="1:5" ht="12.75" customHeight="1">
      <c r="A5" s="3"/>
      <c r="B5" s="141"/>
      <c r="C5" s="3"/>
      <c r="D5" s="142"/>
      <c r="E5" s="141"/>
    </row>
    <row r="6" spans="1:5" ht="12.75" customHeight="1">
      <c r="A6" s="3" t="s">
        <v>2</v>
      </c>
      <c r="B6" s="141">
        <f>+'rendelet módosítás 2020.11.30.'!C62</f>
        <v>267006536</v>
      </c>
      <c r="C6" s="3" t="s">
        <v>3</v>
      </c>
      <c r="D6" s="142">
        <f>+'2.1.sz.mell  '!C18+'2.2.sz.mell  '!C17</f>
        <v>267006536</v>
      </c>
      <c r="E6" s="141">
        <f>+B6-D6</f>
        <v>0</v>
      </c>
    </row>
    <row r="7" spans="1:5" ht="12.75" customHeight="1">
      <c r="A7" s="3" t="s">
        <v>4</v>
      </c>
      <c r="B7" s="141">
        <f>+'rendelet módosítás 2020.11.30.'!C85</f>
        <v>3832969</v>
      </c>
      <c r="C7" s="3" t="s">
        <v>5</v>
      </c>
      <c r="D7" s="142">
        <f>+'2.1.sz.mell  '!C28+'2.2.sz.mell  '!C30</f>
        <v>3832969</v>
      </c>
      <c r="E7" s="141">
        <f>+B7-D7</f>
        <v>0</v>
      </c>
    </row>
    <row r="8" spans="1:5" ht="12.75" customHeight="1">
      <c r="A8" s="3" t="s">
        <v>6</v>
      </c>
      <c r="B8" s="141">
        <f>+'rendelet módosítás 2020.11.30.'!C86</f>
        <v>270839505</v>
      </c>
      <c r="C8" s="3" t="s">
        <v>7</v>
      </c>
      <c r="D8" s="142">
        <f>+'2.1.sz.mell  '!C29+'2.2.sz.mell  '!C31</f>
        <v>270839505</v>
      </c>
      <c r="E8" s="141">
        <f>+B8-D8</f>
        <v>0</v>
      </c>
    </row>
    <row r="9" spans="1:5" ht="12.75" customHeight="1">
      <c r="A9" s="3"/>
      <c r="B9" s="141"/>
      <c r="C9" s="3"/>
      <c r="D9" s="142"/>
      <c r="E9" s="141"/>
    </row>
    <row r="10" spans="1:5" ht="15.75" customHeight="1">
      <c r="A10" s="4" t="str">
        <f>+ÖSSZEFÜGGÉSEK!A10</f>
        <v>2014. évi módosított előirányzat BEVÉTELEK</v>
      </c>
      <c r="B10" s="143"/>
      <c r="C10" s="5"/>
      <c r="D10" s="142"/>
      <c r="E10" s="141"/>
    </row>
    <row r="11" spans="1:5" ht="12.75" customHeight="1">
      <c r="A11" s="3"/>
      <c r="B11" s="141"/>
      <c r="C11" s="3"/>
      <c r="D11" s="142"/>
      <c r="E11" s="141"/>
    </row>
    <row r="12" spans="1:5" ht="12.75" customHeight="1">
      <c r="A12" s="3" t="s">
        <v>8</v>
      </c>
      <c r="B12" s="141">
        <f>+'rendelet módosítás 2020.11.30.'!D62</f>
        <v>418159261</v>
      </c>
      <c r="C12" s="3" t="s">
        <v>9</v>
      </c>
      <c r="D12" s="142">
        <f>+'2.1.sz.mell  '!D18+'2.2.sz.mell  '!D17</f>
        <v>418159261</v>
      </c>
      <c r="E12" s="141">
        <f>+B12-D12</f>
        <v>0</v>
      </c>
    </row>
    <row r="13" spans="1:5" ht="12.75" customHeight="1">
      <c r="A13" s="3" t="s">
        <v>10</v>
      </c>
      <c r="B13" s="141">
        <f>+'rendelet módosítás 2020.11.30.'!D85</f>
        <v>50257956</v>
      </c>
      <c r="C13" s="3" t="s">
        <v>11</v>
      </c>
      <c r="D13" s="142">
        <f>+'2.1.sz.mell  '!D28+'2.2.sz.mell  '!D30</f>
        <v>50257956</v>
      </c>
      <c r="E13" s="141">
        <f>+B13-D13</f>
        <v>0</v>
      </c>
    </row>
    <row r="14" spans="1:5" ht="12.75" customHeight="1">
      <c r="A14" s="3" t="s">
        <v>12</v>
      </c>
      <c r="B14" s="141">
        <f>+'rendelet módosítás 2020.11.30.'!D86</f>
        <v>468417217</v>
      </c>
      <c r="C14" s="3" t="s">
        <v>13</v>
      </c>
      <c r="D14" s="142">
        <f>+'2.1.sz.mell  '!D29+'2.2.sz.mell  '!D31</f>
        <v>468417217</v>
      </c>
      <c r="E14" s="141">
        <f>+B14-D14</f>
        <v>0</v>
      </c>
    </row>
    <row r="15" spans="1:5" ht="12.75" customHeight="1">
      <c r="A15" s="3"/>
      <c r="B15" s="141"/>
      <c r="C15" s="3"/>
      <c r="D15" s="142"/>
      <c r="E15" s="141"/>
    </row>
    <row r="16" spans="1:5" ht="14.25" customHeight="1">
      <c r="A16" s="144" t="str">
        <f>+ÖSSZEFÜGGÉSEK!A16</f>
        <v>2014. évi teljesítés BEVÉTELEK</v>
      </c>
      <c r="B16" s="145"/>
      <c r="C16" s="5"/>
      <c r="D16" s="142"/>
      <c r="E16" s="141"/>
    </row>
    <row r="17" spans="1:5" ht="12.75" customHeight="1">
      <c r="A17" s="3"/>
      <c r="B17" s="141"/>
      <c r="C17" s="3"/>
      <c r="D17" s="142"/>
      <c r="E17" s="141"/>
    </row>
    <row r="18" spans="1:5" ht="12.75" customHeight="1">
      <c r="A18" s="3" t="s">
        <v>14</v>
      </c>
      <c r="B18" s="141" t="e">
        <f>+'rendelet módosítás 2020.11.30.'!#REF!</f>
        <v>#REF!</v>
      </c>
      <c r="C18" s="3" t="s">
        <v>15</v>
      </c>
      <c r="D18" s="142" t="e">
        <f>+'2.1.sz.mell  '!#REF!+'2.2.sz.mell  '!#REF!</f>
        <v>#REF!</v>
      </c>
      <c r="E18" s="141" t="e">
        <f>+B18-D18</f>
        <v>#REF!</v>
      </c>
    </row>
    <row r="19" spans="1:5" ht="12.75" customHeight="1">
      <c r="A19" s="3" t="s">
        <v>16</v>
      </c>
      <c r="B19" s="141" t="e">
        <f>+'rendelet módosítás 2020.11.30.'!#REF!</f>
        <v>#REF!</v>
      </c>
      <c r="C19" s="3" t="s">
        <v>17</v>
      </c>
      <c r="D19" s="142" t="e">
        <f>+'2.1.sz.mell  '!#REF!+'2.2.sz.mell  '!#REF!</f>
        <v>#REF!</v>
      </c>
      <c r="E19" s="141" t="e">
        <f>+B19-D19</f>
        <v>#REF!</v>
      </c>
    </row>
    <row r="20" spans="1:5" ht="12.75" customHeight="1">
      <c r="A20" s="3" t="s">
        <v>18</v>
      </c>
      <c r="B20" s="141" t="e">
        <f>+'rendelet módosítás 2020.11.30.'!#REF!</f>
        <v>#REF!</v>
      </c>
      <c r="C20" s="3" t="s">
        <v>19</v>
      </c>
      <c r="D20" s="142" t="e">
        <f>+'2.1.sz.mell  '!#REF!+'2.2.sz.mell  '!#REF!</f>
        <v>#REF!</v>
      </c>
      <c r="E20" s="141" t="e">
        <f>+B20-D20</f>
        <v>#REF!</v>
      </c>
    </row>
    <row r="21" spans="1:5" ht="12.75" customHeight="1">
      <c r="A21" s="3"/>
      <c r="B21" s="141"/>
      <c r="C21" s="3"/>
      <c r="D21" s="142"/>
      <c r="E21" s="141"/>
    </row>
    <row r="22" spans="1:5" ht="15.75" customHeight="1">
      <c r="A22" s="4" t="str">
        <f>+ÖSSZEFÜGGÉSEK!A22</f>
        <v>2014. évi eredeti előirányzat KIADÁSOK</v>
      </c>
      <c r="B22" s="143"/>
      <c r="C22" s="5"/>
      <c r="D22" s="142"/>
      <c r="E22" s="141"/>
    </row>
    <row r="23" spans="1:5" ht="12.75" customHeight="1">
      <c r="A23" s="3"/>
      <c r="B23" s="141"/>
      <c r="C23" s="3"/>
      <c r="D23" s="142"/>
      <c r="E23" s="141"/>
    </row>
    <row r="24" spans="1:5" ht="12.75" customHeight="1">
      <c r="A24" s="3" t="s">
        <v>20</v>
      </c>
      <c r="B24" s="141">
        <f>+'rendelet módosítás 2020.11.30.'!C126</f>
        <v>268315443</v>
      </c>
      <c r="C24" s="3" t="s">
        <v>21</v>
      </c>
      <c r="D24" s="142">
        <f>+'2.1.sz.mell  '!F18+'2.2.sz.mell  '!F17</f>
        <v>268315443</v>
      </c>
      <c r="E24" s="141">
        <f>+B24-D24</f>
        <v>0</v>
      </c>
    </row>
    <row r="25" spans="1:5" ht="12.75" customHeight="1">
      <c r="A25" s="3" t="s">
        <v>22</v>
      </c>
      <c r="B25" s="141">
        <f>+'rendelet módosítás 2020.11.30.'!C146</f>
        <v>2524062</v>
      </c>
      <c r="C25" s="3" t="s">
        <v>23</v>
      </c>
      <c r="D25" s="142">
        <f>+'2.1.sz.mell  '!F28+'2.2.sz.mell  '!F30</f>
        <v>2524062</v>
      </c>
      <c r="E25" s="141">
        <f>+B25-D25</f>
        <v>0</v>
      </c>
    </row>
    <row r="26" spans="1:5" ht="12.75" customHeight="1">
      <c r="A26" s="3" t="s">
        <v>24</v>
      </c>
      <c r="B26" s="141">
        <f>+'rendelet módosítás 2020.11.30.'!C147</f>
        <v>270839505</v>
      </c>
      <c r="C26" s="3" t="s">
        <v>25</v>
      </c>
      <c r="D26" s="142">
        <f>+'2.1.sz.mell  '!F29+'2.2.sz.mell  '!F31</f>
        <v>270839505</v>
      </c>
      <c r="E26" s="141">
        <f>+B26-D26</f>
        <v>0</v>
      </c>
    </row>
    <row r="27" spans="1:5" ht="12.75" customHeight="1">
      <c r="A27" s="3"/>
      <c r="B27" s="141"/>
      <c r="C27" s="3"/>
      <c r="D27" s="142"/>
      <c r="E27" s="141"/>
    </row>
    <row r="28" spans="1:5" ht="15.75" customHeight="1">
      <c r="A28" s="4" t="str">
        <f>+ÖSSZEFÜGGÉSEK!A28</f>
        <v>2014. évi módosított előirányzat KIADÁSOK</v>
      </c>
      <c r="B28" s="143"/>
      <c r="C28" s="5"/>
      <c r="D28" s="142"/>
      <c r="E28" s="141"/>
    </row>
    <row r="29" spans="1:5" ht="12.75" customHeight="1">
      <c r="A29" s="3"/>
      <c r="B29" s="141"/>
      <c r="C29" s="3"/>
      <c r="D29" s="142"/>
      <c r="E29" s="141"/>
    </row>
    <row r="30" spans="1:5" ht="12.75" customHeight="1">
      <c r="A30" s="3" t="s">
        <v>26</v>
      </c>
      <c r="B30" s="141">
        <f>+'rendelet módosítás 2020.11.30.'!D126</f>
        <v>419468168</v>
      </c>
      <c r="C30" s="3" t="s">
        <v>27</v>
      </c>
      <c r="D30" s="142">
        <f>+'2.1.sz.mell  '!G18+'2.2.sz.mell  '!G17</f>
        <v>419468168</v>
      </c>
      <c r="E30" s="141">
        <f>+B30-D30</f>
        <v>0</v>
      </c>
    </row>
    <row r="31" spans="1:5" ht="12.75" customHeight="1">
      <c r="A31" s="3" t="s">
        <v>28</v>
      </c>
      <c r="B31" s="141">
        <f>+'rendelet módosítás 2020.11.30.'!D146</f>
        <v>48949049</v>
      </c>
      <c r="C31" s="3" t="s">
        <v>29</v>
      </c>
      <c r="D31" s="142">
        <f>+'2.1.sz.mell  '!G28+'2.2.sz.mell  '!G30</f>
        <v>48949049</v>
      </c>
      <c r="E31" s="141">
        <f>+B31-D31</f>
        <v>0</v>
      </c>
    </row>
    <row r="32" spans="1:5" ht="12.75" customHeight="1">
      <c r="A32" s="3" t="s">
        <v>30</v>
      </c>
      <c r="B32" s="141">
        <f>+'rendelet módosítás 2020.11.30.'!D147</f>
        <v>468417217</v>
      </c>
      <c r="C32" s="3" t="s">
        <v>31</v>
      </c>
      <c r="D32" s="142">
        <f>+'2.1.sz.mell  '!G29+'2.2.sz.mell  '!G31</f>
        <v>468417217</v>
      </c>
      <c r="E32" s="141">
        <f>+B32-D32</f>
        <v>0</v>
      </c>
    </row>
    <row r="33" spans="1:5" ht="12.75" customHeight="1">
      <c r="A33" s="3"/>
      <c r="B33" s="141"/>
      <c r="C33" s="3"/>
      <c r="D33" s="142"/>
      <c r="E33" s="141"/>
    </row>
    <row r="34" spans="1:5" ht="15.75" customHeight="1">
      <c r="A34" s="8" t="str">
        <f>+ÖSSZEFÜGGÉSEK!A34</f>
        <v>2014. évi teljesítés KIADÁSOK</v>
      </c>
      <c r="B34" s="143"/>
      <c r="C34" s="5"/>
      <c r="D34" s="142"/>
      <c r="E34" s="141"/>
    </row>
    <row r="35" spans="1:5" ht="12.75" customHeight="1">
      <c r="A35" s="3"/>
      <c r="B35" s="141"/>
      <c r="C35" s="3"/>
      <c r="D35" s="142"/>
      <c r="E35" s="141"/>
    </row>
    <row r="36" spans="1:5" ht="12.75" customHeight="1">
      <c r="A36" s="3" t="s">
        <v>32</v>
      </c>
      <c r="B36" s="141" t="e">
        <f>+'rendelet módosítás 2020.11.30.'!#REF!</f>
        <v>#REF!</v>
      </c>
      <c r="C36" s="3" t="s">
        <v>33</v>
      </c>
      <c r="D36" s="142" t="e">
        <f>+'2.1.sz.mell  '!#REF!+'2.2.sz.mell  '!#REF!</f>
        <v>#REF!</v>
      </c>
      <c r="E36" s="141" t="e">
        <f>+B36-D36</f>
        <v>#REF!</v>
      </c>
    </row>
    <row r="37" spans="1:5" ht="12.75" customHeight="1">
      <c r="A37" s="3" t="s">
        <v>34</v>
      </c>
      <c r="B37" s="141" t="e">
        <f>+'rendelet módosítás 2020.11.30.'!#REF!</f>
        <v>#REF!</v>
      </c>
      <c r="C37" s="3" t="s">
        <v>35</v>
      </c>
      <c r="D37" s="142" t="e">
        <f>+'2.1.sz.mell  '!#REF!+'2.2.sz.mell  '!#REF!</f>
        <v>#REF!</v>
      </c>
      <c r="E37" s="141" t="e">
        <f>+B37-D37</f>
        <v>#REF!</v>
      </c>
    </row>
    <row r="38" spans="1:5" ht="12.75" customHeight="1">
      <c r="A38" s="3" t="s">
        <v>36</v>
      </c>
      <c r="B38" s="141" t="e">
        <f>+'rendelet módosítás 2020.11.30.'!#REF!</f>
        <v>#REF!</v>
      </c>
      <c r="C38" s="3" t="s">
        <v>37</v>
      </c>
      <c r="D38" s="142" t="e">
        <f>+'2.1.sz.mell  '!#REF!+'2.2.sz.mell  '!#REF!</f>
        <v>#REF!</v>
      </c>
      <c r="E38" s="141" t="e">
        <f>+B38-D38</f>
        <v>#REF!</v>
      </c>
    </row>
  </sheetData>
  <sheetProtection sheet="1"/>
  <conditionalFormatting sqref="E3:E38">
    <cfRule type="cellIs" dxfId="0" priority="1" stopIfTrue="1" operator="notEqual">
      <formula>0</formula>
    </cfRule>
  </conditionalFormatting>
  <pageMargins left="0.79027777777777775" right="0.57013888888888886" top="0.87986111111111109" bottom="0.65972222222222221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50"/>
  </sheetPr>
  <dimension ref="A1:D39"/>
  <sheetViews>
    <sheetView view="pageLayout" zoomScaleNormal="100" workbookViewId="0">
      <selection activeCell="C8" sqref="C8"/>
    </sheetView>
  </sheetViews>
  <sheetFormatPr defaultColWidth="9.33203125" defaultRowHeight="12.75" customHeight="1"/>
  <cols>
    <col min="1" max="1" width="39.6640625" style="146" customWidth="1"/>
    <col min="2" max="3" width="15.6640625" style="147" customWidth="1"/>
    <col min="4" max="4" width="5.109375" style="147" customWidth="1"/>
    <col min="5" max="16384" width="9.33203125" style="147"/>
  </cols>
  <sheetData>
    <row r="1" spans="1:4" ht="18" customHeight="1">
      <c r="A1" s="288" t="s">
        <v>376</v>
      </c>
      <c r="B1" s="288"/>
      <c r="C1" s="288"/>
      <c r="D1" s="148"/>
    </row>
    <row r="2" spans="1:4" ht="22.5" customHeight="1">
      <c r="A2" s="149"/>
      <c r="B2" s="84"/>
      <c r="C2" s="84"/>
      <c r="D2" s="148"/>
    </row>
    <row r="3" spans="1:4" s="150" customFormat="1" ht="50.25" customHeight="1">
      <c r="A3" s="253" t="s">
        <v>377</v>
      </c>
      <c r="B3" s="254" t="s">
        <v>439</v>
      </c>
      <c r="C3" s="254" t="s">
        <v>440</v>
      </c>
      <c r="D3" s="148"/>
    </row>
    <row r="4" spans="1:4" s="84" customFormat="1" ht="12" customHeight="1">
      <c r="A4" s="255" t="s">
        <v>45</v>
      </c>
      <c r="B4" s="255" t="s">
        <v>48</v>
      </c>
      <c r="C4" s="255" t="s">
        <v>49</v>
      </c>
      <c r="D4" s="148"/>
    </row>
    <row r="5" spans="1:4" s="84" customFormat="1" ht="12" customHeight="1">
      <c r="A5" s="256" t="s">
        <v>465</v>
      </c>
      <c r="B5" s="251">
        <v>1000000</v>
      </c>
      <c r="C5" s="257">
        <v>930000</v>
      </c>
      <c r="D5" s="148"/>
    </row>
    <row r="6" spans="1:4" s="84" customFormat="1" ht="21" customHeight="1">
      <c r="A6" s="256" t="s">
        <v>442</v>
      </c>
      <c r="B6" s="251">
        <v>2000000</v>
      </c>
      <c r="C6" s="257">
        <v>3944968</v>
      </c>
      <c r="D6" s="148"/>
    </row>
    <row r="7" spans="1:4" s="84" customFormat="1" ht="35.25" customHeight="1">
      <c r="A7" s="256" t="s">
        <v>443</v>
      </c>
      <c r="B7" s="251">
        <v>13000000</v>
      </c>
      <c r="C7" s="257">
        <v>8598982</v>
      </c>
      <c r="D7" s="148"/>
    </row>
    <row r="8" spans="1:4" s="84" customFormat="1" ht="12" customHeight="1">
      <c r="A8" s="256" t="s">
        <v>461</v>
      </c>
      <c r="B8" s="258">
        <v>250000</v>
      </c>
      <c r="C8" s="257">
        <v>49956</v>
      </c>
      <c r="D8" s="148"/>
    </row>
    <row r="9" spans="1:4" s="84" customFormat="1" ht="12" customHeight="1">
      <c r="A9" s="256" t="s">
        <v>462</v>
      </c>
      <c r="B9" s="258"/>
      <c r="C9" s="257">
        <v>50000</v>
      </c>
      <c r="D9" s="148"/>
    </row>
    <row r="10" spans="1:4" s="84" customFormat="1" ht="12" customHeight="1">
      <c r="A10" s="256" t="s">
        <v>463</v>
      </c>
      <c r="B10" s="258"/>
      <c r="C10" s="257">
        <v>19990</v>
      </c>
      <c r="D10" s="148"/>
    </row>
    <row r="11" spans="1:4" s="84" customFormat="1" ht="12" customHeight="1">
      <c r="A11" s="256" t="s">
        <v>444</v>
      </c>
      <c r="B11" s="251">
        <v>3000000</v>
      </c>
      <c r="C11" s="257"/>
      <c r="D11" s="148"/>
    </row>
    <row r="12" spans="1:4" s="84" customFormat="1" ht="21.75" customHeight="1">
      <c r="A12" s="256" t="s">
        <v>445</v>
      </c>
      <c r="B12" s="251">
        <v>1495000</v>
      </c>
      <c r="C12" s="257">
        <v>1495000</v>
      </c>
      <c r="D12" s="148"/>
    </row>
    <row r="13" spans="1:4" s="84" customFormat="1" ht="12" customHeight="1">
      <c r="A13" s="256" t="s">
        <v>446</v>
      </c>
      <c r="B13" s="251">
        <v>500000</v>
      </c>
      <c r="C13" s="257">
        <v>461745</v>
      </c>
      <c r="D13" s="148"/>
    </row>
    <row r="14" spans="1:4" s="84" customFormat="1" ht="12" customHeight="1">
      <c r="A14" s="259" t="s">
        <v>466</v>
      </c>
      <c r="B14" s="259"/>
      <c r="C14" s="260">
        <v>1026327</v>
      </c>
      <c r="D14" s="148"/>
    </row>
    <row r="15" spans="1:4" s="84" customFormat="1" ht="12" customHeight="1">
      <c r="A15" s="261" t="s">
        <v>447</v>
      </c>
      <c r="B15" s="262"/>
      <c r="C15" s="257">
        <v>111506</v>
      </c>
      <c r="D15" s="148"/>
    </row>
    <row r="16" spans="1:4" s="84" customFormat="1" ht="27.75" customHeight="1">
      <c r="A16" s="261" t="s">
        <v>464</v>
      </c>
      <c r="B16" s="262"/>
      <c r="C16" s="257">
        <v>117200</v>
      </c>
      <c r="D16" s="148"/>
    </row>
    <row r="17" spans="1:4" ht="27" customHeight="1">
      <c r="A17" s="263" t="s">
        <v>441</v>
      </c>
      <c r="B17" s="264"/>
      <c r="C17" s="265">
        <v>92077292</v>
      </c>
      <c r="D17" s="148"/>
    </row>
    <row r="18" spans="1:4" ht="25.5" customHeight="1">
      <c r="A18" s="263" t="s">
        <v>459</v>
      </c>
      <c r="B18" s="264"/>
      <c r="C18" s="265">
        <v>3814416</v>
      </c>
      <c r="D18" s="148"/>
    </row>
    <row r="19" spans="1:4" ht="24" customHeight="1">
      <c r="A19" s="263" t="s">
        <v>448</v>
      </c>
      <c r="B19" s="264"/>
      <c r="C19" s="265">
        <v>317500</v>
      </c>
      <c r="D19" s="148"/>
    </row>
    <row r="20" spans="1:4" ht="27.75" customHeight="1">
      <c r="A20" s="266" t="s">
        <v>460</v>
      </c>
      <c r="B20" s="264"/>
      <c r="C20" s="265">
        <v>65000</v>
      </c>
      <c r="D20" s="148"/>
    </row>
    <row r="21" spans="1:4" ht="28.5" customHeight="1">
      <c r="A21" s="263" t="s">
        <v>449</v>
      </c>
      <c r="B21" s="264"/>
      <c r="C21" s="265">
        <v>22395</v>
      </c>
      <c r="D21" s="148"/>
    </row>
    <row r="22" spans="1:4" ht="15.9" customHeight="1">
      <c r="A22" s="266" t="s">
        <v>470</v>
      </c>
      <c r="B22" s="264"/>
      <c r="C22" s="265">
        <v>99810</v>
      </c>
      <c r="D22" s="148"/>
    </row>
    <row r="23" spans="1:4" ht="29.25" customHeight="1">
      <c r="A23" s="263" t="s">
        <v>450</v>
      </c>
      <c r="B23" s="264"/>
      <c r="C23" s="265">
        <v>205000</v>
      </c>
      <c r="D23" s="148"/>
    </row>
    <row r="24" spans="1:4" ht="15.9" customHeight="1">
      <c r="A24" s="263" t="s">
        <v>451</v>
      </c>
      <c r="B24" s="264"/>
      <c r="C24" s="265">
        <v>11490</v>
      </c>
      <c r="D24" s="148"/>
    </row>
    <row r="25" spans="1:4" ht="15.9" customHeight="1">
      <c r="A25" s="263" t="s">
        <v>452</v>
      </c>
      <c r="B25" s="264"/>
      <c r="C25" s="265">
        <v>34790</v>
      </c>
      <c r="D25" s="148"/>
    </row>
    <row r="26" spans="1:4" ht="25.5" customHeight="1">
      <c r="A26" s="263" t="s">
        <v>453</v>
      </c>
      <c r="B26" s="264"/>
      <c r="C26" s="265">
        <v>224752</v>
      </c>
      <c r="D26" s="148"/>
    </row>
    <row r="27" spans="1:4" ht="15.9" customHeight="1">
      <c r="A27" s="263" t="s">
        <v>454</v>
      </c>
      <c r="B27" s="264"/>
      <c r="C27" s="265">
        <v>32275</v>
      </c>
      <c r="D27" s="148"/>
    </row>
    <row r="28" spans="1:4" ht="27" customHeight="1">
      <c r="A28" s="263" t="s">
        <v>467</v>
      </c>
      <c r="B28" s="264"/>
      <c r="C28" s="265">
        <v>276000</v>
      </c>
      <c r="D28" s="148"/>
    </row>
    <row r="29" spans="1:4" ht="25.5" customHeight="1">
      <c r="A29" s="263" t="s">
        <v>468</v>
      </c>
      <c r="B29" s="264"/>
      <c r="C29" s="265">
        <v>414000</v>
      </c>
      <c r="D29" s="148"/>
    </row>
    <row r="30" spans="1:4" ht="15.9" customHeight="1">
      <c r="A30" s="263" t="s">
        <v>469</v>
      </c>
      <c r="B30" s="264"/>
      <c r="C30" s="265">
        <v>207000</v>
      </c>
      <c r="D30" s="148"/>
    </row>
    <row r="31" spans="1:4" ht="15.9" customHeight="1">
      <c r="A31" s="263" t="s">
        <v>471</v>
      </c>
      <c r="B31" s="264"/>
      <c r="C31" s="265">
        <v>22860</v>
      </c>
      <c r="D31" s="148"/>
    </row>
    <row r="32" spans="1:4" ht="15.9" customHeight="1">
      <c r="A32" s="263" t="s">
        <v>472</v>
      </c>
      <c r="B32" s="264"/>
      <c r="C32" s="265">
        <v>32275</v>
      </c>
      <c r="D32" s="148"/>
    </row>
    <row r="33" spans="1:4" ht="24.75" customHeight="1">
      <c r="A33" s="263" t="s">
        <v>473</v>
      </c>
      <c r="B33" s="264"/>
      <c r="C33" s="265">
        <v>372000</v>
      </c>
      <c r="D33" s="148"/>
    </row>
    <row r="34" spans="1:4" ht="24.75" customHeight="1">
      <c r="A34" s="263" t="s">
        <v>474</v>
      </c>
      <c r="B34" s="264"/>
      <c r="C34" s="265">
        <v>480000</v>
      </c>
      <c r="D34" s="148"/>
    </row>
    <row r="35" spans="1:4" ht="24.75" customHeight="1">
      <c r="A35" s="263" t="s">
        <v>475</v>
      </c>
      <c r="B35" s="264"/>
      <c r="C35" s="265">
        <v>110000</v>
      </c>
      <c r="D35" s="148"/>
    </row>
    <row r="36" spans="1:4" ht="24.75" customHeight="1">
      <c r="A36" s="263" t="s">
        <v>476</v>
      </c>
      <c r="B36" s="264"/>
      <c r="C36" s="265">
        <v>451424</v>
      </c>
      <c r="D36" s="148"/>
    </row>
    <row r="37" spans="1:4" ht="24" customHeight="1">
      <c r="A37" s="263" t="s">
        <v>480</v>
      </c>
      <c r="B37" s="264"/>
      <c r="C37" s="265">
        <v>1449996</v>
      </c>
      <c r="D37" s="148"/>
    </row>
    <row r="38" spans="1:4" ht="24" customHeight="1">
      <c r="A38" s="267"/>
      <c r="B38" s="264"/>
      <c r="C38" s="268"/>
      <c r="D38" s="148"/>
    </row>
    <row r="39" spans="1:4" s="152" customFormat="1" ht="18" customHeight="1">
      <c r="A39" s="269" t="s">
        <v>378</v>
      </c>
      <c r="B39" s="270">
        <f>SUM(B5:B38)</f>
        <v>21245000</v>
      </c>
      <c r="C39" s="270">
        <f>SUM(C5:C38)</f>
        <v>117525949</v>
      </c>
      <c r="D39" s="148"/>
    </row>
  </sheetData>
  <sheetProtection selectLockedCells="1" selectUnlockedCells="1"/>
  <mergeCells count="1">
    <mergeCell ref="A1:C1"/>
  </mergeCells>
  <printOptions horizontalCentered="1"/>
  <pageMargins left="0.78740157480314965" right="0.78740157480314965" top="1.0236220472440944" bottom="0.98425196850393704" header="0.78740157480314965" footer="0.51181102362204722"/>
  <pageSetup paperSize="9" scale="103" firstPageNumber="0" orientation="portrait" r:id="rId1"/>
  <headerFooter alignWithMargins="0">
    <oddHeader xml:space="preserve">&amp;L3. számú melléklet a 10/2020. (XI.30.) önkormányzati rendelethez&amp;R&amp;"Times New Roman,Normál"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50"/>
    <pageSetUpPr fitToPage="1"/>
  </sheetPr>
  <dimension ref="A1:D15"/>
  <sheetViews>
    <sheetView view="pageLayout" zoomScaleNormal="100" zoomScaleSheetLayoutView="130" workbookViewId="0">
      <selection activeCell="A14" sqref="A14"/>
    </sheetView>
  </sheetViews>
  <sheetFormatPr defaultColWidth="9.33203125" defaultRowHeight="14.7" customHeight="1"/>
  <cols>
    <col min="1" max="1" width="48.109375" style="153" customWidth="1"/>
    <col min="2" max="3" width="15.77734375" style="147" customWidth="1"/>
    <col min="4" max="4" width="4.109375" style="147" customWidth="1"/>
    <col min="5" max="5" width="13.77734375" style="147" customWidth="1"/>
    <col min="6" max="16384" width="9.33203125" style="147"/>
  </cols>
  <sheetData>
    <row r="1" spans="1:4" ht="24.75" customHeight="1">
      <c r="A1" s="288" t="s">
        <v>379</v>
      </c>
      <c r="B1" s="288"/>
      <c r="C1" s="288"/>
      <c r="D1" s="289"/>
    </row>
    <row r="2" spans="1:4" ht="23.25" customHeight="1">
      <c r="A2" s="85"/>
      <c r="B2" s="84"/>
      <c r="C2" s="84"/>
      <c r="D2" s="289"/>
    </row>
    <row r="3" spans="1:4" s="150" customFormat="1" ht="48.75" customHeight="1">
      <c r="A3" s="254" t="s">
        <v>380</v>
      </c>
      <c r="B3" s="254" t="s">
        <v>455</v>
      </c>
      <c r="C3" s="254" t="str">
        <f>+'3.sz.mell.'!C3</f>
        <v>2020. évi módosított előirányzat</v>
      </c>
      <c r="D3" s="289"/>
    </row>
    <row r="4" spans="1:4" s="84" customFormat="1" ht="15" customHeight="1">
      <c r="A4" s="255" t="s">
        <v>45</v>
      </c>
      <c r="B4" s="255" t="s">
        <v>46</v>
      </c>
      <c r="C4" s="255" t="s">
        <v>49</v>
      </c>
      <c r="D4" s="289"/>
    </row>
    <row r="5" spans="1:4" s="84" customFormat="1" ht="23.25" customHeight="1">
      <c r="A5" s="271" t="s">
        <v>456</v>
      </c>
      <c r="B5" s="252">
        <v>500000</v>
      </c>
      <c r="C5" s="257">
        <v>500000</v>
      </c>
      <c r="D5" s="289"/>
    </row>
    <row r="6" spans="1:4" s="84" customFormat="1" ht="15" customHeight="1">
      <c r="A6" s="271" t="s">
        <v>457</v>
      </c>
      <c r="B6" s="252">
        <v>4500000</v>
      </c>
      <c r="C6" s="262"/>
      <c r="D6" s="289"/>
    </row>
    <row r="7" spans="1:4" s="250" customFormat="1" ht="15" customHeight="1">
      <c r="A7" s="271" t="s">
        <v>477</v>
      </c>
      <c r="B7" s="252">
        <v>13560000</v>
      </c>
      <c r="C7" s="272">
        <v>13075101</v>
      </c>
      <c r="D7" s="289"/>
    </row>
    <row r="8" spans="1:4" s="250" customFormat="1" ht="15" customHeight="1">
      <c r="A8" s="271" t="s">
        <v>478</v>
      </c>
      <c r="B8" s="252"/>
      <c r="C8" s="272">
        <v>479610</v>
      </c>
      <c r="D8" s="289"/>
    </row>
    <row r="9" spans="1:4" ht="15.9" customHeight="1">
      <c r="A9" s="273" t="s">
        <v>458</v>
      </c>
      <c r="B9" s="151"/>
      <c r="C9" s="151">
        <v>498076</v>
      </c>
      <c r="D9" s="289"/>
    </row>
    <row r="10" spans="1:4" s="247" customFormat="1" ht="16.5" customHeight="1">
      <c r="A10" s="274" t="s">
        <v>483</v>
      </c>
      <c r="B10" s="151"/>
      <c r="C10" s="151">
        <v>166734</v>
      </c>
      <c r="D10" s="289"/>
    </row>
    <row r="11" spans="1:4" s="247" customFormat="1" ht="19.5" customHeight="1">
      <c r="A11" s="274" t="s">
        <v>479</v>
      </c>
      <c r="B11" s="151"/>
      <c r="C11" s="151">
        <v>1265000</v>
      </c>
      <c r="D11" s="289"/>
    </row>
    <row r="12" spans="1:4" s="247" customFormat="1" ht="18" customHeight="1">
      <c r="A12" s="275" t="s">
        <v>481</v>
      </c>
      <c r="B12" s="151"/>
      <c r="C12" s="151">
        <v>9171502</v>
      </c>
      <c r="D12" s="289"/>
    </row>
    <row r="13" spans="1:4" s="247" customFormat="1" ht="24.75" customHeight="1">
      <c r="A13" s="274" t="s">
        <v>482</v>
      </c>
      <c r="B13" s="151"/>
      <c r="C13" s="151">
        <v>21327997</v>
      </c>
      <c r="D13" s="289"/>
    </row>
    <row r="14" spans="1:4" s="247" customFormat="1" ht="15.9" customHeight="1">
      <c r="A14" s="274"/>
      <c r="B14" s="151"/>
      <c r="C14" s="151"/>
      <c r="D14" s="289"/>
    </row>
    <row r="15" spans="1:4" s="152" customFormat="1" ht="18" customHeight="1">
      <c r="A15" s="276" t="s">
        <v>378</v>
      </c>
      <c r="B15" s="277">
        <f>SUM(B5:B14)</f>
        <v>18560000</v>
      </c>
      <c r="C15" s="277">
        <f>SUM(C5:C14)</f>
        <v>46484020</v>
      </c>
      <c r="D15" s="289"/>
    </row>
  </sheetData>
  <sheetProtection selectLockedCells="1" selectUnlockedCells="1"/>
  <mergeCells count="2">
    <mergeCell ref="A1:C1"/>
    <mergeCell ref="D1:D15"/>
  </mergeCells>
  <printOptions horizontalCentered="1"/>
  <pageMargins left="0.78740157480314965" right="0.78740157480314965" top="1.0236220472440944" bottom="0.98425196850393704" header="0.78740157480314965" footer="0.51181102362204722"/>
  <pageSetup paperSize="9" firstPageNumber="0" orientation="landscape" r:id="rId1"/>
  <headerFooter alignWithMargins="0">
    <oddHeader>&amp;R&amp;"Times New Roman,Normál" 4. számú melléklet a 10/2020. (XI.30.)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50"/>
  </sheetPr>
  <dimension ref="A1:J150"/>
  <sheetViews>
    <sheetView zoomScaleSheetLayoutView="100" workbookViewId="0">
      <selection activeCell="B1" sqref="B1"/>
    </sheetView>
  </sheetViews>
  <sheetFormatPr defaultColWidth="9.33203125" defaultRowHeight="14.7" customHeight="1"/>
  <cols>
    <col min="1" max="1" width="14.77734375" style="154" customWidth="1"/>
    <col min="2" max="2" width="65.33203125" style="155" customWidth="1"/>
    <col min="3" max="4" width="17" style="156" customWidth="1"/>
    <col min="5" max="16384" width="9.33203125" style="157"/>
  </cols>
  <sheetData>
    <row r="1" spans="1:4" s="161" customFormat="1" ht="16.5" customHeight="1">
      <c r="B1" s="159" t="str">
        <f>+CONCATENATE("5.1. melléklet a 10/2020. (XI.30.) önkormányzati rendelethez")</f>
        <v>5.1. melléklet a 10/2020. (XI.30.) önkormányzati rendelethez</v>
      </c>
      <c r="C1" s="159"/>
      <c r="D1" s="160"/>
    </row>
    <row r="2" spans="1:4" s="163" customFormat="1" ht="15.75" customHeight="1">
      <c r="A2" s="162" t="s">
        <v>289</v>
      </c>
      <c r="B2" s="290" t="s">
        <v>381</v>
      </c>
      <c r="C2" s="290"/>
      <c r="D2" s="290"/>
    </row>
    <row r="3" spans="1:4" s="163" customFormat="1" ht="25.35" customHeight="1">
      <c r="A3" s="164" t="s">
        <v>382</v>
      </c>
      <c r="B3" s="291" t="s">
        <v>383</v>
      </c>
      <c r="C3" s="291"/>
      <c r="D3" s="291"/>
    </row>
    <row r="4" spans="1:4" s="167" customFormat="1" ht="15.9" customHeight="1" thickBot="1">
      <c r="A4" s="165"/>
      <c r="B4" s="165"/>
      <c r="C4" s="166"/>
      <c r="D4" s="166"/>
    </row>
    <row r="5" spans="1:4" ht="25.35" customHeight="1" thickBot="1">
      <c r="A5" s="168" t="s">
        <v>384</v>
      </c>
      <c r="B5" s="169" t="s">
        <v>385</v>
      </c>
      <c r="C5" s="170" t="s">
        <v>43</v>
      </c>
      <c r="D5" s="249" t="s">
        <v>44</v>
      </c>
    </row>
    <row r="6" spans="1:4" s="176" customFormat="1" ht="12.9" customHeight="1" thickBot="1">
      <c r="A6" s="172" t="s">
        <v>45</v>
      </c>
      <c r="B6" s="173" t="s">
        <v>46</v>
      </c>
      <c r="C6" s="174" t="s">
        <v>47</v>
      </c>
      <c r="D6" s="175" t="s">
        <v>48</v>
      </c>
    </row>
    <row r="7" spans="1:4" s="176" customFormat="1" ht="15.9" customHeight="1">
      <c r="A7" s="292" t="s">
        <v>287</v>
      </c>
      <c r="B7" s="292"/>
      <c r="C7" s="292"/>
      <c r="D7" s="292"/>
    </row>
    <row r="8" spans="1:4" s="176" customFormat="1" ht="12" customHeight="1">
      <c r="A8" s="15" t="s">
        <v>50</v>
      </c>
      <c r="B8" s="20" t="s">
        <v>51</v>
      </c>
      <c r="C8" s="21">
        <f>SUM(C9:C15)</f>
        <v>63101557</v>
      </c>
      <c r="D8" s="21">
        <f>SUM(D9:D15)</f>
        <v>134775496</v>
      </c>
    </row>
    <row r="9" spans="1:4" s="178" customFormat="1" ht="12" customHeight="1">
      <c r="A9" s="177" t="s">
        <v>52</v>
      </c>
      <c r="B9" s="24" t="s">
        <v>53</v>
      </c>
      <c r="C9" s="25">
        <v>21321071</v>
      </c>
      <c r="D9" s="25">
        <v>87332982</v>
      </c>
    </row>
    <row r="10" spans="1:4" s="180" customFormat="1" ht="12" customHeight="1">
      <c r="A10" s="179" t="s">
        <v>54</v>
      </c>
      <c r="B10" s="27" t="s">
        <v>435</v>
      </c>
      <c r="C10" s="32">
        <v>28469300</v>
      </c>
      <c r="D10" s="32">
        <v>30226113</v>
      </c>
    </row>
    <row r="11" spans="1:4" s="180" customFormat="1" ht="12" customHeight="1">
      <c r="A11" s="179" t="s">
        <v>55</v>
      </c>
      <c r="B11" s="27" t="s">
        <v>436</v>
      </c>
      <c r="C11" s="32">
        <v>2614400</v>
      </c>
      <c r="D11" s="32">
        <v>3271748</v>
      </c>
    </row>
    <row r="12" spans="1:4" s="180" customFormat="1" ht="12" customHeight="1">
      <c r="A12" s="179" t="s">
        <v>56</v>
      </c>
      <c r="B12" s="27" t="s">
        <v>433</v>
      </c>
      <c r="C12" s="32">
        <v>8896786</v>
      </c>
      <c r="D12" s="32">
        <v>9267295</v>
      </c>
    </row>
    <row r="13" spans="1:4" s="180" customFormat="1" ht="12" customHeight="1">
      <c r="A13" s="179" t="s">
        <v>57</v>
      </c>
      <c r="B13" s="27" t="s">
        <v>434</v>
      </c>
      <c r="C13" s="32">
        <v>1800000</v>
      </c>
      <c r="D13" s="32">
        <v>2227850</v>
      </c>
    </row>
    <row r="14" spans="1:4" s="180" customFormat="1" ht="12" customHeight="1">
      <c r="A14" s="179" t="s">
        <v>59</v>
      </c>
      <c r="B14" s="27" t="s">
        <v>58</v>
      </c>
      <c r="C14" s="32"/>
      <c r="D14" s="32">
        <v>1143000</v>
      </c>
    </row>
    <row r="15" spans="1:4" s="178" customFormat="1" ht="12" customHeight="1">
      <c r="A15" s="179" t="s">
        <v>217</v>
      </c>
      <c r="B15" s="29" t="s">
        <v>60</v>
      </c>
      <c r="C15" s="34"/>
      <c r="D15" s="34">
        <v>1306508</v>
      </c>
    </row>
    <row r="16" spans="1:4" s="178" customFormat="1" ht="12" customHeight="1">
      <c r="A16" s="15" t="s">
        <v>61</v>
      </c>
      <c r="B16" s="30" t="s">
        <v>62</v>
      </c>
      <c r="C16" s="21">
        <f>SUM(C17:C21)</f>
        <v>60116344</v>
      </c>
      <c r="D16" s="21">
        <f>SUM(D17:D21)</f>
        <v>9462389</v>
      </c>
    </row>
    <row r="17" spans="1:4" s="178" customFormat="1" ht="12" customHeight="1">
      <c r="A17" s="177" t="s">
        <v>63</v>
      </c>
      <c r="B17" s="24" t="s">
        <v>64</v>
      </c>
      <c r="C17" s="25"/>
      <c r="D17" s="25"/>
    </row>
    <row r="18" spans="1:4" s="178" customFormat="1" ht="12" customHeight="1">
      <c r="A18" s="179" t="s">
        <v>65</v>
      </c>
      <c r="B18" s="27" t="s">
        <v>66</v>
      </c>
      <c r="C18" s="32"/>
      <c r="D18" s="32"/>
    </row>
    <row r="19" spans="1:4" s="178" customFormat="1" ht="12" customHeight="1">
      <c r="A19" s="179" t="s">
        <v>67</v>
      </c>
      <c r="B19" s="27" t="s">
        <v>68</v>
      </c>
      <c r="C19" s="32"/>
      <c r="D19" s="32"/>
    </row>
    <row r="20" spans="1:4" s="178" customFormat="1" ht="12" customHeight="1">
      <c r="A20" s="179" t="s">
        <v>69</v>
      </c>
      <c r="B20" s="27" t="s">
        <v>70</v>
      </c>
      <c r="C20" s="32"/>
      <c r="D20" s="32"/>
    </row>
    <row r="21" spans="1:4" s="178" customFormat="1" ht="12" customHeight="1">
      <c r="A21" s="179" t="s">
        <v>71</v>
      </c>
      <c r="B21" s="27" t="s">
        <v>72</v>
      </c>
      <c r="C21" s="32">
        <v>60116344</v>
      </c>
      <c r="D21" s="32">
        <v>9462389</v>
      </c>
    </row>
    <row r="22" spans="1:4" s="180" customFormat="1" ht="12" customHeight="1">
      <c r="A22" s="181" t="s">
        <v>73</v>
      </c>
      <c r="B22" s="29" t="s">
        <v>74</v>
      </c>
      <c r="C22" s="34"/>
      <c r="D22" s="34">
        <v>1402199</v>
      </c>
    </row>
    <row r="23" spans="1:4" s="180" customFormat="1" ht="12" customHeight="1">
      <c r="A23" s="15" t="s">
        <v>75</v>
      </c>
      <c r="B23" s="20" t="s">
        <v>76</v>
      </c>
      <c r="C23" s="21">
        <f>SUM(C24:C28)</f>
        <v>0</v>
      </c>
      <c r="D23" s="21">
        <f>SUM(D24:D28)</f>
        <v>117985051</v>
      </c>
    </row>
    <row r="24" spans="1:4" s="180" customFormat="1" ht="12" customHeight="1">
      <c r="A24" s="177" t="s">
        <v>77</v>
      </c>
      <c r="B24" s="24" t="s">
        <v>78</v>
      </c>
      <c r="C24" s="25"/>
      <c r="D24" s="25"/>
    </row>
    <row r="25" spans="1:4" s="178" customFormat="1" ht="12" customHeight="1">
      <c r="A25" s="179" t="s">
        <v>79</v>
      </c>
      <c r="B25" s="27" t="s">
        <v>80</v>
      </c>
      <c r="C25" s="32"/>
      <c r="D25" s="32"/>
    </row>
    <row r="26" spans="1:4" s="180" customFormat="1" ht="12" customHeight="1">
      <c r="A26" s="179" t="s">
        <v>81</v>
      </c>
      <c r="B26" s="27" t="s">
        <v>82</v>
      </c>
      <c r="C26" s="32"/>
      <c r="D26" s="32"/>
    </row>
    <row r="27" spans="1:4" s="180" customFormat="1" ht="12" customHeight="1">
      <c r="A27" s="179" t="s">
        <v>83</v>
      </c>
      <c r="B27" s="27" t="s">
        <v>84</v>
      </c>
      <c r="C27" s="32"/>
      <c r="D27" s="32"/>
    </row>
    <row r="28" spans="1:4" s="180" customFormat="1" ht="12" customHeight="1">
      <c r="A28" s="179" t="s">
        <v>85</v>
      </c>
      <c r="B28" s="27" t="s">
        <v>86</v>
      </c>
      <c r="C28" s="32"/>
      <c r="D28" s="32">
        <v>117985051</v>
      </c>
    </row>
    <row r="29" spans="1:4" s="180" customFormat="1" ht="12" customHeight="1">
      <c r="A29" s="181" t="s">
        <v>87</v>
      </c>
      <c r="B29" s="31" t="s">
        <v>88</v>
      </c>
      <c r="C29" s="34"/>
      <c r="D29" s="34">
        <v>93711258</v>
      </c>
    </row>
    <row r="30" spans="1:4" s="180" customFormat="1" ht="12" customHeight="1">
      <c r="A30" s="15" t="s">
        <v>89</v>
      </c>
      <c r="B30" s="20" t="s">
        <v>90</v>
      </c>
      <c r="C30" s="21">
        <f>+C31+C34+C35+C36</f>
        <v>132712000</v>
      </c>
      <c r="D30" s="21">
        <f>+D31+D34+D35+D36</f>
        <v>140043202</v>
      </c>
    </row>
    <row r="31" spans="1:4" s="180" customFormat="1" ht="12" customHeight="1">
      <c r="A31" s="177" t="s">
        <v>91</v>
      </c>
      <c r="B31" s="24" t="s">
        <v>92</v>
      </c>
      <c r="C31" s="36">
        <f>+C32+C33</f>
        <v>130000000</v>
      </c>
      <c r="D31" s="36">
        <f>+D32+D33</f>
        <v>139915202</v>
      </c>
    </row>
    <row r="32" spans="1:4" s="180" customFormat="1" ht="12" customHeight="1">
      <c r="A32" s="179" t="s">
        <v>93</v>
      </c>
      <c r="B32" s="27" t="s">
        <v>94</v>
      </c>
      <c r="C32" s="32">
        <v>10000000</v>
      </c>
      <c r="D32" s="32">
        <v>10015872</v>
      </c>
    </row>
    <row r="33" spans="1:4" s="180" customFormat="1" ht="12" customHeight="1">
      <c r="A33" s="179" t="s">
        <v>95</v>
      </c>
      <c r="B33" s="27" t="s">
        <v>386</v>
      </c>
      <c r="C33" s="32">
        <v>120000000</v>
      </c>
      <c r="D33" s="32">
        <v>129899330</v>
      </c>
    </row>
    <row r="34" spans="1:4" s="180" customFormat="1" ht="12" customHeight="1">
      <c r="A34" s="179" t="s">
        <v>97</v>
      </c>
      <c r="B34" s="27" t="s">
        <v>98</v>
      </c>
      <c r="C34" s="32">
        <v>2584000</v>
      </c>
      <c r="D34" s="32"/>
    </row>
    <row r="35" spans="1:4" s="180" customFormat="1" ht="12" customHeight="1">
      <c r="A35" s="179" t="s">
        <v>99</v>
      </c>
      <c r="B35" s="27" t="s">
        <v>100</v>
      </c>
      <c r="C35" s="32"/>
      <c r="D35" s="32"/>
    </row>
    <row r="36" spans="1:4" s="180" customFormat="1" ht="12" customHeight="1">
      <c r="A36" s="181" t="s">
        <v>101</v>
      </c>
      <c r="B36" s="31" t="s">
        <v>102</v>
      </c>
      <c r="C36" s="34">
        <v>128000</v>
      </c>
      <c r="D36" s="34">
        <v>128000</v>
      </c>
    </row>
    <row r="37" spans="1:4" s="180" customFormat="1" ht="12" customHeight="1">
      <c r="A37" s="15" t="s">
        <v>103</v>
      </c>
      <c r="B37" s="20" t="s">
        <v>104</v>
      </c>
      <c r="C37" s="21">
        <f>SUM(C38:C47)</f>
        <v>10536125</v>
      </c>
      <c r="D37" s="21">
        <f>SUM(D38:D47)</f>
        <v>10876387</v>
      </c>
    </row>
    <row r="38" spans="1:4" s="180" customFormat="1" ht="12" customHeight="1">
      <c r="A38" s="177" t="s">
        <v>105</v>
      </c>
      <c r="B38" s="24" t="s">
        <v>106</v>
      </c>
      <c r="C38" s="25"/>
      <c r="D38" s="25"/>
    </row>
    <row r="39" spans="1:4" s="180" customFormat="1" ht="12" customHeight="1">
      <c r="A39" s="179" t="s">
        <v>107</v>
      </c>
      <c r="B39" s="27" t="s">
        <v>108</v>
      </c>
      <c r="C39" s="32">
        <v>1570000</v>
      </c>
      <c r="D39" s="32">
        <v>1570000</v>
      </c>
    </row>
    <row r="40" spans="1:4" s="180" customFormat="1" ht="12" customHeight="1">
      <c r="A40" s="179" t="s">
        <v>109</v>
      </c>
      <c r="B40" s="27" t="s">
        <v>110</v>
      </c>
      <c r="C40" s="32">
        <v>150000</v>
      </c>
      <c r="D40" s="32">
        <v>451950</v>
      </c>
    </row>
    <row r="41" spans="1:4" s="180" customFormat="1" ht="12" customHeight="1">
      <c r="A41" s="179" t="s">
        <v>111</v>
      </c>
      <c r="B41" s="27" t="s">
        <v>112</v>
      </c>
      <c r="C41" s="32"/>
      <c r="D41" s="32"/>
    </row>
    <row r="42" spans="1:4" s="180" customFormat="1" ht="12" customHeight="1">
      <c r="A42" s="179" t="s">
        <v>113</v>
      </c>
      <c r="B42" s="27" t="s">
        <v>114</v>
      </c>
      <c r="C42" s="32">
        <v>8816125</v>
      </c>
      <c r="D42" s="32">
        <v>8816125</v>
      </c>
    </row>
    <row r="43" spans="1:4" s="180" customFormat="1" ht="12" customHeight="1">
      <c r="A43" s="179" t="s">
        <v>115</v>
      </c>
      <c r="B43" s="27" t="s">
        <v>116</v>
      </c>
      <c r="C43" s="32"/>
      <c r="D43" s="32"/>
    </row>
    <row r="44" spans="1:4" s="180" customFormat="1" ht="12" customHeight="1">
      <c r="A44" s="179" t="s">
        <v>117</v>
      </c>
      <c r="B44" s="27" t="s">
        <v>118</v>
      </c>
      <c r="C44" s="32"/>
      <c r="D44" s="32"/>
    </row>
    <row r="45" spans="1:4" s="180" customFormat="1" ht="12" customHeight="1">
      <c r="A45" s="179" t="s">
        <v>119</v>
      </c>
      <c r="B45" s="27" t="s">
        <v>120</v>
      </c>
      <c r="C45" s="32"/>
      <c r="D45" s="32">
        <v>1807</v>
      </c>
    </row>
    <row r="46" spans="1:4" s="180" customFormat="1" ht="12" customHeight="1">
      <c r="A46" s="179" t="s">
        <v>121</v>
      </c>
      <c r="B46" s="27" t="s">
        <v>122</v>
      </c>
      <c r="C46" s="32"/>
      <c r="D46" s="32"/>
    </row>
    <row r="47" spans="1:4" s="178" customFormat="1" ht="12" customHeight="1">
      <c r="A47" s="181" t="s">
        <v>123</v>
      </c>
      <c r="B47" s="31" t="s">
        <v>124</v>
      </c>
      <c r="C47" s="34"/>
      <c r="D47" s="34">
        <v>36505</v>
      </c>
    </row>
    <row r="48" spans="1:4" s="180" customFormat="1" ht="12" customHeight="1">
      <c r="A48" s="15" t="s">
        <v>125</v>
      </c>
      <c r="B48" s="20" t="s">
        <v>126</v>
      </c>
      <c r="C48" s="21">
        <f>SUM(C49:C53)</f>
        <v>0</v>
      </c>
      <c r="D48" s="21">
        <f>SUM(D49:D53)</f>
        <v>0</v>
      </c>
    </row>
    <row r="49" spans="1:4" s="180" customFormat="1" ht="12" customHeight="1">
      <c r="A49" s="177" t="s">
        <v>127</v>
      </c>
      <c r="B49" s="24" t="s">
        <v>128</v>
      </c>
      <c r="C49" s="25"/>
      <c r="D49" s="25"/>
    </row>
    <row r="50" spans="1:4" s="180" customFormat="1" ht="12" customHeight="1">
      <c r="A50" s="179" t="s">
        <v>129</v>
      </c>
      <c r="B50" s="27" t="s">
        <v>130</v>
      </c>
      <c r="C50" s="32"/>
      <c r="D50" s="32"/>
    </row>
    <row r="51" spans="1:4" s="180" customFormat="1" ht="12" customHeight="1">
      <c r="A51" s="179" t="s">
        <v>131</v>
      </c>
      <c r="B51" s="27" t="s">
        <v>132</v>
      </c>
      <c r="C51" s="32"/>
      <c r="D51" s="32"/>
    </row>
    <row r="52" spans="1:4" s="180" customFormat="1" ht="12" customHeight="1">
      <c r="A52" s="179" t="s">
        <v>133</v>
      </c>
      <c r="B52" s="27" t="s">
        <v>134</v>
      </c>
      <c r="C52" s="32"/>
      <c r="D52" s="32"/>
    </row>
    <row r="53" spans="1:4" s="180" customFormat="1" ht="12" customHeight="1">
      <c r="A53" s="181" t="s">
        <v>135</v>
      </c>
      <c r="B53" s="31" t="s">
        <v>136</v>
      </c>
      <c r="C53" s="34"/>
      <c r="D53" s="34"/>
    </row>
    <row r="54" spans="1:4" s="180" customFormat="1" ht="12" customHeight="1">
      <c r="A54" s="15" t="s">
        <v>137</v>
      </c>
      <c r="B54" s="20" t="s">
        <v>138</v>
      </c>
      <c r="C54" s="21">
        <f>SUM(C55:C57)</f>
        <v>0</v>
      </c>
      <c r="D54" s="21">
        <f>SUM(D55:D57)</f>
        <v>4358500</v>
      </c>
    </row>
    <row r="55" spans="1:4" s="178" customFormat="1" ht="12" customHeight="1">
      <c r="A55" s="177" t="s">
        <v>139</v>
      </c>
      <c r="B55" s="24" t="s">
        <v>140</v>
      </c>
      <c r="C55" s="25"/>
      <c r="D55" s="25"/>
    </row>
    <row r="56" spans="1:4" s="178" customFormat="1" ht="12" customHeight="1">
      <c r="A56" s="179" t="s">
        <v>141</v>
      </c>
      <c r="B56" s="27" t="s">
        <v>142</v>
      </c>
      <c r="C56" s="32"/>
      <c r="D56" s="32">
        <v>4358500</v>
      </c>
    </row>
    <row r="57" spans="1:4" s="178" customFormat="1" ht="12" customHeight="1">
      <c r="A57" s="179" t="s">
        <v>143</v>
      </c>
      <c r="B57" s="27" t="s">
        <v>144</v>
      </c>
      <c r="C57" s="32"/>
      <c r="D57" s="32"/>
    </row>
    <row r="58" spans="1:4" s="178" customFormat="1" ht="12" customHeight="1">
      <c r="A58" s="181" t="s">
        <v>145</v>
      </c>
      <c r="B58" s="31" t="s">
        <v>146</v>
      </c>
      <c r="C58" s="34"/>
      <c r="D58" s="34"/>
    </row>
    <row r="59" spans="1:4" s="180" customFormat="1" ht="12" customHeight="1">
      <c r="A59" s="15" t="s">
        <v>147</v>
      </c>
      <c r="B59" s="30" t="s">
        <v>148</v>
      </c>
      <c r="C59" s="21">
        <f>SUM(C60:C62)</f>
        <v>0</v>
      </c>
      <c r="D59" s="21">
        <f>SUM(D60:D62)</f>
        <v>0</v>
      </c>
    </row>
    <row r="60" spans="1:4" s="180" customFormat="1" ht="12" customHeight="1">
      <c r="A60" s="177" t="s">
        <v>149</v>
      </c>
      <c r="B60" s="24" t="s">
        <v>150</v>
      </c>
      <c r="C60" s="32"/>
      <c r="D60" s="32"/>
    </row>
    <row r="61" spans="1:4" s="180" customFormat="1" ht="12" customHeight="1">
      <c r="A61" s="179" t="s">
        <v>151</v>
      </c>
      <c r="B61" s="27" t="s">
        <v>387</v>
      </c>
      <c r="C61" s="32"/>
      <c r="D61" s="32"/>
    </row>
    <row r="62" spans="1:4" s="180" customFormat="1" ht="12" customHeight="1">
      <c r="A62" s="179" t="s">
        <v>153</v>
      </c>
      <c r="B62" s="27" t="s">
        <v>154</v>
      </c>
      <c r="C62" s="32"/>
      <c r="D62" s="32"/>
    </row>
    <row r="63" spans="1:4" s="180" customFormat="1" ht="12" customHeight="1">
      <c r="A63" s="181" t="s">
        <v>155</v>
      </c>
      <c r="B63" s="31" t="s">
        <v>156</v>
      </c>
      <c r="C63" s="32"/>
      <c r="D63" s="32"/>
    </row>
    <row r="64" spans="1:4" s="180" customFormat="1" ht="12" customHeight="1">
      <c r="A64" s="15" t="s">
        <v>157</v>
      </c>
      <c r="B64" s="20" t="s">
        <v>158</v>
      </c>
      <c r="C64" s="21">
        <f>+C8+C16+C23+C30+C37+C48+C54+C59</f>
        <v>266466026</v>
      </c>
      <c r="D64" s="21">
        <f>+D8+D16+D23+D30+D37+D48+D54+D59</f>
        <v>417501025</v>
      </c>
    </row>
    <row r="65" spans="1:4" s="180" customFormat="1" ht="12" customHeight="1">
      <c r="A65" s="182" t="s">
        <v>388</v>
      </c>
      <c r="B65" s="30" t="s">
        <v>160</v>
      </c>
      <c r="C65" s="21">
        <f>SUM(C66:C68)</f>
        <v>0</v>
      </c>
      <c r="D65" s="21">
        <f>SUM(D66:D68)</f>
        <v>44307513</v>
      </c>
    </row>
    <row r="66" spans="1:4" s="180" customFormat="1" ht="12" customHeight="1">
      <c r="A66" s="177" t="s">
        <v>161</v>
      </c>
      <c r="B66" s="24" t="s">
        <v>162</v>
      </c>
      <c r="C66" s="32"/>
      <c r="D66" s="32"/>
    </row>
    <row r="67" spans="1:4" s="180" customFormat="1" ht="12" customHeight="1">
      <c r="A67" s="179" t="s">
        <v>163</v>
      </c>
      <c r="B67" s="27" t="s">
        <v>164</v>
      </c>
      <c r="C67" s="32"/>
      <c r="D67" s="32">
        <v>44307513</v>
      </c>
    </row>
    <row r="68" spans="1:4" s="180" customFormat="1" ht="12" customHeight="1">
      <c r="A68" s="181" t="s">
        <v>165</v>
      </c>
      <c r="B68" s="183" t="s">
        <v>166</v>
      </c>
      <c r="C68" s="32"/>
      <c r="D68" s="32"/>
    </row>
    <row r="69" spans="1:4" s="180" customFormat="1" ht="12" customHeight="1">
      <c r="A69" s="182" t="s">
        <v>167</v>
      </c>
      <c r="B69" s="30" t="s">
        <v>168</v>
      </c>
      <c r="C69" s="21">
        <f>SUM(C70:C73)</f>
        <v>0</v>
      </c>
      <c r="D69" s="21">
        <f>SUM(D70:D73)</f>
        <v>0</v>
      </c>
    </row>
    <row r="70" spans="1:4" s="180" customFormat="1" ht="12" customHeight="1">
      <c r="A70" s="177" t="s">
        <v>169</v>
      </c>
      <c r="B70" s="24" t="s">
        <v>170</v>
      </c>
      <c r="C70" s="32"/>
      <c r="D70" s="32"/>
    </row>
    <row r="71" spans="1:4" s="180" customFormat="1" ht="12" customHeight="1">
      <c r="A71" s="179" t="s">
        <v>171</v>
      </c>
      <c r="B71" s="27" t="s">
        <v>172</v>
      </c>
      <c r="C71" s="32"/>
      <c r="D71" s="32"/>
    </row>
    <row r="72" spans="1:4" s="180" customFormat="1" ht="12" customHeight="1">
      <c r="A72" s="179" t="s">
        <v>173</v>
      </c>
      <c r="B72" s="27" t="s">
        <v>174</v>
      </c>
      <c r="C72" s="32"/>
      <c r="D72" s="32"/>
    </row>
    <row r="73" spans="1:4" s="180" customFormat="1" ht="12" customHeight="1">
      <c r="A73" s="181" t="s">
        <v>175</v>
      </c>
      <c r="B73" s="31" t="s">
        <v>176</v>
      </c>
      <c r="C73" s="32"/>
      <c r="D73" s="32"/>
    </row>
    <row r="74" spans="1:4" s="180" customFormat="1" ht="12" customHeight="1">
      <c r="A74" s="182" t="s">
        <v>177</v>
      </c>
      <c r="B74" s="30" t="s">
        <v>178</v>
      </c>
      <c r="C74" s="21">
        <f>SUM(C75:C76)</f>
        <v>3481524</v>
      </c>
      <c r="D74" s="21">
        <f>SUM(D75:D76)</f>
        <v>3481524</v>
      </c>
    </row>
    <row r="75" spans="1:4" s="180" customFormat="1" ht="12" customHeight="1">
      <c r="A75" s="177" t="s">
        <v>179</v>
      </c>
      <c r="B75" s="24" t="s">
        <v>180</v>
      </c>
      <c r="C75" s="32">
        <v>3481524</v>
      </c>
      <c r="D75" s="32">
        <v>3481524</v>
      </c>
    </row>
    <row r="76" spans="1:4" s="180" customFormat="1" ht="12" customHeight="1">
      <c r="A76" s="181" t="s">
        <v>181</v>
      </c>
      <c r="B76" s="31" t="s">
        <v>182</v>
      </c>
      <c r="C76" s="32"/>
      <c r="D76" s="32"/>
    </row>
    <row r="77" spans="1:4" s="180" customFormat="1" ht="12" customHeight="1">
      <c r="A77" s="182" t="s">
        <v>183</v>
      </c>
      <c r="B77" s="30" t="s">
        <v>184</v>
      </c>
      <c r="C77" s="21">
        <f>SUM(C78:C80)</f>
        <v>0</v>
      </c>
      <c r="D77" s="21">
        <f>SUM(D78:D80)</f>
        <v>2117474</v>
      </c>
    </row>
    <row r="78" spans="1:4" s="180" customFormat="1" ht="12" customHeight="1">
      <c r="A78" s="177" t="s">
        <v>185</v>
      </c>
      <c r="B78" s="24" t="s">
        <v>186</v>
      </c>
      <c r="C78" s="32"/>
      <c r="D78" s="32">
        <v>2117474</v>
      </c>
    </row>
    <row r="79" spans="1:4" s="180" customFormat="1" ht="12" customHeight="1">
      <c r="A79" s="179" t="s">
        <v>187</v>
      </c>
      <c r="B79" s="27" t="s">
        <v>188</v>
      </c>
      <c r="C79" s="32"/>
      <c r="D79" s="32"/>
    </row>
    <row r="80" spans="1:4" s="180" customFormat="1" ht="12" customHeight="1">
      <c r="A80" s="181" t="s">
        <v>189</v>
      </c>
      <c r="B80" s="31" t="s">
        <v>190</v>
      </c>
      <c r="C80" s="32"/>
      <c r="D80" s="32"/>
    </row>
    <row r="81" spans="1:4" s="180" customFormat="1" ht="12" customHeight="1">
      <c r="A81" s="182" t="s">
        <v>191</v>
      </c>
      <c r="B81" s="30" t="s">
        <v>192</v>
      </c>
      <c r="C81" s="21">
        <f>SUM(C82:C85)</f>
        <v>0</v>
      </c>
      <c r="D81" s="21">
        <f>SUM(D82:D85)</f>
        <v>0</v>
      </c>
    </row>
    <row r="82" spans="1:4" s="180" customFormat="1" ht="12" customHeight="1">
      <c r="A82" s="184" t="s">
        <v>193</v>
      </c>
      <c r="B82" s="24" t="s">
        <v>194</v>
      </c>
      <c r="C82" s="32"/>
      <c r="D82" s="32"/>
    </row>
    <row r="83" spans="1:4" s="180" customFormat="1" ht="12" customHeight="1">
      <c r="A83" s="185" t="s">
        <v>195</v>
      </c>
      <c r="B83" s="27" t="s">
        <v>196</v>
      </c>
      <c r="C83" s="32"/>
      <c r="D83" s="32"/>
    </row>
    <row r="84" spans="1:4" s="180" customFormat="1" ht="12" customHeight="1">
      <c r="A84" s="185" t="s">
        <v>197</v>
      </c>
      <c r="B84" s="27" t="s">
        <v>198</v>
      </c>
      <c r="C84" s="32"/>
      <c r="D84" s="32"/>
    </row>
    <row r="85" spans="1:4" s="180" customFormat="1" ht="12" customHeight="1">
      <c r="A85" s="186" t="s">
        <v>199</v>
      </c>
      <c r="B85" s="31" t="s">
        <v>200</v>
      </c>
      <c r="C85" s="32"/>
      <c r="D85" s="32"/>
    </row>
    <row r="86" spans="1:4" s="180" customFormat="1" ht="12" customHeight="1">
      <c r="A86" s="182" t="s">
        <v>201</v>
      </c>
      <c r="B86" s="30" t="s">
        <v>202</v>
      </c>
      <c r="C86" s="45"/>
      <c r="D86" s="45"/>
    </row>
    <row r="87" spans="1:4" s="180" customFormat="1" ht="12" customHeight="1">
      <c r="A87" s="182" t="s">
        <v>203</v>
      </c>
      <c r="B87" s="187" t="s">
        <v>204</v>
      </c>
      <c r="C87" s="21">
        <f>+C65+C69+C74+C77+C81+C86</f>
        <v>3481524</v>
      </c>
      <c r="D87" s="21">
        <f>+D65+D69+D74+D77+D81+D86</f>
        <v>49906511</v>
      </c>
    </row>
    <row r="88" spans="1:4" s="180" customFormat="1" ht="12" customHeight="1">
      <c r="A88" s="188" t="s">
        <v>205</v>
      </c>
      <c r="B88" s="189" t="s">
        <v>389</v>
      </c>
      <c r="C88" s="21">
        <f>+C64+C87</f>
        <v>269947550</v>
      </c>
      <c r="D88" s="21">
        <f>+D64+D87</f>
        <v>467407536</v>
      </c>
    </row>
    <row r="89" spans="1:4" s="180" customFormat="1" ht="15" customHeight="1">
      <c r="A89" s="190"/>
      <c r="B89" s="191"/>
      <c r="C89" s="192"/>
      <c r="D89" s="192"/>
    </row>
    <row r="90" spans="1:4" ht="14.7" customHeight="1">
      <c r="A90" s="193"/>
      <c r="B90" s="194"/>
      <c r="C90" s="195"/>
      <c r="D90" s="195"/>
    </row>
    <row r="91" spans="1:4" s="176" customFormat="1" ht="16.5" customHeight="1">
      <c r="A91" s="292" t="s">
        <v>288</v>
      </c>
      <c r="B91" s="292"/>
      <c r="C91" s="292"/>
      <c r="D91" s="292"/>
    </row>
    <row r="92" spans="1:4" s="198" customFormat="1" ht="12" customHeight="1">
      <c r="A92" s="196" t="s">
        <v>50</v>
      </c>
      <c r="B92" s="55" t="s">
        <v>209</v>
      </c>
      <c r="C92" s="197">
        <f>SUM(C93:C97)</f>
        <v>91549310</v>
      </c>
      <c r="D92" s="197">
        <f>SUM(D93:D97)</f>
        <v>105447871</v>
      </c>
    </row>
    <row r="93" spans="1:4" ht="12" customHeight="1">
      <c r="A93" s="199" t="s">
        <v>52</v>
      </c>
      <c r="B93" s="58" t="s">
        <v>210</v>
      </c>
      <c r="C93" s="200">
        <v>28496525</v>
      </c>
      <c r="D93" s="200">
        <v>30837239</v>
      </c>
    </row>
    <row r="94" spans="1:4" ht="12" customHeight="1">
      <c r="A94" s="179" t="s">
        <v>54</v>
      </c>
      <c r="B94" s="60" t="s">
        <v>211</v>
      </c>
      <c r="C94" s="201">
        <v>5281780</v>
      </c>
      <c r="D94" s="201">
        <v>5281780</v>
      </c>
    </row>
    <row r="95" spans="1:4" ht="12" customHeight="1">
      <c r="A95" s="179" t="s">
        <v>55</v>
      </c>
      <c r="B95" s="60" t="s">
        <v>212</v>
      </c>
      <c r="C95" s="202">
        <v>50447650</v>
      </c>
      <c r="D95" s="202">
        <v>56780503</v>
      </c>
    </row>
    <row r="96" spans="1:4" ht="12" customHeight="1">
      <c r="A96" s="179" t="s">
        <v>56</v>
      </c>
      <c r="B96" s="61" t="s">
        <v>213</v>
      </c>
      <c r="C96" s="202">
        <v>2000000</v>
      </c>
      <c r="D96" s="202">
        <v>2000000</v>
      </c>
    </row>
    <row r="97" spans="1:4" ht="12" customHeight="1">
      <c r="A97" s="179" t="s">
        <v>214</v>
      </c>
      <c r="B97" s="62" t="s">
        <v>215</v>
      </c>
      <c r="C97" s="202">
        <f>SUM(C98:C107)</f>
        <v>5323355</v>
      </c>
      <c r="D97" s="202">
        <f>SUM(D98:D107)</f>
        <v>10548349</v>
      </c>
    </row>
    <row r="98" spans="1:4" ht="12" customHeight="1">
      <c r="A98" s="179" t="s">
        <v>59</v>
      </c>
      <c r="B98" s="60" t="s">
        <v>216</v>
      </c>
      <c r="C98" s="202"/>
      <c r="D98" s="202">
        <v>216062</v>
      </c>
    </row>
    <row r="99" spans="1:4" ht="12" customHeight="1">
      <c r="A99" s="179" t="s">
        <v>217</v>
      </c>
      <c r="B99" s="63" t="s">
        <v>218</v>
      </c>
      <c r="C99" s="202"/>
      <c r="D99" s="202"/>
    </row>
    <row r="100" spans="1:4" ht="12" customHeight="1">
      <c r="A100" s="179" t="s">
        <v>219</v>
      </c>
      <c r="B100" s="64" t="s">
        <v>220</v>
      </c>
      <c r="C100" s="202"/>
      <c r="D100" s="202"/>
    </row>
    <row r="101" spans="1:4" ht="12" customHeight="1">
      <c r="A101" s="179" t="s">
        <v>221</v>
      </c>
      <c r="B101" s="64" t="s">
        <v>222</v>
      </c>
      <c r="C101" s="202">
        <v>2000000</v>
      </c>
      <c r="D101" s="202">
        <v>2000000</v>
      </c>
    </row>
    <row r="102" spans="1:4" ht="12" customHeight="1">
      <c r="A102" s="179" t="s">
        <v>223</v>
      </c>
      <c r="B102" s="63" t="s">
        <v>224</v>
      </c>
      <c r="C102" s="202">
        <v>1123355</v>
      </c>
      <c r="D102" s="202">
        <v>1605787</v>
      </c>
    </row>
    <row r="103" spans="1:4" ht="12" customHeight="1">
      <c r="A103" s="179" t="s">
        <v>225</v>
      </c>
      <c r="B103" s="63" t="s">
        <v>226</v>
      </c>
      <c r="C103" s="202"/>
      <c r="D103" s="202"/>
    </row>
    <row r="104" spans="1:4" ht="12" customHeight="1">
      <c r="A104" s="179" t="s">
        <v>227</v>
      </c>
      <c r="B104" s="64" t="s">
        <v>228</v>
      </c>
      <c r="C104" s="202"/>
      <c r="D104" s="202">
        <v>4358500</v>
      </c>
    </row>
    <row r="105" spans="1:4" ht="12" customHeight="1">
      <c r="A105" s="203" t="s">
        <v>229</v>
      </c>
      <c r="B105" s="66" t="s">
        <v>230</v>
      </c>
      <c r="C105" s="202"/>
      <c r="D105" s="202"/>
    </row>
    <row r="106" spans="1:4" ht="12" customHeight="1">
      <c r="A106" s="179" t="s">
        <v>231</v>
      </c>
      <c r="B106" s="66" t="s">
        <v>232</v>
      </c>
      <c r="C106" s="202"/>
      <c r="D106" s="202"/>
    </row>
    <row r="107" spans="1:4" s="198" customFormat="1" ht="12" customHeight="1">
      <c r="A107" s="204" t="s">
        <v>233</v>
      </c>
      <c r="B107" s="68" t="s">
        <v>234</v>
      </c>
      <c r="C107" s="205">
        <v>2200000</v>
      </c>
      <c r="D107" s="205">
        <v>2368000</v>
      </c>
    </row>
    <row r="108" spans="1:4" ht="12" customHeight="1">
      <c r="A108" s="15" t="s">
        <v>61</v>
      </c>
      <c r="B108" s="69" t="s">
        <v>235</v>
      </c>
      <c r="C108" s="83">
        <f>+C109+C111+C113</f>
        <v>39724141</v>
      </c>
      <c r="D108" s="83">
        <f>+D109+D111+D113</f>
        <v>178692080</v>
      </c>
    </row>
    <row r="109" spans="1:4" ht="12" customHeight="1">
      <c r="A109" s="177" t="s">
        <v>63</v>
      </c>
      <c r="B109" s="60" t="s">
        <v>236</v>
      </c>
      <c r="C109" s="206">
        <v>20995000</v>
      </c>
      <c r="D109" s="206">
        <v>117406003</v>
      </c>
    </row>
    <row r="110" spans="1:4" ht="12" customHeight="1">
      <c r="A110" s="177" t="s">
        <v>65</v>
      </c>
      <c r="B110" s="70" t="s">
        <v>237</v>
      </c>
      <c r="C110" s="206"/>
      <c r="D110" s="206">
        <v>96008908</v>
      </c>
    </row>
    <row r="111" spans="1:4" ht="12" customHeight="1">
      <c r="A111" s="177" t="s">
        <v>67</v>
      </c>
      <c r="B111" s="70" t="s">
        <v>238</v>
      </c>
      <c r="C111" s="201">
        <v>18060000</v>
      </c>
      <c r="D111" s="201">
        <v>45984020</v>
      </c>
    </row>
    <row r="112" spans="1:4" ht="12" customHeight="1">
      <c r="A112" s="177" t="s">
        <v>69</v>
      </c>
      <c r="B112" s="70" t="s">
        <v>239</v>
      </c>
      <c r="C112" s="33"/>
      <c r="D112" s="33"/>
    </row>
    <row r="113" spans="1:4" ht="12" customHeight="1">
      <c r="A113" s="177" t="s">
        <v>71</v>
      </c>
      <c r="B113" s="29" t="s">
        <v>240</v>
      </c>
      <c r="C113" s="33">
        <f>SUM(C114:C121)</f>
        <v>669141</v>
      </c>
      <c r="D113" s="33">
        <f>SUM(D114:D121)</f>
        <v>15302057</v>
      </c>
    </row>
    <row r="114" spans="1:4" ht="12" customHeight="1">
      <c r="A114" s="177" t="s">
        <v>73</v>
      </c>
      <c r="B114" s="71" t="s">
        <v>241</v>
      </c>
      <c r="C114" s="33"/>
      <c r="D114" s="33"/>
    </row>
    <row r="115" spans="1:4" ht="12" customHeight="1">
      <c r="A115" s="177" t="s">
        <v>242</v>
      </c>
      <c r="B115" s="72" t="s">
        <v>243</v>
      </c>
      <c r="C115" s="33"/>
      <c r="D115" s="33"/>
    </row>
    <row r="116" spans="1:4" ht="12" customHeight="1">
      <c r="A116" s="177" t="s">
        <v>244</v>
      </c>
      <c r="B116" s="64" t="s">
        <v>222</v>
      </c>
      <c r="C116" s="33"/>
      <c r="D116" s="33"/>
    </row>
    <row r="117" spans="1:4" ht="12" customHeight="1">
      <c r="A117" s="177" t="s">
        <v>245</v>
      </c>
      <c r="B117" s="64" t="s">
        <v>246</v>
      </c>
      <c r="C117" s="33"/>
      <c r="D117" s="33">
        <v>532913</v>
      </c>
    </row>
    <row r="118" spans="1:4" ht="12" customHeight="1">
      <c r="A118" s="177" t="s">
        <v>247</v>
      </c>
      <c r="B118" s="64" t="s">
        <v>248</v>
      </c>
      <c r="C118" s="33"/>
      <c r="D118" s="33"/>
    </row>
    <row r="119" spans="1:4" ht="12" customHeight="1">
      <c r="A119" s="177" t="s">
        <v>249</v>
      </c>
      <c r="B119" s="64" t="s">
        <v>228</v>
      </c>
      <c r="C119" s="33"/>
      <c r="D119" s="33"/>
    </row>
    <row r="120" spans="1:4" ht="12" customHeight="1">
      <c r="A120" s="177" t="s">
        <v>250</v>
      </c>
      <c r="B120" s="64" t="s">
        <v>251</v>
      </c>
      <c r="C120" s="33"/>
      <c r="D120" s="33"/>
    </row>
    <row r="121" spans="1:4" ht="12" customHeight="1">
      <c r="A121" s="203" t="s">
        <v>252</v>
      </c>
      <c r="B121" s="64" t="s">
        <v>253</v>
      </c>
      <c r="C121" s="35">
        <v>669141</v>
      </c>
      <c r="D121" s="35">
        <v>14769144</v>
      </c>
    </row>
    <row r="122" spans="1:4" ht="12" customHeight="1">
      <c r="A122" s="15" t="s">
        <v>75</v>
      </c>
      <c r="B122" s="20" t="s">
        <v>254</v>
      </c>
      <c r="C122" s="83">
        <f>+C123+C124</f>
        <v>4777951</v>
      </c>
      <c r="D122" s="83">
        <f>+D123+D124</f>
        <v>221541</v>
      </c>
    </row>
    <row r="123" spans="1:4" ht="12" customHeight="1">
      <c r="A123" s="177" t="s">
        <v>77</v>
      </c>
      <c r="B123" s="74" t="s">
        <v>255</v>
      </c>
      <c r="C123" s="206">
        <v>4777951</v>
      </c>
      <c r="D123" s="206">
        <v>221541</v>
      </c>
    </row>
    <row r="124" spans="1:4" ht="12" customHeight="1">
      <c r="A124" s="181" t="s">
        <v>79</v>
      </c>
      <c r="B124" s="70" t="s">
        <v>256</v>
      </c>
      <c r="C124" s="202"/>
      <c r="D124" s="202"/>
    </row>
    <row r="125" spans="1:4" ht="12" customHeight="1">
      <c r="A125" s="15" t="s">
        <v>257</v>
      </c>
      <c r="B125" s="20" t="s">
        <v>258</v>
      </c>
      <c r="C125" s="83">
        <f>+C92+C108+C122</f>
        <v>136051402</v>
      </c>
      <c r="D125" s="83">
        <f>+D92+D108+D122</f>
        <v>284361492</v>
      </c>
    </row>
    <row r="126" spans="1:4" ht="12" customHeight="1">
      <c r="A126" s="15" t="s">
        <v>103</v>
      </c>
      <c r="B126" s="20" t="s">
        <v>390</v>
      </c>
      <c r="C126" s="83">
        <f>+C127+C128+C129</f>
        <v>0</v>
      </c>
      <c r="D126" s="83">
        <f>+D127+D128+D129</f>
        <v>44307513</v>
      </c>
    </row>
    <row r="127" spans="1:4" ht="12" customHeight="1">
      <c r="A127" s="177" t="s">
        <v>105</v>
      </c>
      <c r="B127" s="74" t="s">
        <v>260</v>
      </c>
      <c r="C127" s="33"/>
      <c r="D127" s="33"/>
    </row>
    <row r="128" spans="1:4" ht="12" customHeight="1">
      <c r="A128" s="177" t="s">
        <v>107</v>
      </c>
      <c r="B128" s="74" t="s">
        <v>261</v>
      </c>
      <c r="C128" s="33"/>
      <c r="D128" s="33">
        <v>44307513</v>
      </c>
    </row>
    <row r="129" spans="1:10" ht="12" customHeight="1">
      <c r="A129" s="203" t="s">
        <v>109</v>
      </c>
      <c r="B129" s="75" t="s">
        <v>262</v>
      </c>
      <c r="C129" s="33"/>
      <c r="D129" s="33"/>
    </row>
    <row r="130" spans="1:10" ht="12" customHeight="1">
      <c r="A130" s="15" t="s">
        <v>125</v>
      </c>
      <c r="B130" s="20" t="s">
        <v>263</v>
      </c>
      <c r="C130" s="83">
        <f>+C131+C132+C133+C134</f>
        <v>0</v>
      </c>
      <c r="D130" s="83">
        <f>+D131+D132+D133+D134</f>
        <v>0</v>
      </c>
    </row>
    <row r="131" spans="1:10" ht="12" customHeight="1">
      <c r="A131" s="177" t="s">
        <v>127</v>
      </c>
      <c r="B131" s="74" t="s">
        <v>264</v>
      </c>
      <c r="C131" s="33"/>
      <c r="D131" s="33"/>
    </row>
    <row r="132" spans="1:10" ht="12" customHeight="1">
      <c r="A132" s="177" t="s">
        <v>129</v>
      </c>
      <c r="B132" s="74" t="s">
        <v>265</v>
      </c>
      <c r="C132" s="33"/>
      <c r="D132" s="33"/>
    </row>
    <row r="133" spans="1:10" ht="12" customHeight="1">
      <c r="A133" s="177" t="s">
        <v>131</v>
      </c>
      <c r="B133" s="74" t="s">
        <v>266</v>
      </c>
      <c r="C133" s="33"/>
      <c r="D133" s="33"/>
    </row>
    <row r="134" spans="1:10" s="198" customFormat="1" ht="12" customHeight="1">
      <c r="A134" s="203" t="s">
        <v>133</v>
      </c>
      <c r="B134" s="75" t="s">
        <v>267</v>
      </c>
      <c r="C134" s="33"/>
      <c r="D134" s="33"/>
    </row>
    <row r="135" spans="1:10" ht="14.7" customHeight="1">
      <c r="A135" s="15" t="s">
        <v>268</v>
      </c>
      <c r="B135" s="20" t="s">
        <v>391</v>
      </c>
      <c r="C135" s="83">
        <f>+C136+C137+C138+C140+C139</f>
        <v>133896148</v>
      </c>
      <c r="D135" s="83">
        <f>+D136+D137+D138+D140+D139</f>
        <v>138738531</v>
      </c>
      <c r="J135" s="207"/>
    </row>
    <row r="136" spans="1:10" ht="14.7" customHeight="1">
      <c r="A136" s="177" t="s">
        <v>139</v>
      </c>
      <c r="B136" s="74" t="s">
        <v>270</v>
      </c>
      <c r="C136" s="33"/>
      <c r="D136" s="33"/>
    </row>
    <row r="137" spans="1:10" ht="12" customHeight="1">
      <c r="A137" s="177" t="s">
        <v>141</v>
      </c>
      <c r="B137" s="74" t="s">
        <v>271</v>
      </c>
      <c r="C137" s="33">
        <v>2524062</v>
      </c>
      <c r="D137" s="33">
        <v>4641536</v>
      </c>
    </row>
    <row r="138" spans="1:10" s="198" customFormat="1" ht="12" customHeight="1">
      <c r="A138" s="177" t="s">
        <v>143</v>
      </c>
      <c r="B138" s="74" t="s">
        <v>392</v>
      </c>
      <c r="C138" s="33">
        <v>131372086</v>
      </c>
      <c r="D138" s="33">
        <v>134096995</v>
      </c>
    </row>
    <row r="139" spans="1:10" s="198" customFormat="1" ht="12" customHeight="1">
      <c r="A139" s="177" t="s">
        <v>145</v>
      </c>
      <c r="B139" s="74" t="s">
        <v>272</v>
      </c>
      <c r="C139" s="33"/>
      <c r="D139" s="33"/>
    </row>
    <row r="140" spans="1:10" s="198" customFormat="1" ht="12" customHeight="1">
      <c r="A140" s="203" t="s">
        <v>393</v>
      </c>
      <c r="B140" s="75" t="s">
        <v>273</v>
      </c>
      <c r="C140" s="33"/>
      <c r="D140" s="33"/>
    </row>
    <row r="141" spans="1:10" s="198" customFormat="1" ht="12" customHeight="1">
      <c r="A141" s="15" t="s">
        <v>147</v>
      </c>
      <c r="B141" s="20" t="s">
        <v>394</v>
      </c>
      <c r="C141" s="208">
        <f>+C142+C143+C144+C145</f>
        <v>0</v>
      </c>
      <c r="D141" s="208">
        <f>+D142+D143+D144+D145</f>
        <v>0</v>
      </c>
    </row>
    <row r="142" spans="1:10" s="198" customFormat="1" ht="12" customHeight="1">
      <c r="A142" s="177" t="s">
        <v>149</v>
      </c>
      <c r="B142" s="74" t="s">
        <v>275</v>
      </c>
      <c r="C142" s="33"/>
      <c r="D142" s="33"/>
    </row>
    <row r="143" spans="1:10" s="198" customFormat="1" ht="12" customHeight="1">
      <c r="A143" s="177" t="s">
        <v>151</v>
      </c>
      <c r="B143" s="74" t="s">
        <v>276</v>
      </c>
      <c r="C143" s="33"/>
      <c r="D143" s="33"/>
    </row>
    <row r="144" spans="1:10" s="198" customFormat="1" ht="12" customHeight="1">
      <c r="A144" s="177" t="s">
        <v>153</v>
      </c>
      <c r="B144" s="74" t="s">
        <v>277</v>
      </c>
      <c r="C144" s="33"/>
      <c r="D144" s="33"/>
    </row>
    <row r="145" spans="1:4" ht="12.75" customHeight="1">
      <c r="A145" s="177" t="s">
        <v>155</v>
      </c>
      <c r="B145" s="74" t="s">
        <v>278</v>
      </c>
      <c r="C145" s="33"/>
      <c r="D145" s="33"/>
    </row>
    <row r="146" spans="1:4" ht="12" customHeight="1">
      <c r="A146" s="15" t="s">
        <v>157</v>
      </c>
      <c r="B146" s="20" t="s">
        <v>279</v>
      </c>
      <c r="C146" s="209">
        <f>+C126+C130+C135+C141</f>
        <v>133896148</v>
      </c>
      <c r="D146" s="209">
        <f>+D126+D130+D135+D141</f>
        <v>183046044</v>
      </c>
    </row>
    <row r="147" spans="1:4" ht="15" customHeight="1">
      <c r="A147" s="210" t="s">
        <v>280</v>
      </c>
      <c r="B147" s="80" t="s">
        <v>281</v>
      </c>
      <c r="C147" s="209">
        <f>+C125+C146</f>
        <v>269947550</v>
      </c>
      <c r="D147" s="209">
        <f>+D125+D146</f>
        <v>467407536</v>
      </c>
    </row>
    <row r="149" spans="1:4" ht="15" customHeight="1">
      <c r="A149" s="211" t="s">
        <v>395</v>
      </c>
      <c r="B149" s="212"/>
      <c r="C149" s="213">
        <v>4</v>
      </c>
      <c r="D149" s="214">
        <v>4</v>
      </c>
    </row>
    <row r="150" spans="1:4" ht="14.25" customHeight="1">
      <c r="A150" s="211" t="s">
        <v>396</v>
      </c>
      <c r="B150" s="212"/>
      <c r="C150" s="213">
        <v>6</v>
      </c>
      <c r="D150" s="214">
        <v>6</v>
      </c>
    </row>
  </sheetData>
  <sheetProtection selectLockedCells="1" selectUnlockedCells="1"/>
  <mergeCells count="4">
    <mergeCell ref="B2:D2"/>
    <mergeCell ref="B3:D3"/>
    <mergeCell ref="A7:D7"/>
    <mergeCell ref="A91:D9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58" firstPageNumber="0" orientation="portrait" r:id="rId1"/>
  <headerFooter alignWithMargins="0"/>
  <rowBreaks count="1" manualBreakCount="1">
    <brk id="8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50"/>
  </sheetPr>
  <dimension ref="A1:D60"/>
  <sheetViews>
    <sheetView zoomScaleSheetLayoutView="115" workbookViewId="0">
      <selection activeCell="B1" sqref="B1"/>
    </sheetView>
  </sheetViews>
  <sheetFormatPr defaultColWidth="9.33203125" defaultRowHeight="14.7" customHeight="1"/>
  <cols>
    <col min="1" max="1" width="16" style="215" customWidth="1"/>
    <col min="2" max="2" width="59.33203125" style="157" customWidth="1"/>
    <col min="3" max="4" width="15.77734375" style="216" customWidth="1"/>
    <col min="5" max="16384" width="9.33203125" style="157"/>
  </cols>
  <sheetData>
    <row r="1" spans="1:4" s="161" customFormat="1" ht="21" customHeight="1" thickBot="1">
      <c r="B1" s="217" t="str">
        <f>+CONCATENATE("6.1. melléklet a 10/2020. (XI.30.) önkormányzati rendelethez")</f>
        <v>6.1. melléklet a 10/2020. (XI.30.) önkormányzati rendelethez</v>
      </c>
      <c r="C1" s="159"/>
      <c r="D1" s="159"/>
    </row>
    <row r="2" spans="1:4" s="163" customFormat="1" ht="25.5" customHeight="1">
      <c r="A2" s="162" t="s">
        <v>397</v>
      </c>
      <c r="B2" s="290" t="s">
        <v>398</v>
      </c>
      <c r="C2" s="290"/>
      <c r="D2" s="290"/>
    </row>
    <row r="3" spans="1:4" s="163" customFormat="1" ht="25.35" customHeight="1" thickBot="1">
      <c r="A3" s="164" t="s">
        <v>399</v>
      </c>
      <c r="B3" s="291" t="s">
        <v>383</v>
      </c>
      <c r="C3" s="291"/>
      <c r="D3" s="291"/>
    </row>
    <row r="4" spans="1:4" s="167" customFormat="1" ht="15.9" customHeight="1" thickBot="1">
      <c r="A4" s="165"/>
      <c r="B4" s="165"/>
      <c r="C4" s="166"/>
      <c r="D4" s="166"/>
    </row>
    <row r="5" spans="1:4" ht="25.35" customHeight="1" thickBot="1">
      <c r="A5" s="168" t="s">
        <v>384</v>
      </c>
      <c r="B5" s="169" t="s">
        <v>385</v>
      </c>
      <c r="C5" s="171" t="s">
        <v>43</v>
      </c>
      <c r="D5" s="249" t="s">
        <v>44</v>
      </c>
    </row>
    <row r="6" spans="1:4" s="176" customFormat="1" ht="12.9" customHeight="1" thickBot="1">
      <c r="A6" s="172" t="s">
        <v>45</v>
      </c>
      <c r="B6" s="173" t="s">
        <v>46</v>
      </c>
      <c r="C6" s="174" t="s">
        <v>47</v>
      </c>
      <c r="D6" s="175" t="s">
        <v>48</v>
      </c>
    </row>
    <row r="7" spans="1:4" s="176" customFormat="1" ht="15.9" customHeight="1" thickBot="1">
      <c r="A7" s="292" t="s">
        <v>287</v>
      </c>
      <c r="B7" s="292"/>
      <c r="C7" s="292"/>
      <c r="D7" s="292"/>
    </row>
    <row r="8" spans="1:4" s="178" customFormat="1" ht="12" customHeight="1" thickBot="1">
      <c r="A8" s="172" t="s">
        <v>50</v>
      </c>
      <c r="B8" s="218" t="s">
        <v>400</v>
      </c>
      <c r="C8" s="219">
        <f>SUM(C9:C18)</f>
        <v>0</v>
      </c>
      <c r="D8" s="219">
        <f>SUM(D9:D18)</f>
        <v>11657</v>
      </c>
    </row>
    <row r="9" spans="1:4" s="178" customFormat="1" ht="12" customHeight="1">
      <c r="A9" s="220" t="s">
        <v>52</v>
      </c>
      <c r="B9" s="58" t="s">
        <v>106</v>
      </c>
      <c r="C9" s="221"/>
      <c r="D9" s="221"/>
    </row>
    <row r="10" spans="1:4" s="178" customFormat="1" ht="12" customHeight="1">
      <c r="A10" s="222" t="s">
        <v>54</v>
      </c>
      <c r="B10" s="60" t="s">
        <v>108</v>
      </c>
      <c r="C10" s="223"/>
      <c r="D10" s="223"/>
    </row>
    <row r="11" spans="1:4" s="178" customFormat="1" ht="12" customHeight="1">
      <c r="A11" s="222" t="s">
        <v>55</v>
      </c>
      <c r="B11" s="60" t="s">
        <v>110</v>
      </c>
      <c r="C11" s="223"/>
      <c r="D11" s="223">
        <v>5644</v>
      </c>
    </row>
    <row r="12" spans="1:4" s="178" customFormat="1" ht="12" customHeight="1">
      <c r="A12" s="222" t="s">
        <v>56</v>
      </c>
      <c r="B12" s="60" t="s">
        <v>112</v>
      </c>
      <c r="C12" s="223"/>
      <c r="D12" s="223"/>
    </row>
    <row r="13" spans="1:4" s="178" customFormat="1" ht="12" customHeight="1">
      <c r="A13" s="222" t="s">
        <v>57</v>
      </c>
      <c r="B13" s="60" t="s">
        <v>114</v>
      </c>
      <c r="C13" s="223"/>
      <c r="D13" s="223"/>
    </row>
    <row r="14" spans="1:4" s="178" customFormat="1" ht="12" customHeight="1">
      <c r="A14" s="222" t="s">
        <v>59</v>
      </c>
      <c r="B14" s="60" t="s">
        <v>401</v>
      </c>
      <c r="C14" s="223"/>
      <c r="D14" s="223"/>
    </row>
    <row r="15" spans="1:4" s="180" customFormat="1" ht="12" customHeight="1">
      <c r="A15" s="222" t="s">
        <v>217</v>
      </c>
      <c r="B15" s="75" t="s">
        <v>402</v>
      </c>
      <c r="C15" s="223"/>
      <c r="D15" s="223"/>
    </row>
    <row r="16" spans="1:4" s="180" customFormat="1" ht="12" customHeight="1">
      <c r="A16" s="222" t="s">
        <v>219</v>
      </c>
      <c r="B16" s="60" t="s">
        <v>120</v>
      </c>
      <c r="C16" s="224"/>
      <c r="D16" s="224">
        <v>13</v>
      </c>
    </row>
    <row r="17" spans="1:4" s="178" customFormat="1" ht="12" customHeight="1">
      <c r="A17" s="222" t="s">
        <v>221</v>
      </c>
      <c r="B17" s="60" t="s">
        <v>122</v>
      </c>
      <c r="C17" s="223"/>
      <c r="D17" s="223"/>
    </row>
    <row r="18" spans="1:4" s="180" customFormat="1" ht="12" customHeight="1" thickBot="1">
      <c r="A18" s="222" t="s">
        <v>223</v>
      </c>
      <c r="B18" s="75" t="s">
        <v>124</v>
      </c>
      <c r="C18" s="225"/>
      <c r="D18" s="225">
        <v>6000</v>
      </c>
    </row>
    <row r="19" spans="1:4" s="180" customFormat="1" ht="27.6" customHeight="1" thickBot="1">
      <c r="A19" s="172" t="s">
        <v>61</v>
      </c>
      <c r="B19" s="218" t="s">
        <v>403</v>
      </c>
      <c r="C19" s="219">
        <f>SUM(C20:C22)</f>
        <v>0</v>
      </c>
      <c r="D19" s="219">
        <f>SUM(D20:D22)</f>
        <v>0</v>
      </c>
    </row>
    <row r="20" spans="1:4" s="180" customFormat="1" ht="12" customHeight="1">
      <c r="A20" s="222" t="s">
        <v>63</v>
      </c>
      <c r="B20" s="74" t="s">
        <v>64</v>
      </c>
      <c r="C20" s="223"/>
      <c r="D20" s="223"/>
    </row>
    <row r="21" spans="1:4" s="180" customFormat="1" ht="12" customHeight="1">
      <c r="A21" s="222" t="s">
        <v>65</v>
      </c>
      <c r="B21" s="60" t="s">
        <v>404</v>
      </c>
      <c r="C21" s="223"/>
      <c r="D21" s="223"/>
    </row>
    <row r="22" spans="1:4" s="180" customFormat="1" ht="12" customHeight="1">
      <c r="A22" s="222" t="s">
        <v>67</v>
      </c>
      <c r="B22" s="60" t="s">
        <v>405</v>
      </c>
      <c r="C22" s="223"/>
      <c r="D22" s="223"/>
    </row>
    <row r="23" spans="1:4" s="180" customFormat="1" ht="12" customHeight="1" thickBot="1">
      <c r="A23" s="222" t="s">
        <v>69</v>
      </c>
      <c r="B23" s="60" t="s">
        <v>406</v>
      </c>
      <c r="C23" s="223"/>
      <c r="D23" s="223"/>
    </row>
    <row r="24" spans="1:4" s="180" customFormat="1" ht="12" customHeight="1" thickBot="1">
      <c r="A24" s="172" t="s">
        <v>75</v>
      </c>
      <c r="B24" s="20" t="s">
        <v>298</v>
      </c>
      <c r="C24" s="226"/>
      <c r="D24" s="226"/>
    </row>
    <row r="25" spans="1:4" s="180" customFormat="1" ht="27.6" customHeight="1" thickBot="1">
      <c r="A25" s="172" t="s">
        <v>257</v>
      </c>
      <c r="B25" s="20" t="s">
        <v>407</v>
      </c>
      <c r="C25" s="219">
        <f>SUM(C26:C27)</f>
        <v>0</v>
      </c>
      <c r="D25" s="219">
        <f>SUM(D26:D27)</f>
        <v>0</v>
      </c>
    </row>
    <row r="26" spans="1:4" s="180" customFormat="1" ht="12" customHeight="1">
      <c r="A26" s="227" t="s">
        <v>91</v>
      </c>
      <c r="B26" s="74" t="s">
        <v>404</v>
      </c>
      <c r="C26" s="228"/>
      <c r="D26" s="228"/>
    </row>
    <row r="27" spans="1:4" s="180" customFormat="1" ht="12" customHeight="1">
      <c r="A27" s="227" t="s">
        <v>97</v>
      </c>
      <c r="B27" s="60" t="s">
        <v>408</v>
      </c>
      <c r="C27" s="224"/>
      <c r="D27" s="224"/>
    </row>
    <row r="28" spans="1:4" s="180" customFormat="1" ht="12" customHeight="1" thickBot="1">
      <c r="A28" s="222" t="s">
        <v>99</v>
      </c>
      <c r="B28" s="229" t="s">
        <v>409</v>
      </c>
      <c r="C28" s="230"/>
      <c r="D28" s="230"/>
    </row>
    <row r="29" spans="1:4" s="180" customFormat="1" ht="12" customHeight="1" thickBot="1">
      <c r="A29" s="172" t="s">
        <v>103</v>
      </c>
      <c r="B29" s="20" t="s">
        <v>410</v>
      </c>
      <c r="C29" s="219">
        <f>SUM(C30:C32)</f>
        <v>0</v>
      </c>
      <c r="D29" s="219">
        <f>SUM(D30:D32)</f>
        <v>0</v>
      </c>
    </row>
    <row r="30" spans="1:4" s="180" customFormat="1" ht="12" customHeight="1">
      <c r="A30" s="227" t="s">
        <v>105</v>
      </c>
      <c r="B30" s="74" t="s">
        <v>128</v>
      </c>
      <c r="C30" s="228"/>
      <c r="D30" s="228"/>
    </row>
    <row r="31" spans="1:4" s="180" customFormat="1" ht="12" customHeight="1">
      <c r="A31" s="227" t="s">
        <v>107</v>
      </c>
      <c r="B31" s="60" t="s">
        <v>130</v>
      </c>
      <c r="C31" s="224"/>
      <c r="D31" s="224"/>
    </row>
    <row r="32" spans="1:4" s="180" customFormat="1" ht="12" customHeight="1" thickBot="1">
      <c r="A32" s="222" t="s">
        <v>109</v>
      </c>
      <c r="B32" s="229" t="s">
        <v>132</v>
      </c>
      <c r="C32" s="230"/>
      <c r="D32" s="230"/>
    </row>
    <row r="33" spans="1:4" s="180" customFormat="1" ht="12" customHeight="1" thickBot="1">
      <c r="A33" s="172" t="s">
        <v>125</v>
      </c>
      <c r="B33" s="20" t="s">
        <v>299</v>
      </c>
      <c r="C33" s="226"/>
      <c r="D33" s="226"/>
    </row>
    <row r="34" spans="1:4" s="178" customFormat="1" ht="12" customHeight="1" thickBot="1">
      <c r="A34" s="172" t="s">
        <v>268</v>
      </c>
      <c r="B34" s="20" t="s">
        <v>411</v>
      </c>
      <c r="C34" s="226"/>
      <c r="D34" s="226"/>
    </row>
    <row r="35" spans="1:4" s="178" customFormat="1" ht="12" customHeight="1" thickBot="1">
      <c r="A35" s="172" t="s">
        <v>147</v>
      </c>
      <c r="B35" s="20" t="s">
        <v>412</v>
      </c>
      <c r="C35" s="219">
        <f>+C8+C19+C24+C25+C29+C33+C34</f>
        <v>0</v>
      </c>
      <c r="D35" s="219">
        <f>+D8+D19+D24+D25+D29+D33+D34</f>
        <v>11657</v>
      </c>
    </row>
    <row r="36" spans="1:4" s="178" customFormat="1" ht="12" customHeight="1" thickBot="1">
      <c r="A36" s="231" t="s">
        <v>157</v>
      </c>
      <c r="B36" s="20" t="s">
        <v>413</v>
      </c>
      <c r="C36" s="219">
        <f>+C37+C38+C39</f>
        <v>92117578</v>
      </c>
      <c r="D36" s="219">
        <f>+D37+D38+D39</f>
        <v>94505348</v>
      </c>
    </row>
    <row r="37" spans="1:4" s="178" customFormat="1" ht="12" customHeight="1">
      <c r="A37" s="227" t="s">
        <v>414</v>
      </c>
      <c r="B37" s="74" t="s">
        <v>355</v>
      </c>
      <c r="C37" s="228">
        <v>225689</v>
      </c>
      <c r="D37" s="228">
        <v>225689</v>
      </c>
    </row>
    <row r="38" spans="1:4" s="180" customFormat="1" ht="12" customHeight="1">
      <c r="A38" s="227" t="s">
        <v>415</v>
      </c>
      <c r="B38" s="60" t="s">
        <v>416</v>
      </c>
      <c r="C38" s="224"/>
      <c r="D38" s="224"/>
    </row>
    <row r="39" spans="1:4" s="180" customFormat="1" ht="12" customHeight="1" thickBot="1">
      <c r="A39" s="222" t="s">
        <v>417</v>
      </c>
      <c r="B39" s="229" t="s">
        <v>418</v>
      </c>
      <c r="C39" s="230">
        <v>91891889</v>
      </c>
      <c r="D39" s="230">
        <v>94279659</v>
      </c>
    </row>
    <row r="40" spans="1:4" s="180" customFormat="1" ht="15" customHeight="1" thickBot="1">
      <c r="A40" s="231" t="s">
        <v>280</v>
      </c>
      <c r="B40" s="232" t="s">
        <v>419</v>
      </c>
      <c r="C40" s="219">
        <f>+C35+C36</f>
        <v>92117578</v>
      </c>
      <c r="D40" s="219">
        <f>+D35+D36</f>
        <v>94517005</v>
      </c>
    </row>
    <row r="41" spans="1:4" s="180" customFormat="1" ht="15" customHeight="1">
      <c r="A41" s="190"/>
      <c r="B41" s="191"/>
      <c r="C41" s="192"/>
      <c r="D41" s="192"/>
    </row>
    <row r="42" spans="1:4" ht="14.7" customHeight="1" thickBot="1">
      <c r="A42" s="193"/>
      <c r="B42" s="194"/>
      <c r="C42" s="195"/>
      <c r="D42" s="195"/>
    </row>
    <row r="43" spans="1:4" s="176" customFormat="1" ht="16.5" customHeight="1" thickBot="1">
      <c r="A43" s="292" t="s">
        <v>288</v>
      </c>
      <c r="B43" s="292"/>
      <c r="C43" s="292"/>
      <c r="D43" s="292"/>
    </row>
    <row r="44" spans="1:4" s="198" customFormat="1" ht="12" customHeight="1" thickBot="1">
      <c r="A44" s="172" t="s">
        <v>50</v>
      </c>
      <c r="B44" s="20" t="s">
        <v>420</v>
      </c>
      <c r="C44" s="219">
        <f>SUM(C45:C49)</f>
        <v>92117578</v>
      </c>
      <c r="D44" s="219">
        <f>SUM(D45:D49)</f>
        <v>94517005</v>
      </c>
    </row>
    <row r="45" spans="1:4" ht="12" customHeight="1">
      <c r="A45" s="222" t="s">
        <v>52</v>
      </c>
      <c r="B45" s="74" t="s">
        <v>210</v>
      </c>
      <c r="C45" s="228">
        <v>71203490</v>
      </c>
      <c r="D45" s="228">
        <v>74374235</v>
      </c>
    </row>
    <row r="46" spans="1:4" ht="12" customHeight="1">
      <c r="A46" s="222" t="s">
        <v>54</v>
      </c>
      <c r="B46" s="60" t="s">
        <v>211</v>
      </c>
      <c r="C46" s="223">
        <v>12600175</v>
      </c>
      <c r="D46" s="223">
        <v>12908141</v>
      </c>
    </row>
    <row r="47" spans="1:4" ht="12" customHeight="1">
      <c r="A47" s="222" t="s">
        <v>55</v>
      </c>
      <c r="B47" s="60" t="s">
        <v>212</v>
      </c>
      <c r="C47" s="223">
        <v>8313913</v>
      </c>
      <c r="D47" s="223">
        <v>7234629</v>
      </c>
    </row>
    <row r="48" spans="1:4" ht="12" customHeight="1">
      <c r="A48" s="222" t="s">
        <v>56</v>
      </c>
      <c r="B48" s="60" t="s">
        <v>213</v>
      </c>
      <c r="C48" s="223"/>
      <c r="D48" s="223"/>
    </row>
    <row r="49" spans="1:4" ht="12" customHeight="1">
      <c r="A49" s="222" t="s">
        <v>57</v>
      </c>
      <c r="B49" s="60" t="s">
        <v>215</v>
      </c>
      <c r="C49" s="223">
        <f>SUM(C50:C51)</f>
        <v>0</v>
      </c>
      <c r="D49" s="223"/>
    </row>
    <row r="50" spans="1:4" ht="12" customHeight="1">
      <c r="A50" s="248" t="s">
        <v>59</v>
      </c>
      <c r="B50" s="75" t="s">
        <v>431</v>
      </c>
      <c r="C50" s="224"/>
      <c r="D50" s="224"/>
    </row>
    <row r="51" spans="1:4" ht="12" customHeight="1" thickBot="1">
      <c r="A51" s="248" t="s">
        <v>217</v>
      </c>
      <c r="B51" s="75" t="s">
        <v>432</v>
      </c>
      <c r="C51" s="224"/>
      <c r="D51" s="224"/>
    </row>
    <row r="52" spans="1:4" ht="12" customHeight="1" thickBot="1">
      <c r="A52" s="172" t="s">
        <v>61</v>
      </c>
      <c r="B52" s="20" t="s">
        <v>421</v>
      </c>
      <c r="C52" s="219">
        <f>SUM(C53:C55)</f>
        <v>0</v>
      </c>
      <c r="D52" s="219">
        <f>SUM(D53:D55)</f>
        <v>0</v>
      </c>
    </row>
    <row r="53" spans="1:4" s="198" customFormat="1" ht="12" customHeight="1">
      <c r="A53" s="222" t="s">
        <v>63</v>
      </c>
      <c r="B53" s="74" t="s">
        <v>236</v>
      </c>
      <c r="C53" s="228"/>
      <c r="D53" s="228"/>
    </row>
    <row r="54" spans="1:4" ht="12" customHeight="1">
      <c r="A54" s="222" t="s">
        <v>65</v>
      </c>
      <c r="B54" s="60" t="s">
        <v>238</v>
      </c>
      <c r="C54" s="223"/>
      <c r="D54" s="223"/>
    </row>
    <row r="55" spans="1:4" ht="12" customHeight="1">
      <c r="A55" s="222" t="s">
        <v>67</v>
      </c>
      <c r="B55" s="60" t="s">
        <v>422</v>
      </c>
      <c r="C55" s="223"/>
      <c r="D55" s="223"/>
    </row>
    <row r="56" spans="1:4" ht="12" customHeight="1" thickBot="1">
      <c r="A56" s="222" t="s">
        <v>69</v>
      </c>
      <c r="B56" s="60" t="s">
        <v>423</v>
      </c>
      <c r="C56" s="223"/>
      <c r="D56" s="223"/>
    </row>
    <row r="57" spans="1:4" ht="12" customHeight="1" thickBot="1">
      <c r="A57" s="172" t="s">
        <v>75</v>
      </c>
      <c r="B57" s="233" t="s">
        <v>424</v>
      </c>
      <c r="C57" s="219">
        <f>+C44+C52</f>
        <v>92117578</v>
      </c>
      <c r="D57" s="219">
        <f>+D44+D52</f>
        <v>94517005</v>
      </c>
    </row>
    <row r="59" spans="1:4" ht="15" customHeight="1" thickBot="1">
      <c r="A59" s="211" t="s">
        <v>395</v>
      </c>
      <c r="B59" s="212"/>
      <c r="C59" s="213">
        <v>18</v>
      </c>
      <c r="D59" s="213">
        <v>18</v>
      </c>
    </row>
    <row r="60" spans="1:4" ht="14.25" customHeight="1" thickBot="1">
      <c r="A60" s="211" t="s">
        <v>396</v>
      </c>
      <c r="B60" s="212"/>
      <c r="C60" s="213">
        <v>0</v>
      </c>
      <c r="D60" s="213">
        <v>0</v>
      </c>
    </row>
  </sheetData>
  <sheetProtection selectLockedCells="1" selectUnlockedCells="1"/>
  <mergeCells count="4">
    <mergeCell ref="B2:D2"/>
    <mergeCell ref="B3:D3"/>
    <mergeCell ref="A7:D7"/>
    <mergeCell ref="A43:D43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4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50"/>
  </sheetPr>
  <dimension ref="A1:D58"/>
  <sheetViews>
    <sheetView topLeftCell="B1" zoomScaleSheetLayoutView="145" workbookViewId="0">
      <selection activeCell="G19" sqref="G19"/>
    </sheetView>
  </sheetViews>
  <sheetFormatPr defaultColWidth="9.33203125" defaultRowHeight="14.7" customHeight="1"/>
  <cols>
    <col min="1" max="1" width="18.6640625" style="215" customWidth="1"/>
    <col min="2" max="2" width="62" style="157" customWidth="1"/>
    <col min="3" max="4" width="15.77734375" style="216" customWidth="1"/>
    <col min="5" max="16384" width="9.33203125" style="157"/>
  </cols>
  <sheetData>
    <row r="1" spans="1:4" s="161" customFormat="1" ht="21" customHeight="1" thickBot="1">
      <c r="A1" s="158"/>
      <c r="B1" s="217" t="str">
        <f>+CONCATENATE("7.1. melléklet a 10/2020. (XI.30.) önkormányzati rendelethez")</f>
        <v>7.1. melléklet a 10/2020. (XI.30.) önkormányzati rendelethez</v>
      </c>
      <c r="C1" s="159"/>
      <c r="D1" s="159"/>
    </row>
    <row r="2" spans="1:4" s="163" customFormat="1" ht="25.5" customHeight="1">
      <c r="A2" s="162" t="s">
        <v>397</v>
      </c>
      <c r="B2" s="290" t="s">
        <v>425</v>
      </c>
      <c r="C2" s="290"/>
      <c r="D2" s="290"/>
    </row>
    <row r="3" spans="1:4" s="163" customFormat="1" ht="25.35" customHeight="1" thickBot="1">
      <c r="A3" s="164" t="s">
        <v>426</v>
      </c>
      <c r="B3" s="291" t="s">
        <v>383</v>
      </c>
      <c r="C3" s="291"/>
      <c r="D3" s="291"/>
    </row>
    <row r="4" spans="1:4" s="167" customFormat="1" ht="15.9" customHeight="1" thickBot="1">
      <c r="A4" s="165"/>
      <c r="B4" s="165"/>
      <c r="C4" s="166"/>
      <c r="D4" s="166"/>
    </row>
    <row r="5" spans="1:4" ht="25.95" customHeight="1" thickBot="1">
      <c r="A5" s="168" t="s">
        <v>384</v>
      </c>
      <c r="B5" s="169" t="s">
        <v>385</v>
      </c>
      <c r="C5" s="171" t="s">
        <v>43</v>
      </c>
      <c r="D5" s="249" t="s">
        <v>44</v>
      </c>
    </row>
    <row r="6" spans="1:4" s="176" customFormat="1" ht="12.9" customHeight="1" thickBot="1">
      <c r="A6" s="172" t="s">
        <v>45</v>
      </c>
      <c r="B6" s="173" t="s">
        <v>46</v>
      </c>
      <c r="C6" s="174" t="s">
        <v>47</v>
      </c>
      <c r="D6" s="175" t="s">
        <v>48</v>
      </c>
    </row>
    <row r="7" spans="1:4" s="176" customFormat="1" ht="15.9" customHeight="1" thickBot="1">
      <c r="A7" s="292" t="s">
        <v>287</v>
      </c>
      <c r="B7" s="292"/>
      <c r="C7" s="292"/>
      <c r="D7" s="292"/>
    </row>
    <row r="8" spans="1:4" s="178" customFormat="1" ht="12" customHeight="1" thickBot="1">
      <c r="A8" s="172" t="s">
        <v>50</v>
      </c>
      <c r="B8" s="218" t="s">
        <v>400</v>
      </c>
      <c r="C8" s="219">
        <f>SUM(C9:C18)</f>
        <v>540510</v>
      </c>
      <c r="D8" s="234">
        <f>SUM(D9:D18)</f>
        <v>546579</v>
      </c>
    </row>
    <row r="9" spans="1:4" s="178" customFormat="1" ht="12" customHeight="1">
      <c r="A9" s="220" t="s">
        <v>52</v>
      </c>
      <c r="B9" s="58" t="s">
        <v>106</v>
      </c>
      <c r="C9" s="221"/>
      <c r="D9" s="235"/>
    </row>
    <row r="10" spans="1:4" s="178" customFormat="1" ht="12" customHeight="1">
      <c r="A10" s="222" t="s">
        <v>54</v>
      </c>
      <c r="B10" s="60" t="s">
        <v>108</v>
      </c>
      <c r="C10" s="223"/>
      <c r="D10" s="236"/>
    </row>
    <row r="11" spans="1:4" s="178" customFormat="1" ht="12" customHeight="1">
      <c r="A11" s="222" t="s">
        <v>55</v>
      </c>
      <c r="B11" s="60" t="s">
        <v>110</v>
      </c>
      <c r="C11" s="223">
        <v>300000</v>
      </c>
      <c r="D11" s="223">
        <v>300000</v>
      </c>
    </row>
    <row r="12" spans="1:4" s="178" customFormat="1" ht="12" customHeight="1">
      <c r="A12" s="222" t="s">
        <v>56</v>
      </c>
      <c r="B12" s="60" t="s">
        <v>112</v>
      </c>
      <c r="C12" s="223"/>
      <c r="D12" s="223"/>
    </row>
    <row r="13" spans="1:4" s="178" customFormat="1" ht="12" customHeight="1">
      <c r="A13" s="222" t="s">
        <v>57</v>
      </c>
      <c r="B13" s="60" t="s">
        <v>114</v>
      </c>
      <c r="C13" s="223">
        <v>189378</v>
      </c>
      <c r="D13" s="223">
        <v>191186</v>
      </c>
    </row>
    <row r="14" spans="1:4" s="178" customFormat="1" ht="12" customHeight="1">
      <c r="A14" s="222" t="s">
        <v>59</v>
      </c>
      <c r="B14" s="60" t="s">
        <v>401</v>
      </c>
      <c r="C14" s="223">
        <v>51132</v>
      </c>
      <c r="D14" s="223">
        <v>51624</v>
      </c>
    </row>
    <row r="15" spans="1:4" s="180" customFormat="1" ht="12" customHeight="1">
      <c r="A15" s="222" t="s">
        <v>217</v>
      </c>
      <c r="B15" s="75" t="s">
        <v>402</v>
      </c>
      <c r="C15" s="223"/>
      <c r="D15" s="236"/>
    </row>
    <row r="16" spans="1:4" s="180" customFormat="1" ht="12" customHeight="1">
      <c r="A16" s="222" t="s">
        <v>219</v>
      </c>
      <c r="B16" s="60" t="s">
        <v>120</v>
      </c>
      <c r="C16" s="224"/>
      <c r="D16" s="237">
        <v>30</v>
      </c>
    </row>
    <row r="17" spans="1:4" s="178" customFormat="1" ht="12" customHeight="1">
      <c r="A17" s="222" t="s">
        <v>221</v>
      </c>
      <c r="B17" s="60" t="s">
        <v>122</v>
      </c>
      <c r="C17" s="223"/>
      <c r="D17" s="236"/>
    </row>
    <row r="18" spans="1:4" s="180" customFormat="1" ht="12" customHeight="1" thickBot="1">
      <c r="A18" s="222" t="s">
        <v>223</v>
      </c>
      <c r="B18" s="75" t="s">
        <v>124</v>
      </c>
      <c r="C18" s="225"/>
      <c r="D18" s="238">
        <v>3739</v>
      </c>
    </row>
    <row r="19" spans="1:4" s="180" customFormat="1" ht="12" customHeight="1" thickBot="1">
      <c r="A19" s="172" t="s">
        <v>61</v>
      </c>
      <c r="B19" s="218" t="s">
        <v>403</v>
      </c>
      <c r="C19" s="219">
        <f>SUM(C20:C22)</f>
        <v>0</v>
      </c>
      <c r="D19" s="234">
        <f>SUM(D20:D22)</f>
        <v>0</v>
      </c>
    </row>
    <row r="20" spans="1:4" s="180" customFormat="1" ht="12" customHeight="1">
      <c r="A20" s="222" t="s">
        <v>63</v>
      </c>
      <c r="B20" s="74" t="s">
        <v>64</v>
      </c>
      <c r="C20" s="223"/>
      <c r="D20" s="236"/>
    </row>
    <row r="21" spans="1:4" s="180" customFormat="1" ht="12" customHeight="1">
      <c r="A21" s="222" t="s">
        <v>65</v>
      </c>
      <c r="B21" s="60" t="s">
        <v>404</v>
      </c>
      <c r="C21" s="223"/>
      <c r="D21" s="236"/>
    </row>
    <row r="22" spans="1:4" s="180" customFormat="1" ht="12" customHeight="1">
      <c r="A22" s="222" t="s">
        <v>67</v>
      </c>
      <c r="B22" s="60" t="s">
        <v>405</v>
      </c>
      <c r="C22" s="223"/>
      <c r="D22" s="236"/>
    </row>
    <row r="23" spans="1:4" s="178" customFormat="1" ht="12" customHeight="1" thickBot="1">
      <c r="A23" s="222" t="s">
        <v>69</v>
      </c>
      <c r="B23" s="60" t="s">
        <v>427</v>
      </c>
      <c r="C23" s="223"/>
      <c r="D23" s="236"/>
    </row>
    <row r="24" spans="1:4" s="178" customFormat="1" ht="12" customHeight="1" thickBot="1">
      <c r="A24" s="172" t="s">
        <v>75</v>
      </c>
      <c r="B24" s="20" t="s">
        <v>298</v>
      </c>
      <c r="C24" s="226"/>
      <c r="D24" s="239"/>
    </row>
    <row r="25" spans="1:4" s="178" customFormat="1" ht="12" customHeight="1" thickBot="1">
      <c r="A25" s="172" t="s">
        <v>257</v>
      </c>
      <c r="B25" s="20" t="s">
        <v>407</v>
      </c>
      <c r="C25" s="219">
        <f>+C26+C27</f>
        <v>0</v>
      </c>
      <c r="D25" s="234">
        <f>+D26+D27</f>
        <v>0</v>
      </c>
    </row>
    <row r="26" spans="1:4" s="178" customFormat="1" ht="12" customHeight="1">
      <c r="A26" s="227" t="s">
        <v>91</v>
      </c>
      <c r="B26" s="74" t="s">
        <v>404</v>
      </c>
      <c r="C26" s="228"/>
      <c r="D26" s="240"/>
    </row>
    <row r="27" spans="1:4" s="178" customFormat="1" ht="12" customHeight="1">
      <c r="A27" s="227" t="s">
        <v>97</v>
      </c>
      <c r="B27" s="60" t="s">
        <v>408</v>
      </c>
      <c r="C27" s="224"/>
      <c r="D27" s="237"/>
    </row>
    <row r="28" spans="1:4" s="178" customFormat="1" ht="12" customHeight="1" thickBot="1">
      <c r="A28" s="222" t="s">
        <v>99</v>
      </c>
      <c r="B28" s="229" t="s">
        <v>428</v>
      </c>
      <c r="C28" s="230"/>
      <c r="D28" s="241"/>
    </row>
    <row r="29" spans="1:4" s="178" customFormat="1" ht="12" customHeight="1" thickBot="1">
      <c r="A29" s="172" t="s">
        <v>103</v>
      </c>
      <c r="B29" s="20" t="s">
        <v>410</v>
      </c>
      <c r="C29" s="219">
        <f>+C30+C31+C32</f>
        <v>0</v>
      </c>
      <c r="D29" s="234">
        <f>+D30+D31+D32</f>
        <v>0</v>
      </c>
    </row>
    <row r="30" spans="1:4" s="178" customFormat="1" ht="12" customHeight="1">
      <c r="A30" s="227" t="s">
        <v>105</v>
      </c>
      <c r="B30" s="74" t="s">
        <v>128</v>
      </c>
      <c r="C30" s="228"/>
      <c r="D30" s="240"/>
    </row>
    <row r="31" spans="1:4" s="178" customFormat="1" ht="12" customHeight="1">
      <c r="A31" s="227" t="s">
        <v>107</v>
      </c>
      <c r="B31" s="60" t="s">
        <v>130</v>
      </c>
      <c r="C31" s="224"/>
      <c r="D31" s="237"/>
    </row>
    <row r="32" spans="1:4" s="178" customFormat="1" ht="12" customHeight="1" thickBot="1">
      <c r="A32" s="222" t="s">
        <v>109</v>
      </c>
      <c r="B32" s="229" t="s">
        <v>132</v>
      </c>
      <c r="C32" s="230"/>
      <c r="D32" s="241"/>
    </row>
    <row r="33" spans="1:4" s="178" customFormat="1" ht="12" customHeight="1" thickBot="1">
      <c r="A33" s="172" t="s">
        <v>125</v>
      </c>
      <c r="B33" s="20" t="s">
        <v>299</v>
      </c>
      <c r="C33" s="226"/>
      <c r="D33" s="239">
        <v>100000</v>
      </c>
    </row>
    <row r="34" spans="1:4" s="178" customFormat="1" ht="12" customHeight="1" thickBot="1">
      <c r="A34" s="172" t="s">
        <v>268</v>
      </c>
      <c r="B34" s="20" t="s">
        <v>411</v>
      </c>
      <c r="C34" s="226"/>
      <c r="D34" s="239"/>
    </row>
    <row r="35" spans="1:4" s="178" customFormat="1" ht="12" customHeight="1" thickBot="1">
      <c r="A35" s="172" t="s">
        <v>147</v>
      </c>
      <c r="B35" s="20" t="s">
        <v>429</v>
      </c>
      <c r="C35" s="219">
        <f>+C8+C19+C24+C25+C29+C33+C34</f>
        <v>540510</v>
      </c>
      <c r="D35" s="234">
        <f>+D8+D19+D24+D25+D29+D33+D34</f>
        <v>646579</v>
      </c>
    </row>
    <row r="36" spans="1:4" s="180" customFormat="1" ht="12" customHeight="1" thickBot="1">
      <c r="A36" s="231" t="s">
        <v>157</v>
      </c>
      <c r="B36" s="20" t="s">
        <v>413</v>
      </c>
      <c r="C36" s="219">
        <f>+C37+C38+C39</f>
        <v>39605953</v>
      </c>
      <c r="D36" s="234">
        <f>+D37+D38+D39</f>
        <v>39943092</v>
      </c>
    </row>
    <row r="37" spans="1:4" s="180" customFormat="1" ht="15" customHeight="1">
      <c r="A37" s="227" t="s">
        <v>414</v>
      </c>
      <c r="B37" s="74" t="s">
        <v>355</v>
      </c>
      <c r="C37" s="228">
        <v>125756</v>
      </c>
      <c r="D37" s="240">
        <v>125756</v>
      </c>
    </row>
    <row r="38" spans="1:4" s="180" customFormat="1" ht="15" customHeight="1">
      <c r="A38" s="227" t="s">
        <v>415</v>
      </c>
      <c r="B38" s="60" t="s">
        <v>416</v>
      </c>
      <c r="C38" s="224"/>
      <c r="D38" s="237"/>
    </row>
    <row r="39" spans="1:4" ht="14.7" customHeight="1" thickBot="1">
      <c r="A39" s="222" t="s">
        <v>417</v>
      </c>
      <c r="B39" s="229" t="s">
        <v>418</v>
      </c>
      <c r="C39" s="230">
        <v>39480197</v>
      </c>
      <c r="D39" s="241">
        <v>39817336</v>
      </c>
    </row>
    <row r="40" spans="1:4" s="176" customFormat="1" ht="16.5" customHeight="1" thickBot="1">
      <c r="A40" s="231" t="s">
        <v>280</v>
      </c>
      <c r="B40" s="232" t="s">
        <v>419</v>
      </c>
      <c r="C40" s="219">
        <f>+C35+C36</f>
        <v>40146463</v>
      </c>
      <c r="D40" s="234">
        <f>+D35+D36</f>
        <v>40589671</v>
      </c>
    </row>
    <row r="41" spans="1:4" s="198" customFormat="1" ht="12" customHeight="1">
      <c r="A41" s="190"/>
      <c r="B41" s="191"/>
      <c r="C41" s="192"/>
      <c r="D41" s="192"/>
    </row>
    <row r="42" spans="1:4" ht="12" customHeight="1" thickBot="1">
      <c r="A42" s="193"/>
      <c r="B42" s="194"/>
      <c r="C42" s="195"/>
      <c r="D42" s="195"/>
    </row>
    <row r="43" spans="1:4" ht="12" customHeight="1" thickBot="1">
      <c r="A43" s="292" t="s">
        <v>288</v>
      </c>
      <c r="B43" s="292"/>
      <c r="C43" s="292"/>
      <c r="D43" s="292"/>
    </row>
    <row r="44" spans="1:4" ht="12" customHeight="1" thickBot="1">
      <c r="A44" s="172" t="s">
        <v>50</v>
      </c>
      <c r="B44" s="20" t="s">
        <v>420</v>
      </c>
      <c r="C44" s="219">
        <f>SUM(C45:C49)</f>
        <v>39396463</v>
      </c>
      <c r="D44" s="219">
        <f>SUM(D45:D49)</f>
        <v>39969725</v>
      </c>
    </row>
    <row r="45" spans="1:4" ht="12" customHeight="1">
      <c r="A45" s="222" t="s">
        <v>52</v>
      </c>
      <c r="B45" s="74" t="s">
        <v>210</v>
      </c>
      <c r="C45" s="228">
        <v>25470229</v>
      </c>
      <c r="D45" s="228">
        <v>25866278</v>
      </c>
    </row>
    <row r="46" spans="1:4" ht="12" customHeight="1">
      <c r="A46" s="222" t="s">
        <v>54</v>
      </c>
      <c r="B46" s="60" t="s">
        <v>211</v>
      </c>
      <c r="C46" s="223">
        <v>4485544</v>
      </c>
      <c r="D46" s="223">
        <v>4538176</v>
      </c>
    </row>
    <row r="47" spans="1:4" ht="12" customHeight="1">
      <c r="A47" s="222" t="s">
        <v>55</v>
      </c>
      <c r="B47" s="60" t="s">
        <v>212</v>
      </c>
      <c r="C47" s="223">
        <v>9440690</v>
      </c>
      <c r="D47" s="223">
        <v>9565271</v>
      </c>
    </row>
    <row r="48" spans="1:4" s="198" customFormat="1" ht="12" customHeight="1">
      <c r="A48" s="222" t="s">
        <v>56</v>
      </c>
      <c r="B48" s="60" t="s">
        <v>213</v>
      </c>
      <c r="C48" s="223"/>
      <c r="D48" s="223"/>
    </row>
    <row r="49" spans="1:4" ht="12" customHeight="1" thickBot="1">
      <c r="A49" s="222" t="s">
        <v>57</v>
      </c>
      <c r="B49" s="60" t="s">
        <v>215</v>
      </c>
      <c r="C49" s="223"/>
      <c r="D49" s="223"/>
    </row>
    <row r="50" spans="1:4" s="246" customFormat="1" ht="12" customHeight="1" thickBot="1">
      <c r="A50" s="242" t="s">
        <v>61</v>
      </c>
      <c r="B50" s="243" t="s">
        <v>421</v>
      </c>
      <c r="C50" s="244">
        <f>SUM(C51:C53)</f>
        <v>750000</v>
      </c>
      <c r="D50" s="245">
        <f>SUM(D51:D53)</f>
        <v>619946</v>
      </c>
    </row>
    <row r="51" spans="1:4" ht="12" customHeight="1">
      <c r="A51" s="222" t="s">
        <v>63</v>
      </c>
      <c r="B51" s="74" t="s">
        <v>236</v>
      </c>
      <c r="C51" s="228">
        <v>250000</v>
      </c>
      <c r="D51" s="228">
        <v>119946</v>
      </c>
    </row>
    <row r="52" spans="1:4" ht="12" customHeight="1">
      <c r="A52" s="222" t="s">
        <v>65</v>
      </c>
      <c r="B52" s="60" t="s">
        <v>238</v>
      </c>
      <c r="C52" s="223">
        <v>500000</v>
      </c>
      <c r="D52" s="223">
        <v>500000</v>
      </c>
    </row>
    <row r="53" spans="1:4" ht="15" customHeight="1">
      <c r="A53" s="222" t="s">
        <v>67</v>
      </c>
      <c r="B53" s="60" t="s">
        <v>422</v>
      </c>
      <c r="C53" s="223"/>
      <c r="D53" s="223"/>
    </row>
    <row r="54" spans="1:4" ht="14.7" customHeight="1" thickBot="1">
      <c r="A54" s="222" t="s">
        <v>69</v>
      </c>
      <c r="B54" s="60" t="s">
        <v>430</v>
      </c>
      <c r="C54" s="223"/>
      <c r="D54" s="223"/>
    </row>
    <row r="55" spans="1:4" ht="15" customHeight="1" thickBot="1">
      <c r="A55" s="172" t="s">
        <v>75</v>
      </c>
      <c r="B55" s="233" t="s">
        <v>424</v>
      </c>
      <c r="C55" s="219">
        <f>+C44+C50</f>
        <v>40146463</v>
      </c>
      <c r="D55" s="219">
        <f>+D44+D50</f>
        <v>40589671</v>
      </c>
    </row>
    <row r="57" spans="1:4" ht="14.7" customHeight="1" thickBot="1">
      <c r="A57" s="211" t="s">
        <v>395</v>
      </c>
      <c r="B57" s="212"/>
      <c r="C57" s="213">
        <v>6</v>
      </c>
      <c r="D57" s="213">
        <v>6</v>
      </c>
    </row>
    <row r="58" spans="1:4" ht="14.7" customHeight="1" thickBot="1">
      <c r="A58" s="211" t="s">
        <v>396</v>
      </c>
      <c r="B58" s="212"/>
      <c r="C58" s="213">
        <v>0</v>
      </c>
      <c r="D58" s="213">
        <v>0</v>
      </c>
    </row>
  </sheetData>
  <sheetProtection selectLockedCells="1" selectUnlockedCells="1"/>
  <mergeCells count="4">
    <mergeCell ref="B2:D2"/>
    <mergeCell ref="B3:D3"/>
    <mergeCell ref="A7:D7"/>
    <mergeCell ref="A43:D43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4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zoomScale="120" zoomScaleNormal="120" zoomScaleSheetLayoutView="100" workbookViewId="0"/>
  </sheetViews>
  <sheetFormatPr defaultColWidth="12.77734375" defaultRowHeight="12.75" customHeight="1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5</vt:i4>
      </vt:variant>
    </vt:vector>
  </HeadingPairs>
  <TitlesOfParts>
    <vt:vector size="17" baseType="lpstr">
      <vt:lpstr>ÖSSZEFÜGGÉSEK</vt:lpstr>
      <vt:lpstr>rendelet módosítás 2020.11.30.</vt:lpstr>
      <vt:lpstr>2.1.sz.mell  </vt:lpstr>
      <vt:lpstr>2.2.sz.mell  </vt:lpstr>
      <vt:lpstr>ELLENŐRZÉS-1.sz.2.1.sz.2.2.sz.</vt:lpstr>
      <vt:lpstr>3.sz.mell.</vt:lpstr>
      <vt:lpstr>4.sz.mell.</vt:lpstr>
      <vt:lpstr>5.1. sz. mell</vt:lpstr>
      <vt:lpstr>6.1. sz. mell</vt:lpstr>
      <vt:lpstr>7.1. sz. mell.</vt:lpstr>
      <vt:lpstr>Munka1</vt:lpstr>
      <vt:lpstr>Munkalap19</vt:lpstr>
      <vt:lpstr>'5.1. sz. mell'!Nyomtatási_cím</vt:lpstr>
      <vt:lpstr>'6.1. sz. mell'!Nyomtatási_cím</vt:lpstr>
      <vt:lpstr>'7.1. sz. mell.'!Nyomtatási_cím</vt:lpstr>
      <vt:lpstr>'2.1.sz.mell  '!Nyomtatási_terület</vt:lpstr>
      <vt:lpstr>'rendelet módosítás 2020.11.30.'!Nyomtatási_terület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Leitner Pál</cp:lastModifiedBy>
  <cp:lastPrinted>2020-12-18T11:37:00Z</cp:lastPrinted>
  <dcterms:created xsi:type="dcterms:W3CDTF">2018-05-22T06:59:53Z</dcterms:created>
  <dcterms:modified xsi:type="dcterms:W3CDTF">2021-05-31T13:19:33Z</dcterms:modified>
</cp:coreProperties>
</file>