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7.1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7" i="1" l="1"/>
  <c r="E77" i="1"/>
  <c r="J73" i="1"/>
  <c r="I73" i="1"/>
  <c r="F73" i="1"/>
  <c r="E73" i="1"/>
  <c r="K71" i="1"/>
  <c r="H71" i="1"/>
  <c r="K70" i="1"/>
  <c r="G70" i="1"/>
  <c r="H70" i="1" s="1"/>
  <c r="K69" i="1"/>
  <c r="K73" i="1" s="1"/>
  <c r="H69" i="1"/>
  <c r="K68" i="1"/>
  <c r="H68" i="1"/>
  <c r="H73" i="1" s="1"/>
  <c r="G68" i="1"/>
  <c r="G73" i="1" s="1"/>
  <c r="J65" i="1"/>
  <c r="J75" i="1" s="1"/>
  <c r="J84" i="1" s="1"/>
  <c r="F65" i="1"/>
  <c r="F75" i="1" s="1"/>
  <c r="F84" i="1" s="1"/>
  <c r="E65" i="1"/>
  <c r="E75" i="1" s="1"/>
  <c r="E84" i="1" s="1"/>
  <c r="H63" i="1"/>
  <c r="H62" i="1"/>
  <c r="H61" i="1"/>
  <c r="H60" i="1"/>
  <c r="H59" i="1"/>
  <c r="H58" i="1"/>
  <c r="H57" i="1"/>
  <c r="K54" i="1"/>
  <c r="H54" i="1"/>
  <c r="G54" i="1"/>
  <c r="H51" i="1"/>
  <c r="K45" i="1"/>
  <c r="H45" i="1"/>
  <c r="G45" i="1"/>
  <c r="E45" i="1"/>
  <c r="H41" i="1"/>
  <c r="H40" i="1"/>
  <c r="I35" i="1"/>
  <c r="K35" i="1" s="1"/>
  <c r="H35" i="1"/>
  <c r="G35" i="1"/>
  <c r="E35" i="1"/>
  <c r="I34" i="1"/>
  <c r="I65" i="1" s="1"/>
  <c r="I75" i="1" s="1"/>
  <c r="I84" i="1" s="1"/>
  <c r="H34" i="1"/>
  <c r="G34" i="1"/>
  <c r="H31" i="1"/>
  <c r="K29" i="1"/>
  <c r="H29" i="1"/>
  <c r="I28" i="1"/>
  <c r="K28" i="1" s="1"/>
  <c r="H28" i="1"/>
  <c r="K18" i="1"/>
  <c r="G18" i="1"/>
  <c r="G65" i="1" s="1"/>
  <c r="G75" i="1" s="1"/>
  <c r="G84" i="1" s="1"/>
  <c r="H15" i="1"/>
  <c r="H14" i="1"/>
  <c r="K10" i="1"/>
  <c r="H10" i="1"/>
  <c r="K34" i="1" l="1"/>
  <c r="K65" i="1" s="1"/>
  <c r="K75" i="1" s="1"/>
  <c r="K84" i="1" s="1"/>
  <c r="H18" i="1"/>
  <c r="H65" i="1" s="1"/>
  <c r="H75" i="1" s="1"/>
  <c r="H84" i="1" s="1"/>
</calcChain>
</file>

<file path=xl/sharedStrings.xml><?xml version="1.0" encoding="utf-8"?>
<sst xmlns="http://schemas.openxmlformats.org/spreadsheetml/2006/main" count="224" uniqueCount="188">
  <si>
    <t>2017. évi eredeti ei.</t>
  </si>
  <si>
    <t>2017. évi  módosított ei. XI.30.</t>
  </si>
  <si>
    <t>Módosítási javaslat</t>
  </si>
  <si>
    <t>2017. évi  módosított ei. XII.31.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</si>
  <si>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</si>
  <si>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</si>
  <si>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</si>
  <si>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</si>
  <si>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</si>
  <si>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</si>
  <si>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</si>
  <si>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</si>
  <si>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</si>
  <si>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</si>
  <si>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</si>
  <si>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</si>
  <si>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</si>
  <si>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</si>
  <si>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</si>
  <si>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</si>
  <si>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</si>
  <si>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</si>
  <si>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</si>
  <si>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</si>
  <si>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</si>
  <si>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</si>
  <si>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</si>
  <si>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</si>
  <si>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</si>
  <si>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</si>
  <si>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</si>
  <si>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</si>
  <si>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</si>
  <si>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</si>
  <si>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</si>
  <si>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</si>
  <si>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</si>
  <si>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</si>
  <si>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</si>
  <si>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</si>
  <si>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</si>
  <si>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</si>
  <si>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</si>
  <si>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</si>
  <si>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</si>
  <si>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</si>
  <si>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086030</t>
  </si>
  <si>
    <t>Nemzetközi kulturális együttműködés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</si>
  <si>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</si>
  <si>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</si>
  <si>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</si>
  <si>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</si>
  <si>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</si>
  <si>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</si>
  <si>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</si>
  <si>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</si>
  <si>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</si>
  <si>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094260</t>
  </si>
  <si>
    <t>Hallgatói és oktatói ösztöndíjak, egyéb juttatások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</si>
  <si>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</si>
  <si>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</si>
  <si>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</si>
  <si>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</si>
  <si>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</si>
  <si>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</si>
  <si>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</si>
  <si>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</si>
  <si>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</si>
  <si>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"7. melléklet a  4/2017.(III.08.)önkormányzati rendelethez"</t>
  </si>
  <si>
    <t>2017. évi költségvetés  (Ft)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</si>
  <si>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</si>
  <si>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</si>
  <si>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</si>
  <si>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</si>
  <si>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</si>
  <si>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</si>
  <si>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</si>
  <si>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</si>
  <si>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</si>
  <si>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</si>
  <si>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</si>
  <si>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</si>
  <si>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</si>
  <si>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</si>
  <si>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</si>
  <si>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045161</t>
  </si>
  <si>
    <t>Kerékpárutak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</si>
  <si>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</si>
  <si>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</si>
  <si>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</si>
  <si>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</si>
  <si>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</si>
  <si>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21.</t>
  </si>
  <si>
    <t>072112</t>
  </si>
  <si>
    <t>Háziorvosi ügyelti ellátás</t>
  </si>
  <si>
    <t>22.</t>
  </si>
  <si>
    <t>074032</t>
  </si>
  <si>
    <t xml:space="preserve">Ifjúság-egészségügyi gondozás                               </t>
  </si>
  <si>
    <t>23.</t>
  </si>
  <si>
    <t>081030</t>
  </si>
  <si>
    <t xml:space="preserve">Sportlétesítmények, edzőtáborok működtetése és fejlesztése </t>
  </si>
  <si>
    <t>24.</t>
  </si>
  <si>
    <t>081041</t>
  </si>
  <si>
    <t>Versenysport-és utánpótlás-nevelési tevékenység és fejlesztése</t>
  </si>
  <si>
    <t>25.</t>
  </si>
  <si>
    <t>082044</t>
  </si>
  <si>
    <t>Könyvtári szolgáltatások</t>
  </si>
  <si>
    <t>26.</t>
  </si>
  <si>
    <t>27.</t>
  </si>
  <si>
    <t>083050</t>
  </si>
  <si>
    <t xml:space="preserve">Televízió-műsor szolgáltatása és támogatása                 </t>
  </si>
  <si>
    <t>28.</t>
  </si>
  <si>
    <t>084031</t>
  </si>
  <si>
    <t>Civil szervezetek működési támogatása</t>
  </si>
  <si>
    <t>29.</t>
  </si>
  <si>
    <t>084032</t>
  </si>
  <si>
    <t>Civil szervezetek programtámogatása</t>
  </si>
  <si>
    <t>30.</t>
  </si>
  <si>
    <t>084040</t>
  </si>
  <si>
    <t>Egyházak közösségi és hitéleti tevékenységének támogatása</t>
  </si>
  <si>
    <t>31.</t>
  </si>
  <si>
    <t>086010</t>
  </si>
  <si>
    <t>Határon túli magyarok egyéb támogatásai</t>
  </si>
  <si>
    <t>32.</t>
  </si>
  <si>
    <t>33.</t>
  </si>
  <si>
    <t xml:space="preserve">Óvodai nevelés, ellátás szakmai feladatai                   </t>
  </si>
  <si>
    <t>34.</t>
  </si>
  <si>
    <t>091211</t>
  </si>
  <si>
    <t>Köznevelési intézményben tanulók nappali rendsz. nevelésének, oktatásának szakmai faladatai</t>
  </si>
  <si>
    <t>35.</t>
  </si>
  <si>
    <t>36.</t>
  </si>
  <si>
    <t>37.</t>
  </si>
  <si>
    <t>38.</t>
  </si>
  <si>
    <t>102031</t>
  </si>
  <si>
    <t>39.</t>
  </si>
  <si>
    <t>104042</t>
  </si>
  <si>
    <t>Gyermekjóléti szolgáltatás</t>
  </si>
  <si>
    <t>40.</t>
  </si>
  <si>
    <t>41.</t>
  </si>
  <si>
    <t>106020</t>
  </si>
  <si>
    <t>Lakásfenntartással, lakhatással összefüggő támogatások</t>
  </si>
  <si>
    <t>42.</t>
  </si>
  <si>
    <t>43.</t>
  </si>
  <si>
    <t>107052</t>
  </si>
  <si>
    <t>Házi segítségnyújtás</t>
  </si>
  <si>
    <t>44.</t>
  </si>
  <si>
    <t>107054</t>
  </si>
  <si>
    <t>Családsegítés</t>
  </si>
  <si>
    <t>45.</t>
  </si>
  <si>
    <t>107055</t>
  </si>
  <si>
    <t>Falugondnoki, tanyagondnoki szolgáltatás</t>
  </si>
  <si>
    <t>46.</t>
  </si>
  <si>
    <t>107060</t>
  </si>
  <si>
    <t>Egyéb szociális pénzbeli és természetbeni ellátások, támogat</t>
  </si>
  <si>
    <t>47.</t>
  </si>
  <si>
    <t>Pályázatok:</t>
  </si>
  <si>
    <t>48.</t>
  </si>
  <si>
    <t xml:space="preserve">TOP-3.1.1-15 Alsóörs-Veszprém összekötő kerékpárút </t>
  </si>
  <si>
    <t>49.</t>
  </si>
  <si>
    <t>TOP-1.4.1-15 Bölcsöde építés</t>
  </si>
  <si>
    <t>50.</t>
  </si>
  <si>
    <t>TOP-3.2.1-15 Energetikai fejlesztés, előkészítés</t>
  </si>
  <si>
    <t>51.</t>
  </si>
  <si>
    <t>VP-6-7-4.1.1-16 Faluház energetikai pályázat</t>
  </si>
  <si>
    <t>52.</t>
  </si>
  <si>
    <t>EFOP-1.5.2-16-2017-00016 Humánszolgáltatások fejlesztése</t>
  </si>
  <si>
    <t>53.</t>
  </si>
  <si>
    <t>KEHOP-2.2.1-15-2015-00005 Bonyhád és aggl.térség szennyvíztelep fejlesztése</t>
  </si>
  <si>
    <t>54.</t>
  </si>
  <si>
    <t>Bethlen Gábor pályázat</t>
  </si>
  <si>
    <t>55.</t>
  </si>
  <si>
    <t>KEOP-4.10.0/N/14-2014-0107 fenntartási jelentés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</si>
  <si>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</si>
  <si>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</si>
  <si>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</si>
  <si>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</si>
  <si>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</si>
  <si>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</si>
  <si>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</si>
  <si>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</si>
  <si>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</si>
  <si>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</si>
  <si>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1. Személyi kiadások</t>
  </si>
  <si>
    <t>7. melléklet a 3/2018.(II.28.) önkormányzati rendelethez, hatályos 2018. március 1-től</t>
  </si>
  <si>
    <t>Létszám XI.30.</t>
  </si>
  <si>
    <t>Módosítás</t>
  </si>
  <si>
    <t>Létszám XII.31.</t>
  </si>
  <si>
    <t>Idősek nappali ellátása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</si>
</sst>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5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/>
    <xf numFmtId="3" fontId="3" fillId="0" borderId="7" xfId="0" applyNumberFormat="1" applyFont="1" applyFill="1" applyBorder="1"/>
    <xf numFmtId="3" fontId="3" fillId="0" borderId="6" xfId="0" applyNumberFormat="1" applyFont="1" applyFill="1" applyBorder="1"/>
    <xf numFmtId="0" fontId="3" fillId="0" borderId="0" xfId="0" applyFont="1" applyFill="1"/>
    <xf numFmtId="3" fontId="3" fillId="0" borderId="14" xfId="0" applyNumberFormat="1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49" fontId="2" fillId="0" borderId="25" xfId="0" applyNumberFormat="1" applyFont="1" applyFill="1" applyBorder="1" applyAlignment="1">
      <alignment horizontal="center"/>
    </xf>
    <xf numFmtId="49" fontId="3" fillId="0" borderId="22" xfId="0" applyNumberFormat="1" applyFont="1" applyFill="1" applyBorder="1" applyAlignment="1">
      <alignment horizontal="left" wrapText="1"/>
    </xf>
    <xf numFmtId="49" fontId="3" fillId="0" borderId="23" xfId="0" applyNumberFormat="1" applyFont="1" applyFill="1" applyBorder="1" applyAlignment="1">
      <alignment horizontal="left" wrapText="1"/>
    </xf>
    <xf numFmtId="49" fontId="2" fillId="0" borderId="26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left" wrapText="1"/>
    </xf>
    <xf numFmtId="0" fontId="3" fillId="0" borderId="22" xfId="0" applyFont="1" applyFill="1" applyBorder="1" applyAlignment="1">
      <alignment horizontal="left" wrapText="1"/>
    </xf>
    <xf numFmtId="49" fontId="2" fillId="0" borderId="24" xfId="0" applyNumberFormat="1" applyFont="1" applyFill="1" applyBorder="1" applyAlignment="1">
      <alignment horizontal="center"/>
    </xf>
    <xf numFmtId="0" fontId="4" fillId="0" borderId="22" xfId="0" applyFont="1" applyFill="1" applyBorder="1"/>
    <xf numFmtId="0" fontId="2" fillId="0" borderId="0" xfId="0" applyFont="1" applyFill="1"/>
    <xf numFmtId="49" fontId="2" fillId="0" borderId="25" xfId="0" quotePrefix="1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/>
    </xf>
    <xf numFmtId="49" fontId="2" fillId="3" borderId="26" xfId="0" applyNumberFormat="1" applyFont="1" applyFill="1" applyBorder="1" applyAlignment="1">
      <alignment horizontal="center"/>
    </xf>
    <xf numFmtId="0" fontId="3" fillId="3" borderId="22" xfId="0" applyFont="1" applyFill="1" applyBorder="1"/>
    <xf numFmtId="49" fontId="3" fillId="0" borderId="18" xfId="0" applyNumberFormat="1" applyFont="1" applyFill="1" applyBorder="1" applyAlignment="1">
      <alignment horizontal="left" wrapText="1"/>
    </xf>
    <xf numFmtId="0" fontId="4" fillId="0" borderId="18" xfId="0" applyFont="1" applyFill="1" applyBorder="1"/>
    <xf numFmtId="49" fontId="2" fillId="2" borderId="26" xfId="0" applyNumberFormat="1" applyFont="1" applyFill="1" applyBorder="1" applyAlignment="1">
      <alignment horizontal="center"/>
    </xf>
    <xf numFmtId="0" fontId="4" fillId="2" borderId="18" xfId="0" applyFont="1" applyFill="1" applyBorder="1"/>
    <xf numFmtId="3" fontId="3" fillId="0" borderId="0" xfId="0" applyNumberFormat="1" applyFont="1" applyFill="1"/>
    <xf numFmtId="0" fontId="3" fillId="2" borderId="18" xfId="0" applyFont="1" applyFill="1" applyBorder="1" applyAlignment="1">
      <alignment horizontal="left" wrapText="1"/>
    </xf>
    <xf numFmtId="3" fontId="3" fillId="2" borderId="11" xfId="0" applyNumberFormat="1" applyFont="1" applyFill="1" applyBorder="1"/>
    <xf numFmtId="0" fontId="2" fillId="0" borderId="13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19" xfId="0" applyFont="1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13" xfId="0" applyFont="1" applyFill="1" applyBorder="1"/>
    <xf numFmtId="0" fontId="3" fillId="0" borderId="33" xfId="0" applyFont="1" applyFill="1" applyBorder="1" applyAlignment="1">
      <alignment horizontal="center"/>
    </xf>
    <xf numFmtId="3" fontId="3" fillId="0" borderId="5" xfId="0" applyNumberFormat="1" applyFont="1" applyFill="1" applyBorder="1"/>
    <xf numFmtId="0" fontId="3" fillId="0" borderId="34" xfId="0" applyFont="1" applyFill="1" applyBorder="1" applyAlignment="1">
      <alignment horizontal="center"/>
    </xf>
    <xf numFmtId="49" fontId="3" fillId="0" borderId="35" xfId="0" applyNumberFormat="1" applyFont="1" applyFill="1" applyBorder="1" applyAlignment="1">
      <alignment horizontal="center"/>
    </xf>
    <xf numFmtId="0" fontId="3" fillId="0" borderId="36" xfId="0" quotePrefix="1" applyFont="1" applyFill="1" applyBorder="1" applyAlignment="1">
      <alignment wrapText="1"/>
    </xf>
    <xf numFmtId="3" fontId="3" fillId="0" borderId="11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wrapText="1"/>
    </xf>
    <xf numFmtId="49" fontId="3" fillId="0" borderId="25" xfId="0" applyNumberFormat="1" applyFont="1" applyFill="1" applyBorder="1"/>
    <xf numFmtId="0" fontId="2" fillId="0" borderId="30" xfId="0" quotePrefix="1" applyFont="1" applyFill="1" applyBorder="1" applyAlignment="1">
      <alignment wrapText="1"/>
    </xf>
    <xf numFmtId="0" fontId="2" fillId="0" borderId="22" xfId="0" applyFont="1" applyFill="1" applyBorder="1" applyAlignment="1">
      <alignment wrapText="1"/>
    </xf>
    <xf numFmtId="0" fontId="2" fillId="0" borderId="13" xfId="0" applyFont="1" applyFill="1" applyBorder="1" applyAlignment="1"/>
    <xf numFmtId="0" fontId="2" fillId="0" borderId="32" xfId="0" applyFont="1" applyFill="1" applyBorder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3" fontId="2" fillId="0" borderId="5" xfId="0" applyNumberFormat="1" applyFont="1" applyFill="1" applyBorder="1"/>
    <xf numFmtId="2" fontId="3" fillId="0" borderId="5" xfId="0" applyNumberFormat="1" applyFont="1" applyFill="1" applyBorder="1"/>
    <xf numFmtId="2" fontId="3" fillId="0" borderId="7" xfId="0" applyNumberFormat="1" applyFont="1" applyFill="1" applyBorder="1"/>
    <xf numFmtId="2" fontId="3" fillId="0" borderId="6" xfId="0" applyNumberFormat="1" applyFont="1" applyFill="1" applyBorder="1"/>
    <xf numFmtId="2" fontId="3" fillId="0" borderId="14" xfId="0" applyNumberFormat="1" applyFont="1" applyFill="1" applyBorder="1"/>
    <xf numFmtId="0" fontId="2" fillId="3" borderId="9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3" fontId="3" fillId="3" borderId="7" xfId="0" applyNumberFormat="1" applyFont="1" applyFill="1" applyBorder="1"/>
    <xf numFmtId="49" fontId="2" fillId="2" borderId="26" xfId="0" applyNumberFormat="1" applyFont="1" applyFill="1" applyBorder="1" applyAlignment="1">
      <alignment horizontal="left"/>
    </xf>
    <xf numFmtId="3" fontId="3" fillId="2" borderId="14" xfId="0" applyNumberFormat="1" applyFont="1" applyFill="1" applyBorder="1"/>
    <xf numFmtId="3" fontId="2" fillId="0" borderId="4" xfId="0" applyNumberFormat="1" applyFont="1" applyFill="1" applyBorder="1" applyAlignment="1"/>
    <xf numFmtId="4" fontId="2" fillId="0" borderId="4" xfId="0" applyNumberFormat="1" applyFont="1" applyFill="1" applyBorder="1" applyAlignment="1"/>
    <xf numFmtId="3" fontId="3" fillId="0" borderId="9" xfId="0" applyNumberFormat="1" applyFont="1" applyFill="1" applyBorder="1"/>
    <xf numFmtId="3" fontId="3" fillId="0" borderId="0" xfId="0" applyNumberFormat="1" applyFont="1" applyFill="1" applyBorder="1"/>
    <xf numFmtId="4" fontId="3" fillId="0" borderId="0" xfId="0" applyNumberFormat="1" applyFont="1" applyFill="1" applyBorder="1"/>
    <xf numFmtId="4" fontId="3" fillId="0" borderId="8" xfId="0" applyNumberFormat="1" applyFont="1" applyFill="1" applyBorder="1"/>
    <xf numFmtId="0" fontId="2" fillId="0" borderId="28" xfId="0" applyFont="1" applyFill="1" applyBorder="1" applyAlignment="1"/>
    <xf numFmtId="0" fontId="2" fillId="0" borderId="28" xfId="0" applyFont="1" applyFill="1" applyBorder="1" applyAlignment="1">
      <alignment wrapText="1"/>
    </xf>
    <xf numFmtId="4" fontId="3" fillId="0" borderId="5" xfId="0" applyNumberFormat="1" applyFont="1" applyFill="1" applyBorder="1"/>
    <xf numFmtId="49" fontId="2" fillId="0" borderId="25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vertical="center" wrapText="1"/>
    </xf>
    <xf numFmtId="4" fontId="3" fillId="0" borderId="7" xfId="0" applyNumberFormat="1" applyFont="1" applyFill="1" applyBorder="1"/>
    <xf numFmtId="0" fontId="3" fillId="0" borderId="22" xfId="0" applyFont="1" applyFill="1" applyBorder="1" applyAlignment="1">
      <alignment wrapText="1"/>
    </xf>
    <xf numFmtId="3" fontId="3" fillId="3" borderId="11" xfId="0" applyNumberFormat="1" applyFont="1" applyFill="1" applyBorder="1"/>
    <xf numFmtId="4" fontId="3" fillId="3" borderId="11" xfId="0" applyNumberFormat="1" applyFont="1" applyFill="1" applyBorder="1"/>
    <xf numFmtId="3" fontId="2" fillId="0" borderId="17" xfId="0" applyNumberFormat="1" applyFont="1" applyFill="1" applyBorder="1"/>
    <xf numFmtId="4" fontId="2" fillId="0" borderId="17" xfId="0" applyNumberFormat="1" applyFont="1" applyFill="1" applyBorder="1"/>
    <xf numFmtId="0" fontId="3" fillId="0" borderId="10" xfId="0" applyFont="1" applyFill="1" applyBorder="1"/>
    <xf numFmtId="0" fontId="2" fillId="0" borderId="10" xfId="0" applyFont="1" applyFill="1" applyBorder="1" applyAlignment="1">
      <alignment wrapText="1"/>
    </xf>
    <xf numFmtId="4" fontId="2" fillId="0" borderId="4" xfId="0" applyNumberFormat="1" applyFont="1" applyFill="1" applyBorder="1"/>
    <xf numFmtId="0" fontId="3" fillId="0" borderId="37" xfId="0" applyFont="1" applyFill="1" applyBorder="1" applyAlignment="1">
      <alignment horizontal="center"/>
    </xf>
    <xf numFmtId="0" fontId="3" fillId="0" borderId="31" xfId="0" quotePrefix="1" applyFont="1" applyFill="1" applyBorder="1" applyAlignment="1">
      <alignment wrapText="1"/>
    </xf>
    <xf numFmtId="0" fontId="3" fillId="0" borderId="35" xfId="0" applyFont="1" applyFill="1" applyBorder="1" applyAlignment="1">
      <alignment horizontal="center"/>
    </xf>
    <xf numFmtId="4" fontId="3" fillId="0" borderId="11" xfId="0" applyNumberFormat="1" applyFont="1" applyFill="1" applyBorder="1"/>
    <xf numFmtId="0" fontId="3" fillId="0" borderId="9" xfId="0" applyFont="1" applyFill="1" applyBorder="1"/>
    <xf numFmtId="0" fontId="3" fillId="0" borderId="27" xfId="0" applyFont="1" applyFill="1" applyBorder="1" applyAlignment="1">
      <alignment horizontal="center"/>
    </xf>
    <xf numFmtId="3" fontId="3" fillId="0" borderId="2" xfId="0" applyNumberFormat="1" applyFont="1" applyFill="1" applyBorder="1"/>
    <xf numFmtId="4" fontId="3" fillId="0" borderId="2" xfId="0" applyNumberFormat="1" applyFont="1" applyFill="1" applyBorder="1"/>
    <xf numFmtId="0" fontId="3" fillId="0" borderId="20" xfId="0" applyFont="1" applyFill="1" applyBorder="1" applyAlignment="1">
      <alignment horizontal="center"/>
    </xf>
    <xf numFmtId="0" fontId="2" fillId="0" borderId="36" xfId="0" applyFont="1" applyFill="1" applyBorder="1" applyAlignment="1">
      <alignment wrapText="1"/>
    </xf>
    <xf numFmtId="0" fontId="2" fillId="0" borderId="10" xfId="0" applyFont="1" applyFill="1" applyBorder="1" applyAlignment="1"/>
    <xf numFmtId="0" fontId="3" fillId="0" borderId="29" xfId="0" applyFont="1" applyFill="1" applyBorder="1" applyAlignment="1">
      <alignment horizontal="center" wrapText="1"/>
    </xf>
    <xf numFmtId="3" fontId="2" fillId="0" borderId="3" xfId="0" applyNumberFormat="1" applyFont="1" applyFill="1" applyBorder="1" applyAlignment="1"/>
    <xf numFmtId="4" fontId="2" fillId="0" borderId="3" xfId="0" applyNumberFormat="1" applyFont="1" applyFill="1" applyBorder="1" applyAlignment="1"/>
  </cellXfs>
  <cellStyles count="2">
    <cellStyle name="Normál" xfId="0" builtinId="0"/>
    <cellStyle name="Normá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workbookViewId="0">
      <selection activeCell="D17" sqref="D17"/>
    </sheetView>
  </sheetViews>
  <sheetFormatPr defaultRowHeight="12.75" x14ac:dyDescent="0.2"/>
  <cols>
    <col min="1" max="1" width="7.7109375" style="60" customWidth="1"/>
    <col min="2" max="2" width="6.42578125" style="8" customWidth="1"/>
    <col min="3" max="3" width="11.28515625" style="8" customWidth="1"/>
    <col min="4" max="4" width="80.5703125" style="61" customWidth="1"/>
    <col min="5" max="7" width="11.85546875" style="8" customWidth="1"/>
    <col min="8" max="8" width="13.28515625" style="8" customWidth="1"/>
    <col min="9" max="11" width="10.85546875" style="8" customWidth="1"/>
    <col min="12" max="12" width="10" style="8" bestFit="1" customWidth="1"/>
    <col min="13" max="16384" width="9.140625" style="8"/>
  </cols>
  <sheetData>
    <row r="1" spans="1:12" x14ac:dyDescent="0.2">
      <c r="A1" s="10" t="s">
        <v>68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x14ac:dyDescent="0.2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x14ac:dyDescent="0.2">
      <c r="A3" s="11" t="s">
        <v>69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 x14ac:dyDescent="0.2">
      <c r="A4" s="11" t="s">
        <v>182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ht="13.5" thickBot="1" x14ac:dyDescent="0.25">
      <c r="A5" s="1" t="s">
        <v>183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13.5" customHeight="1" x14ac:dyDescent="0.2">
      <c r="A6" s="2" t="s">
        <v>70</v>
      </c>
      <c r="B6" s="2" t="s">
        <v>71</v>
      </c>
      <c r="C6" s="62" t="s">
        <v>72</v>
      </c>
      <c r="D6" s="63"/>
      <c r="E6" s="2" t="s">
        <v>0</v>
      </c>
      <c r="F6" s="2" t="s">
        <v>1</v>
      </c>
      <c r="G6" s="2" t="s">
        <v>2</v>
      </c>
      <c r="H6" s="2" t="s">
        <v>3</v>
      </c>
      <c r="I6" s="64" t="s">
        <v>184</v>
      </c>
      <c r="J6" s="64" t="s">
        <v>185</v>
      </c>
      <c r="K6" s="64" t="s">
        <v>186</v>
      </c>
    </row>
    <row r="7" spans="1:12" ht="31.5" customHeight="1" thickBot="1" x14ac:dyDescent="0.25">
      <c r="A7" s="3"/>
      <c r="B7" s="3"/>
      <c r="C7" s="65"/>
      <c r="D7" s="66"/>
      <c r="E7" s="3"/>
      <c r="F7" s="3"/>
      <c r="G7" s="3"/>
      <c r="H7" s="3"/>
      <c r="I7" s="67"/>
      <c r="J7" s="67"/>
      <c r="K7" s="67"/>
    </row>
    <row r="8" spans="1:12" ht="13.5" thickBot="1" x14ac:dyDescent="0.25">
      <c r="A8" s="12" t="s">
        <v>4</v>
      </c>
      <c r="B8" s="4" t="s">
        <v>5</v>
      </c>
      <c r="C8" s="4" t="s">
        <v>6</v>
      </c>
      <c r="D8" s="68" t="s">
        <v>7</v>
      </c>
      <c r="E8" s="4" t="s">
        <v>8</v>
      </c>
      <c r="F8" s="69" t="s">
        <v>9</v>
      </c>
      <c r="G8" s="69" t="s">
        <v>10</v>
      </c>
      <c r="H8" s="69" t="s">
        <v>11</v>
      </c>
      <c r="I8" s="69" t="s">
        <v>12</v>
      </c>
      <c r="J8" s="69" t="s">
        <v>13</v>
      </c>
      <c r="K8" s="69" t="s">
        <v>16</v>
      </c>
    </row>
    <row r="9" spans="1:12" x14ac:dyDescent="0.2">
      <c r="A9" s="13" t="s">
        <v>4</v>
      </c>
      <c r="B9" s="14"/>
      <c r="C9" s="70"/>
      <c r="D9" s="15" t="s">
        <v>26</v>
      </c>
      <c r="E9" s="71"/>
      <c r="F9" s="71"/>
      <c r="G9" s="71"/>
      <c r="H9" s="71"/>
      <c r="I9" s="72"/>
      <c r="J9" s="72"/>
      <c r="K9" s="72"/>
    </row>
    <row r="10" spans="1:12" x14ac:dyDescent="0.2">
      <c r="A10" s="16"/>
      <c r="B10" s="17" t="s">
        <v>4</v>
      </c>
      <c r="C10" s="18" t="s">
        <v>27</v>
      </c>
      <c r="D10" s="19" t="s">
        <v>28</v>
      </c>
      <c r="E10" s="6">
        <v>10746262</v>
      </c>
      <c r="F10" s="6">
        <v>10563330</v>
      </c>
      <c r="G10" s="6"/>
      <c r="H10" s="6">
        <f>SUM(F10:G10)</f>
        <v>10563330</v>
      </c>
      <c r="I10" s="73">
        <v>1</v>
      </c>
      <c r="J10" s="73"/>
      <c r="K10" s="73">
        <f>SUM(I10:J10)</f>
        <v>1</v>
      </c>
      <c r="L10" s="35"/>
    </row>
    <row r="11" spans="1:12" x14ac:dyDescent="0.2">
      <c r="A11" s="16"/>
      <c r="B11" s="17" t="s">
        <v>5</v>
      </c>
      <c r="C11" s="18" t="s">
        <v>73</v>
      </c>
      <c r="D11" s="19" t="s">
        <v>74</v>
      </c>
      <c r="E11" s="6"/>
      <c r="F11" s="6"/>
      <c r="G11" s="6"/>
      <c r="H11" s="6"/>
      <c r="I11" s="73"/>
      <c r="J11" s="73"/>
      <c r="K11" s="73"/>
      <c r="L11" s="35"/>
    </row>
    <row r="12" spans="1:12" x14ac:dyDescent="0.2">
      <c r="A12" s="16"/>
      <c r="B12" s="17" t="s">
        <v>6</v>
      </c>
      <c r="C12" s="18" t="s">
        <v>75</v>
      </c>
      <c r="D12" s="20" t="s">
        <v>76</v>
      </c>
      <c r="E12" s="6"/>
      <c r="F12" s="6"/>
      <c r="G12" s="6"/>
      <c r="H12" s="6"/>
      <c r="I12" s="73"/>
      <c r="J12" s="73"/>
      <c r="K12" s="73"/>
      <c r="L12" s="35"/>
    </row>
    <row r="13" spans="1:12" x14ac:dyDescent="0.2">
      <c r="A13" s="16"/>
      <c r="B13" s="17" t="s">
        <v>7</v>
      </c>
      <c r="C13" s="18" t="s">
        <v>29</v>
      </c>
      <c r="D13" s="19" t="s">
        <v>77</v>
      </c>
      <c r="E13" s="6"/>
      <c r="F13" s="6"/>
      <c r="G13" s="6"/>
      <c r="H13" s="6"/>
      <c r="I13" s="73"/>
      <c r="J13" s="73"/>
      <c r="K13" s="73"/>
      <c r="L13" s="35"/>
    </row>
    <row r="14" spans="1:12" x14ac:dyDescent="0.2">
      <c r="A14" s="16"/>
      <c r="B14" s="17" t="s">
        <v>8</v>
      </c>
      <c r="C14" s="18" t="s">
        <v>30</v>
      </c>
      <c r="D14" s="19" t="s">
        <v>31</v>
      </c>
      <c r="E14" s="6"/>
      <c r="F14" s="6">
        <v>52679</v>
      </c>
      <c r="G14" s="6"/>
      <c r="H14" s="6">
        <f t="shared" ref="H14:H15" si="0">SUM(F14:G14)</f>
        <v>52679</v>
      </c>
      <c r="I14" s="6"/>
      <c r="J14" s="6"/>
      <c r="K14" s="73"/>
      <c r="L14" s="35"/>
    </row>
    <row r="15" spans="1:12" x14ac:dyDescent="0.2">
      <c r="A15" s="16"/>
      <c r="B15" s="17" t="s">
        <v>9</v>
      </c>
      <c r="C15" s="21" t="s">
        <v>78</v>
      </c>
      <c r="D15" s="22" t="s">
        <v>79</v>
      </c>
      <c r="E15" s="6"/>
      <c r="F15" s="6"/>
      <c r="G15" s="6"/>
      <c r="H15" s="6">
        <f t="shared" si="0"/>
        <v>0</v>
      </c>
      <c r="I15" s="73"/>
      <c r="J15" s="73"/>
      <c r="K15" s="73"/>
      <c r="L15" s="35"/>
    </row>
    <row r="16" spans="1:12" x14ac:dyDescent="0.2">
      <c r="A16" s="16"/>
      <c r="B16" s="17" t="s">
        <v>10</v>
      </c>
      <c r="C16" s="18" t="s">
        <v>65</v>
      </c>
      <c r="D16" s="23" t="s">
        <v>66</v>
      </c>
      <c r="E16" s="6"/>
      <c r="F16" s="7"/>
      <c r="G16" s="7"/>
      <c r="H16" s="6"/>
      <c r="I16" s="74"/>
      <c r="J16" s="74"/>
      <c r="K16" s="73"/>
      <c r="L16" s="35"/>
    </row>
    <row r="17" spans="1:12" x14ac:dyDescent="0.2">
      <c r="A17" s="16"/>
      <c r="B17" s="17" t="s">
        <v>11</v>
      </c>
      <c r="C17" s="24" t="s">
        <v>80</v>
      </c>
      <c r="D17" s="25" t="s">
        <v>81</v>
      </c>
      <c r="E17" s="6"/>
      <c r="F17" s="6"/>
      <c r="G17" s="6"/>
      <c r="H17" s="6"/>
      <c r="I17" s="73"/>
      <c r="J17" s="73"/>
      <c r="K17" s="73"/>
      <c r="L17" s="35"/>
    </row>
    <row r="18" spans="1:12" s="26" customFormat="1" x14ac:dyDescent="0.2">
      <c r="A18" s="16"/>
      <c r="B18" s="17" t="s">
        <v>12</v>
      </c>
      <c r="C18" s="18" t="s">
        <v>82</v>
      </c>
      <c r="D18" s="19" t="s">
        <v>83</v>
      </c>
      <c r="E18" s="6">
        <v>2063275</v>
      </c>
      <c r="F18" s="6">
        <v>2437626</v>
      </c>
      <c r="G18" s="6">
        <f>225121</f>
        <v>225121</v>
      </c>
      <c r="H18" s="6">
        <f t="shared" ref="H18:H54" si="1">SUM(F18:G18)</f>
        <v>2662747</v>
      </c>
      <c r="I18" s="73">
        <v>2.09</v>
      </c>
      <c r="J18" s="73">
        <v>0.61</v>
      </c>
      <c r="K18" s="73">
        <f t="shared" ref="K18:K54" si="2">SUM(I18:J18)</f>
        <v>2.6999999999999997</v>
      </c>
      <c r="L18" s="35"/>
    </row>
    <row r="19" spans="1:12" x14ac:dyDescent="0.2">
      <c r="A19" s="16"/>
      <c r="B19" s="17" t="s">
        <v>13</v>
      </c>
      <c r="C19" s="18" t="s">
        <v>32</v>
      </c>
      <c r="D19" s="20" t="s">
        <v>84</v>
      </c>
      <c r="E19" s="6"/>
      <c r="F19" s="6"/>
      <c r="G19" s="6"/>
      <c r="H19" s="6"/>
      <c r="I19" s="73"/>
      <c r="J19" s="73"/>
      <c r="K19" s="73"/>
      <c r="L19" s="35"/>
    </row>
    <row r="20" spans="1:12" x14ac:dyDescent="0.2">
      <c r="A20" s="16"/>
      <c r="B20" s="17" t="s">
        <v>16</v>
      </c>
      <c r="C20" s="18" t="s">
        <v>33</v>
      </c>
      <c r="D20" s="19" t="s">
        <v>34</v>
      </c>
      <c r="E20" s="6"/>
      <c r="F20" s="6"/>
      <c r="G20" s="6"/>
      <c r="H20" s="6"/>
      <c r="I20" s="73"/>
      <c r="J20" s="73"/>
      <c r="K20" s="73"/>
      <c r="L20" s="35"/>
    </row>
    <row r="21" spans="1:12" x14ac:dyDescent="0.2">
      <c r="A21" s="16"/>
      <c r="B21" s="17" t="s">
        <v>17</v>
      </c>
      <c r="C21" s="18" t="s">
        <v>85</v>
      </c>
      <c r="D21" s="19" t="s">
        <v>86</v>
      </c>
      <c r="E21" s="6"/>
      <c r="F21" s="6"/>
      <c r="G21" s="6"/>
      <c r="H21" s="6"/>
      <c r="I21" s="73"/>
      <c r="J21" s="73"/>
      <c r="K21" s="73"/>
      <c r="L21" s="35"/>
    </row>
    <row r="22" spans="1:12" x14ac:dyDescent="0.2">
      <c r="A22" s="16"/>
      <c r="B22" s="17" t="s">
        <v>18</v>
      </c>
      <c r="C22" s="18" t="s">
        <v>35</v>
      </c>
      <c r="D22" s="19" t="s">
        <v>36</v>
      </c>
      <c r="E22" s="6"/>
      <c r="F22" s="6"/>
      <c r="G22" s="6"/>
      <c r="H22" s="6"/>
      <c r="I22" s="73"/>
      <c r="J22" s="73"/>
      <c r="K22" s="73"/>
      <c r="L22" s="35"/>
    </row>
    <row r="23" spans="1:12" x14ac:dyDescent="0.2">
      <c r="A23" s="16"/>
      <c r="B23" s="17" t="s">
        <v>19</v>
      </c>
      <c r="C23" s="18" t="s">
        <v>87</v>
      </c>
      <c r="D23" s="23" t="s">
        <v>88</v>
      </c>
      <c r="E23" s="6"/>
      <c r="F23" s="6"/>
      <c r="G23" s="6"/>
      <c r="H23" s="6"/>
      <c r="I23" s="73"/>
      <c r="J23" s="73"/>
      <c r="K23" s="73"/>
      <c r="L23" s="35"/>
    </row>
    <row r="24" spans="1:12" x14ac:dyDescent="0.2">
      <c r="A24" s="16"/>
      <c r="B24" s="17" t="s">
        <v>20</v>
      </c>
      <c r="C24" s="18" t="s">
        <v>37</v>
      </c>
      <c r="D24" s="25" t="s">
        <v>38</v>
      </c>
      <c r="E24" s="6"/>
      <c r="F24" s="6"/>
      <c r="G24" s="6"/>
      <c r="H24" s="6"/>
      <c r="I24" s="73"/>
      <c r="J24" s="73"/>
      <c r="K24" s="73"/>
      <c r="L24" s="35"/>
    </row>
    <row r="25" spans="1:12" x14ac:dyDescent="0.2">
      <c r="A25" s="16"/>
      <c r="B25" s="17" t="s">
        <v>21</v>
      </c>
      <c r="C25" s="27" t="s">
        <v>89</v>
      </c>
      <c r="D25" s="19" t="s">
        <v>90</v>
      </c>
      <c r="E25" s="6"/>
      <c r="F25" s="6"/>
      <c r="G25" s="6"/>
      <c r="H25" s="6"/>
      <c r="I25" s="73"/>
      <c r="J25" s="73"/>
      <c r="K25" s="73"/>
      <c r="L25" s="35"/>
    </row>
    <row r="26" spans="1:12" x14ac:dyDescent="0.2">
      <c r="A26" s="16"/>
      <c r="B26" s="17" t="s">
        <v>22</v>
      </c>
      <c r="C26" s="18" t="s">
        <v>39</v>
      </c>
      <c r="D26" s="19" t="s">
        <v>91</v>
      </c>
      <c r="E26" s="6"/>
      <c r="F26" s="6"/>
      <c r="G26" s="6"/>
      <c r="H26" s="6"/>
      <c r="I26" s="73"/>
      <c r="J26" s="73"/>
      <c r="K26" s="73"/>
      <c r="L26" s="35"/>
    </row>
    <row r="27" spans="1:12" x14ac:dyDescent="0.2">
      <c r="A27" s="16"/>
      <c r="B27" s="17" t="s">
        <v>23</v>
      </c>
      <c r="C27" s="18" t="s">
        <v>40</v>
      </c>
      <c r="D27" s="19" t="s">
        <v>41</v>
      </c>
      <c r="E27" s="6"/>
      <c r="F27" s="6"/>
      <c r="G27" s="6"/>
      <c r="H27" s="6"/>
      <c r="I27" s="73"/>
      <c r="J27" s="73"/>
      <c r="K27" s="73"/>
      <c r="L27" s="35"/>
    </row>
    <row r="28" spans="1:12" x14ac:dyDescent="0.2">
      <c r="A28" s="16"/>
      <c r="B28" s="17" t="s">
        <v>24</v>
      </c>
      <c r="C28" s="18" t="s">
        <v>59</v>
      </c>
      <c r="D28" s="19" t="s">
        <v>60</v>
      </c>
      <c r="E28" s="6">
        <v>2390250</v>
      </c>
      <c r="F28" s="6">
        <v>2390250</v>
      </c>
      <c r="G28" s="6"/>
      <c r="H28" s="6">
        <f t="shared" si="1"/>
        <v>2390250</v>
      </c>
      <c r="I28" s="73">
        <f>6/8*2</f>
        <v>1.5</v>
      </c>
      <c r="J28" s="73"/>
      <c r="K28" s="73">
        <f t="shared" si="2"/>
        <v>1.5</v>
      </c>
      <c r="L28" s="35"/>
    </row>
    <row r="29" spans="1:12" x14ac:dyDescent="0.2">
      <c r="A29" s="16"/>
      <c r="B29" s="17" t="s">
        <v>25</v>
      </c>
      <c r="C29" s="18" t="s">
        <v>42</v>
      </c>
      <c r="D29" s="19" t="s">
        <v>43</v>
      </c>
      <c r="E29" s="6"/>
      <c r="F29" s="6">
        <v>245907</v>
      </c>
      <c r="G29" s="6"/>
      <c r="H29" s="6">
        <f t="shared" si="1"/>
        <v>245907</v>
      </c>
      <c r="I29" s="73">
        <v>0.15</v>
      </c>
      <c r="J29" s="73"/>
      <c r="K29" s="73">
        <f t="shared" si="2"/>
        <v>0.15</v>
      </c>
      <c r="L29" s="35"/>
    </row>
    <row r="30" spans="1:12" x14ac:dyDescent="0.2">
      <c r="A30" s="16"/>
      <c r="B30" s="17" t="s">
        <v>92</v>
      </c>
      <c r="C30" s="18" t="s">
        <v>93</v>
      </c>
      <c r="D30" s="19" t="s">
        <v>94</v>
      </c>
      <c r="E30" s="6"/>
      <c r="F30" s="6"/>
      <c r="G30" s="6"/>
      <c r="H30" s="6"/>
      <c r="I30" s="73"/>
      <c r="J30" s="73"/>
      <c r="K30" s="73"/>
      <c r="L30" s="35"/>
    </row>
    <row r="31" spans="1:12" x14ac:dyDescent="0.2">
      <c r="A31" s="16"/>
      <c r="B31" s="17" t="s">
        <v>95</v>
      </c>
      <c r="C31" s="18" t="s">
        <v>96</v>
      </c>
      <c r="D31" s="25" t="s">
        <v>97</v>
      </c>
      <c r="E31" s="6">
        <v>39600</v>
      </c>
      <c r="F31" s="6">
        <v>78600</v>
      </c>
      <c r="G31" s="6"/>
      <c r="H31" s="6">
        <f t="shared" si="1"/>
        <v>78600</v>
      </c>
      <c r="I31" s="73"/>
      <c r="J31" s="73"/>
      <c r="K31" s="73"/>
      <c r="L31" s="35"/>
    </row>
    <row r="32" spans="1:12" x14ac:dyDescent="0.2">
      <c r="A32" s="16"/>
      <c r="B32" s="17" t="s">
        <v>98</v>
      </c>
      <c r="C32" s="18" t="s">
        <v>99</v>
      </c>
      <c r="D32" s="19" t="s">
        <v>100</v>
      </c>
      <c r="E32" s="6"/>
      <c r="F32" s="6"/>
      <c r="G32" s="6"/>
      <c r="H32" s="6"/>
      <c r="I32" s="73"/>
      <c r="J32" s="73"/>
      <c r="K32" s="73"/>
      <c r="L32" s="35"/>
    </row>
    <row r="33" spans="1:12" x14ac:dyDescent="0.2">
      <c r="A33" s="16"/>
      <c r="B33" s="17" t="s">
        <v>101</v>
      </c>
      <c r="C33" s="18" t="s">
        <v>102</v>
      </c>
      <c r="D33" s="19" t="s">
        <v>103</v>
      </c>
      <c r="E33" s="6"/>
      <c r="F33" s="6"/>
      <c r="G33" s="6"/>
      <c r="H33" s="6"/>
      <c r="I33" s="73"/>
      <c r="J33" s="73"/>
      <c r="K33" s="73"/>
      <c r="L33" s="35"/>
    </row>
    <row r="34" spans="1:12" x14ac:dyDescent="0.2">
      <c r="A34" s="16"/>
      <c r="B34" s="17" t="s">
        <v>104</v>
      </c>
      <c r="C34" s="18" t="s">
        <v>105</v>
      </c>
      <c r="D34" s="28" t="s">
        <v>106</v>
      </c>
      <c r="E34" s="6">
        <v>439416</v>
      </c>
      <c r="F34" s="6">
        <v>584736</v>
      </c>
      <c r="G34" s="6">
        <f>29-8847+8987</f>
        <v>169</v>
      </c>
      <c r="H34" s="6">
        <f t="shared" si="1"/>
        <v>584905</v>
      </c>
      <c r="I34" s="73">
        <f>0.5*40%</f>
        <v>0.2</v>
      </c>
      <c r="J34" s="73">
        <v>7.0000000000000007E-2</v>
      </c>
      <c r="K34" s="73">
        <f t="shared" si="2"/>
        <v>0.27</v>
      </c>
      <c r="L34" s="35"/>
    </row>
    <row r="35" spans="1:12" x14ac:dyDescent="0.2">
      <c r="A35" s="16"/>
      <c r="B35" s="17" t="s">
        <v>107</v>
      </c>
      <c r="C35" s="21" t="s">
        <v>44</v>
      </c>
      <c r="D35" s="19" t="s">
        <v>45</v>
      </c>
      <c r="E35" s="6">
        <f>659123+100000</f>
        <v>759123</v>
      </c>
      <c r="F35" s="9">
        <v>1166982</v>
      </c>
      <c r="G35" s="9">
        <f>44-13270+13479</f>
        <v>253</v>
      </c>
      <c r="H35" s="6">
        <f t="shared" si="1"/>
        <v>1167235</v>
      </c>
      <c r="I35" s="75">
        <f>0.5*60%</f>
        <v>0.3</v>
      </c>
      <c r="J35" s="75">
        <v>0.1</v>
      </c>
      <c r="K35" s="73">
        <f t="shared" si="2"/>
        <v>0.4</v>
      </c>
      <c r="L35" s="35"/>
    </row>
    <row r="36" spans="1:12" x14ac:dyDescent="0.2">
      <c r="A36" s="16"/>
      <c r="B36" s="17" t="s">
        <v>108</v>
      </c>
      <c r="C36" s="21" t="s">
        <v>109</v>
      </c>
      <c r="D36" s="25" t="s">
        <v>110</v>
      </c>
      <c r="E36" s="6"/>
      <c r="F36" s="6"/>
      <c r="G36" s="6"/>
      <c r="H36" s="6"/>
      <c r="I36" s="73"/>
      <c r="J36" s="73"/>
      <c r="K36" s="73"/>
      <c r="L36" s="35"/>
    </row>
    <row r="37" spans="1:12" x14ac:dyDescent="0.2">
      <c r="A37" s="16"/>
      <c r="B37" s="17" t="s">
        <v>111</v>
      </c>
      <c r="C37" s="21" t="s">
        <v>112</v>
      </c>
      <c r="D37" s="19" t="s">
        <v>113</v>
      </c>
      <c r="E37" s="6"/>
      <c r="F37" s="6"/>
      <c r="G37" s="6"/>
      <c r="H37" s="6"/>
      <c r="I37" s="73"/>
      <c r="J37" s="73"/>
      <c r="K37" s="73"/>
      <c r="L37" s="35"/>
    </row>
    <row r="38" spans="1:12" x14ac:dyDescent="0.2">
      <c r="A38" s="16"/>
      <c r="B38" s="17" t="s">
        <v>114</v>
      </c>
      <c r="C38" s="21" t="s">
        <v>115</v>
      </c>
      <c r="D38" s="19" t="s">
        <v>116</v>
      </c>
      <c r="E38" s="6"/>
      <c r="F38" s="6"/>
      <c r="G38" s="6"/>
      <c r="H38" s="6"/>
      <c r="I38" s="73"/>
      <c r="J38" s="73"/>
      <c r="K38" s="73"/>
      <c r="L38" s="35"/>
    </row>
    <row r="39" spans="1:12" x14ac:dyDescent="0.2">
      <c r="A39" s="16"/>
      <c r="B39" s="17" t="s">
        <v>117</v>
      </c>
      <c r="C39" s="21" t="s">
        <v>118</v>
      </c>
      <c r="D39" s="19" t="s">
        <v>119</v>
      </c>
      <c r="E39" s="6"/>
      <c r="F39" s="6"/>
      <c r="G39" s="6"/>
      <c r="H39" s="6"/>
      <c r="I39" s="73"/>
      <c r="J39" s="73"/>
      <c r="K39" s="73"/>
      <c r="L39" s="35"/>
    </row>
    <row r="40" spans="1:12" x14ac:dyDescent="0.2">
      <c r="A40" s="16"/>
      <c r="B40" s="17" t="s">
        <v>120</v>
      </c>
      <c r="C40" s="21" t="s">
        <v>121</v>
      </c>
      <c r="D40" s="19" t="s">
        <v>122</v>
      </c>
      <c r="E40" s="6"/>
      <c r="F40" s="6">
        <v>0</v>
      </c>
      <c r="G40" s="6"/>
      <c r="H40" s="6">
        <f t="shared" si="1"/>
        <v>0</v>
      </c>
      <c r="I40" s="73"/>
      <c r="J40" s="73"/>
      <c r="K40" s="73"/>
      <c r="L40" s="35"/>
    </row>
    <row r="41" spans="1:12" x14ac:dyDescent="0.2">
      <c r="A41" s="16"/>
      <c r="B41" s="17" t="s">
        <v>123</v>
      </c>
      <c r="C41" s="21" t="s">
        <v>46</v>
      </c>
      <c r="D41" s="19" t="s">
        <v>47</v>
      </c>
      <c r="E41" s="6">
        <v>300000</v>
      </c>
      <c r="F41" s="6">
        <v>57252</v>
      </c>
      <c r="G41" s="6"/>
      <c r="H41" s="6">
        <f t="shared" si="1"/>
        <v>57252</v>
      </c>
      <c r="I41" s="73"/>
      <c r="J41" s="73"/>
      <c r="K41" s="73"/>
      <c r="L41" s="35"/>
    </row>
    <row r="42" spans="1:12" x14ac:dyDescent="0.2">
      <c r="A42" s="16"/>
      <c r="B42" s="17" t="s">
        <v>124</v>
      </c>
      <c r="C42" s="21" t="s">
        <v>48</v>
      </c>
      <c r="D42" s="25" t="s">
        <v>125</v>
      </c>
      <c r="E42" s="6"/>
      <c r="F42" s="6"/>
      <c r="G42" s="6"/>
      <c r="H42" s="6"/>
      <c r="I42" s="73"/>
      <c r="J42" s="73"/>
      <c r="K42" s="73"/>
      <c r="L42" s="35"/>
    </row>
    <row r="43" spans="1:12" x14ac:dyDescent="0.2">
      <c r="A43" s="76"/>
      <c r="B43" s="77" t="s">
        <v>126</v>
      </c>
      <c r="C43" s="29" t="s">
        <v>127</v>
      </c>
      <c r="D43" s="30" t="s">
        <v>128</v>
      </c>
      <c r="E43" s="78"/>
      <c r="F43" s="78"/>
      <c r="G43" s="78"/>
      <c r="H43" s="6"/>
      <c r="I43" s="73"/>
      <c r="J43" s="73"/>
      <c r="K43" s="73"/>
      <c r="L43" s="35"/>
    </row>
    <row r="44" spans="1:12" x14ac:dyDescent="0.2">
      <c r="A44" s="16"/>
      <c r="B44" s="17" t="s">
        <v>129</v>
      </c>
      <c r="C44" s="21" t="s">
        <v>57</v>
      </c>
      <c r="D44" s="19" t="s">
        <v>58</v>
      </c>
      <c r="E44" s="6"/>
      <c r="F44" s="6"/>
      <c r="G44" s="6"/>
      <c r="H44" s="6"/>
      <c r="I44" s="73"/>
      <c r="J44" s="73"/>
      <c r="K44" s="73"/>
      <c r="L44" s="35"/>
    </row>
    <row r="45" spans="1:12" x14ac:dyDescent="0.2">
      <c r="A45" s="16"/>
      <c r="B45" s="17" t="s">
        <v>130</v>
      </c>
      <c r="C45" s="21" t="s">
        <v>49</v>
      </c>
      <c r="D45" s="19" t="s">
        <v>50</v>
      </c>
      <c r="E45" s="6">
        <f>1573500+365040</f>
        <v>1938540</v>
      </c>
      <c r="F45" s="6">
        <v>1938540</v>
      </c>
      <c r="G45" s="6">
        <f>-140-209</f>
        <v>-349</v>
      </c>
      <c r="H45" s="6">
        <f t="shared" si="1"/>
        <v>1938191</v>
      </c>
      <c r="I45" s="73">
        <v>1</v>
      </c>
      <c r="J45" s="73"/>
      <c r="K45" s="73">
        <f t="shared" si="2"/>
        <v>1</v>
      </c>
      <c r="L45" s="35"/>
    </row>
    <row r="46" spans="1:12" x14ac:dyDescent="0.2">
      <c r="A46" s="16"/>
      <c r="B46" s="17" t="s">
        <v>131</v>
      </c>
      <c r="C46" s="21" t="s">
        <v>51</v>
      </c>
      <c r="D46" s="19" t="s">
        <v>52</v>
      </c>
      <c r="E46" s="9"/>
      <c r="F46" s="9"/>
      <c r="G46" s="9"/>
      <c r="H46" s="6"/>
      <c r="I46" s="73"/>
      <c r="J46" s="73"/>
      <c r="K46" s="73"/>
      <c r="L46" s="35"/>
    </row>
    <row r="47" spans="1:12" x14ac:dyDescent="0.2">
      <c r="A47" s="16"/>
      <c r="B47" s="17" t="s">
        <v>132</v>
      </c>
      <c r="C47" s="21" t="s">
        <v>133</v>
      </c>
      <c r="D47" s="19" t="s">
        <v>187</v>
      </c>
      <c r="E47" s="9"/>
      <c r="F47" s="9"/>
      <c r="G47" s="9"/>
      <c r="H47" s="6"/>
      <c r="I47" s="73"/>
      <c r="J47" s="73"/>
      <c r="K47" s="73"/>
      <c r="L47" s="35"/>
    </row>
    <row r="48" spans="1:12" x14ac:dyDescent="0.2">
      <c r="A48" s="16"/>
      <c r="B48" s="17" t="s">
        <v>134</v>
      </c>
      <c r="C48" s="21" t="s">
        <v>135</v>
      </c>
      <c r="D48" s="19" t="s">
        <v>136</v>
      </c>
      <c r="E48" s="9"/>
      <c r="F48" s="9"/>
      <c r="G48" s="9"/>
      <c r="H48" s="6"/>
      <c r="I48" s="73"/>
      <c r="J48" s="73"/>
      <c r="K48" s="73"/>
      <c r="L48" s="35"/>
    </row>
    <row r="49" spans="1:12" x14ac:dyDescent="0.2">
      <c r="A49" s="16"/>
      <c r="B49" s="17" t="s">
        <v>137</v>
      </c>
      <c r="C49" s="21" t="s">
        <v>53</v>
      </c>
      <c r="D49" s="19" t="s">
        <v>54</v>
      </c>
      <c r="E49" s="9"/>
      <c r="F49" s="9"/>
      <c r="G49" s="9"/>
      <c r="H49" s="6"/>
      <c r="I49" s="73"/>
      <c r="J49" s="73"/>
      <c r="K49" s="73"/>
      <c r="L49" s="35"/>
    </row>
    <row r="50" spans="1:12" x14ac:dyDescent="0.2">
      <c r="A50" s="16"/>
      <c r="B50" s="17" t="s">
        <v>138</v>
      </c>
      <c r="C50" s="21" t="s">
        <v>139</v>
      </c>
      <c r="D50" s="19" t="s">
        <v>140</v>
      </c>
      <c r="E50" s="9"/>
      <c r="F50" s="9"/>
      <c r="G50" s="9"/>
      <c r="H50" s="6"/>
      <c r="I50" s="73"/>
      <c r="J50" s="73"/>
      <c r="K50" s="73"/>
      <c r="L50" s="35"/>
    </row>
    <row r="51" spans="1:12" x14ac:dyDescent="0.2">
      <c r="A51" s="16"/>
      <c r="B51" s="17" t="s">
        <v>141</v>
      </c>
      <c r="C51" s="21" t="s">
        <v>55</v>
      </c>
      <c r="D51" s="19" t="s">
        <v>56</v>
      </c>
      <c r="E51" s="9">
        <v>206980</v>
      </c>
      <c r="F51" s="9">
        <v>206980</v>
      </c>
      <c r="G51" s="9"/>
      <c r="H51" s="6">
        <f t="shared" si="1"/>
        <v>206980</v>
      </c>
      <c r="I51" s="73"/>
      <c r="J51" s="73"/>
      <c r="K51" s="73"/>
      <c r="L51" s="35"/>
    </row>
    <row r="52" spans="1:12" x14ac:dyDescent="0.2">
      <c r="A52" s="16"/>
      <c r="B52" s="17" t="s">
        <v>142</v>
      </c>
      <c r="C52" s="21" t="s">
        <v>143</v>
      </c>
      <c r="D52" s="19" t="s">
        <v>144</v>
      </c>
      <c r="E52" s="9"/>
      <c r="F52" s="9"/>
      <c r="G52" s="9"/>
      <c r="H52" s="6"/>
      <c r="I52" s="73"/>
      <c r="J52" s="73"/>
      <c r="K52" s="73"/>
      <c r="L52" s="35"/>
    </row>
    <row r="53" spans="1:12" x14ac:dyDescent="0.2">
      <c r="A53" s="16"/>
      <c r="B53" s="17" t="s">
        <v>145</v>
      </c>
      <c r="C53" s="21" t="s">
        <v>146</v>
      </c>
      <c r="D53" s="19" t="s">
        <v>147</v>
      </c>
      <c r="E53" s="9"/>
      <c r="F53" s="9"/>
      <c r="G53" s="9"/>
      <c r="H53" s="6"/>
      <c r="I53" s="73"/>
      <c r="J53" s="73"/>
      <c r="K53" s="73"/>
      <c r="L53" s="35"/>
    </row>
    <row r="54" spans="1:12" x14ac:dyDescent="0.2">
      <c r="A54" s="16"/>
      <c r="B54" s="17" t="s">
        <v>148</v>
      </c>
      <c r="C54" s="21" t="s">
        <v>149</v>
      </c>
      <c r="D54" s="31" t="s">
        <v>150</v>
      </c>
      <c r="E54" s="9">
        <v>2481360</v>
      </c>
      <c r="F54" s="9">
        <v>2676452</v>
      </c>
      <c r="G54" s="9">
        <f>-32260-12000+44260</f>
        <v>0</v>
      </c>
      <c r="H54" s="6">
        <f t="shared" si="1"/>
        <v>2676452</v>
      </c>
      <c r="I54" s="73">
        <v>1</v>
      </c>
      <c r="J54" s="73"/>
      <c r="K54" s="73">
        <f t="shared" si="2"/>
        <v>1</v>
      </c>
      <c r="L54" s="35"/>
    </row>
    <row r="55" spans="1:12" x14ac:dyDescent="0.2">
      <c r="A55" s="16"/>
      <c r="B55" s="17" t="s">
        <v>151</v>
      </c>
      <c r="C55" s="21" t="s">
        <v>152</v>
      </c>
      <c r="D55" s="32" t="s">
        <v>153</v>
      </c>
      <c r="E55" s="9"/>
      <c r="F55" s="9"/>
      <c r="G55" s="9"/>
      <c r="H55" s="9"/>
      <c r="I55" s="73"/>
      <c r="J55" s="73"/>
      <c r="K55" s="73"/>
      <c r="L55" s="35"/>
    </row>
    <row r="56" spans="1:12" x14ac:dyDescent="0.2">
      <c r="A56" s="16"/>
      <c r="B56" s="17" t="s">
        <v>154</v>
      </c>
      <c r="C56" s="79" t="s">
        <v>155</v>
      </c>
      <c r="D56" s="32"/>
      <c r="E56" s="9"/>
      <c r="F56" s="9"/>
      <c r="G56" s="9"/>
      <c r="H56" s="9"/>
      <c r="I56" s="9"/>
      <c r="J56" s="9"/>
      <c r="K56" s="9"/>
      <c r="L56" s="35"/>
    </row>
    <row r="57" spans="1:12" x14ac:dyDescent="0.2">
      <c r="A57" s="16"/>
      <c r="B57" s="17" t="s">
        <v>156</v>
      </c>
      <c r="C57" s="33" t="s">
        <v>85</v>
      </c>
      <c r="D57" s="34" t="s">
        <v>157</v>
      </c>
      <c r="E57" s="80"/>
      <c r="F57" s="80"/>
      <c r="G57" s="80"/>
      <c r="H57" s="80">
        <f>F57+G57</f>
        <v>0</v>
      </c>
      <c r="I57" s="80"/>
      <c r="J57" s="80"/>
      <c r="K57" s="80"/>
      <c r="L57" s="35"/>
    </row>
    <row r="58" spans="1:12" x14ac:dyDescent="0.2">
      <c r="A58" s="16"/>
      <c r="B58" s="17" t="s">
        <v>158</v>
      </c>
      <c r="C58" s="33" t="s">
        <v>29</v>
      </c>
      <c r="D58" s="34" t="s">
        <v>159</v>
      </c>
      <c r="E58" s="80"/>
      <c r="F58" s="80"/>
      <c r="G58" s="80"/>
      <c r="H58" s="80">
        <f t="shared" ref="H58:H63" si="3">F58+G58</f>
        <v>0</v>
      </c>
      <c r="I58" s="80"/>
      <c r="J58" s="80"/>
      <c r="K58" s="80"/>
      <c r="L58" s="35"/>
    </row>
    <row r="59" spans="1:12" x14ac:dyDescent="0.2">
      <c r="A59" s="16"/>
      <c r="B59" s="17" t="s">
        <v>160</v>
      </c>
      <c r="C59" s="33" t="s">
        <v>27</v>
      </c>
      <c r="D59" s="34" t="s">
        <v>161</v>
      </c>
      <c r="E59" s="80"/>
      <c r="F59" s="80"/>
      <c r="G59" s="80"/>
      <c r="H59" s="80">
        <f t="shared" si="3"/>
        <v>0</v>
      </c>
      <c r="I59" s="80"/>
      <c r="J59" s="80"/>
      <c r="K59" s="80"/>
      <c r="L59" s="35"/>
    </row>
    <row r="60" spans="1:12" x14ac:dyDescent="0.2">
      <c r="A60" s="16"/>
      <c r="B60" s="17" t="s">
        <v>162</v>
      </c>
      <c r="C60" s="33" t="s">
        <v>27</v>
      </c>
      <c r="D60" s="34" t="s">
        <v>163</v>
      </c>
      <c r="E60" s="80"/>
      <c r="F60" s="80"/>
      <c r="G60" s="80"/>
      <c r="H60" s="80">
        <f t="shared" si="3"/>
        <v>0</v>
      </c>
      <c r="I60" s="80"/>
      <c r="J60" s="80"/>
      <c r="K60" s="80"/>
      <c r="L60" s="35"/>
    </row>
    <row r="61" spans="1:12" x14ac:dyDescent="0.2">
      <c r="A61" s="16"/>
      <c r="B61" s="17" t="s">
        <v>164</v>
      </c>
      <c r="C61" s="33" t="s">
        <v>44</v>
      </c>
      <c r="D61" s="34" t="s">
        <v>165</v>
      </c>
      <c r="E61" s="80"/>
      <c r="F61" s="80"/>
      <c r="G61" s="80">
        <v>5200000</v>
      </c>
      <c r="H61" s="80">
        <f t="shared" si="3"/>
        <v>5200000</v>
      </c>
      <c r="I61" s="80"/>
      <c r="J61" s="80"/>
      <c r="K61" s="80"/>
      <c r="L61" s="35"/>
    </row>
    <row r="62" spans="1:12" x14ac:dyDescent="0.2">
      <c r="A62" s="16"/>
      <c r="B62" s="17" t="s">
        <v>166</v>
      </c>
      <c r="C62" s="33" t="s">
        <v>37</v>
      </c>
      <c r="D62" s="34" t="s">
        <v>167</v>
      </c>
      <c r="E62" s="80"/>
      <c r="F62" s="80"/>
      <c r="G62" s="80"/>
      <c r="H62" s="80">
        <f t="shared" si="3"/>
        <v>0</v>
      </c>
      <c r="I62" s="80"/>
      <c r="J62" s="80"/>
      <c r="K62" s="80"/>
      <c r="L62" s="35"/>
    </row>
    <row r="63" spans="1:12" x14ac:dyDescent="0.2">
      <c r="A63" s="16"/>
      <c r="B63" s="17" t="s">
        <v>168</v>
      </c>
      <c r="C63" s="33" t="s">
        <v>121</v>
      </c>
      <c r="D63" s="34" t="s">
        <v>169</v>
      </c>
      <c r="E63" s="80"/>
      <c r="F63" s="80">
        <v>527423</v>
      </c>
      <c r="G63" s="80"/>
      <c r="H63" s="80">
        <f t="shared" si="3"/>
        <v>527423</v>
      </c>
      <c r="I63" s="80"/>
      <c r="J63" s="80"/>
      <c r="K63" s="80"/>
      <c r="L63" s="35"/>
    </row>
    <row r="64" spans="1:12" ht="13.5" thickBot="1" x14ac:dyDescent="0.25">
      <c r="A64" s="16"/>
      <c r="B64" s="17" t="s">
        <v>170</v>
      </c>
      <c r="C64" s="33" t="s">
        <v>42</v>
      </c>
      <c r="D64" s="36" t="s">
        <v>171</v>
      </c>
      <c r="E64" s="37"/>
      <c r="F64" s="37"/>
      <c r="G64" s="37"/>
      <c r="H64" s="37"/>
      <c r="I64" s="52"/>
      <c r="J64" s="52"/>
      <c r="K64" s="52"/>
      <c r="L64" s="35"/>
    </row>
    <row r="65" spans="1:13" ht="13.5" thickBot="1" x14ac:dyDescent="0.25">
      <c r="A65" s="16"/>
      <c r="B65" s="38" t="s">
        <v>61</v>
      </c>
      <c r="C65" s="39"/>
      <c r="D65" s="39"/>
      <c r="E65" s="81">
        <f t="shared" ref="E65:K65" si="4">SUM(E10:E64)</f>
        <v>21364806</v>
      </c>
      <c r="F65" s="81">
        <f t="shared" ref="F65" si="5">SUM(F10:F64)</f>
        <v>22926757</v>
      </c>
      <c r="G65" s="81">
        <f t="shared" si="4"/>
        <v>5425194</v>
      </c>
      <c r="H65" s="81">
        <f t="shared" si="4"/>
        <v>28351951</v>
      </c>
      <c r="I65" s="82">
        <f t="shared" si="4"/>
        <v>7.24</v>
      </c>
      <c r="J65" s="82">
        <f t="shared" si="4"/>
        <v>0.77999999999999992</v>
      </c>
      <c r="K65" s="82">
        <f t="shared" si="4"/>
        <v>8.02</v>
      </c>
    </row>
    <row r="66" spans="1:13" ht="13.5" thickBot="1" x14ac:dyDescent="0.25">
      <c r="A66" s="16"/>
      <c r="B66" s="40"/>
      <c r="C66" s="40"/>
      <c r="D66" s="41"/>
      <c r="E66" s="83"/>
      <c r="F66" s="84"/>
      <c r="G66" s="84"/>
      <c r="H66" s="84"/>
      <c r="I66" s="85"/>
      <c r="J66" s="85"/>
      <c r="K66" s="86"/>
    </row>
    <row r="67" spans="1:13" x14ac:dyDescent="0.2">
      <c r="A67" s="16" t="s">
        <v>5</v>
      </c>
      <c r="B67" s="42"/>
      <c r="C67" s="87"/>
      <c r="D67" s="88" t="s">
        <v>62</v>
      </c>
      <c r="E67" s="48"/>
      <c r="F67" s="48"/>
      <c r="G67" s="48"/>
      <c r="H67" s="48"/>
      <c r="I67" s="89"/>
      <c r="J67" s="89"/>
      <c r="K67" s="89"/>
    </row>
    <row r="68" spans="1:13" s="26" customFormat="1" x14ac:dyDescent="0.2">
      <c r="A68" s="43"/>
      <c r="B68" s="44" t="s">
        <v>4</v>
      </c>
      <c r="C68" s="90" t="s">
        <v>48</v>
      </c>
      <c r="D68" s="91" t="s">
        <v>172</v>
      </c>
      <c r="E68" s="6">
        <v>33659191</v>
      </c>
      <c r="F68" s="6">
        <v>34121562</v>
      </c>
      <c r="G68" s="6">
        <f>-40036-28817</f>
        <v>-68853</v>
      </c>
      <c r="H68" s="6">
        <f>SUM(F68:G68)</f>
        <v>34052709</v>
      </c>
      <c r="I68" s="92">
        <v>11</v>
      </c>
      <c r="J68" s="92"/>
      <c r="K68" s="92">
        <f>SUM(I68:J68)</f>
        <v>11</v>
      </c>
      <c r="M68" s="8"/>
    </row>
    <row r="69" spans="1:13" x14ac:dyDescent="0.2">
      <c r="A69" s="43"/>
      <c r="B69" s="44" t="s">
        <v>5</v>
      </c>
      <c r="C69" s="18" t="s">
        <v>63</v>
      </c>
      <c r="D69" s="91" t="s">
        <v>64</v>
      </c>
      <c r="E69" s="6"/>
      <c r="F69" s="6"/>
      <c r="G69" s="6"/>
      <c r="H69" s="6">
        <f t="shared" ref="H69:H71" si="6">SUM(F69:G69)</f>
        <v>0</v>
      </c>
      <c r="I69" s="92"/>
      <c r="J69" s="92"/>
      <c r="K69" s="92">
        <f t="shared" ref="K69:K71" si="7">SUM(I69:J69)</f>
        <v>0</v>
      </c>
      <c r="M69" s="26"/>
    </row>
    <row r="70" spans="1:13" x14ac:dyDescent="0.2">
      <c r="A70" s="43"/>
      <c r="B70" s="44" t="s">
        <v>6</v>
      </c>
      <c r="C70" s="18" t="s">
        <v>173</v>
      </c>
      <c r="D70" s="93" t="s">
        <v>174</v>
      </c>
      <c r="E70" s="6">
        <v>859950</v>
      </c>
      <c r="F70" s="6">
        <v>1106754</v>
      </c>
      <c r="G70" s="6">
        <f>40035+28817</f>
        <v>68852</v>
      </c>
      <c r="H70" s="6">
        <f t="shared" si="6"/>
        <v>1175606</v>
      </c>
      <c r="I70" s="92">
        <v>0.62</v>
      </c>
      <c r="J70" s="92"/>
      <c r="K70" s="92">
        <f t="shared" si="7"/>
        <v>0.62</v>
      </c>
    </row>
    <row r="71" spans="1:13" x14ac:dyDescent="0.2">
      <c r="A71" s="43"/>
      <c r="B71" s="44" t="s">
        <v>7</v>
      </c>
      <c r="C71" s="21" t="s">
        <v>49</v>
      </c>
      <c r="D71" s="19" t="s">
        <v>50</v>
      </c>
      <c r="E71" s="6">
        <v>1740270</v>
      </c>
      <c r="F71" s="6">
        <v>1893499</v>
      </c>
      <c r="G71" s="6">
        <v>1</v>
      </c>
      <c r="H71" s="6">
        <f t="shared" si="6"/>
        <v>1893500</v>
      </c>
      <c r="I71" s="92">
        <v>1</v>
      </c>
      <c r="J71" s="92"/>
      <c r="K71" s="92">
        <f t="shared" si="7"/>
        <v>1</v>
      </c>
    </row>
    <row r="72" spans="1:13" ht="13.5" thickBot="1" x14ac:dyDescent="0.25">
      <c r="A72" s="43"/>
      <c r="B72" s="44" t="s">
        <v>8</v>
      </c>
      <c r="C72" s="18" t="s">
        <v>65</v>
      </c>
      <c r="D72" s="23" t="s">
        <v>66</v>
      </c>
      <c r="E72" s="94"/>
      <c r="F72" s="94"/>
      <c r="G72" s="94"/>
      <c r="H72" s="94"/>
      <c r="I72" s="95"/>
      <c r="J72" s="95"/>
      <c r="K72" s="95"/>
    </row>
    <row r="73" spans="1:13" ht="13.5" thickBot="1" x14ac:dyDescent="0.25">
      <c r="A73" s="16"/>
      <c r="B73" s="38" t="s">
        <v>67</v>
      </c>
      <c r="C73" s="39"/>
      <c r="D73" s="39"/>
      <c r="E73" s="5">
        <f t="shared" ref="E73:K73" si="8">SUM(E68:E72)</f>
        <v>36259411</v>
      </c>
      <c r="F73" s="96">
        <f t="shared" si="8"/>
        <v>37121815</v>
      </c>
      <c r="G73" s="96">
        <f t="shared" si="8"/>
        <v>0</v>
      </c>
      <c r="H73" s="96">
        <f t="shared" si="8"/>
        <v>37121815</v>
      </c>
      <c r="I73" s="97">
        <f t="shared" si="8"/>
        <v>12.62</v>
      </c>
      <c r="J73" s="97">
        <f t="shared" si="8"/>
        <v>0</v>
      </c>
      <c r="K73" s="97">
        <f t="shared" si="8"/>
        <v>12.62</v>
      </c>
    </row>
    <row r="74" spans="1:13" ht="13.5" thickBot="1" x14ac:dyDescent="0.25">
      <c r="A74" s="16"/>
      <c r="B74" s="40"/>
      <c r="C74" s="40"/>
      <c r="D74" s="41"/>
      <c r="E74" s="83"/>
      <c r="F74" s="84"/>
      <c r="G74" s="84"/>
      <c r="H74" s="84"/>
      <c r="I74" s="85"/>
      <c r="J74" s="85"/>
      <c r="K74" s="86"/>
    </row>
    <row r="75" spans="1:13" ht="13.5" thickBot="1" x14ac:dyDescent="0.25">
      <c r="A75" s="16"/>
      <c r="B75" s="38" t="s">
        <v>175</v>
      </c>
      <c r="C75" s="39"/>
      <c r="D75" s="39"/>
      <c r="E75" s="81">
        <f t="shared" ref="E75:K75" si="9">E65+E73</f>
        <v>57624217</v>
      </c>
      <c r="F75" s="81">
        <f t="shared" si="9"/>
        <v>60048572</v>
      </c>
      <c r="G75" s="81">
        <f t="shared" si="9"/>
        <v>5425194</v>
      </c>
      <c r="H75" s="81">
        <f t="shared" si="9"/>
        <v>65473766</v>
      </c>
      <c r="I75" s="82">
        <f t="shared" si="9"/>
        <v>19.86</v>
      </c>
      <c r="J75" s="82">
        <f t="shared" si="9"/>
        <v>0.77999999999999992</v>
      </c>
      <c r="K75" s="82">
        <f t="shared" si="9"/>
        <v>20.64</v>
      </c>
    </row>
    <row r="76" spans="1:13" ht="13.5" thickBot="1" x14ac:dyDescent="0.25">
      <c r="A76" s="16"/>
      <c r="B76" s="45"/>
      <c r="C76" s="45"/>
      <c r="D76" s="41"/>
      <c r="E76" s="83"/>
      <c r="F76" s="84"/>
      <c r="G76" s="84"/>
      <c r="H76" s="84"/>
      <c r="I76" s="85"/>
      <c r="J76" s="85"/>
      <c r="K76" s="86"/>
    </row>
    <row r="77" spans="1:13" ht="13.5" thickBot="1" x14ac:dyDescent="0.25">
      <c r="A77" s="16"/>
      <c r="B77" s="46"/>
      <c r="C77" s="98"/>
      <c r="D77" s="99" t="s">
        <v>176</v>
      </c>
      <c r="E77" s="5">
        <f t="shared" ref="E77" si="10">SUM(E78:E79)</f>
        <v>0</v>
      </c>
      <c r="F77" s="5"/>
      <c r="G77" s="5"/>
      <c r="H77" s="5"/>
      <c r="I77" s="100">
        <f t="shared" ref="I77" si="11">SUM(I78:I79)</f>
        <v>0</v>
      </c>
      <c r="J77" s="100"/>
      <c r="K77" s="100"/>
    </row>
    <row r="78" spans="1:13" x14ac:dyDescent="0.2">
      <c r="A78" s="16"/>
      <c r="B78" s="47" t="s">
        <v>4</v>
      </c>
      <c r="C78" s="101"/>
      <c r="D78" s="102" t="s">
        <v>177</v>
      </c>
      <c r="E78" s="48"/>
      <c r="F78" s="48"/>
      <c r="G78" s="48"/>
      <c r="H78" s="48"/>
      <c r="I78" s="89"/>
      <c r="J78" s="89"/>
      <c r="K78" s="89"/>
    </row>
    <row r="79" spans="1:13" ht="13.5" thickBot="1" x14ac:dyDescent="0.25">
      <c r="A79" s="16"/>
      <c r="B79" s="49" t="s">
        <v>5</v>
      </c>
      <c r="C79" s="103"/>
      <c r="D79" s="51" t="s">
        <v>178</v>
      </c>
      <c r="E79" s="52"/>
      <c r="F79" s="52"/>
      <c r="G79" s="52"/>
      <c r="H79" s="52"/>
      <c r="I79" s="104"/>
      <c r="J79" s="104"/>
      <c r="K79" s="104"/>
    </row>
    <row r="80" spans="1:13" ht="13.5" thickBot="1" x14ac:dyDescent="0.25">
      <c r="A80" s="16"/>
      <c r="B80" s="53"/>
      <c r="C80" s="53"/>
      <c r="D80" s="54"/>
      <c r="E80" s="105"/>
      <c r="F80" s="40"/>
      <c r="G80" s="40"/>
      <c r="H80" s="40"/>
      <c r="I80" s="85"/>
      <c r="J80" s="85"/>
      <c r="K80" s="86"/>
    </row>
    <row r="81" spans="1:11" x14ac:dyDescent="0.2">
      <c r="A81" s="16"/>
      <c r="B81" s="47" t="s">
        <v>4</v>
      </c>
      <c r="C81" s="106"/>
      <c r="D81" s="56" t="s">
        <v>14</v>
      </c>
      <c r="E81" s="107"/>
      <c r="F81" s="107"/>
      <c r="G81" s="107"/>
      <c r="H81" s="107"/>
      <c r="I81" s="108"/>
      <c r="J81" s="108"/>
      <c r="K81" s="108"/>
    </row>
    <row r="82" spans="1:11" x14ac:dyDescent="0.2">
      <c r="A82" s="16"/>
      <c r="B82" s="109" t="s">
        <v>5</v>
      </c>
      <c r="C82" s="55"/>
      <c r="D82" s="57" t="s">
        <v>179</v>
      </c>
      <c r="E82" s="6"/>
      <c r="F82" s="6"/>
      <c r="G82" s="6"/>
      <c r="H82" s="6"/>
      <c r="I82" s="92"/>
      <c r="J82" s="92"/>
      <c r="K82" s="92"/>
    </row>
    <row r="83" spans="1:11" ht="13.5" thickBot="1" x14ac:dyDescent="0.25">
      <c r="A83" s="16"/>
      <c r="B83" s="49" t="s">
        <v>6</v>
      </c>
      <c r="C83" s="50"/>
      <c r="D83" s="110" t="s">
        <v>180</v>
      </c>
      <c r="E83" s="52"/>
      <c r="F83" s="52"/>
      <c r="G83" s="52"/>
      <c r="H83" s="52"/>
      <c r="I83" s="104"/>
      <c r="J83" s="104"/>
      <c r="K83" s="104"/>
    </row>
    <row r="84" spans="1:11" ht="13.5" thickBot="1" x14ac:dyDescent="0.25">
      <c r="A84" s="58" t="s">
        <v>181</v>
      </c>
      <c r="B84" s="59"/>
      <c r="C84" s="111"/>
      <c r="D84" s="112"/>
      <c r="E84" s="113">
        <f t="shared" ref="E84:K84" si="12">E75+E77+E83</f>
        <v>57624217</v>
      </c>
      <c r="F84" s="113">
        <f t="shared" si="12"/>
        <v>60048572</v>
      </c>
      <c r="G84" s="113">
        <f t="shared" si="12"/>
        <v>5425194</v>
      </c>
      <c r="H84" s="113">
        <f t="shared" si="12"/>
        <v>65473766</v>
      </c>
      <c r="I84" s="114">
        <f t="shared" si="12"/>
        <v>19.86</v>
      </c>
      <c r="J84" s="114">
        <f t="shared" si="12"/>
        <v>0.77999999999999992</v>
      </c>
      <c r="K84" s="114">
        <f t="shared" si="12"/>
        <v>20.64</v>
      </c>
    </row>
    <row r="85" spans="1:11" x14ac:dyDescent="0.2">
      <c r="F85" s="35"/>
    </row>
  </sheetData>
  <mergeCells count="18">
    <mergeCell ref="B65:D65"/>
    <mergeCell ref="B73:D73"/>
    <mergeCell ref="B75:D75"/>
    <mergeCell ref="A1:K1"/>
    <mergeCell ref="A2:K2"/>
    <mergeCell ref="A3:K3"/>
    <mergeCell ref="A4:K4"/>
    <mergeCell ref="A5:K5"/>
    <mergeCell ref="C6:D7"/>
    <mergeCell ref="K6:K7"/>
    <mergeCell ref="F6:F7"/>
    <mergeCell ref="G6:G7"/>
    <mergeCell ref="H6:H7"/>
    <mergeCell ref="I6:I7"/>
    <mergeCell ref="J6:J7"/>
    <mergeCell ref="A6:A7"/>
    <mergeCell ref="B6:B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7.1.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2018-02-27T13:00:12Z</dcterms:modified>
</cp:coreProperties>
</file>