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/>
  <mc:AlternateContent xmlns:mc="http://schemas.openxmlformats.org/markup-compatibility/2006">
    <mc:Choice Requires="x15">
      <x15ac:absPath xmlns:x15ac="http://schemas.microsoft.com/office/spreadsheetml/2010/11/ac" url="\\WS2016E\Shared Folders\Közös\TESTÜLETI ANYAGOK\2019. TESTÜLETI JKV. SZÁR\2019.05.30. jkv. (SZKÖ)\"/>
    </mc:Choice>
  </mc:AlternateContent>
  <xr:revisionPtr revIDLastSave="0" documentId="13_ncr:1_{EB936724-1FA0-44CC-80ED-A5D77BE9F8F7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Mérleg" sheetId="17" r:id="rId1"/>
    <sheet name="Eredménykimutatás" sheetId="18" r:id="rId2"/>
    <sheet name="Vagyonkimutatás" sheetId="23" r:id="rId3"/>
    <sheet name="Pénzeszköz" sheetId="22" r:id="rId4"/>
    <sheet name="Létszám" sheetId="19" r:id="rId5"/>
  </sheets>
  <definedNames>
    <definedName name="_xlnm.Print_Area" localSheetId="3">Pénzeszköz!$A$1:$C$16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8" i="23" l="1"/>
  <c r="M9" i="23"/>
  <c r="C7" i="22"/>
  <c r="C37" i="17" l="1"/>
  <c r="C18" i="17"/>
  <c r="C15" i="22" l="1"/>
  <c r="F18" i="17"/>
  <c r="F13" i="17"/>
  <c r="F24" i="17"/>
  <c r="K41" i="17"/>
  <c r="M25" i="23" l="1"/>
  <c r="C11" i="22" l="1"/>
  <c r="C4" i="22"/>
  <c r="D15" i="22" l="1"/>
  <c r="N6" i="18"/>
  <c r="N7" i="18"/>
  <c r="N9" i="18"/>
  <c r="N10" i="18"/>
  <c r="N11" i="18"/>
  <c r="N12" i="18"/>
  <c r="N14" i="18"/>
  <c r="N15" i="18"/>
  <c r="N16" i="18"/>
  <c r="N18" i="18"/>
  <c r="N19" i="18"/>
  <c r="N20" i="18"/>
  <c r="N22" i="18"/>
  <c r="N23" i="18"/>
  <c r="N25" i="18"/>
  <c r="N27" i="18"/>
  <c r="N28" i="18"/>
  <c r="N29" i="18"/>
  <c r="N5" i="18"/>
  <c r="C8" i="18"/>
  <c r="F26" i="18"/>
  <c r="F30" i="18" s="1"/>
  <c r="G26" i="18"/>
  <c r="G30" i="18" s="1"/>
  <c r="H26" i="18"/>
  <c r="H30" i="18" s="1"/>
  <c r="I26" i="18"/>
  <c r="I30" i="18" s="1"/>
  <c r="J26" i="18"/>
  <c r="J30" i="18" s="1"/>
  <c r="K26" i="18"/>
  <c r="K30" i="18" s="1"/>
  <c r="F21" i="18"/>
  <c r="G21" i="18"/>
  <c r="H21" i="18"/>
  <c r="I21" i="18"/>
  <c r="J21" i="18"/>
  <c r="K21" i="18"/>
  <c r="F17" i="18"/>
  <c r="G17" i="18"/>
  <c r="H17" i="18"/>
  <c r="I17" i="18"/>
  <c r="J17" i="18"/>
  <c r="K17" i="18"/>
  <c r="F13" i="18"/>
  <c r="G13" i="18"/>
  <c r="H13" i="18"/>
  <c r="I13" i="18"/>
  <c r="J13" i="18"/>
  <c r="K13" i="18"/>
  <c r="F8" i="18"/>
  <c r="G8" i="18"/>
  <c r="G24" i="18" s="1"/>
  <c r="H8" i="18"/>
  <c r="I8" i="18"/>
  <c r="J8" i="18"/>
  <c r="K8" i="18"/>
  <c r="N8" i="17"/>
  <c r="N10" i="17"/>
  <c r="N11" i="17"/>
  <c r="N12" i="17"/>
  <c r="N14" i="17"/>
  <c r="N15" i="17"/>
  <c r="N17" i="17"/>
  <c r="N19" i="17"/>
  <c r="N20" i="17"/>
  <c r="N22" i="17"/>
  <c r="N23" i="17"/>
  <c r="N26" i="17"/>
  <c r="N28" i="17"/>
  <c r="N29" i="17"/>
  <c r="N30" i="17"/>
  <c r="N33" i="17"/>
  <c r="N34" i="17"/>
  <c r="N35" i="17"/>
  <c r="N36" i="17"/>
  <c r="N38" i="17"/>
  <c r="N39" i="17"/>
  <c r="N40" i="17"/>
  <c r="N42" i="17"/>
  <c r="N7" i="17"/>
  <c r="L8" i="17"/>
  <c r="L9" i="17"/>
  <c r="L10" i="17"/>
  <c r="L11" i="17"/>
  <c r="L12" i="17"/>
  <c r="L13" i="17"/>
  <c r="L14" i="17"/>
  <c r="L15" i="17"/>
  <c r="L17" i="17"/>
  <c r="L18" i="17"/>
  <c r="L19" i="17"/>
  <c r="L20" i="17"/>
  <c r="L22" i="17"/>
  <c r="L23" i="17"/>
  <c r="L24" i="17"/>
  <c r="L26" i="17"/>
  <c r="L28" i="17"/>
  <c r="L29" i="17"/>
  <c r="L30" i="17"/>
  <c r="L33" i="17"/>
  <c r="L34" i="17"/>
  <c r="L35" i="17"/>
  <c r="L36" i="17"/>
  <c r="L38" i="17"/>
  <c r="L39" i="17"/>
  <c r="L40" i="17"/>
  <c r="L42" i="17"/>
  <c r="L7" i="17"/>
  <c r="J37" i="17"/>
  <c r="J43" i="17" s="1"/>
  <c r="K37" i="17"/>
  <c r="K43" i="17" s="1"/>
  <c r="J31" i="17"/>
  <c r="K31" i="17"/>
  <c r="J21" i="17"/>
  <c r="J32" i="17" s="1"/>
  <c r="K21" i="17"/>
  <c r="J27" i="17"/>
  <c r="K27" i="17"/>
  <c r="F41" i="17"/>
  <c r="G41" i="17"/>
  <c r="H41" i="17"/>
  <c r="N41" i="17" s="1"/>
  <c r="I41" i="17"/>
  <c r="I37" i="17"/>
  <c r="L37" i="17" s="1"/>
  <c r="I31" i="17"/>
  <c r="I27" i="17"/>
  <c r="I21" i="17"/>
  <c r="F43" i="17"/>
  <c r="G43" i="17"/>
  <c r="F37" i="17"/>
  <c r="G37" i="17"/>
  <c r="H37" i="17"/>
  <c r="H43" i="17" s="1"/>
  <c r="F9" i="17"/>
  <c r="F16" i="17" s="1"/>
  <c r="L16" i="17" s="1"/>
  <c r="G9" i="17"/>
  <c r="G16" i="17" s="1"/>
  <c r="H9" i="17"/>
  <c r="N9" i="17" s="1"/>
  <c r="F27" i="17"/>
  <c r="G27" i="17"/>
  <c r="F31" i="17"/>
  <c r="H31" i="17"/>
  <c r="H24" i="17"/>
  <c r="H27" i="17" s="1"/>
  <c r="G21" i="17"/>
  <c r="H21" i="17"/>
  <c r="F21" i="17"/>
  <c r="H18" i="17"/>
  <c r="N18" i="17" s="1"/>
  <c r="H13" i="17"/>
  <c r="N13" i="17" s="1"/>
  <c r="L41" i="17" l="1"/>
  <c r="N30" i="18"/>
  <c r="G32" i="17"/>
  <c r="N8" i="18"/>
  <c r="N26" i="18"/>
  <c r="N21" i="18"/>
  <c r="N17" i="18"/>
  <c r="N13" i="18"/>
  <c r="J24" i="18"/>
  <c r="J31" i="18" s="1"/>
  <c r="I24" i="18"/>
  <c r="I31" i="18" s="1"/>
  <c r="N43" i="17"/>
  <c r="N31" i="17"/>
  <c r="N27" i="17"/>
  <c r="N24" i="17"/>
  <c r="N21" i="17"/>
  <c r="H16" i="17"/>
  <c r="N16" i="17" s="1"/>
  <c r="L31" i="17"/>
  <c r="L27" i="17"/>
  <c r="N37" i="17"/>
  <c r="I43" i="17"/>
  <c r="L43" i="17" s="1"/>
  <c r="I32" i="17"/>
  <c r="L21" i="17"/>
  <c r="K32" i="17"/>
  <c r="H24" i="18"/>
  <c r="F24" i="18"/>
  <c r="F31" i="18" s="1"/>
  <c r="G31" i="18"/>
  <c r="K24" i="18"/>
  <c r="K31" i="18" s="1"/>
  <c r="H32" i="17"/>
  <c r="F32" i="17"/>
  <c r="H31" i="18" l="1"/>
  <c r="N31" i="18" s="1"/>
  <c r="N24" i="18"/>
  <c r="N32" i="17"/>
  <c r="L32" i="17"/>
  <c r="L29" i="18"/>
  <c r="L25" i="18"/>
  <c r="L26" i="18" s="1"/>
  <c r="L23" i="18"/>
  <c r="L22" i="18"/>
  <c r="L20" i="18"/>
  <c r="L19" i="18"/>
  <c r="L18" i="18"/>
  <c r="L21" i="18" s="1"/>
  <c r="L16" i="18"/>
  <c r="L15" i="18"/>
  <c r="L14" i="18"/>
  <c r="L17" i="18" s="1"/>
  <c r="L12" i="18"/>
  <c r="L10" i="18"/>
  <c r="L9" i="18"/>
  <c r="L6" i="18"/>
  <c r="L8" i="18" s="1"/>
  <c r="D29" i="18"/>
  <c r="E29" i="18"/>
  <c r="E26" i="18"/>
  <c r="E21" i="18"/>
  <c r="E17" i="18"/>
  <c r="E13" i="18"/>
  <c r="E8" i="18"/>
  <c r="L13" i="18" l="1"/>
  <c r="E30" i="18"/>
  <c r="E24" i="18"/>
  <c r="E31" i="18" s="1"/>
  <c r="L30" i="18"/>
  <c r="L24" i="18"/>
  <c r="L31" i="18" s="1"/>
  <c r="E37" i="17"/>
  <c r="J13" i="23" l="1"/>
  <c r="I13" i="23"/>
  <c r="H13" i="23"/>
  <c r="G13" i="23"/>
  <c r="L24" i="23"/>
  <c r="P24" i="23" s="1"/>
  <c r="K24" i="23"/>
  <c r="O24" i="23" s="1"/>
  <c r="L16" i="23"/>
  <c r="P16" i="23" s="1"/>
  <c r="K16" i="23"/>
  <c r="O16" i="23" s="1"/>
  <c r="L11" i="23"/>
  <c r="P11" i="23" s="1"/>
  <c r="K11" i="23"/>
  <c r="O11" i="23" s="1"/>
  <c r="L10" i="23"/>
  <c r="P10" i="23" s="1"/>
  <c r="K10" i="23"/>
  <c r="L9" i="23"/>
  <c r="P9" i="23" s="1"/>
  <c r="K9" i="23"/>
  <c r="H85" i="23"/>
  <c r="H81" i="23"/>
  <c r="E11" i="19"/>
  <c r="O10" i="23" l="1"/>
  <c r="O9" i="23"/>
  <c r="M13" i="23"/>
  <c r="M12" i="23" s="1"/>
  <c r="N13" i="23"/>
  <c r="N12" i="23" s="1"/>
  <c r="M29" i="18"/>
  <c r="C29" i="18"/>
  <c r="M31" i="17"/>
  <c r="E31" i="17"/>
  <c r="D31" i="17"/>
  <c r="C31" i="17"/>
  <c r="C26" i="18"/>
  <c r="D26" i="18"/>
  <c r="D30" i="18" s="1"/>
  <c r="C21" i="18"/>
  <c r="D21" i="18"/>
  <c r="C17" i="18"/>
  <c r="D17" i="18"/>
  <c r="C13" i="18"/>
  <c r="D13" i="18"/>
  <c r="D8" i="18"/>
  <c r="K98" i="23"/>
  <c r="O98" i="23" s="1"/>
  <c r="K95" i="23"/>
  <c r="O95" i="23" s="1"/>
  <c r="K94" i="23"/>
  <c r="O94" i="23" s="1"/>
  <c r="K92" i="23"/>
  <c r="O92" i="23" s="1"/>
  <c r="K91" i="23"/>
  <c r="O91" i="23" s="1"/>
  <c r="K90" i="23"/>
  <c r="O90" i="23" s="1"/>
  <c r="K89" i="23"/>
  <c r="O89" i="23" s="1"/>
  <c r="L87" i="23"/>
  <c r="P87" i="23" s="1"/>
  <c r="K87" i="23"/>
  <c r="O87" i="23" s="1"/>
  <c r="L86" i="23"/>
  <c r="P86" i="23" s="1"/>
  <c r="K86" i="23"/>
  <c r="O86" i="23" s="1"/>
  <c r="L84" i="23"/>
  <c r="P84" i="23" s="1"/>
  <c r="K84" i="23"/>
  <c r="O84" i="23" s="1"/>
  <c r="L83" i="23"/>
  <c r="P83" i="23" s="1"/>
  <c r="K83" i="23"/>
  <c r="O83" i="23" s="1"/>
  <c r="L82" i="23"/>
  <c r="P82" i="23" s="1"/>
  <c r="K82" i="23"/>
  <c r="O82" i="23" s="1"/>
  <c r="L80" i="23"/>
  <c r="P80" i="23" s="1"/>
  <c r="K80" i="23"/>
  <c r="O80" i="23"/>
  <c r="L79" i="23"/>
  <c r="P79" i="23" s="1"/>
  <c r="K79" i="23"/>
  <c r="O79" i="23" s="1"/>
  <c r="L78" i="23"/>
  <c r="P78" i="23" s="1"/>
  <c r="K78" i="23"/>
  <c r="O78" i="23" s="1"/>
  <c r="L77" i="23"/>
  <c r="P77" i="23" s="1"/>
  <c r="K77" i="23"/>
  <c r="O77" i="23" s="1"/>
  <c r="L75" i="23"/>
  <c r="P75" i="23" s="1"/>
  <c r="K75" i="23"/>
  <c r="O75" i="23" s="1"/>
  <c r="L74" i="23"/>
  <c r="P74" i="23" s="1"/>
  <c r="K74" i="23"/>
  <c r="O74" i="23" s="1"/>
  <c r="L67" i="23"/>
  <c r="P67" i="23" s="1"/>
  <c r="K67" i="23"/>
  <c r="O67" i="23" s="1"/>
  <c r="L66" i="23"/>
  <c r="P66" i="23" s="1"/>
  <c r="K66" i="23"/>
  <c r="O66" i="23" s="1"/>
  <c r="L65" i="23"/>
  <c r="P65" i="23" s="1"/>
  <c r="K65" i="23"/>
  <c r="O65" i="23" s="1"/>
  <c r="L59" i="23"/>
  <c r="P59" i="23" s="1"/>
  <c r="K59" i="23"/>
  <c r="O59" i="23" s="1"/>
  <c r="L58" i="23"/>
  <c r="P58" i="23" s="1"/>
  <c r="K58" i="23"/>
  <c r="O58" i="23" s="1"/>
  <c r="L56" i="23"/>
  <c r="P56" i="23" s="1"/>
  <c r="K56" i="23"/>
  <c r="O56" i="23" s="1"/>
  <c r="L55" i="23"/>
  <c r="P55" i="23" s="1"/>
  <c r="K55" i="23"/>
  <c r="O55" i="23" s="1"/>
  <c r="L53" i="23"/>
  <c r="P53" i="23" s="1"/>
  <c r="K53" i="23"/>
  <c r="O53" i="23" s="1"/>
  <c r="L52" i="23"/>
  <c r="P52" i="23" s="1"/>
  <c r="K52" i="23"/>
  <c r="O52" i="23" s="1"/>
  <c r="L44" i="23"/>
  <c r="P44" i="23" s="1"/>
  <c r="K44" i="23"/>
  <c r="O44" i="23" s="1"/>
  <c r="L43" i="23"/>
  <c r="P43" i="23" s="1"/>
  <c r="K43" i="23"/>
  <c r="O43" i="23" s="1"/>
  <c r="L42" i="23"/>
  <c r="P42" i="23" s="1"/>
  <c r="K42" i="23"/>
  <c r="O42" i="23" s="1"/>
  <c r="L41" i="23"/>
  <c r="P41" i="23" s="1"/>
  <c r="K41" i="23"/>
  <c r="O41" i="23" s="1"/>
  <c r="L38" i="23"/>
  <c r="P38" i="23" s="1"/>
  <c r="K38" i="23"/>
  <c r="O38" i="23" s="1"/>
  <c r="L37" i="23"/>
  <c r="P37" i="23" s="1"/>
  <c r="K37" i="23"/>
  <c r="O37" i="23" s="1"/>
  <c r="L36" i="23"/>
  <c r="P36" i="23" s="1"/>
  <c r="K36" i="23"/>
  <c r="O36" i="23" s="1"/>
  <c r="L35" i="23"/>
  <c r="P35" i="23" s="1"/>
  <c r="K35" i="23"/>
  <c r="O35" i="23" s="1"/>
  <c r="L32" i="23"/>
  <c r="P32" i="23" s="1"/>
  <c r="K32" i="23"/>
  <c r="O32" i="23" s="1"/>
  <c r="L31" i="23"/>
  <c r="P31" i="23" s="1"/>
  <c r="K31" i="23"/>
  <c r="O31" i="23" s="1"/>
  <c r="L30" i="23"/>
  <c r="P30" i="23" s="1"/>
  <c r="K30" i="23"/>
  <c r="O30" i="23" s="1"/>
  <c r="L29" i="23"/>
  <c r="P29" i="23" s="1"/>
  <c r="K29" i="23"/>
  <c r="O29" i="23" s="1"/>
  <c r="L26" i="23"/>
  <c r="P26" i="23" s="1"/>
  <c r="K26" i="23"/>
  <c r="O26" i="23" s="1"/>
  <c r="L25" i="23"/>
  <c r="P25" i="23" s="1"/>
  <c r="K25" i="23"/>
  <c r="O25" i="23" s="1"/>
  <c r="L23" i="23"/>
  <c r="P23" i="23" s="1"/>
  <c r="K23" i="23"/>
  <c r="O23" i="23" s="1"/>
  <c r="L22" i="23"/>
  <c r="P22" i="23" s="1"/>
  <c r="K22" i="23"/>
  <c r="O22" i="23" s="1"/>
  <c r="L21" i="23"/>
  <c r="P21" i="23" s="1"/>
  <c r="K21" i="23"/>
  <c r="O21" i="23" s="1"/>
  <c r="L18" i="23"/>
  <c r="P18" i="23"/>
  <c r="K18" i="23"/>
  <c r="O18" i="23" s="1"/>
  <c r="L17" i="23"/>
  <c r="P17" i="23"/>
  <c r="K17" i="23"/>
  <c r="O17" i="23" s="1"/>
  <c r="L15" i="23"/>
  <c r="P15" i="23" s="1"/>
  <c r="K15" i="23"/>
  <c r="O15" i="23" s="1"/>
  <c r="L14" i="23"/>
  <c r="K14" i="23"/>
  <c r="O14" i="23" s="1"/>
  <c r="L8" i="23"/>
  <c r="K8" i="23"/>
  <c r="O8" i="23" s="1"/>
  <c r="L7" i="23"/>
  <c r="K7" i="23"/>
  <c r="O7" i="23" s="1"/>
  <c r="L6" i="23"/>
  <c r="K6" i="23"/>
  <c r="O6" i="23" s="1"/>
  <c r="E41" i="17"/>
  <c r="D41" i="17"/>
  <c r="C41" i="17"/>
  <c r="E24" i="17"/>
  <c r="E27" i="17" s="1"/>
  <c r="D24" i="17"/>
  <c r="D27" i="17" s="1"/>
  <c r="C24" i="17"/>
  <c r="C27" i="17" s="1"/>
  <c r="E21" i="17"/>
  <c r="D21" i="17"/>
  <c r="C21" i="17"/>
  <c r="E15" i="17"/>
  <c r="C15" i="17"/>
  <c r="E13" i="17"/>
  <c r="C13" i="17"/>
  <c r="E9" i="17"/>
  <c r="C9" i="17"/>
  <c r="M93" i="23"/>
  <c r="M96" i="23" s="1"/>
  <c r="I93" i="23"/>
  <c r="I96" i="23" s="1"/>
  <c r="N85" i="23"/>
  <c r="M85" i="23"/>
  <c r="J85" i="23"/>
  <c r="I85" i="23"/>
  <c r="N81" i="23"/>
  <c r="M81" i="23"/>
  <c r="J81" i="23"/>
  <c r="L81" i="23" s="1"/>
  <c r="I81" i="23"/>
  <c r="N76" i="23"/>
  <c r="M76" i="23"/>
  <c r="J76" i="23"/>
  <c r="I76" i="23"/>
  <c r="N64" i="23"/>
  <c r="N63" i="23" s="1"/>
  <c r="M64" i="23"/>
  <c r="J64" i="23"/>
  <c r="I64" i="23"/>
  <c r="M63" i="23"/>
  <c r="J63" i="23"/>
  <c r="I63" i="23"/>
  <c r="N62" i="23"/>
  <c r="M62" i="23"/>
  <c r="J62" i="23"/>
  <c r="I62" i="23"/>
  <c r="N61" i="23"/>
  <c r="N60" i="23" s="1"/>
  <c r="M61" i="23"/>
  <c r="M60" i="23" s="1"/>
  <c r="J61" i="23"/>
  <c r="I61" i="23"/>
  <c r="N57" i="23"/>
  <c r="M57" i="23"/>
  <c r="J57" i="23"/>
  <c r="I57" i="23"/>
  <c r="N54" i="23"/>
  <c r="M54" i="23"/>
  <c r="J54" i="23"/>
  <c r="I54" i="23"/>
  <c r="N51" i="23"/>
  <c r="M51" i="23"/>
  <c r="J51" i="23"/>
  <c r="I51" i="23"/>
  <c r="N50" i="23"/>
  <c r="M50" i="23"/>
  <c r="J50" i="23"/>
  <c r="J73" i="23" s="1"/>
  <c r="I50" i="23"/>
  <c r="N49" i="23"/>
  <c r="M49" i="23"/>
  <c r="J49" i="23"/>
  <c r="J72" i="23" s="1"/>
  <c r="I49" i="23"/>
  <c r="N48" i="23"/>
  <c r="N71" i="23" s="1"/>
  <c r="M48" i="23"/>
  <c r="M71" i="23" s="1"/>
  <c r="J48" i="23"/>
  <c r="J71" i="23" s="1"/>
  <c r="I48" i="23"/>
  <c r="I71" i="23" s="1"/>
  <c r="M47" i="23"/>
  <c r="M70" i="23" s="1"/>
  <c r="J47" i="23"/>
  <c r="J70" i="23" s="1"/>
  <c r="I47" i="23"/>
  <c r="I70" i="23" s="1"/>
  <c r="N40" i="23"/>
  <c r="N39" i="23"/>
  <c r="M40" i="23"/>
  <c r="M39" i="23" s="1"/>
  <c r="J40" i="23"/>
  <c r="I40" i="23"/>
  <c r="I39" i="23"/>
  <c r="N34" i="23"/>
  <c r="N33" i="23" s="1"/>
  <c r="M34" i="23"/>
  <c r="M33" i="23" s="1"/>
  <c r="J34" i="23"/>
  <c r="J33" i="23" s="1"/>
  <c r="I34" i="23"/>
  <c r="I33" i="23" s="1"/>
  <c r="N28" i="23"/>
  <c r="N27" i="23" s="1"/>
  <c r="M28" i="23"/>
  <c r="M27" i="23" s="1"/>
  <c r="J28" i="23"/>
  <c r="J27" i="23" s="1"/>
  <c r="I28" i="23"/>
  <c r="I27" i="23" s="1"/>
  <c r="N20" i="23"/>
  <c r="N19" i="23" s="1"/>
  <c r="M20" i="23"/>
  <c r="M19" i="23" s="1"/>
  <c r="J20" i="23"/>
  <c r="J19" i="23" s="1"/>
  <c r="I20" i="23"/>
  <c r="I19" i="23" s="1"/>
  <c r="J12" i="23"/>
  <c r="N5" i="23"/>
  <c r="N4" i="23" s="1"/>
  <c r="M5" i="23"/>
  <c r="M4" i="23" s="1"/>
  <c r="J5" i="23"/>
  <c r="J4" i="23" s="1"/>
  <c r="I5" i="23"/>
  <c r="I4" i="23" s="1"/>
  <c r="G93" i="23"/>
  <c r="L85" i="23"/>
  <c r="G85" i="23"/>
  <c r="G81" i="23"/>
  <c r="H76" i="23"/>
  <c r="L76" i="23" s="1"/>
  <c r="G76" i="23"/>
  <c r="K76" i="23" s="1"/>
  <c r="O76" i="23" s="1"/>
  <c r="H64" i="23"/>
  <c r="H63" i="23" s="1"/>
  <c r="G64" i="23"/>
  <c r="G63" i="23" s="1"/>
  <c r="H62" i="23"/>
  <c r="L62" i="23" s="1"/>
  <c r="G62" i="23"/>
  <c r="G60" i="23" s="1"/>
  <c r="H61" i="23"/>
  <c r="G61" i="23"/>
  <c r="H57" i="23"/>
  <c r="G57" i="23"/>
  <c r="H54" i="23"/>
  <c r="L54" i="23" s="1"/>
  <c r="P54" i="23" s="1"/>
  <c r="G54" i="23"/>
  <c r="H51" i="23"/>
  <c r="G51" i="23"/>
  <c r="H50" i="23"/>
  <c r="G50" i="23"/>
  <c r="H49" i="23"/>
  <c r="G49" i="23"/>
  <c r="H48" i="23"/>
  <c r="H71" i="23" s="1"/>
  <c r="G48" i="23"/>
  <c r="H47" i="23"/>
  <c r="H70" i="23" s="1"/>
  <c r="G47" i="23"/>
  <c r="H40" i="23"/>
  <c r="H39" i="23" s="1"/>
  <c r="G40" i="23"/>
  <c r="H34" i="23"/>
  <c r="H33" i="23" s="1"/>
  <c r="G34" i="23"/>
  <c r="K34" i="23" s="1"/>
  <c r="H28" i="23"/>
  <c r="L28" i="23" s="1"/>
  <c r="G28" i="23"/>
  <c r="K28" i="23" s="1"/>
  <c r="H20" i="23"/>
  <c r="H19" i="23" s="1"/>
  <c r="G20" i="23"/>
  <c r="G19" i="23" s="1"/>
  <c r="L13" i="23"/>
  <c r="K13" i="23"/>
  <c r="G12" i="23"/>
  <c r="H5" i="23"/>
  <c r="H4" i="23" s="1"/>
  <c r="G5" i="23"/>
  <c r="G4" i="23" s="1"/>
  <c r="E19" i="19"/>
  <c r="E17" i="19"/>
  <c r="E16" i="19"/>
  <c r="E15" i="19"/>
  <c r="E14" i="19"/>
  <c r="E12" i="19"/>
  <c r="E10" i="19"/>
  <c r="E9" i="19"/>
  <c r="E8" i="19"/>
  <c r="E7" i="19"/>
  <c r="E5" i="19"/>
  <c r="E4" i="19"/>
  <c r="E3" i="19"/>
  <c r="D6" i="19"/>
  <c r="C6" i="19"/>
  <c r="B6" i="19"/>
  <c r="D20" i="19"/>
  <c r="C20" i="19"/>
  <c r="B20" i="19"/>
  <c r="D18" i="19"/>
  <c r="C18" i="19"/>
  <c r="B18" i="19"/>
  <c r="C13" i="19"/>
  <c r="D13" i="19"/>
  <c r="B13" i="19"/>
  <c r="M26" i="18"/>
  <c r="M30" i="18" s="1"/>
  <c r="M21" i="18"/>
  <c r="M17" i="18"/>
  <c r="M13" i="18"/>
  <c r="M8" i="18"/>
  <c r="M41" i="17"/>
  <c r="M37" i="17"/>
  <c r="M24" i="17"/>
  <c r="M27" i="17" s="1"/>
  <c r="M21" i="17"/>
  <c r="M18" i="17"/>
  <c r="M15" i="17"/>
  <c r="M13" i="17"/>
  <c r="M9" i="17"/>
  <c r="H60" i="23"/>
  <c r="L60" i="23" s="1"/>
  <c r="J60" i="23"/>
  <c r="J39" i="23"/>
  <c r="I12" i="23"/>
  <c r="B21" i="19" l="1"/>
  <c r="L48" i="23"/>
  <c r="P48" i="23" s="1"/>
  <c r="G27" i="23"/>
  <c r="G33" i="23"/>
  <c r="C21" i="19"/>
  <c r="K49" i="23"/>
  <c r="D24" i="18"/>
  <c r="D31" i="18" s="1"/>
  <c r="M43" i="17"/>
  <c r="D21" i="19"/>
  <c r="K40" i="23"/>
  <c r="K61" i="23"/>
  <c r="O61" i="23" s="1"/>
  <c r="K33" i="23"/>
  <c r="O33" i="23" s="1"/>
  <c r="K85" i="23"/>
  <c r="O85" i="23" s="1"/>
  <c r="K81" i="23"/>
  <c r="O81" i="23" s="1"/>
  <c r="P81" i="23"/>
  <c r="L50" i="23"/>
  <c r="P50" i="23" s="1"/>
  <c r="M16" i="17"/>
  <c r="M32" i="17" s="1"/>
  <c r="O34" i="23"/>
  <c r="D32" i="17"/>
  <c r="K47" i="23"/>
  <c r="O47" i="23" s="1"/>
  <c r="O28" i="23"/>
  <c r="K48" i="23"/>
  <c r="O48" i="23" s="1"/>
  <c r="O71" i="23" s="1"/>
  <c r="K54" i="23"/>
  <c r="O54" i="23" s="1"/>
  <c r="P62" i="23"/>
  <c r="P85" i="23"/>
  <c r="L4" i="23"/>
  <c r="P4" i="23" s="1"/>
  <c r="P60" i="23"/>
  <c r="L39" i="23"/>
  <c r="P39" i="23" s="1"/>
  <c r="O40" i="23"/>
  <c r="G73" i="23"/>
  <c r="P76" i="23"/>
  <c r="L51" i="23"/>
  <c r="P51" i="23" s="1"/>
  <c r="L57" i="23"/>
  <c r="P57" i="23" s="1"/>
  <c r="C43" i="17"/>
  <c r="E20" i="19"/>
  <c r="K63" i="23"/>
  <c r="O63" i="23" s="1"/>
  <c r="K93" i="23"/>
  <c r="O93" i="23" s="1"/>
  <c r="P14" i="23"/>
  <c r="H46" i="23"/>
  <c r="H45" i="23" s="1"/>
  <c r="G96" i="23"/>
  <c r="K96" i="23" s="1"/>
  <c r="O96" i="23" s="1"/>
  <c r="P28" i="23"/>
  <c r="L34" i="23"/>
  <c r="P34" i="23" s="1"/>
  <c r="G46" i="23"/>
  <c r="G72" i="23"/>
  <c r="K51" i="23"/>
  <c r="O51" i="23" s="1"/>
  <c r="K57" i="23"/>
  <c r="O57" i="23" s="1"/>
  <c r="L61" i="23"/>
  <c r="P61" i="23" s="1"/>
  <c r="L63" i="23"/>
  <c r="P63" i="23" s="1"/>
  <c r="L40" i="23"/>
  <c r="P40" i="23" s="1"/>
  <c r="N47" i="23"/>
  <c r="N72" i="23"/>
  <c r="N73" i="23"/>
  <c r="L33" i="23"/>
  <c r="P33" i="23" s="1"/>
  <c r="I60" i="23"/>
  <c r="K60" i="23" s="1"/>
  <c r="O60" i="23" s="1"/>
  <c r="L47" i="23"/>
  <c r="L49" i="23"/>
  <c r="P49" i="23" s="1"/>
  <c r="K50" i="23"/>
  <c r="O50" i="23" s="1"/>
  <c r="O73" i="23" s="1"/>
  <c r="K64" i="23"/>
  <c r="O64" i="23" s="1"/>
  <c r="E18" i="19"/>
  <c r="E6" i="19"/>
  <c r="L5" i="23"/>
  <c r="P5" i="23" s="1"/>
  <c r="P13" i="23"/>
  <c r="L19" i="23"/>
  <c r="P19" i="23" s="1"/>
  <c r="H27" i="23"/>
  <c r="L27" i="23" s="1"/>
  <c r="P27" i="23" s="1"/>
  <c r="H72" i="23"/>
  <c r="H69" i="23" s="1"/>
  <c r="H73" i="23"/>
  <c r="K62" i="23"/>
  <c r="O62" i="23" s="1"/>
  <c r="K27" i="23"/>
  <c r="O27" i="23" s="1"/>
  <c r="I46" i="23"/>
  <c r="I45" i="23" s="1"/>
  <c r="J46" i="23"/>
  <c r="J45" i="23" s="1"/>
  <c r="I72" i="23"/>
  <c r="I69" i="23" s="1"/>
  <c r="M72" i="23"/>
  <c r="M69" i="23" s="1"/>
  <c r="I73" i="23"/>
  <c r="M73" i="23"/>
  <c r="O13" i="23"/>
  <c r="K12" i="23"/>
  <c r="L71" i="23"/>
  <c r="M46" i="23"/>
  <c r="M45" i="23" s="1"/>
  <c r="O49" i="23"/>
  <c r="O12" i="23"/>
  <c r="K4" i="23"/>
  <c r="O4" i="23" s="1"/>
  <c r="K19" i="23"/>
  <c r="O19" i="23" s="1"/>
  <c r="E13" i="19"/>
  <c r="L73" i="23"/>
  <c r="J69" i="23"/>
  <c r="J68" i="23" s="1"/>
  <c r="J88" i="23" s="1"/>
  <c r="O70" i="23"/>
  <c r="L64" i="23"/>
  <c r="P64" i="23" s="1"/>
  <c r="P8" i="23"/>
  <c r="G70" i="23"/>
  <c r="G71" i="23"/>
  <c r="K70" i="23"/>
  <c r="K71" i="23"/>
  <c r="L20" i="23"/>
  <c r="P20" i="23" s="1"/>
  <c r="K5" i="23"/>
  <c r="O5" i="23" s="1"/>
  <c r="K20" i="23"/>
  <c r="O20" i="23" s="1"/>
  <c r="G39" i="23"/>
  <c r="K39" i="23" s="1"/>
  <c r="O39" i="23" s="1"/>
  <c r="H12" i="23"/>
  <c r="L12" i="23" s="1"/>
  <c r="P12" i="23" s="1"/>
  <c r="P6" i="23"/>
  <c r="P7" i="23"/>
  <c r="P71" i="23" s="1"/>
  <c r="M24" i="18"/>
  <c r="M31" i="18" s="1"/>
  <c r="C30" i="18"/>
  <c r="C24" i="18"/>
  <c r="E43" i="17"/>
  <c r="C16" i="17"/>
  <c r="C32" i="17" s="1"/>
  <c r="E16" i="17"/>
  <c r="E32" i="17" s="1"/>
  <c r="O72" i="23" l="1"/>
  <c r="K72" i="23"/>
  <c r="K46" i="23"/>
  <c r="P73" i="23"/>
  <c r="P72" i="23"/>
  <c r="M68" i="23"/>
  <c r="M88" i="23" s="1"/>
  <c r="I68" i="23"/>
  <c r="I88" i="23" s="1"/>
  <c r="E21" i="19"/>
  <c r="G45" i="23"/>
  <c r="K45" i="23" s="1"/>
  <c r="P47" i="23"/>
  <c r="P70" i="23" s="1"/>
  <c r="L72" i="23"/>
  <c r="N70" i="23"/>
  <c r="N69" i="23" s="1"/>
  <c r="N68" i="23" s="1"/>
  <c r="N88" i="23" s="1"/>
  <c r="N46" i="23"/>
  <c r="N45" i="23" s="1"/>
  <c r="H68" i="23"/>
  <c r="H88" i="23" s="1"/>
  <c r="L88" i="23" s="1"/>
  <c r="L46" i="23"/>
  <c r="K73" i="23"/>
  <c r="L70" i="23"/>
  <c r="L45" i="23"/>
  <c r="O46" i="23"/>
  <c r="G69" i="23"/>
  <c r="G68" i="23" s="1"/>
  <c r="G88" i="23" s="1"/>
  <c r="O45" i="23"/>
  <c r="K69" i="23"/>
  <c r="O69" i="23"/>
  <c r="O68" i="23" s="1"/>
  <c r="C31" i="18"/>
  <c r="L69" i="23" l="1"/>
  <c r="L68" i="23" s="1"/>
  <c r="K68" i="23"/>
  <c r="K88" i="23"/>
  <c r="O88" i="23" s="1"/>
  <c r="P69" i="23"/>
  <c r="P68" i="23" s="1"/>
  <c r="P45" i="23"/>
  <c r="P46" i="23"/>
  <c r="P88" i="23"/>
</calcChain>
</file>

<file path=xl/sharedStrings.xml><?xml version="1.0" encoding="utf-8"?>
<sst xmlns="http://schemas.openxmlformats.org/spreadsheetml/2006/main" count="322" uniqueCount="218">
  <si>
    <t>07</t>
  </si>
  <si>
    <t>01</t>
  </si>
  <si>
    <t>02</t>
  </si>
  <si>
    <t>03</t>
  </si>
  <si>
    <t>08</t>
  </si>
  <si>
    <t>Megnevezés</t>
  </si>
  <si>
    <t>09</t>
  </si>
  <si>
    <t>10</t>
  </si>
  <si>
    <t>13</t>
  </si>
  <si>
    <t>15</t>
  </si>
  <si>
    <t>06</t>
  </si>
  <si>
    <t>14</t>
  </si>
  <si>
    <t>ESZKÖZÖK ÖSSZESEN (=A+B+C+D+E+F)</t>
  </si>
  <si>
    <t>FORRÁSOK ÖSSZESEN (=G+H+I+J)</t>
  </si>
  <si>
    <t>Anyagköltség</t>
  </si>
  <si>
    <t>Igénybe vett szolgáltatások értéke</t>
  </si>
  <si>
    <t>Bérköltség</t>
  </si>
  <si>
    <t>Személyi jellegű egyéb kifizetések</t>
  </si>
  <si>
    <t>Bérjárulékok</t>
  </si>
  <si>
    <t>Értékcsökkenési leírás</t>
  </si>
  <si>
    <t>Eszközök és szolgáltatások értékesítése nettó eredményszemléletű bevételei</t>
  </si>
  <si>
    <t>Egyéb működési célú támogatások eredményszemléletű bevételei</t>
  </si>
  <si>
    <t>Immateriális javak</t>
  </si>
  <si>
    <t>Gépek, berendezések, felszerelések, járművek</t>
  </si>
  <si>
    <t>Tartós részesedések</t>
  </si>
  <si>
    <t>Készletek</t>
  </si>
  <si>
    <t>Módosítások</t>
  </si>
  <si>
    <t>A/I/1</t>
  </si>
  <si>
    <t>A/I/2</t>
  </si>
  <si>
    <t>A/I</t>
  </si>
  <si>
    <t>A/II/1</t>
  </si>
  <si>
    <t>A/II/2</t>
  </si>
  <si>
    <t>A/II/4</t>
  </si>
  <si>
    <t>A/II</t>
  </si>
  <si>
    <t>A/III/1</t>
  </si>
  <si>
    <t>A/III</t>
  </si>
  <si>
    <t>A)</t>
  </si>
  <si>
    <t>B/I</t>
  </si>
  <si>
    <t>B)</t>
  </si>
  <si>
    <t>C/II</t>
  </si>
  <si>
    <t>C/III</t>
  </si>
  <si>
    <t>C)</t>
  </si>
  <si>
    <t>Vagyoni értékű jogok</t>
  </si>
  <si>
    <t>Szellemi termékek</t>
  </si>
  <si>
    <t>Ingatlanok és a kapcsolódó vagyoni értékű jogok</t>
  </si>
  <si>
    <t>Beruházások, felújítások</t>
  </si>
  <si>
    <t>Tárgyi eszközök</t>
  </si>
  <si>
    <t>Befektetett pénzügyi eszközök</t>
  </si>
  <si>
    <t>Nemzeti vagyonba tartozó befektetett eszközök</t>
  </si>
  <si>
    <t>Nemzeti vagyonba tartozó forgóeszközök</t>
  </si>
  <si>
    <t>Pénztárak</t>
  </si>
  <si>
    <t>Forintszámlák</t>
  </si>
  <si>
    <t>Pénzeszközök</t>
  </si>
  <si>
    <t>D/I/3</t>
  </si>
  <si>
    <t>Költségvetési évben esedékes követelések közhatalmi bevételre</t>
  </si>
  <si>
    <t>D/I/4</t>
  </si>
  <si>
    <t>Költségvetési évben esedékes követelések működési bevételre</t>
  </si>
  <si>
    <t>D/I</t>
  </si>
  <si>
    <t>Költségvetési évben esedékes követelések</t>
  </si>
  <si>
    <t>D/III</t>
  </si>
  <si>
    <t>Követelés jellegű sajátos elszámolások (adott előlegek)</t>
  </si>
  <si>
    <t>D)</t>
  </si>
  <si>
    <t>Követelések</t>
  </si>
  <si>
    <t>G/III</t>
  </si>
  <si>
    <t>G/IV</t>
  </si>
  <si>
    <t>G/VI</t>
  </si>
  <si>
    <t>G)</t>
  </si>
  <si>
    <t>H/I</t>
  </si>
  <si>
    <t>H/II</t>
  </si>
  <si>
    <t>H/III</t>
  </si>
  <si>
    <t>H)</t>
  </si>
  <si>
    <t>J)</t>
  </si>
  <si>
    <t>Egyéb eszközök induláskori értéke és változásai</t>
  </si>
  <si>
    <t>Felhalmozott eredmény</t>
  </si>
  <si>
    <t>Mérleg szerinti eredmény</t>
  </si>
  <si>
    <t>Saját tőke</t>
  </si>
  <si>
    <t>Költségvetési évben esedékes kötelezettségek</t>
  </si>
  <si>
    <t>Költségvetési évet követően esedékes kötelezettségek</t>
  </si>
  <si>
    <t>Kötelezettség jellegű sajátos elszámolások</t>
  </si>
  <si>
    <t>Kötelezettségek</t>
  </si>
  <si>
    <t>Passzív időbeli elhatárolások</t>
  </si>
  <si>
    <t>I</t>
  </si>
  <si>
    <t>III</t>
  </si>
  <si>
    <t>IV</t>
  </si>
  <si>
    <t>V</t>
  </si>
  <si>
    <t>VI</t>
  </si>
  <si>
    <t>VII</t>
  </si>
  <si>
    <t>VIII</t>
  </si>
  <si>
    <t>IX</t>
  </si>
  <si>
    <t>E)</t>
  </si>
  <si>
    <t>Közhatalmi eredményszemléletű bevételek</t>
  </si>
  <si>
    <t>Tevékenység egyéb nettó eredményszemléletű bevételei</t>
  </si>
  <si>
    <t>Tevékenység nettó eredményszemléletű bevétele</t>
  </si>
  <si>
    <t>Központi működési célú támogatások eredményszemléletű bevételei</t>
  </si>
  <si>
    <t>Különféle egyéb eredményszemléletű bevételek</t>
  </si>
  <si>
    <t>Egyéb eredményszemléletű bevételek</t>
  </si>
  <si>
    <t>Eladott (közvetített) szolgáltatások értéke</t>
  </si>
  <si>
    <t>Anyagjellegű ráfordítások</t>
  </si>
  <si>
    <t>Személyi jellegű ráfordítások</t>
  </si>
  <si>
    <t>Egyéb ráfordítások</t>
  </si>
  <si>
    <t>TEVÉKENYSÉGEK EREDMÉNYE (=I±II+III-IV-V-VI-VII)</t>
  </si>
  <si>
    <t>Pénzügyi műveletek eredményszemléletű bevételei</t>
  </si>
  <si>
    <t>Fizetendő kamatok és kamatjellegű ráfordítások</t>
  </si>
  <si>
    <t>Pénzügyi műveletek ráfordításai</t>
  </si>
  <si>
    <t>PÉNZÜGYI MŰVELETEK EREDMÉNYE (=VIII-IX)</t>
  </si>
  <si>
    <t>"A", "B" fizetési  osztály összesen</t>
  </si>
  <si>
    <t>"E"-"J"  fizetési  osztály  összesen</t>
  </si>
  <si>
    <t>Szár Községi Önkormányzat</t>
  </si>
  <si>
    <t>Átlagos statisztikai állományi létszám</t>
  </si>
  <si>
    <t>Szári Közös Önkormányzati Hivatal</t>
  </si>
  <si>
    <t>Szári Napsugár Kindergarten Óvoda</t>
  </si>
  <si>
    <t>Összesen</t>
  </si>
  <si>
    <t>Egyéb bérrendszer összesen</t>
  </si>
  <si>
    <t>Közalkalmazottak összesen</t>
  </si>
  <si>
    <t>Választott tisztségviselők összesen</t>
  </si>
  <si>
    <t>FOGLALKOZTATOTTAK ÖSSZESEN</t>
  </si>
  <si>
    <t>"C", "D" fizetési osztály  összesen</t>
  </si>
  <si>
    <t>Pedagógus I.</t>
  </si>
  <si>
    <t>Pedagógus (magasabb) vezetői megbízással</t>
  </si>
  <si>
    <t>Vezető, igazgató, elnök, igazgató-helyettes, elnök-helyettes, hivatalvezető, hivatalvezető-helyettes, a költségvetési szerveknél foglalkoztatott egyéb munkavállaló (vezető)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</si>
  <si>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</si>
  <si>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</si>
  <si>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Közfoglalkoztatott</t>
  </si>
  <si>
    <t>Polgármester, főpolgármester</t>
  </si>
  <si>
    <t>Főjegyző, jegyző, aljegyző, címzetes főjegyző, körjegyző</t>
  </si>
  <si>
    <t>I.  besorolási osztály összesen</t>
  </si>
  <si>
    <t>II.  besorolási osztály összesen</t>
  </si>
  <si>
    <t>Köztisztviselők összesen</t>
  </si>
  <si>
    <t>Nyitó pénzkészlet:</t>
  </si>
  <si>
    <t>Összes bevétel:</t>
  </si>
  <si>
    <t>Záró pénzkészlet:</t>
  </si>
  <si>
    <t>Költségvetési bankszámlák egyenlege</t>
  </si>
  <si>
    <t>Bevétel</t>
  </si>
  <si>
    <t>Kiegyenlítő, függő, átfutó bevétel</t>
  </si>
  <si>
    <t>Kiadás</t>
  </si>
  <si>
    <t>Kiegyenlítő, függő, átfutó kiadás</t>
  </si>
  <si>
    <t>Eszközök</t>
  </si>
  <si>
    <t>Pénztárak, csekkek, betétkönyvek</t>
  </si>
  <si>
    <t>Eszközök összesen</t>
  </si>
  <si>
    <t>Források</t>
  </si>
  <si>
    <t>Saját tőke összesen</t>
  </si>
  <si>
    <t>Források összesen</t>
  </si>
  <si>
    <t>Immateriális javak összesen</t>
  </si>
  <si>
    <t>Koncesszióba, vagyonkezelésbe adott eszközök</t>
  </si>
  <si>
    <t>Nemzeti vagyon-ba tartozó for-góeszközök</t>
  </si>
  <si>
    <t>Értékpapírok</t>
  </si>
  <si>
    <t>Forgóeszközök összesen</t>
  </si>
  <si>
    <t>Lekötött bankbetétek</t>
  </si>
  <si>
    <t>Devizaszámlák</t>
  </si>
  <si>
    <t>Pénzeszközök összesen</t>
  </si>
  <si>
    <t>Költségvetési évet követően esedékes követelések</t>
  </si>
  <si>
    <t>Követelés jellegű sajátos elszámolások</t>
  </si>
  <si>
    <t>Követelések összesen</t>
  </si>
  <si>
    <t>Egyéb sajátos eszközoldali elszámolások összesen</t>
  </si>
  <si>
    <t>Aktív időbeli elhatárolások</t>
  </si>
  <si>
    <t>Kötelezett-ségek</t>
  </si>
  <si>
    <t>Kötelezettségek összesen</t>
  </si>
  <si>
    <t>Kincstári számlavezetéssel kapcsolatos elszámolások</t>
  </si>
  <si>
    <t>Kulturális javak és régészeti leletek állománya</t>
  </si>
  <si>
    <t>Törzsvagyon</t>
  </si>
  <si>
    <t>Forgalomképtelen vagyon nemzetgazdasági szempontból kiemelt jelentőségű</t>
  </si>
  <si>
    <t>Forgalomképtelen kizárólagos vagyon</t>
  </si>
  <si>
    <t>Korlátozottan forgalomképes</t>
  </si>
  <si>
    <t>Üzleti, forgalomképes vagyon</t>
  </si>
  <si>
    <t>Ingatlanok és kapcsolódó vagyoni értékű jogok</t>
  </si>
  <si>
    <t>Ingatlanok és kapcsolódó vagyoni értékű jogok összesen</t>
  </si>
  <si>
    <t>Gépek, berendezések, felszerelések, járművek összesen</t>
  </si>
  <si>
    <t>Tenyészállatok</t>
  </si>
  <si>
    <t>Tenyészállatok összesen</t>
  </si>
  <si>
    <t>Beruházások, felújítások összesen</t>
  </si>
  <si>
    <t>Tárgyi eszközök érték-helyesbítése</t>
  </si>
  <si>
    <t>Tárgyi eszközök értékhelyesbítése összesen</t>
  </si>
  <si>
    <t>Tárgyi eszközök összesen</t>
  </si>
  <si>
    <t>Tartós részesedések összesen</t>
  </si>
  <si>
    <t>Törzsvagyon korlátozottan forgalomképes</t>
  </si>
  <si>
    <t>Tartós hitelviszonyt megtestesítő értékpapírok</t>
  </si>
  <si>
    <t>Tartós hitelviszonyt megtestesítő értékpapírok összesen</t>
  </si>
  <si>
    <t>Befektetett pénzügyi eszközök értékhelyesbítése</t>
  </si>
  <si>
    <t>Befektetett pénzügyi eszközök összesen</t>
  </si>
  <si>
    <t>Koncesszióba, vagyonkezelésbe adott eszközök összesen</t>
  </si>
  <si>
    <t>Befektetett eszközök összesen</t>
  </si>
  <si>
    <t>Önkormányzat</t>
  </si>
  <si>
    <t>Közös Hivatal</t>
  </si>
  <si>
    <t>Óvoda</t>
  </si>
  <si>
    <t>Önkormányzat által irányított költségvetési szervek</t>
  </si>
  <si>
    <t>E/I</t>
  </si>
  <si>
    <t>December havi illetmények, munkabérek elszámolása</t>
  </si>
  <si>
    <t>Egyéb sajátos eszközoldali elszámolások</t>
  </si>
  <si>
    <t>Intézmények összesen</t>
  </si>
  <si>
    <t>Összes kiadás:</t>
  </si>
  <si>
    <t>Nemzeti vagyonba tartozó befektetett eszközök összesen</t>
  </si>
  <si>
    <t>Ft</t>
  </si>
  <si>
    <t>Előzetesen felszámított általános forgalmi adó elszámolása</t>
  </si>
  <si>
    <t>E/II</t>
  </si>
  <si>
    <t>Fizetendő általános forgalmi adó elszámolása</t>
  </si>
  <si>
    <t>Felhalmozási célú támogatások eredményszemléletű bevételei</t>
  </si>
  <si>
    <t>11</t>
  </si>
  <si>
    <t>16</t>
  </si>
  <si>
    <t>20</t>
  </si>
  <si>
    <t>Egyéb kapott (járó) kamatok és kamatjellegű eredményszemléletű bevételek</t>
  </si>
  <si>
    <t>24</t>
  </si>
  <si>
    <t>25</t>
  </si>
  <si>
    <t>Részesedések, értékpapírok, pénzeszközök értékvesztése</t>
  </si>
  <si>
    <t>MÉRLEG SZERINTI EREDMÉNY (=±A±B)</t>
  </si>
  <si>
    <t>Összeg (Ft)</t>
  </si>
  <si>
    <t>E/III/1</t>
  </si>
  <si>
    <t>Pedagógus II.</t>
  </si>
  <si>
    <t>Bruttó érték
(Ft)</t>
  </si>
  <si>
    <t>Nettó érték
(Ft)</t>
  </si>
  <si>
    <t>ebből 0-ig leírt eszköz</t>
  </si>
  <si>
    <t>G/II</t>
  </si>
  <si>
    <t>Nemzeti vagyon változásai</t>
  </si>
  <si>
    <t>2018. évi mérleg</t>
  </si>
  <si>
    <t>2018. évi eredménykimutatás</t>
  </si>
  <si>
    <t>Vagyonkimutatás - 2018.12.31.</t>
  </si>
  <si>
    <r>
      <t xml:space="preserve">Pénzeszközök változásának bemutatása
</t>
    </r>
    <r>
      <rPr>
        <b/>
        <sz val="12"/>
        <rFont val="Times New Roman"/>
        <family val="1"/>
        <charset val="238"/>
      </rPr>
      <t>2018. év</t>
    </r>
  </si>
  <si>
    <t>D/II</t>
  </si>
  <si>
    <t>2. melléklet a 6/2019. (V. 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</si>
</sst>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2" fillId="0" borderId="0"/>
    <xf numFmtId="0" fontId="12" fillId="0" borderId="0"/>
  </cellStyleXfs>
  <cellXfs count="488">
    <xf numFmtId="0" fontId="0" fillId="0" borderId="0" xfId="0"/>
    <xf numFmtId="0" fontId="5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3" fontId="9" fillId="0" borderId="9" xfId="0" applyNumberFormat="1" applyFont="1" applyFill="1" applyBorder="1" applyAlignment="1">
      <alignment horizontal="center" vertical="center"/>
    </xf>
    <xf numFmtId="3" fontId="9" fillId="0" borderId="10" xfId="0" applyNumberFormat="1" applyFont="1" applyFill="1" applyBorder="1" applyAlignment="1">
      <alignment horizontal="center" vertical="center"/>
    </xf>
    <xf numFmtId="3" fontId="9" fillId="0" borderId="11" xfId="0" applyNumberFormat="1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center" wrapText="1"/>
    </xf>
    <xf numFmtId="3" fontId="9" fillId="0" borderId="17" xfId="0" applyNumberFormat="1" applyFont="1" applyFill="1" applyBorder="1" applyAlignment="1">
      <alignment horizontal="center" vertical="center" wrapText="1"/>
    </xf>
    <xf numFmtId="3" fontId="9" fillId="0" borderId="16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 wrapText="1"/>
    </xf>
    <xf numFmtId="3" fontId="9" fillId="0" borderId="15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/>
    </xf>
    <xf numFmtId="3" fontId="5" fillId="0" borderId="20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3" fontId="9" fillId="0" borderId="19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3" xfId="0" applyFont="1" applyBorder="1"/>
    <xf numFmtId="3" fontId="5" fillId="0" borderId="27" xfId="0" applyNumberFormat="1" applyFont="1" applyBorder="1"/>
    <xf numFmtId="3" fontId="9" fillId="0" borderId="28" xfId="0" applyNumberFormat="1" applyFont="1" applyBorder="1"/>
    <xf numFmtId="0" fontId="5" fillId="0" borderId="21" xfId="0" applyFont="1" applyBorder="1"/>
    <xf numFmtId="3" fontId="5" fillId="0" borderId="29" xfId="0" applyNumberFormat="1" applyFont="1" applyBorder="1"/>
    <xf numFmtId="0" fontId="5" fillId="0" borderId="5" xfId="0" applyFont="1" applyBorder="1"/>
    <xf numFmtId="3" fontId="5" fillId="0" borderId="30" xfId="0" applyNumberFormat="1" applyFont="1" applyBorder="1"/>
    <xf numFmtId="0" fontId="5" fillId="0" borderId="25" xfId="0" applyFont="1" applyBorder="1"/>
    <xf numFmtId="3" fontId="5" fillId="0" borderId="31" xfId="0" applyNumberFormat="1" applyFont="1" applyBorder="1"/>
    <xf numFmtId="0" fontId="5" fillId="0" borderId="4" xfId="0" applyFont="1" applyBorder="1"/>
    <xf numFmtId="3" fontId="5" fillId="0" borderId="32" xfId="0" applyNumberFormat="1" applyFont="1" applyBorder="1"/>
    <xf numFmtId="0" fontId="13" fillId="0" borderId="0" xfId="2" applyFont="1" applyFill="1" applyAlignment="1">
      <alignment horizontal="center" vertical="center" wrapText="1"/>
    </xf>
    <xf numFmtId="0" fontId="14" fillId="0" borderId="0" xfId="2" applyFont="1" applyFill="1" applyAlignment="1">
      <alignment horizontal="center" vertical="center" wrapText="1"/>
    </xf>
    <xf numFmtId="0" fontId="15" fillId="0" borderId="0" xfId="2" applyFont="1" applyFill="1" applyAlignment="1">
      <alignment horizontal="center" vertical="center" wrapText="1"/>
    </xf>
    <xf numFmtId="0" fontId="16" fillId="0" borderId="0" xfId="2" applyFont="1" applyFill="1" applyAlignment="1">
      <alignment horizontal="center" vertical="center" wrapText="1"/>
    </xf>
    <xf numFmtId="0" fontId="17" fillId="0" borderId="0" xfId="2" applyFont="1" applyFill="1" applyAlignment="1">
      <alignment horizontal="center" vertical="center" wrapText="1"/>
    </xf>
    <xf numFmtId="0" fontId="8" fillId="0" borderId="28" xfId="0" applyFont="1" applyBorder="1" applyAlignment="1">
      <alignment horizontal="center"/>
    </xf>
    <xf numFmtId="0" fontId="5" fillId="0" borderId="33" xfId="0" applyFont="1" applyBorder="1"/>
    <xf numFmtId="0" fontId="5" fillId="0" borderId="2" xfId="0" applyFont="1" applyBorder="1"/>
    <xf numFmtId="0" fontId="5" fillId="0" borderId="34" xfId="0" applyFont="1" applyBorder="1"/>
    <xf numFmtId="0" fontId="5" fillId="0" borderId="1" xfId="0" applyFont="1" applyBorder="1"/>
    <xf numFmtId="0" fontId="5" fillId="0" borderId="35" xfId="0" applyFont="1" applyBorder="1"/>
    <xf numFmtId="3" fontId="8" fillId="0" borderId="23" xfId="4" applyNumberFormat="1" applyFont="1" applyFill="1" applyBorder="1" applyAlignment="1">
      <alignment horizontal="center" vertical="center" wrapText="1"/>
    </xf>
    <xf numFmtId="3" fontId="8" fillId="0" borderId="28" xfId="4" applyNumberFormat="1" applyFont="1" applyFill="1" applyBorder="1" applyAlignment="1">
      <alignment horizontal="center" vertical="center" wrapText="1"/>
    </xf>
    <xf numFmtId="3" fontId="16" fillId="0" borderId="21" xfId="2" applyNumberFormat="1" applyFont="1" applyFill="1" applyBorder="1" applyAlignment="1">
      <alignment horizontal="right" vertical="center" wrapText="1"/>
    </xf>
    <xf numFmtId="3" fontId="16" fillId="0" borderId="29" xfId="2" applyNumberFormat="1" applyFont="1" applyFill="1" applyBorder="1" applyAlignment="1">
      <alignment horizontal="right" vertical="center" wrapText="1"/>
    </xf>
    <xf numFmtId="3" fontId="13" fillId="0" borderId="5" xfId="2" applyNumberFormat="1" applyFont="1" applyFill="1" applyBorder="1" applyAlignment="1">
      <alignment horizontal="right" vertical="center" wrapText="1"/>
    </xf>
    <xf numFmtId="3" fontId="13" fillId="0" borderId="30" xfId="2" applyNumberFormat="1" applyFont="1" applyFill="1" applyBorder="1" applyAlignment="1">
      <alignment horizontal="right" vertical="center" wrapText="1"/>
    </xf>
    <xf numFmtId="0" fontId="13" fillId="0" borderId="14" xfId="2" applyFont="1" applyFill="1" applyBorder="1" applyAlignment="1">
      <alignment horizontal="left" vertical="center" wrapText="1"/>
    </xf>
    <xf numFmtId="3" fontId="13" fillId="0" borderId="3" xfId="2" applyNumberFormat="1" applyFont="1" applyFill="1" applyBorder="1" applyAlignment="1">
      <alignment horizontal="right" vertical="center" wrapText="1"/>
    </xf>
    <xf numFmtId="3" fontId="13" fillId="0" borderId="27" xfId="2" applyNumberFormat="1" applyFont="1" applyFill="1" applyBorder="1" applyAlignment="1">
      <alignment horizontal="right" vertical="center" wrapText="1"/>
    </xf>
    <xf numFmtId="0" fontId="15" fillId="0" borderId="14" xfId="2" applyFont="1" applyFill="1" applyBorder="1" applyAlignment="1">
      <alignment horizontal="left" vertical="center" wrapText="1"/>
    </xf>
    <xf numFmtId="3" fontId="13" fillId="0" borderId="4" xfId="2" applyNumberFormat="1" applyFont="1" applyFill="1" applyBorder="1" applyAlignment="1">
      <alignment horizontal="right" vertical="center" wrapText="1"/>
    </xf>
    <xf numFmtId="3" fontId="13" fillId="0" borderId="32" xfId="2" applyNumberFormat="1" applyFont="1" applyFill="1" applyBorder="1" applyAlignment="1">
      <alignment horizontal="right" vertical="center" wrapText="1"/>
    </xf>
    <xf numFmtId="0" fontId="13" fillId="0" borderId="26" xfId="2" applyFont="1" applyFill="1" applyBorder="1" applyAlignment="1">
      <alignment horizontal="left" vertical="center" wrapText="1"/>
    </xf>
    <xf numFmtId="3" fontId="18" fillId="0" borderId="3" xfId="2" applyNumberFormat="1" applyFont="1" applyFill="1" applyBorder="1" applyAlignment="1">
      <alignment horizontal="right" vertical="center" wrapText="1"/>
    </xf>
    <xf numFmtId="3" fontId="18" fillId="0" borderId="27" xfId="2" applyNumberFormat="1" applyFont="1" applyFill="1" applyBorder="1" applyAlignment="1">
      <alignment horizontal="right" vertical="center" wrapText="1"/>
    </xf>
    <xf numFmtId="3" fontId="13" fillId="0" borderId="36" xfId="2" applyNumberFormat="1" applyFont="1" applyFill="1" applyBorder="1" applyAlignment="1">
      <alignment horizontal="right" vertical="center" wrapText="1"/>
    </xf>
    <xf numFmtId="3" fontId="13" fillId="0" borderId="37" xfId="2" applyNumberFormat="1" applyFont="1" applyFill="1" applyBorder="1" applyAlignment="1">
      <alignment horizontal="right" vertical="center" wrapText="1"/>
    </xf>
    <xf numFmtId="3" fontId="13" fillId="0" borderId="21" xfId="2" applyNumberFormat="1" applyFont="1" applyFill="1" applyBorder="1" applyAlignment="1">
      <alignment horizontal="right" vertical="center" wrapText="1"/>
    </xf>
    <xf numFmtId="3" fontId="13" fillId="0" borderId="29" xfId="2" applyNumberFormat="1" applyFont="1" applyFill="1" applyBorder="1" applyAlignment="1">
      <alignment horizontal="right" vertical="center" wrapText="1"/>
    </xf>
    <xf numFmtId="3" fontId="16" fillId="0" borderId="36" xfId="2" applyNumberFormat="1" applyFont="1" applyFill="1" applyBorder="1" applyAlignment="1">
      <alignment horizontal="right" vertical="center" wrapText="1"/>
    </xf>
    <xf numFmtId="3" fontId="16" fillId="0" borderId="37" xfId="2" applyNumberFormat="1" applyFont="1" applyFill="1" applyBorder="1" applyAlignment="1">
      <alignment horizontal="right" vertical="center" wrapText="1"/>
    </xf>
    <xf numFmtId="3" fontId="13" fillId="0" borderId="25" xfId="2" applyNumberFormat="1" applyFont="1" applyFill="1" applyBorder="1" applyAlignment="1">
      <alignment horizontal="right" vertical="center" wrapText="1"/>
    </xf>
    <xf numFmtId="3" fontId="13" fillId="0" borderId="31" xfId="2" applyNumberFormat="1" applyFont="1" applyFill="1" applyBorder="1" applyAlignment="1">
      <alignment horizontal="right" vertical="center" wrapText="1"/>
    </xf>
    <xf numFmtId="3" fontId="16" fillId="0" borderId="23" xfId="2" applyNumberFormat="1" applyFont="1" applyFill="1" applyBorder="1" applyAlignment="1">
      <alignment horizontal="right" vertical="center" wrapText="1"/>
    </xf>
    <xf numFmtId="3" fontId="16" fillId="0" borderId="28" xfId="2" applyNumberFormat="1" applyFont="1" applyFill="1" applyBorder="1" applyAlignment="1">
      <alignment horizontal="right" vertical="center" wrapText="1"/>
    </xf>
    <xf numFmtId="3" fontId="19" fillId="0" borderId="23" xfId="2" applyNumberFormat="1" applyFont="1" applyFill="1" applyBorder="1" applyAlignment="1">
      <alignment horizontal="right" vertical="center" wrapText="1"/>
    </xf>
    <xf numFmtId="3" fontId="19" fillId="0" borderId="28" xfId="2" applyNumberFormat="1" applyFont="1" applyFill="1" applyBorder="1" applyAlignment="1">
      <alignment horizontal="right" vertical="center" wrapText="1"/>
    </xf>
    <xf numFmtId="3" fontId="13" fillId="0" borderId="0" xfId="2" applyNumberFormat="1" applyFont="1" applyFill="1" applyAlignment="1">
      <alignment horizontal="center" vertical="center" wrapText="1"/>
    </xf>
    <xf numFmtId="3" fontId="14" fillId="0" borderId="0" xfId="2" applyNumberFormat="1" applyFont="1" applyFill="1" applyAlignment="1">
      <alignment horizontal="center" vertical="center" wrapText="1"/>
    </xf>
    <xf numFmtId="3" fontId="8" fillId="0" borderId="38" xfId="4" applyNumberFormat="1" applyFont="1" applyFill="1" applyBorder="1" applyAlignment="1">
      <alignment horizontal="center" vertical="center" wrapText="1"/>
    </xf>
    <xf numFmtId="3" fontId="16" fillId="0" borderId="39" xfId="2" applyNumberFormat="1" applyFont="1" applyFill="1" applyBorder="1" applyAlignment="1">
      <alignment horizontal="right" vertical="center" wrapText="1"/>
    </xf>
    <xf numFmtId="3" fontId="13" fillId="0" borderId="40" xfId="2" applyNumberFormat="1" applyFont="1" applyFill="1" applyBorder="1" applyAlignment="1">
      <alignment horizontal="right" vertical="center" wrapText="1"/>
    </xf>
    <xf numFmtId="3" fontId="13" fillId="0" borderId="41" xfId="2" applyNumberFormat="1" applyFont="1" applyFill="1" applyBorder="1" applyAlignment="1">
      <alignment horizontal="right" vertical="center" wrapText="1"/>
    </xf>
    <xf numFmtId="3" fontId="13" fillId="0" borderId="42" xfId="2" applyNumberFormat="1" applyFont="1" applyFill="1" applyBorder="1" applyAlignment="1">
      <alignment horizontal="right" vertical="center" wrapText="1"/>
    </xf>
    <xf numFmtId="3" fontId="18" fillId="0" borderId="41" xfId="2" applyNumberFormat="1" applyFont="1" applyFill="1" applyBorder="1" applyAlignment="1">
      <alignment horizontal="right" vertical="center" wrapText="1"/>
    </xf>
    <xf numFmtId="3" fontId="13" fillId="0" borderId="43" xfId="2" applyNumberFormat="1" applyFont="1" applyFill="1" applyBorder="1" applyAlignment="1">
      <alignment horizontal="right" vertical="center" wrapText="1"/>
    </xf>
    <xf numFmtId="3" fontId="13" fillId="0" borderId="39" xfId="2" applyNumberFormat="1" applyFont="1" applyFill="1" applyBorder="1" applyAlignment="1">
      <alignment horizontal="right" vertical="center" wrapText="1"/>
    </xf>
    <xf numFmtId="3" fontId="16" fillId="0" borderId="43" xfId="2" applyNumberFormat="1" applyFont="1" applyFill="1" applyBorder="1" applyAlignment="1">
      <alignment horizontal="right" vertical="center" wrapText="1"/>
    </xf>
    <xf numFmtId="3" fontId="13" fillId="0" borderId="44" xfId="2" applyNumberFormat="1" applyFont="1" applyFill="1" applyBorder="1" applyAlignment="1">
      <alignment horizontal="right" vertical="center" wrapText="1"/>
    </xf>
    <xf numFmtId="3" fontId="16" fillId="0" borderId="38" xfId="2" applyNumberFormat="1" applyFont="1" applyFill="1" applyBorder="1" applyAlignment="1">
      <alignment horizontal="right" vertical="center" wrapText="1"/>
    </xf>
    <xf numFmtId="3" fontId="19" fillId="0" borderId="38" xfId="2" applyNumberFormat="1" applyFont="1" applyFill="1" applyBorder="1" applyAlignment="1">
      <alignment horizontal="right" vertical="center" wrapText="1"/>
    </xf>
    <xf numFmtId="0" fontId="13" fillId="0" borderId="45" xfId="2" applyFont="1" applyFill="1" applyBorder="1" applyAlignment="1">
      <alignment horizontal="left" vertical="center"/>
    </xf>
    <xf numFmtId="0" fontId="18" fillId="0" borderId="45" xfId="2" applyFont="1" applyFill="1" applyBorder="1" applyAlignment="1">
      <alignment horizontal="right" vertical="center" wrapText="1"/>
    </xf>
    <xf numFmtId="3" fontId="8" fillId="0" borderId="46" xfId="4" applyNumberFormat="1" applyFont="1" applyFill="1" applyBorder="1" applyAlignment="1">
      <alignment horizontal="center" vertical="center" wrapText="1"/>
    </xf>
    <xf numFmtId="3" fontId="16" fillId="0" borderId="47" xfId="2" applyNumberFormat="1" applyFont="1" applyFill="1" applyBorder="1" applyAlignment="1">
      <alignment horizontal="right" vertical="center" wrapText="1"/>
    </xf>
    <xf numFmtId="3" fontId="13" fillId="0" borderId="48" xfId="2" applyNumberFormat="1" applyFont="1" applyFill="1" applyBorder="1" applyAlignment="1">
      <alignment horizontal="right" vertical="center" wrapText="1"/>
    </xf>
    <xf numFmtId="3" fontId="13" fillId="0" borderId="49" xfId="2" applyNumberFormat="1" applyFont="1" applyFill="1" applyBorder="1" applyAlignment="1">
      <alignment horizontal="right" vertical="center" wrapText="1"/>
    </xf>
    <xf numFmtId="3" fontId="13" fillId="0" borderId="50" xfId="2" applyNumberFormat="1" applyFont="1" applyFill="1" applyBorder="1" applyAlignment="1">
      <alignment horizontal="right" vertical="center" wrapText="1"/>
    </xf>
    <xf numFmtId="3" fontId="18" fillId="0" borderId="49" xfId="2" applyNumberFormat="1" applyFont="1" applyFill="1" applyBorder="1" applyAlignment="1">
      <alignment horizontal="right" vertical="center" wrapText="1"/>
    </xf>
    <xf numFmtId="3" fontId="13" fillId="0" borderId="51" xfId="2" applyNumberFormat="1" applyFont="1" applyFill="1" applyBorder="1" applyAlignment="1">
      <alignment horizontal="right" vertical="center" wrapText="1"/>
    </xf>
    <xf numFmtId="3" fontId="13" fillId="0" borderId="47" xfId="2" applyNumberFormat="1" applyFont="1" applyFill="1" applyBorder="1" applyAlignment="1">
      <alignment horizontal="right" vertical="center" wrapText="1"/>
    </xf>
    <xf numFmtId="3" fontId="16" fillId="0" borderId="51" xfId="2" applyNumberFormat="1" applyFont="1" applyFill="1" applyBorder="1" applyAlignment="1">
      <alignment horizontal="right" vertical="center" wrapText="1"/>
    </xf>
    <xf numFmtId="3" fontId="13" fillId="0" borderId="52" xfId="2" applyNumberFormat="1" applyFont="1" applyFill="1" applyBorder="1" applyAlignment="1">
      <alignment horizontal="right" vertical="center" wrapText="1"/>
    </xf>
    <xf numFmtId="3" fontId="16" fillId="0" borderId="46" xfId="2" applyNumberFormat="1" applyFont="1" applyFill="1" applyBorder="1" applyAlignment="1">
      <alignment horizontal="right" vertical="center" wrapText="1"/>
    </xf>
    <xf numFmtId="3" fontId="19" fillId="0" borderId="46" xfId="2" applyNumberFormat="1" applyFont="1" applyFill="1" applyBorder="1" applyAlignment="1">
      <alignment horizontal="right" vertical="center" wrapText="1"/>
    </xf>
    <xf numFmtId="3" fontId="8" fillId="0" borderId="24" xfId="4" applyNumberFormat="1" applyFont="1" applyFill="1" applyBorder="1" applyAlignment="1">
      <alignment horizontal="center" vertical="center" wrapText="1"/>
    </xf>
    <xf numFmtId="3" fontId="16" fillId="0" borderId="22" xfId="2" applyNumberFormat="1" applyFont="1" applyFill="1" applyBorder="1" applyAlignment="1">
      <alignment horizontal="right" vertical="center" wrapText="1"/>
    </xf>
    <xf numFmtId="3" fontId="13" fillId="0" borderId="13" xfId="2" applyNumberFormat="1" applyFont="1" applyFill="1" applyBorder="1" applyAlignment="1">
      <alignment horizontal="right" vertical="center" wrapText="1"/>
    </xf>
    <xf numFmtId="3" fontId="13" fillId="0" borderId="14" xfId="2" applyNumberFormat="1" applyFont="1" applyFill="1" applyBorder="1" applyAlignment="1">
      <alignment horizontal="right" vertical="center" wrapText="1"/>
    </xf>
    <xf numFmtId="3" fontId="13" fillId="0" borderId="12" xfId="2" applyNumberFormat="1" applyFont="1" applyFill="1" applyBorder="1" applyAlignment="1">
      <alignment horizontal="right" vertical="center" wrapText="1"/>
    </xf>
    <xf numFmtId="3" fontId="18" fillId="0" borderId="14" xfId="2" applyNumberFormat="1" applyFont="1" applyFill="1" applyBorder="1" applyAlignment="1">
      <alignment horizontal="right" vertical="center" wrapText="1"/>
    </xf>
    <xf numFmtId="3" fontId="13" fillId="0" borderId="53" xfId="2" applyNumberFormat="1" applyFont="1" applyFill="1" applyBorder="1" applyAlignment="1">
      <alignment horizontal="right" vertical="center" wrapText="1"/>
    </xf>
    <xf numFmtId="3" fontId="13" fillId="0" borderId="22" xfId="2" applyNumberFormat="1" applyFont="1" applyFill="1" applyBorder="1" applyAlignment="1">
      <alignment horizontal="right" vertical="center" wrapText="1"/>
    </xf>
    <xf numFmtId="3" fontId="16" fillId="0" borderId="53" xfId="2" applyNumberFormat="1" applyFont="1" applyFill="1" applyBorder="1" applyAlignment="1">
      <alignment horizontal="right" vertical="center" wrapText="1"/>
    </xf>
    <xf numFmtId="3" fontId="13" fillId="0" borderId="26" xfId="2" applyNumberFormat="1" applyFont="1" applyFill="1" applyBorder="1" applyAlignment="1">
      <alignment horizontal="right" vertical="center" wrapText="1"/>
    </xf>
    <xf numFmtId="3" fontId="16" fillId="0" borderId="24" xfId="2" applyNumberFormat="1" applyFont="1" applyFill="1" applyBorder="1" applyAlignment="1">
      <alignment horizontal="right" vertical="center" wrapText="1"/>
    </xf>
    <xf numFmtId="3" fontId="19" fillId="0" borderId="24" xfId="2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0" fontId="5" fillId="0" borderId="3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9" fillId="0" borderId="26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49" fontId="5" fillId="0" borderId="34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8" fillId="0" borderId="60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49" fontId="5" fillId="0" borderId="33" xfId="0" applyNumberFormat="1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3" fontId="13" fillId="0" borderId="14" xfId="2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Alignment="1">
      <alignment vertical="center"/>
    </xf>
    <xf numFmtId="0" fontId="18" fillId="0" borderId="45" xfId="2" applyFont="1" applyFill="1" applyBorder="1" applyAlignment="1">
      <alignment horizontal="right" vertical="center"/>
    </xf>
    <xf numFmtId="0" fontId="18" fillId="0" borderId="14" xfId="2" applyFont="1" applyFill="1" applyBorder="1" applyAlignment="1">
      <alignment horizontal="left" vertical="center" wrapText="1"/>
    </xf>
    <xf numFmtId="0" fontId="18" fillId="0" borderId="0" xfId="2" applyFont="1" applyFill="1" applyAlignment="1">
      <alignment horizontal="center" vertical="center" wrapText="1"/>
    </xf>
    <xf numFmtId="3" fontId="18" fillId="0" borderId="51" xfId="2" applyNumberFormat="1" applyFont="1" applyFill="1" applyBorder="1" applyAlignment="1">
      <alignment horizontal="right" vertical="center" wrapText="1"/>
    </xf>
    <xf numFmtId="3" fontId="18" fillId="0" borderId="37" xfId="2" applyNumberFormat="1" applyFont="1" applyFill="1" applyBorder="1" applyAlignment="1">
      <alignment horizontal="right" vertical="center" wrapText="1"/>
    </xf>
    <xf numFmtId="3" fontId="18" fillId="0" borderId="36" xfId="2" applyNumberFormat="1" applyFont="1" applyFill="1" applyBorder="1" applyAlignment="1">
      <alignment horizontal="right" vertical="center" wrapText="1"/>
    </xf>
    <xf numFmtId="3" fontId="18" fillId="0" borderId="53" xfId="2" applyNumberFormat="1" applyFont="1" applyFill="1" applyBorder="1" applyAlignment="1">
      <alignment horizontal="right" vertical="center" wrapText="1"/>
    </xf>
    <xf numFmtId="3" fontId="18" fillId="0" borderId="43" xfId="2" applyNumberFormat="1" applyFont="1" applyFill="1" applyBorder="1" applyAlignment="1">
      <alignment horizontal="right" vertical="center" wrapText="1"/>
    </xf>
    <xf numFmtId="0" fontId="21" fillId="0" borderId="14" xfId="2" applyFont="1" applyFill="1" applyBorder="1" applyAlignment="1">
      <alignment horizontal="left" vertical="center" wrapText="1"/>
    </xf>
    <xf numFmtId="0" fontId="21" fillId="0" borderId="0" xfId="2" applyFont="1" applyFill="1" applyAlignment="1">
      <alignment horizontal="center" vertical="center" wrapText="1"/>
    </xf>
    <xf numFmtId="3" fontId="9" fillId="0" borderId="23" xfId="0" applyNumberFormat="1" applyFont="1" applyFill="1" applyBorder="1" applyAlignment="1">
      <alignment horizontal="center" vertical="center"/>
    </xf>
    <xf numFmtId="14" fontId="8" fillId="2" borderId="61" xfId="0" applyNumberFormat="1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14" fontId="8" fillId="2" borderId="37" xfId="0" applyNumberFormat="1" applyFont="1" applyFill="1" applyBorder="1" applyAlignment="1">
      <alignment horizontal="center" vertical="center" wrapText="1"/>
    </xf>
    <xf numFmtId="3" fontId="5" fillId="2" borderId="34" xfId="0" applyNumberFormat="1" applyFont="1" applyFill="1" applyBorder="1" applyAlignment="1">
      <alignment horizontal="right" vertical="center" wrapText="1"/>
    </xf>
    <xf numFmtId="3" fontId="5" fillId="2" borderId="2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3" fontId="10" fillId="2" borderId="3" xfId="0" applyNumberFormat="1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3" fontId="9" fillId="2" borderId="3" xfId="0" applyNumberFormat="1" applyFont="1" applyFill="1" applyBorder="1" applyAlignment="1">
      <alignment horizontal="right" vertical="center" wrapText="1"/>
    </xf>
    <xf numFmtId="3" fontId="5" fillId="2" borderId="33" xfId="0" applyNumberFormat="1" applyFont="1" applyFill="1" applyBorder="1" applyAlignment="1">
      <alignment horizontal="right" vertical="center" wrapText="1"/>
    </xf>
    <xf numFmtId="3" fontId="5" fillId="2" borderId="5" xfId="0" applyNumberFormat="1" applyFont="1" applyFill="1" applyBorder="1" applyAlignment="1">
      <alignment horizontal="right" vertical="center" wrapText="1"/>
    </xf>
    <xf numFmtId="3" fontId="9" fillId="2" borderId="58" xfId="0" applyNumberFormat="1" applyFont="1" applyFill="1" applyBorder="1" applyAlignment="1">
      <alignment horizontal="right" vertical="center" wrapText="1"/>
    </xf>
    <xf numFmtId="3" fontId="9" fillId="2" borderId="56" xfId="0" applyNumberFormat="1" applyFont="1" applyFill="1" applyBorder="1" applyAlignment="1">
      <alignment horizontal="right" vertical="center" wrapText="1"/>
    </xf>
    <xf numFmtId="3" fontId="9" fillId="2" borderId="27" xfId="0" applyNumberFormat="1" applyFont="1" applyFill="1" applyBorder="1" applyAlignment="1">
      <alignment horizontal="right" vertical="center" wrapText="1"/>
    </xf>
    <xf numFmtId="3" fontId="8" fillId="2" borderId="28" xfId="0" applyNumberFormat="1" applyFont="1" applyFill="1" applyBorder="1" applyAlignment="1">
      <alignment horizontal="right" vertical="center" wrapText="1"/>
    </xf>
    <xf numFmtId="14" fontId="8" fillId="3" borderId="61" xfId="0" applyNumberFormat="1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14" fontId="8" fillId="3" borderId="37" xfId="0" applyNumberFormat="1" applyFont="1" applyFill="1" applyBorder="1" applyAlignment="1">
      <alignment horizontal="center" vertical="center" wrapText="1"/>
    </xf>
    <xf numFmtId="3" fontId="5" fillId="3" borderId="34" xfId="0" applyNumberFormat="1" applyFont="1" applyFill="1" applyBorder="1" applyAlignment="1">
      <alignment horizontal="right" vertical="center" wrapText="1"/>
    </xf>
    <xf numFmtId="3" fontId="5" fillId="3" borderId="21" xfId="0" applyNumberFormat="1" applyFont="1" applyFill="1" applyBorder="1" applyAlignment="1">
      <alignment horizontal="right" vertical="center" wrapText="1"/>
    </xf>
    <xf numFmtId="3" fontId="5" fillId="3" borderId="22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5" fillId="3" borderId="3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3" fontId="10" fillId="3" borderId="3" xfId="0" applyNumberFormat="1" applyFont="1" applyFill="1" applyBorder="1" applyAlignment="1">
      <alignment horizontal="right" vertical="center" wrapText="1"/>
    </xf>
    <xf numFmtId="3" fontId="9" fillId="3" borderId="1" xfId="0" applyNumberFormat="1" applyFont="1" applyFill="1" applyBorder="1" applyAlignment="1">
      <alignment horizontal="right" vertical="center" wrapText="1"/>
    </xf>
    <xf numFmtId="3" fontId="9" fillId="3" borderId="3" xfId="0" applyNumberFormat="1" applyFont="1" applyFill="1" applyBorder="1" applyAlignment="1">
      <alignment horizontal="right" vertical="center" wrapText="1"/>
    </xf>
    <xf numFmtId="3" fontId="5" fillId="3" borderId="33" xfId="0" applyNumberFormat="1" applyFont="1" applyFill="1" applyBorder="1" applyAlignment="1">
      <alignment horizontal="right" vertical="center" wrapText="1"/>
    </xf>
    <xf numFmtId="3" fontId="5" fillId="3" borderId="5" xfId="0" applyNumberFormat="1" applyFont="1" applyFill="1" applyBorder="1" applyAlignment="1">
      <alignment horizontal="right" vertical="center" wrapText="1"/>
    </xf>
    <xf numFmtId="3" fontId="9" fillId="3" borderId="58" xfId="0" applyNumberFormat="1" applyFont="1" applyFill="1" applyBorder="1" applyAlignment="1">
      <alignment horizontal="right" vertical="center" wrapText="1"/>
    </xf>
    <xf numFmtId="3" fontId="9" fillId="3" borderId="56" xfId="0" applyNumberFormat="1" applyFont="1" applyFill="1" applyBorder="1" applyAlignment="1">
      <alignment horizontal="right" vertical="center" wrapText="1"/>
    </xf>
    <xf numFmtId="3" fontId="9" fillId="3" borderId="27" xfId="0" applyNumberFormat="1" applyFont="1" applyFill="1" applyBorder="1" applyAlignment="1">
      <alignment horizontal="right" vertical="center" wrapText="1"/>
    </xf>
    <xf numFmtId="3" fontId="8" fillId="3" borderId="28" xfId="0" applyNumberFormat="1" applyFont="1" applyFill="1" applyBorder="1" applyAlignment="1">
      <alignment horizontal="right" vertical="center" wrapText="1"/>
    </xf>
    <xf numFmtId="3" fontId="8" fillId="4" borderId="28" xfId="0" applyNumberFormat="1" applyFont="1" applyFill="1" applyBorder="1" applyAlignment="1">
      <alignment horizontal="right" vertical="center" wrapText="1"/>
    </xf>
    <xf numFmtId="3" fontId="8" fillId="5" borderId="59" xfId="0" applyNumberFormat="1" applyFont="1" applyFill="1" applyBorder="1" applyAlignment="1">
      <alignment horizontal="right" vertical="center" wrapText="1"/>
    </xf>
    <xf numFmtId="3" fontId="8" fillId="5" borderId="54" xfId="0" applyNumberFormat="1" applyFont="1" applyFill="1" applyBorder="1" applyAlignment="1">
      <alignment horizontal="right" vertical="center" wrapText="1"/>
    </xf>
    <xf numFmtId="3" fontId="8" fillId="5" borderId="28" xfId="0" applyNumberFormat="1" applyFont="1" applyFill="1" applyBorder="1" applyAlignment="1">
      <alignment horizontal="right" vertical="center" wrapText="1"/>
    </xf>
    <xf numFmtId="3" fontId="8" fillId="6" borderId="59" xfId="0" applyNumberFormat="1" applyFont="1" applyFill="1" applyBorder="1" applyAlignment="1">
      <alignment horizontal="right" vertical="center" wrapText="1"/>
    </xf>
    <xf numFmtId="3" fontId="8" fillId="6" borderId="54" xfId="0" applyNumberFormat="1" applyFont="1" applyFill="1" applyBorder="1" applyAlignment="1">
      <alignment horizontal="right" vertical="center" wrapText="1"/>
    </xf>
    <xf numFmtId="3" fontId="8" fillId="6" borderId="55" xfId="0" applyNumberFormat="1" applyFont="1" applyFill="1" applyBorder="1" applyAlignment="1">
      <alignment horizontal="right" vertical="center" wrapText="1"/>
    </xf>
    <xf numFmtId="3" fontId="8" fillId="6" borderId="60" xfId="0" applyNumberFormat="1" applyFont="1" applyFill="1" applyBorder="1" applyAlignment="1">
      <alignment horizontal="right" vertical="center" wrapText="1"/>
    </xf>
    <xf numFmtId="3" fontId="8" fillId="6" borderId="23" xfId="0" applyNumberFormat="1" applyFont="1" applyFill="1" applyBorder="1" applyAlignment="1">
      <alignment horizontal="right" vertical="center" wrapText="1"/>
    </xf>
    <xf numFmtId="3" fontId="8" fillId="6" borderId="28" xfId="0" applyNumberFormat="1" applyFont="1" applyFill="1" applyBorder="1" applyAlignment="1">
      <alignment horizontal="right" vertical="center" wrapText="1"/>
    </xf>
    <xf numFmtId="3" fontId="8" fillId="7" borderId="59" xfId="0" applyNumberFormat="1" applyFont="1" applyFill="1" applyBorder="1" applyAlignment="1">
      <alignment horizontal="right" vertical="center" wrapText="1"/>
    </xf>
    <xf numFmtId="3" fontId="8" fillId="7" borderId="54" xfId="0" applyNumberFormat="1" applyFont="1" applyFill="1" applyBorder="1" applyAlignment="1">
      <alignment horizontal="right" vertical="center" wrapText="1"/>
    </xf>
    <xf numFmtId="3" fontId="8" fillId="7" borderId="55" xfId="0" applyNumberFormat="1" applyFont="1" applyFill="1" applyBorder="1" applyAlignment="1">
      <alignment horizontal="right" vertical="center" wrapText="1"/>
    </xf>
    <xf numFmtId="3" fontId="8" fillId="7" borderId="60" xfId="0" applyNumberFormat="1" applyFont="1" applyFill="1" applyBorder="1" applyAlignment="1">
      <alignment horizontal="right" vertical="center" wrapText="1"/>
    </xf>
    <xf numFmtId="3" fontId="8" fillId="7" borderId="23" xfId="0" applyNumberFormat="1" applyFont="1" applyFill="1" applyBorder="1" applyAlignment="1">
      <alignment horizontal="right" vertical="center" wrapText="1"/>
    </xf>
    <xf numFmtId="3" fontId="8" fillId="7" borderId="28" xfId="0" applyNumberFormat="1" applyFont="1" applyFill="1" applyBorder="1" applyAlignment="1">
      <alignment horizontal="right" vertical="center" wrapText="1"/>
    </xf>
    <xf numFmtId="3" fontId="8" fillId="5" borderId="55" xfId="0" applyNumberFormat="1" applyFont="1" applyFill="1" applyBorder="1" applyAlignment="1">
      <alignment horizontal="right" vertical="center" wrapText="1"/>
    </xf>
    <xf numFmtId="3" fontId="8" fillId="5" borderId="60" xfId="0" applyNumberFormat="1" applyFont="1" applyFill="1" applyBorder="1" applyAlignment="1">
      <alignment horizontal="right" vertical="center" wrapText="1"/>
    </xf>
    <xf numFmtId="3" fontId="8" fillId="5" borderId="23" xfId="0" applyNumberFormat="1" applyFont="1" applyFill="1" applyBorder="1" applyAlignment="1">
      <alignment horizontal="right" vertical="center" wrapText="1"/>
    </xf>
    <xf numFmtId="3" fontId="5" fillId="3" borderId="30" xfId="0" applyNumberFormat="1" applyFont="1" applyFill="1" applyBorder="1" applyAlignment="1">
      <alignment horizontal="right" vertical="center" wrapText="1"/>
    </xf>
    <xf numFmtId="3" fontId="5" fillId="3" borderId="27" xfId="0" applyNumberFormat="1" applyFont="1" applyFill="1" applyBorder="1" applyAlignment="1">
      <alignment horizontal="right" vertical="center" wrapText="1"/>
    </xf>
    <xf numFmtId="3" fontId="10" fillId="3" borderId="27" xfId="0" applyNumberFormat="1" applyFont="1" applyFill="1" applyBorder="1" applyAlignment="1">
      <alignment horizontal="right" vertical="center" wrapText="1"/>
    </xf>
    <xf numFmtId="3" fontId="9" fillId="3" borderId="57" xfId="0" applyNumberFormat="1" applyFont="1" applyFill="1" applyBorder="1" applyAlignment="1">
      <alignment horizontal="right" vertical="center" wrapText="1"/>
    </xf>
    <xf numFmtId="3" fontId="5" fillId="3" borderId="29" xfId="0" applyNumberFormat="1" applyFont="1" applyFill="1" applyBorder="1" applyAlignment="1">
      <alignment horizontal="right" vertical="center" wrapText="1"/>
    </xf>
    <xf numFmtId="3" fontId="9" fillId="3" borderId="2" xfId="0" applyNumberFormat="1" applyFont="1" applyFill="1" applyBorder="1" applyAlignment="1">
      <alignment horizontal="right" vertical="center" wrapText="1"/>
    </xf>
    <xf numFmtId="3" fontId="9" fillId="3" borderId="25" xfId="0" applyNumberFormat="1" applyFont="1" applyFill="1" applyBorder="1" applyAlignment="1">
      <alignment horizontal="right" vertical="center" wrapText="1"/>
    </xf>
    <xf numFmtId="3" fontId="9" fillId="3" borderId="31" xfId="0" applyNumberFormat="1" applyFont="1" applyFill="1" applyBorder="1" applyAlignment="1">
      <alignment horizontal="right" vertical="center" wrapText="1"/>
    </xf>
    <xf numFmtId="3" fontId="8" fillId="3" borderId="60" xfId="0" applyNumberFormat="1" applyFont="1" applyFill="1" applyBorder="1" applyAlignment="1">
      <alignment horizontal="right" vertical="center" wrapText="1"/>
    </xf>
    <xf numFmtId="3" fontId="8" fillId="3" borderId="23" xfId="0" applyNumberFormat="1" applyFont="1" applyFill="1" applyBorder="1" applyAlignment="1">
      <alignment horizontal="right" vertical="center" wrapText="1"/>
    </xf>
    <xf numFmtId="14" fontId="8" fillId="8" borderId="61" xfId="0" applyNumberFormat="1" applyFont="1" applyFill="1" applyBorder="1" applyAlignment="1">
      <alignment horizontal="center" vertical="center" wrapText="1"/>
    </xf>
    <xf numFmtId="0" fontId="8" fillId="8" borderId="36" xfId="0" applyFont="1" applyFill="1" applyBorder="1" applyAlignment="1">
      <alignment horizontal="center" vertical="center" wrapText="1"/>
    </xf>
    <xf numFmtId="14" fontId="8" fillId="8" borderId="37" xfId="0" applyNumberFormat="1" applyFont="1" applyFill="1" applyBorder="1" applyAlignment="1">
      <alignment horizontal="center" vertical="center" wrapText="1"/>
    </xf>
    <xf numFmtId="3" fontId="5" fillId="8" borderId="33" xfId="0" applyNumberFormat="1" applyFont="1" applyFill="1" applyBorder="1" applyAlignment="1">
      <alignment horizontal="right" vertical="center" wrapText="1"/>
    </xf>
    <xf numFmtId="3" fontId="5" fillId="8" borderId="5" xfId="0" applyNumberFormat="1" applyFont="1" applyFill="1" applyBorder="1" applyAlignment="1">
      <alignment horizontal="right" vertical="center" wrapText="1"/>
    </xf>
    <xf numFmtId="3" fontId="5" fillId="8" borderId="30" xfId="0" applyNumberFormat="1" applyFont="1" applyFill="1" applyBorder="1" applyAlignment="1">
      <alignment horizontal="right" vertical="center" wrapText="1"/>
    </xf>
    <xf numFmtId="3" fontId="5" fillId="8" borderId="1" xfId="0" applyNumberFormat="1" applyFont="1" applyFill="1" applyBorder="1" applyAlignment="1">
      <alignment horizontal="right" vertical="center" wrapText="1"/>
    </xf>
    <xf numFmtId="3" fontId="5" fillId="8" borderId="3" xfId="0" applyNumberFormat="1" applyFont="1" applyFill="1" applyBorder="1" applyAlignment="1">
      <alignment horizontal="right" vertical="center" wrapText="1"/>
    </xf>
    <xf numFmtId="3" fontId="5" fillId="8" borderId="27" xfId="0" applyNumberFormat="1" applyFont="1" applyFill="1" applyBorder="1" applyAlignment="1">
      <alignment horizontal="right" vertical="center" wrapText="1"/>
    </xf>
    <xf numFmtId="3" fontId="10" fillId="8" borderId="1" xfId="0" applyNumberFormat="1" applyFont="1" applyFill="1" applyBorder="1" applyAlignment="1">
      <alignment horizontal="right" vertical="center" wrapText="1"/>
    </xf>
    <xf numFmtId="3" fontId="10" fillId="8" borderId="3" xfId="0" applyNumberFormat="1" applyFont="1" applyFill="1" applyBorder="1" applyAlignment="1">
      <alignment horizontal="right" vertical="center" wrapText="1"/>
    </xf>
    <xf numFmtId="3" fontId="10" fillId="8" borderId="27" xfId="0" applyNumberFormat="1" applyFont="1" applyFill="1" applyBorder="1" applyAlignment="1">
      <alignment horizontal="right" vertical="center" wrapText="1"/>
    </xf>
    <xf numFmtId="3" fontId="9" fillId="8" borderId="1" xfId="0" applyNumberFormat="1" applyFont="1" applyFill="1" applyBorder="1" applyAlignment="1">
      <alignment horizontal="right" vertical="center" wrapText="1"/>
    </xf>
    <xf numFmtId="3" fontId="9" fillId="8" borderId="3" xfId="0" applyNumberFormat="1" applyFont="1" applyFill="1" applyBorder="1" applyAlignment="1">
      <alignment horizontal="right" vertical="center" wrapText="1"/>
    </xf>
    <xf numFmtId="3" fontId="9" fillId="8" borderId="27" xfId="0" applyNumberFormat="1" applyFont="1" applyFill="1" applyBorder="1" applyAlignment="1">
      <alignment horizontal="right" vertical="center" wrapText="1"/>
    </xf>
    <xf numFmtId="3" fontId="9" fillId="8" borderId="58" xfId="0" applyNumberFormat="1" applyFont="1" applyFill="1" applyBorder="1" applyAlignment="1">
      <alignment horizontal="right" vertical="center" wrapText="1"/>
    </xf>
    <xf numFmtId="3" fontId="9" fillId="8" borderId="56" xfId="0" applyNumberFormat="1" applyFont="1" applyFill="1" applyBorder="1" applyAlignment="1">
      <alignment horizontal="right" vertical="center" wrapText="1"/>
    </xf>
    <xf numFmtId="3" fontId="9" fillId="8" borderId="57" xfId="0" applyNumberFormat="1" applyFont="1" applyFill="1" applyBorder="1" applyAlignment="1">
      <alignment horizontal="right" vertical="center" wrapText="1"/>
    </xf>
    <xf numFmtId="3" fontId="5" fillId="8" borderId="34" xfId="0" applyNumberFormat="1" applyFont="1" applyFill="1" applyBorder="1" applyAlignment="1">
      <alignment horizontal="right" vertical="center" wrapText="1"/>
    </xf>
    <xf numFmtId="3" fontId="5" fillId="8" borderId="21" xfId="0" applyNumberFormat="1" applyFont="1" applyFill="1" applyBorder="1" applyAlignment="1">
      <alignment horizontal="right" vertical="center" wrapText="1"/>
    </xf>
    <xf numFmtId="3" fontId="5" fillId="8" borderId="29" xfId="0" applyNumberFormat="1" applyFont="1" applyFill="1" applyBorder="1" applyAlignment="1">
      <alignment horizontal="right" vertical="center" wrapText="1"/>
    </xf>
    <xf numFmtId="3" fontId="9" fillId="8" borderId="2" xfId="0" applyNumberFormat="1" applyFont="1" applyFill="1" applyBorder="1" applyAlignment="1">
      <alignment horizontal="right" vertical="center" wrapText="1"/>
    </xf>
    <xf numFmtId="3" fontId="9" fillId="8" borderId="25" xfId="0" applyNumberFormat="1" applyFont="1" applyFill="1" applyBorder="1" applyAlignment="1">
      <alignment horizontal="right" vertical="center" wrapText="1"/>
    </xf>
    <xf numFmtId="3" fontId="9" fillId="8" borderId="31" xfId="0" applyNumberFormat="1" applyFont="1" applyFill="1" applyBorder="1" applyAlignment="1">
      <alignment horizontal="right" vertical="center" wrapText="1"/>
    </xf>
    <xf numFmtId="3" fontId="8" fillId="8" borderId="60" xfId="0" applyNumberFormat="1" applyFont="1" applyFill="1" applyBorder="1" applyAlignment="1">
      <alignment horizontal="right" vertical="center" wrapText="1"/>
    </xf>
    <xf numFmtId="3" fontId="8" fillId="8" borderId="23" xfId="0" applyNumberFormat="1" applyFont="1" applyFill="1" applyBorder="1" applyAlignment="1">
      <alignment horizontal="right" vertical="center" wrapText="1"/>
    </xf>
    <xf numFmtId="3" fontId="8" fillId="8" borderId="28" xfId="0" applyNumberFormat="1" applyFont="1" applyFill="1" applyBorder="1" applyAlignment="1">
      <alignment horizontal="right" vertical="center" wrapText="1"/>
    </xf>
    <xf numFmtId="3" fontId="8" fillId="4" borderId="60" xfId="0" applyNumberFormat="1" applyFont="1" applyFill="1" applyBorder="1" applyAlignment="1">
      <alignment horizontal="right" vertical="center" wrapText="1"/>
    </xf>
    <xf numFmtId="3" fontId="8" fillId="4" borderId="23" xfId="0" applyNumberFormat="1" applyFont="1" applyFill="1" applyBorder="1" applyAlignment="1">
      <alignment horizontal="right" vertical="center" wrapText="1"/>
    </xf>
    <xf numFmtId="14" fontId="8" fillId="9" borderId="61" xfId="0" applyNumberFormat="1" applyFont="1" applyFill="1" applyBorder="1" applyAlignment="1">
      <alignment horizontal="center" vertical="center" wrapText="1"/>
    </xf>
    <xf numFmtId="0" fontId="8" fillId="9" borderId="36" xfId="0" applyFont="1" applyFill="1" applyBorder="1" applyAlignment="1">
      <alignment horizontal="center" vertical="center" wrapText="1"/>
    </xf>
    <xf numFmtId="14" fontId="8" fillId="9" borderId="37" xfId="0" applyNumberFormat="1" applyFont="1" applyFill="1" applyBorder="1" applyAlignment="1">
      <alignment horizontal="center" vertical="center" wrapText="1"/>
    </xf>
    <xf numFmtId="3" fontId="5" fillId="9" borderId="34" xfId="0" applyNumberFormat="1" applyFont="1" applyFill="1" applyBorder="1" applyAlignment="1">
      <alignment horizontal="right" vertical="center" wrapText="1"/>
    </xf>
    <xf numFmtId="3" fontId="5" fillId="9" borderId="21" xfId="0" applyNumberFormat="1" applyFont="1" applyFill="1" applyBorder="1" applyAlignment="1">
      <alignment horizontal="right" vertical="center" wrapText="1"/>
    </xf>
    <xf numFmtId="3" fontId="5" fillId="9" borderId="29" xfId="0" applyNumberFormat="1" applyFont="1" applyFill="1" applyBorder="1" applyAlignment="1">
      <alignment horizontal="right" vertical="center" wrapText="1"/>
    </xf>
    <xf numFmtId="3" fontId="5" fillId="9" borderId="1" xfId="0" applyNumberFormat="1" applyFont="1" applyFill="1" applyBorder="1" applyAlignment="1">
      <alignment horizontal="right" vertical="center" wrapText="1"/>
    </xf>
    <xf numFmtId="3" fontId="5" fillId="9" borderId="3" xfId="0" applyNumberFormat="1" applyFont="1" applyFill="1" applyBorder="1" applyAlignment="1">
      <alignment horizontal="right" vertical="center" wrapText="1"/>
    </xf>
    <xf numFmtId="3" fontId="5" fillId="9" borderId="27" xfId="0" applyNumberFormat="1" applyFont="1" applyFill="1" applyBorder="1" applyAlignment="1">
      <alignment horizontal="right" vertical="center" wrapText="1"/>
    </xf>
    <xf numFmtId="3" fontId="10" fillId="9" borderId="1" xfId="0" applyNumberFormat="1" applyFont="1" applyFill="1" applyBorder="1" applyAlignment="1">
      <alignment horizontal="right" vertical="center" wrapText="1"/>
    </xf>
    <xf numFmtId="3" fontId="10" fillId="9" borderId="3" xfId="0" applyNumberFormat="1" applyFont="1" applyFill="1" applyBorder="1" applyAlignment="1">
      <alignment horizontal="right" vertical="center" wrapText="1"/>
    </xf>
    <xf numFmtId="3" fontId="10" fillId="9" borderId="27" xfId="0" applyNumberFormat="1" applyFont="1" applyFill="1" applyBorder="1" applyAlignment="1">
      <alignment horizontal="right" vertical="center" wrapText="1"/>
    </xf>
    <xf numFmtId="3" fontId="9" fillId="9" borderId="1" xfId="0" applyNumberFormat="1" applyFont="1" applyFill="1" applyBorder="1" applyAlignment="1">
      <alignment horizontal="right" vertical="center" wrapText="1"/>
    </xf>
    <xf numFmtId="3" fontId="9" fillId="9" borderId="3" xfId="0" applyNumberFormat="1" applyFont="1" applyFill="1" applyBorder="1" applyAlignment="1">
      <alignment horizontal="right" vertical="center" wrapText="1"/>
    </xf>
    <xf numFmtId="3" fontId="9" fillId="9" borderId="27" xfId="0" applyNumberFormat="1" applyFont="1" applyFill="1" applyBorder="1" applyAlignment="1">
      <alignment horizontal="right" vertical="center" wrapText="1"/>
    </xf>
    <xf numFmtId="3" fontId="5" fillId="9" borderId="33" xfId="0" applyNumberFormat="1" applyFont="1" applyFill="1" applyBorder="1" applyAlignment="1">
      <alignment horizontal="right" vertical="center" wrapText="1"/>
    </xf>
    <xf numFmtId="3" fontId="5" fillId="9" borderId="5" xfId="0" applyNumberFormat="1" applyFont="1" applyFill="1" applyBorder="1" applyAlignment="1">
      <alignment horizontal="right" vertical="center" wrapText="1"/>
    </xf>
    <xf numFmtId="3" fontId="5" fillId="9" borderId="30" xfId="0" applyNumberFormat="1" applyFont="1" applyFill="1" applyBorder="1" applyAlignment="1">
      <alignment horizontal="right" vertical="center" wrapText="1"/>
    </xf>
    <xf numFmtId="3" fontId="9" fillId="9" borderId="58" xfId="0" applyNumberFormat="1" applyFont="1" applyFill="1" applyBorder="1" applyAlignment="1">
      <alignment horizontal="right" vertical="center" wrapText="1"/>
    </xf>
    <xf numFmtId="3" fontId="9" fillId="9" borderId="56" xfId="0" applyNumberFormat="1" applyFont="1" applyFill="1" applyBorder="1" applyAlignment="1">
      <alignment horizontal="right" vertical="center" wrapText="1"/>
    </xf>
    <xf numFmtId="3" fontId="9" fillId="9" borderId="57" xfId="0" applyNumberFormat="1" applyFont="1" applyFill="1" applyBorder="1" applyAlignment="1">
      <alignment horizontal="right" vertical="center" wrapText="1"/>
    </xf>
    <xf numFmtId="3" fontId="8" fillId="9" borderId="34" xfId="0" applyNumberFormat="1" applyFont="1" applyFill="1" applyBorder="1" applyAlignment="1">
      <alignment horizontal="right" vertical="center" wrapText="1"/>
    </xf>
    <xf numFmtId="3" fontId="8" fillId="9" borderId="21" xfId="0" applyNumberFormat="1" applyFont="1" applyFill="1" applyBorder="1" applyAlignment="1">
      <alignment horizontal="right" vertical="center" wrapText="1"/>
    </xf>
    <xf numFmtId="3" fontId="8" fillId="9" borderId="29" xfId="0" applyNumberFormat="1" applyFont="1" applyFill="1" applyBorder="1" applyAlignment="1">
      <alignment horizontal="right" vertical="center" wrapText="1"/>
    </xf>
    <xf numFmtId="3" fontId="9" fillId="9" borderId="2" xfId="0" applyNumberFormat="1" applyFont="1" applyFill="1" applyBorder="1" applyAlignment="1">
      <alignment horizontal="right" vertical="center" wrapText="1"/>
    </xf>
    <xf numFmtId="3" fontId="9" fillId="9" borderId="25" xfId="0" applyNumberFormat="1" applyFont="1" applyFill="1" applyBorder="1" applyAlignment="1">
      <alignment horizontal="right" vertical="center" wrapText="1"/>
    </xf>
    <xf numFmtId="3" fontId="9" fillId="9" borderId="31" xfId="0" applyNumberFormat="1" applyFont="1" applyFill="1" applyBorder="1" applyAlignment="1">
      <alignment horizontal="right" vertical="center" wrapText="1"/>
    </xf>
    <xf numFmtId="3" fontId="8" fillId="9" borderId="60" xfId="0" applyNumberFormat="1" applyFont="1" applyFill="1" applyBorder="1" applyAlignment="1">
      <alignment horizontal="right" vertical="center" wrapText="1"/>
    </xf>
    <xf numFmtId="3" fontId="8" fillId="9" borderId="23" xfId="0" applyNumberFormat="1" applyFont="1" applyFill="1" applyBorder="1" applyAlignment="1">
      <alignment horizontal="right" vertical="center" wrapText="1"/>
    </xf>
    <xf numFmtId="3" fontId="8" fillId="9" borderId="28" xfId="0" applyNumberFormat="1" applyFont="1" applyFill="1" applyBorder="1" applyAlignment="1">
      <alignment horizontal="right" vertical="center" wrapText="1"/>
    </xf>
    <xf numFmtId="3" fontId="8" fillId="2" borderId="60" xfId="0" applyNumberFormat="1" applyFont="1" applyFill="1" applyBorder="1" applyAlignment="1">
      <alignment horizontal="right" vertical="center" wrapText="1"/>
    </xf>
    <xf numFmtId="3" fontId="8" fillId="2" borderId="23" xfId="0" applyNumberFormat="1" applyFont="1" applyFill="1" applyBorder="1" applyAlignment="1">
      <alignment horizontal="right" vertical="center" wrapText="1"/>
    </xf>
    <xf numFmtId="3" fontId="5" fillId="2" borderId="29" xfId="0" applyNumberFormat="1" applyFont="1" applyFill="1" applyBorder="1" applyAlignment="1">
      <alignment horizontal="right" vertical="center" wrapText="1"/>
    </xf>
    <xf numFmtId="3" fontId="5" fillId="2" borderId="27" xfId="0" applyNumberFormat="1" applyFont="1" applyFill="1" applyBorder="1" applyAlignment="1">
      <alignment horizontal="right" vertical="center" wrapText="1"/>
    </xf>
    <xf numFmtId="3" fontId="10" fillId="2" borderId="27" xfId="0" applyNumberFormat="1" applyFont="1" applyFill="1" applyBorder="1" applyAlignment="1">
      <alignment horizontal="right" vertical="center" wrapText="1"/>
    </xf>
    <xf numFmtId="3" fontId="5" fillId="2" borderId="30" xfId="0" applyNumberFormat="1" applyFont="1" applyFill="1" applyBorder="1" applyAlignment="1">
      <alignment horizontal="right" vertical="center" wrapText="1"/>
    </xf>
    <xf numFmtId="3" fontId="9" fillId="2" borderId="57" xfId="0" applyNumberFormat="1" applyFont="1" applyFill="1" applyBorder="1" applyAlignment="1">
      <alignment horizontal="right" vertical="center" wrapText="1"/>
    </xf>
    <xf numFmtId="3" fontId="9" fillId="2" borderId="2" xfId="0" applyNumberFormat="1" applyFont="1" applyFill="1" applyBorder="1" applyAlignment="1">
      <alignment horizontal="right" vertical="center" wrapText="1"/>
    </xf>
    <xf numFmtId="3" fontId="9" fillId="2" borderId="25" xfId="0" applyNumberFormat="1" applyFont="1" applyFill="1" applyBorder="1" applyAlignment="1">
      <alignment horizontal="right" vertical="center" wrapText="1"/>
    </xf>
    <xf numFmtId="3" fontId="9" fillId="2" borderId="31" xfId="0" applyNumberFormat="1" applyFont="1" applyFill="1" applyBorder="1" applyAlignment="1">
      <alignment horizontal="right" vertical="center" wrapText="1"/>
    </xf>
    <xf numFmtId="3" fontId="8" fillId="10" borderId="60" xfId="0" applyNumberFormat="1" applyFont="1" applyFill="1" applyBorder="1" applyAlignment="1">
      <alignment horizontal="right" vertical="center" wrapText="1"/>
    </xf>
    <xf numFmtId="3" fontId="8" fillId="10" borderId="23" xfId="0" applyNumberFormat="1" applyFont="1" applyFill="1" applyBorder="1" applyAlignment="1">
      <alignment horizontal="right" vertical="center" wrapText="1"/>
    </xf>
    <xf numFmtId="3" fontId="8" fillId="10" borderId="28" xfId="0" applyNumberFormat="1" applyFont="1" applyFill="1" applyBorder="1" applyAlignment="1">
      <alignment horizontal="right" vertical="center" wrapText="1"/>
    </xf>
    <xf numFmtId="3" fontId="8" fillId="10" borderId="59" xfId="0" applyNumberFormat="1" applyFont="1" applyFill="1" applyBorder="1" applyAlignment="1">
      <alignment horizontal="right" vertical="center" wrapText="1"/>
    </xf>
    <xf numFmtId="3" fontId="8" fillId="10" borderId="54" xfId="0" applyNumberFormat="1" applyFont="1" applyFill="1" applyBorder="1" applyAlignment="1">
      <alignment horizontal="right" vertical="center" wrapText="1"/>
    </xf>
    <xf numFmtId="3" fontId="8" fillId="10" borderId="55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vertical="center"/>
    </xf>
    <xf numFmtId="3" fontId="9" fillId="8" borderId="35" xfId="0" applyNumberFormat="1" applyFont="1" applyFill="1" applyBorder="1" applyAlignment="1">
      <alignment horizontal="right" vertical="center" wrapText="1"/>
    </xf>
    <xf numFmtId="3" fontId="9" fillId="3" borderId="35" xfId="0" applyNumberFormat="1" applyFont="1" applyFill="1" applyBorder="1" applyAlignment="1">
      <alignment horizontal="right" vertical="center" wrapText="1"/>
    </xf>
    <xf numFmtId="3" fontId="9" fillId="2" borderId="35" xfId="0" applyNumberFormat="1" applyFont="1" applyFill="1" applyBorder="1" applyAlignment="1">
      <alignment horizontal="right" vertical="center" wrapText="1"/>
    </xf>
    <xf numFmtId="3" fontId="9" fillId="9" borderId="35" xfId="0" applyNumberFormat="1" applyFont="1" applyFill="1" applyBorder="1" applyAlignment="1">
      <alignment horizontal="right" vertical="center" wrapText="1"/>
    </xf>
    <xf numFmtId="3" fontId="13" fillId="0" borderId="22" xfId="2" applyNumberFormat="1" applyFont="1" applyFill="1" applyBorder="1" applyAlignment="1">
      <alignment horizontal="right" vertical="center" wrapText="1"/>
    </xf>
    <xf numFmtId="3" fontId="13" fillId="0" borderId="14" xfId="2" applyNumberFormat="1" applyFont="1" applyFill="1" applyBorder="1" applyAlignment="1">
      <alignment horizontal="right" vertical="center" wrapText="1"/>
    </xf>
    <xf numFmtId="0" fontId="1" fillId="0" borderId="0" xfId="2" applyFont="1"/>
    <xf numFmtId="3" fontId="1" fillId="0" borderId="0" xfId="2" applyNumberFormat="1" applyFont="1"/>
    <xf numFmtId="0" fontId="9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60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8" fillId="0" borderId="59" xfId="0" applyFont="1" applyFill="1" applyBorder="1" applyAlignment="1">
      <alignment horizontal="left" vertical="center" wrapText="1"/>
    </xf>
    <xf numFmtId="0" fontId="8" fillId="0" borderId="62" xfId="0" applyFont="1" applyFill="1" applyBorder="1" applyAlignment="1">
      <alignment horizontal="left" vertical="center" wrapText="1"/>
    </xf>
    <xf numFmtId="0" fontId="8" fillId="0" borderId="60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63" xfId="0" applyFont="1" applyFill="1" applyBorder="1" applyAlignment="1">
      <alignment horizontal="center" vertical="center" wrapText="1"/>
    </xf>
    <xf numFmtId="0" fontId="8" fillId="0" borderId="64" xfId="0" applyFont="1" applyFill="1" applyBorder="1" applyAlignment="1">
      <alignment horizontal="center" vertical="center" wrapText="1"/>
    </xf>
    <xf numFmtId="0" fontId="8" fillId="0" borderId="65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0" fontId="8" fillId="9" borderId="67" xfId="0" applyFont="1" applyFill="1" applyBorder="1" applyAlignment="1">
      <alignment horizontal="center" vertical="center" wrapText="1"/>
    </xf>
    <xf numFmtId="0" fontId="8" fillId="9" borderId="68" xfId="0" applyFont="1" applyFill="1" applyBorder="1" applyAlignment="1">
      <alignment horizontal="center" vertical="center" wrapText="1"/>
    </xf>
    <xf numFmtId="0" fontId="8" fillId="9" borderId="69" xfId="0" applyFont="1" applyFill="1" applyBorder="1" applyAlignment="1">
      <alignment horizontal="center" vertical="center" wrapText="1"/>
    </xf>
    <xf numFmtId="0" fontId="8" fillId="8" borderId="67" xfId="0" applyFont="1" applyFill="1" applyBorder="1" applyAlignment="1">
      <alignment horizontal="center" vertical="center"/>
    </xf>
    <xf numFmtId="0" fontId="8" fillId="8" borderId="68" xfId="0" applyFont="1" applyFill="1" applyBorder="1" applyAlignment="1">
      <alignment horizontal="center" vertical="center"/>
    </xf>
    <xf numFmtId="0" fontId="8" fillId="8" borderId="69" xfId="0" applyFont="1" applyFill="1" applyBorder="1" applyAlignment="1">
      <alignment horizontal="center" vertical="center"/>
    </xf>
    <xf numFmtId="0" fontId="8" fillId="3" borderId="67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wrapText="1"/>
    </xf>
    <xf numFmtId="0" fontId="8" fillId="3" borderId="69" xfId="0" applyFont="1" applyFill="1" applyBorder="1" applyAlignment="1">
      <alignment horizontal="center" vertical="center" wrapText="1"/>
    </xf>
    <xf numFmtId="0" fontId="8" fillId="2" borderId="67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69" xfId="0" applyFont="1" applyFill="1" applyBorder="1" applyAlignment="1">
      <alignment horizontal="center" vertical="center" wrapText="1"/>
    </xf>
    <xf numFmtId="0" fontId="7" fillId="0" borderId="70" xfId="0" applyFont="1" applyFill="1" applyBorder="1" applyAlignment="1">
      <alignment horizontal="center" vertical="center" wrapText="1"/>
    </xf>
    <xf numFmtId="0" fontId="7" fillId="0" borderId="71" xfId="0" applyFont="1" applyFill="1" applyBorder="1" applyAlignment="1">
      <alignment vertical="center"/>
    </xf>
    <xf numFmtId="0" fontId="7" fillId="0" borderId="72" xfId="0" applyFont="1" applyFill="1" applyBorder="1" applyAlignment="1">
      <alignment vertical="center"/>
    </xf>
    <xf numFmtId="3" fontId="19" fillId="0" borderId="73" xfId="2" applyNumberFormat="1" applyFont="1" applyFill="1" applyBorder="1" applyAlignment="1">
      <alignment horizontal="right" vertical="center" wrapText="1"/>
    </xf>
    <xf numFmtId="3" fontId="19" fillId="0" borderId="74" xfId="2" applyNumberFormat="1" applyFont="1" applyFill="1" applyBorder="1" applyAlignment="1">
      <alignment horizontal="right" vertical="center" wrapText="1"/>
    </xf>
    <xf numFmtId="3" fontId="19" fillId="0" borderId="75" xfId="2" applyNumberFormat="1" applyFont="1" applyFill="1" applyBorder="1" applyAlignment="1">
      <alignment horizontal="right" vertical="center" wrapText="1"/>
    </xf>
    <xf numFmtId="3" fontId="19" fillId="0" borderId="76" xfId="2" applyNumberFormat="1" applyFont="1" applyFill="1" applyBorder="1" applyAlignment="1">
      <alignment horizontal="right" vertical="center" wrapText="1"/>
    </xf>
    <xf numFmtId="3" fontId="20" fillId="0" borderId="77" xfId="2" applyNumberFormat="1" applyFont="1" applyFill="1" applyBorder="1" applyAlignment="1">
      <alignment horizontal="right" vertical="center" wrapText="1"/>
    </xf>
    <xf numFmtId="3" fontId="20" fillId="0" borderId="78" xfId="2" applyNumberFormat="1" applyFont="1" applyFill="1" applyBorder="1" applyAlignment="1">
      <alignment horizontal="right" vertical="center" wrapText="1"/>
    </xf>
    <xf numFmtId="3" fontId="20" fillId="0" borderId="79" xfId="2" applyNumberFormat="1" applyFont="1" applyFill="1" applyBorder="1" applyAlignment="1">
      <alignment horizontal="right" vertical="center" wrapText="1"/>
    </xf>
    <xf numFmtId="0" fontId="20" fillId="0" borderId="80" xfId="2" applyFont="1" applyFill="1" applyBorder="1" applyAlignment="1">
      <alignment horizontal="center" vertical="center" wrapText="1"/>
    </xf>
    <xf numFmtId="0" fontId="20" fillId="0" borderId="64" xfId="2" applyFont="1" applyFill="1" applyBorder="1" applyAlignment="1">
      <alignment horizontal="center" vertical="center" wrapText="1"/>
    </xf>
    <xf numFmtId="0" fontId="20" fillId="0" borderId="81" xfId="2" applyFont="1" applyFill="1" applyBorder="1" applyAlignment="1">
      <alignment horizontal="center" vertical="center" wrapText="1"/>
    </xf>
    <xf numFmtId="0" fontId="20" fillId="0" borderId="66" xfId="2" applyFont="1" applyFill="1" applyBorder="1" applyAlignment="1">
      <alignment horizontal="center" vertical="center" wrapText="1"/>
    </xf>
    <xf numFmtId="0" fontId="19" fillId="0" borderId="82" xfId="2" applyFont="1" applyFill="1" applyBorder="1" applyAlignment="1">
      <alignment horizontal="center" vertical="center" wrapText="1"/>
    </xf>
    <xf numFmtId="0" fontId="19" fillId="0" borderId="83" xfId="2" applyFont="1" applyFill="1" applyBorder="1" applyAlignment="1">
      <alignment horizontal="center" vertical="center" wrapText="1"/>
    </xf>
    <xf numFmtId="0" fontId="19" fillId="0" borderId="84" xfId="2" applyFont="1" applyFill="1" applyBorder="1" applyAlignment="1">
      <alignment horizontal="center" vertical="center" wrapText="1"/>
    </xf>
    <xf numFmtId="0" fontId="20" fillId="0" borderId="85" xfId="2" applyFont="1" applyFill="1" applyBorder="1" applyAlignment="1">
      <alignment horizontal="center" vertical="center" wrapText="1"/>
    </xf>
    <xf numFmtId="0" fontId="20" fillId="0" borderId="72" xfId="2" applyFont="1" applyFill="1" applyBorder="1" applyAlignment="1">
      <alignment horizontal="center" vertical="center" wrapText="1"/>
    </xf>
    <xf numFmtId="0" fontId="20" fillId="0" borderId="24" xfId="2" applyFont="1" applyFill="1" applyBorder="1" applyAlignment="1">
      <alignment horizontal="center" vertical="center" wrapText="1"/>
    </xf>
    <xf numFmtId="0" fontId="20" fillId="0" borderId="71" xfId="2" applyFont="1" applyFill="1" applyBorder="1" applyAlignment="1">
      <alignment horizontal="center" vertical="center" wrapText="1"/>
    </xf>
    <xf numFmtId="0" fontId="20" fillId="0" borderId="86" xfId="2" applyFont="1" applyFill="1" applyBorder="1" applyAlignment="1">
      <alignment horizontal="center" vertical="center" wrapText="1"/>
    </xf>
    <xf numFmtId="3" fontId="13" fillId="0" borderId="87" xfId="2" applyNumberFormat="1" applyFont="1" applyFill="1" applyBorder="1" applyAlignment="1">
      <alignment horizontal="right" vertical="center" wrapText="1"/>
    </xf>
    <xf numFmtId="3" fontId="13" fillId="0" borderId="88" xfId="2" applyNumberFormat="1" applyFont="1" applyFill="1" applyBorder="1" applyAlignment="1">
      <alignment horizontal="right" vertical="center" wrapText="1"/>
    </xf>
    <xf numFmtId="3" fontId="16" fillId="0" borderId="24" xfId="2" applyNumberFormat="1" applyFont="1" applyFill="1" applyBorder="1" applyAlignment="1">
      <alignment horizontal="right" vertical="center" wrapText="1"/>
    </xf>
    <xf numFmtId="3" fontId="16" fillId="0" borderId="71" xfId="2" applyNumberFormat="1" applyFont="1" applyFill="1" applyBorder="1" applyAlignment="1">
      <alignment horizontal="right" vertical="center" wrapText="1"/>
    </xf>
    <xf numFmtId="3" fontId="16" fillId="0" borderId="85" xfId="2" applyNumberFormat="1" applyFont="1" applyFill="1" applyBorder="1" applyAlignment="1">
      <alignment horizontal="right" vertical="center" wrapText="1"/>
    </xf>
    <xf numFmtId="3" fontId="16" fillId="0" borderId="86" xfId="2" applyNumberFormat="1" applyFont="1" applyFill="1" applyBorder="1" applyAlignment="1">
      <alignment horizontal="right" vertical="center" wrapText="1"/>
    </xf>
    <xf numFmtId="3" fontId="16" fillId="0" borderId="72" xfId="2" applyNumberFormat="1" applyFont="1" applyFill="1" applyBorder="1" applyAlignment="1">
      <alignment horizontal="right" vertical="center" wrapText="1"/>
    </xf>
    <xf numFmtId="3" fontId="19" fillId="0" borderId="89" xfId="2" applyNumberFormat="1" applyFont="1" applyFill="1" applyBorder="1" applyAlignment="1">
      <alignment horizontal="right" vertical="center" wrapText="1"/>
    </xf>
    <xf numFmtId="3" fontId="20" fillId="0" borderId="90" xfId="2" applyNumberFormat="1" applyFont="1" applyFill="1" applyBorder="1" applyAlignment="1">
      <alignment horizontal="right" vertical="center" wrapText="1"/>
    </xf>
    <xf numFmtId="3" fontId="13" fillId="0" borderId="22" xfId="2" applyNumberFormat="1" applyFont="1" applyFill="1" applyBorder="1" applyAlignment="1">
      <alignment horizontal="right" vertical="center" wrapText="1"/>
    </xf>
    <xf numFmtId="3" fontId="13" fillId="0" borderId="68" xfId="2" applyNumberFormat="1" applyFont="1" applyFill="1" applyBorder="1" applyAlignment="1">
      <alignment horizontal="right" vertical="center" wrapText="1"/>
    </xf>
    <xf numFmtId="3" fontId="13" fillId="0" borderId="91" xfId="2" applyNumberFormat="1" applyFont="1" applyFill="1" applyBorder="1" applyAlignment="1">
      <alignment horizontal="right" vertical="center" wrapText="1"/>
    </xf>
    <xf numFmtId="3" fontId="13" fillId="0" borderId="92" xfId="2" applyNumberFormat="1" applyFont="1" applyFill="1" applyBorder="1" applyAlignment="1">
      <alignment horizontal="right" vertical="center" wrapText="1"/>
    </xf>
    <xf numFmtId="3" fontId="13" fillId="0" borderId="109" xfId="2" applyNumberFormat="1" applyFont="1" applyFill="1" applyBorder="1" applyAlignment="1">
      <alignment horizontal="right" vertical="center" wrapText="1"/>
    </xf>
    <xf numFmtId="3" fontId="13" fillId="0" borderId="94" xfId="2" applyNumberFormat="1" applyFont="1" applyFill="1" applyBorder="1" applyAlignment="1">
      <alignment horizontal="right" vertical="center" wrapText="1"/>
    </xf>
    <xf numFmtId="3" fontId="13" fillId="0" borderId="93" xfId="2" applyNumberFormat="1" applyFont="1" applyFill="1" applyBorder="1" applyAlignment="1">
      <alignment horizontal="right" vertical="center" wrapText="1"/>
    </xf>
    <xf numFmtId="3" fontId="13" fillId="0" borderId="112" xfId="2" applyNumberFormat="1" applyFont="1" applyFill="1" applyBorder="1" applyAlignment="1">
      <alignment horizontal="right" vertical="center" wrapText="1"/>
    </xf>
    <xf numFmtId="0" fontId="19" fillId="0" borderId="96" xfId="2" applyFont="1" applyFill="1" applyBorder="1" applyAlignment="1">
      <alignment horizontal="left" vertical="center" wrapText="1"/>
    </xf>
    <xf numFmtId="0" fontId="19" fillId="0" borderId="97" xfId="2" applyFont="1" applyFill="1" applyBorder="1" applyAlignment="1">
      <alignment horizontal="left" vertical="center" wrapText="1"/>
    </xf>
    <xf numFmtId="0" fontId="19" fillId="0" borderId="98" xfId="2" applyFont="1" applyFill="1" applyBorder="1" applyAlignment="1">
      <alignment horizontal="left" vertical="center" wrapText="1"/>
    </xf>
    <xf numFmtId="0" fontId="20" fillId="0" borderId="99" xfId="2" applyFont="1" applyFill="1" applyBorder="1" applyAlignment="1">
      <alignment horizontal="left" vertical="center" wrapText="1"/>
    </xf>
    <xf numFmtId="0" fontId="20" fillId="0" borderId="77" xfId="2" applyFont="1" applyFill="1" applyBorder="1" applyAlignment="1">
      <alignment horizontal="left" vertical="center" wrapText="1"/>
    </xf>
    <xf numFmtId="0" fontId="20" fillId="0" borderId="100" xfId="2" applyFont="1" applyFill="1" applyBorder="1" applyAlignment="1">
      <alignment horizontal="left" vertical="center" wrapText="1"/>
    </xf>
    <xf numFmtId="3" fontId="20" fillId="0" borderId="99" xfId="2" applyNumberFormat="1" applyFont="1" applyFill="1" applyBorder="1" applyAlignment="1">
      <alignment horizontal="right" vertical="center" wrapText="1"/>
    </xf>
    <xf numFmtId="3" fontId="13" fillId="0" borderId="69" xfId="2" applyNumberFormat="1" applyFont="1" applyFill="1" applyBorder="1" applyAlignment="1">
      <alignment horizontal="right" vertical="center" wrapText="1"/>
    </xf>
    <xf numFmtId="3" fontId="13" fillId="0" borderId="14" xfId="2" applyNumberFormat="1" applyFont="1" applyFill="1" applyBorder="1" applyAlignment="1">
      <alignment horizontal="right" vertical="center" wrapText="1"/>
    </xf>
    <xf numFmtId="3" fontId="13" fillId="0" borderId="101" xfId="2" applyNumberFormat="1" applyFont="1" applyFill="1" applyBorder="1" applyAlignment="1">
      <alignment horizontal="right" vertical="center" wrapText="1"/>
    </xf>
    <xf numFmtId="3" fontId="13" fillId="0" borderId="12" xfId="2" applyNumberFormat="1" applyFont="1" applyFill="1" applyBorder="1" applyAlignment="1">
      <alignment horizontal="right" vertical="center" wrapText="1"/>
    </xf>
    <xf numFmtId="3" fontId="13" fillId="0" borderId="102" xfId="2" applyNumberFormat="1" applyFont="1" applyFill="1" applyBorder="1" applyAlignment="1">
      <alignment horizontal="right" vertical="center" wrapText="1"/>
    </xf>
    <xf numFmtId="0" fontId="16" fillId="0" borderId="70" xfId="2" applyFont="1" applyFill="1" applyBorder="1" applyAlignment="1">
      <alignment horizontal="left" vertical="center" wrapText="1"/>
    </xf>
    <xf numFmtId="0" fontId="16" fillId="0" borderId="71" xfId="2" applyFont="1" applyFill="1" applyBorder="1" applyAlignment="1">
      <alignment horizontal="left" vertical="center" wrapText="1"/>
    </xf>
    <xf numFmtId="0" fontId="16" fillId="0" borderId="103" xfId="2" applyFont="1" applyFill="1" applyBorder="1" applyAlignment="1">
      <alignment horizontal="center" vertical="center" textRotation="90" wrapText="1"/>
    </xf>
    <xf numFmtId="0" fontId="16" fillId="0" borderId="104" xfId="2" applyFont="1" applyFill="1" applyBorder="1" applyAlignment="1">
      <alignment horizontal="center" vertical="center" textRotation="90" wrapText="1"/>
    </xf>
    <xf numFmtId="0" fontId="16" fillId="0" borderId="105" xfId="2" applyFont="1" applyFill="1" applyBorder="1" applyAlignment="1">
      <alignment horizontal="center" vertical="center" textRotation="90" wrapText="1"/>
    </xf>
    <xf numFmtId="0" fontId="16" fillId="0" borderId="106" xfId="2" applyFont="1" applyFill="1" applyBorder="1" applyAlignment="1">
      <alignment horizontal="center" vertical="center" textRotation="90" wrapText="1"/>
    </xf>
    <xf numFmtId="0" fontId="16" fillId="0" borderId="107" xfId="2" applyFont="1" applyFill="1" applyBorder="1" applyAlignment="1">
      <alignment horizontal="center" vertical="center" textRotation="90" wrapText="1"/>
    </xf>
    <xf numFmtId="0" fontId="16" fillId="0" borderId="108" xfId="2" applyFont="1" applyFill="1" applyBorder="1" applyAlignment="1">
      <alignment horizontal="center" vertical="center" textRotation="90" wrapText="1"/>
    </xf>
    <xf numFmtId="0" fontId="13" fillId="0" borderId="67" xfId="2" applyFont="1" applyFill="1" applyBorder="1" applyAlignment="1">
      <alignment horizontal="left" vertical="center" wrapText="1"/>
    </xf>
    <xf numFmtId="0" fontId="13" fillId="0" borderId="68" xfId="2" applyFont="1" applyFill="1" applyBorder="1" applyAlignment="1">
      <alignment horizontal="left" vertical="center" wrapText="1"/>
    </xf>
    <xf numFmtId="0" fontId="13" fillId="0" borderId="109" xfId="2" applyFont="1" applyFill="1" applyBorder="1" applyAlignment="1">
      <alignment horizontal="left" vertical="center" wrapText="1"/>
    </xf>
    <xf numFmtId="0" fontId="13" fillId="0" borderId="45" xfId="2" applyFont="1" applyFill="1" applyBorder="1" applyAlignment="1">
      <alignment horizontal="left" vertical="center" wrapText="1"/>
    </xf>
    <xf numFmtId="0" fontId="13" fillId="0" borderId="112" xfId="2" applyFont="1" applyFill="1" applyBorder="1" applyAlignment="1">
      <alignment horizontal="left" vertical="center" wrapText="1"/>
    </xf>
    <xf numFmtId="0" fontId="13" fillId="0" borderId="95" xfId="2" applyFont="1" applyFill="1" applyBorder="1" applyAlignment="1">
      <alignment horizontal="left" vertical="center" wrapText="1"/>
    </xf>
    <xf numFmtId="0" fontId="13" fillId="0" borderId="14" xfId="2" applyFont="1" applyFill="1" applyBorder="1" applyAlignment="1">
      <alignment horizontal="left" vertical="center" wrapText="1"/>
    </xf>
    <xf numFmtId="0" fontId="13" fillId="0" borderId="110" xfId="2" applyFont="1" applyFill="1" applyBorder="1" applyAlignment="1">
      <alignment horizontal="left" vertical="center" wrapText="1"/>
    </xf>
    <xf numFmtId="0" fontId="13" fillId="0" borderId="111" xfId="2" applyFont="1" applyFill="1" applyBorder="1" applyAlignment="1">
      <alignment horizontal="left" vertical="center" wrapText="1"/>
    </xf>
    <xf numFmtId="0" fontId="16" fillId="0" borderId="19" xfId="2" applyFont="1" applyFill="1" applyBorder="1" applyAlignment="1">
      <alignment horizontal="center" vertical="center" textRotation="90" wrapText="1"/>
    </xf>
    <xf numFmtId="0" fontId="16" fillId="0" borderId="10" xfId="2" applyFont="1" applyFill="1" applyBorder="1" applyAlignment="1">
      <alignment horizontal="center" vertical="center" textRotation="90" wrapText="1"/>
    </xf>
    <xf numFmtId="0" fontId="16" fillId="0" borderId="11" xfId="2" applyFont="1" applyFill="1" applyBorder="1" applyAlignment="1">
      <alignment horizontal="center" vertical="center" textRotation="90" wrapText="1"/>
    </xf>
    <xf numFmtId="0" fontId="13" fillId="0" borderId="4" xfId="2" applyFont="1" applyFill="1" applyBorder="1" applyAlignment="1">
      <alignment horizontal="left" vertical="center" wrapText="1"/>
    </xf>
    <xf numFmtId="0" fontId="13" fillId="0" borderId="12" xfId="2" applyFont="1" applyFill="1" applyBorder="1" applyAlignment="1">
      <alignment horizontal="left" vertical="center" wrapText="1"/>
    </xf>
    <xf numFmtId="0" fontId="13" fillId="0" borderId="54" xfId="2" applyFont="1" applyFill="1" applyBorder="1" applyAlignment="1">
      <alignment horizontal="center" vertical="center" wrapText="1"/>
    </xf>
    <xf numFmtId="0" fontId="13" fillId="0" borderId="56" xfId="2" applyFont="1" applyFill="1" applyBorder="1" applyAlignment="1">
      <alignment horizontal="center" vertical="center" wrapText="1"/>
    </xf>
    <xf numFmtId="0" fontId="13" fillId="0" borderId="36" xfId="2" applyFont="1" applyFill="1" applyBorder="1" applyAlignment="1">
      <alignment horizontal="center" vertical="center" wrapText="1"/>
    </xf>
    <xf numFmtId="0" fontId="16" fillId="0" borderId="21" xfId="2" applyFont="1" applyFill="1" applyBorder="1" applyAlignment="1">
      <alignment horizontal="left" vertical="center" wrapText="1"/>
    </xf>
    <xf numFmtId="0" fontId="16" fillId="0" borderId="22" xfId="2" applyFont="1" applyFill="1" applyBorder="1" applyAlignment="1">
      <alignment horizontal="left" vertical="center" wrapText="1"/>
    </xf>
    <xf numFmtId="0" fontId="16" fillId="0" borderId="63" xfId="2" applyFont="1" applyFill="1" applyBorder="1" applyAlignment="1">
      <alignment horizontal="center" vertical="center" wrapText="1"/>
    </xf>
    <xf numFmtId="0" fontId="16" fillId="0" borderId="113" xfId="2" applyFont="1" applyFill="1" applyBorder="1" applyAlignment="1">
      <alignment horizontal="center" vertical="center" wrapText="1"/>
    </xf>
    <xf numFmtId="0" fontId="16" fillId="0" borderId="114" xfId="2" applyFont="1" applyFill="1" applyBorder="1" applyAlignment="1">
      <alignment horizontal="center" vertical="center" wrapText="1"/>
    </xf>
    <xf numFmtId="0" fontId="16" fillId="0" borderId="115" xfId="2" applyFont="1" applyFill="1" applyBorder="1" applyAlignment="1">
      <alignment horizontal="center" vertical="center" wrapText="1"/>
    </xf>
    <xf numFmtId="0" fontId="16" fillId="0" borderId="65" xfId="2" applyFont="1" applyFill="1" applyBorder="1" applyAlignment="1">
      <alignment horizontal="center" vertical="center" wrapText="1"/>
    </xf>
    <xf numFmtId="0" fontId="16" fillId="0" borderId="116" xfId="2" applyFont="1" applyFill="1" applyBorder="1" applyAlignment="1">
      <alignment horizontal="center" vertical="center" wrapText="1"/>
    </xf>
    <xf numFmtId="0" fontId="16" fillId="0" borderId="68" xfId="2" applyFont="1" applyFill="1" applyBorder="1" applyAlignment="1">
      <alignment horizontal="left" vertical="center" wrapText="1"/>
    </xf>
    <xf numFmtId="0" fontId="16" fillId="0" borderId="54" xfId="2" applyFont="1" applyFill="1" applyBorder="1" applyAlignment="1">
      <alignment horizontal="center" vertical="center" wrapText="1"/>
    </xf>
    <xf numFmtId="0" fontId="16" fillId="0" borderId="56" xfId="2" applyFont="1" applyFill="1" applyBorder="1" applyAlignment="1">
      <alignment horizontal="center" vertical="center" wrapText="1"/>
    </xf>
    <xf numFmtId="0" fontId="16" fillId="0" borderId="36" xfId="2" applyFont="1" applyFill="1" applyBorder="1" applyAlignment="1">
      <alignment horizontal="center" vertical="center" wrapText="1"/>
    </xf>
    <xf numFmtId="0" fontId="20" fillId="0" borderId="119" xfId="2" applyFont="1" applyFill="1" applyBorder="1" applyAlignment="1">
      <alignment horizontal="center" vertical="center" textRotation="90" wrapText="1"/>
    </xf>
    <xf numFmtId="0" fontId="20" fillId="0" borderId="104" xfId="2" applyFont="1" applyFill="1" applyBorder="1" applyAlignment="1">
      <alignment horizontal="center" vertical="center" textRotation="90" wrapText="1"/>
    </xf>
    <xf numFmtId="0" fontId="20" fillId="0" borderId="120" xfId="2" applyFont="1" applyFill="1" applyBorder="1" applyAlignment="1">
      <alignment horizontal="center" vertical="center" textRotation="90" wrapText="1"/>
    </xf>
    <xf numFmtId="0" fontId="13" fillId="0" borderId="13" xfId="2" applyFont="1" applyFill="1" applyBorder="1" applyAlignment="1">
      <alignment horizontal="left" vertical="center" wrapText="1"/>
    </xf>
    <xf numFmtId="0" fontId="13" fillId="0" borderId="118" xfId="2" applyFont="1" applyFill="1" applyBorder="1" applyAlignment="1">
      <alignment horizontal="left" vertical="center" wrapText="1"/>
    </xf>
    <xf numFmtId="0" fontId="18" fillId="0" borderId="53" xfId="2" applyFont="1" applyFill="1" applyBorder="1" applyAlignment="1">
      <alignment horizontal="right" vertical="center" wrapText="1"/>
    </xf>
    <xf numFmtId="0" fontId="18" fillId="0" borderId="123" xfId="2" applyFont="1" applyFill="1" applyBorder="1" applyAlignment="1">
      <alignment horizontal="right" vertical="center" wrapText="1"/>
    </xf>
    <xf numFmtId="0" fontId="16" fillId="0" borderId="59" xfId="2" applyFont="1" applyFill="1" applyBorder="1" applyAlignment="1">
      <alignment horizontal="center" vertical="center" textRotation="90" wrapText="1"/>
    </xf>
    <xf numFmtId="0" fontId="0" fillId="0" borderId="58" xfId="0" applyBorder="1"/>
    <xf numFmtId="0" fontId="0" fillId="0" borderId="61" xfId="0" applyBorder="1"/>
    <xf numFmtId="0" fontId="13" fillId="0" borderId="3" xfId="2" applyFont="1" applyFill="1" applyBorder="1" applyAlignment="1">
      <alignment horizontal="left" vertical="center" wrapText="1"/>
    </xf>
    <xf numFmtId="3" fontId="13" fillId="0" borderId="0" xfId="2" applyNumberFormat="1" applyFont="1" applyFill="1" applyAlignment="1">
      <alignment horizontal="center" vertical="center" wrapText="1"/>
    </xf>
    <xf numFmtId="0" fontId="13" fillId="0" borderId="117" xfId="2" applyFont="1" applyFill="1" applyBorder="1" applyAlignment="1">
      <alignment horizontal="left" vertical="center" wrapText="1"/>
    </xf>
    <xf numFmtId="0" fontId="13" fillId="0" borderId="0" xfId="2" applyFont="1" applyFill="1" applyBorder="1" applyAlignment="1">
      <alignment horizontal="left" vertical="center" wrapText="1"/>
    </xf>
    <xf numFmtId="0" fontId="19" fillId="0" borderId="18" xfId="2" applyFont="1" applyFill="1" applyBorder="1" applyAlignment="1">
      <alignment horizontal="left" vertical="center" wrapText="1"/>
    </xf>
    <xf numFmtId="0" fontId="19" fillId="0" borderId="23" xfId="2" applyFont="1" applyFill="1" applyBorder="1" applyAlignment="1">
      <alignment horizontal="left" vertical="center" wrapText="1"/>
    </xf>
    <xf numFmtId="0" fontId="19" fillId="0" borderId="24" xfId="2" applyFont="1" applyFill="1" applyBorder="1" applyAlignment="1">
      <alignment horizontal="left" vertical="center" wrapText="1"/>
    </xf>
    <xf numFmtId="0" fontId="16" fillId="0" borderId="63" xfId="2" applyFont="1" applyFill="1" applyBorder="1" applyAlignment="1">
      <alignment horizontal="center" vertical="center" textRotation="90" wrapText="1"/>
    </xf>
    <xf numFmtId="0" fontId="16" fillId="0" borderId="114" xfId="2" applyFont="1" applyFill="1" applyBorder="1" applyAlignment="1">
      <alignment horizontal="center" vertical="center" textRotation="90" wrapText="1"/>
    </xf>
    <xf numFmtId="0" fontId="16" fillId="0" borderId="58" xfId="2" applyFont="1" applyFill="1" applyBorder="1" applyAlignment="1">
      <alignment horizontal="center" vertical="center" textRotation="90" wrapText="1"/>
    </xf>
    <xf numFmtId="0" fontId="16" fillId="0" borderId="61" xfId="2" applyFont="1" applyFill="1" applyBorder="1" applyAlignment="1">
      <alignment horizontal="center" vertical="center" textRotation="90" wrapText="1"/>
    </xf>
    <xf numFmtId="0" fontId="9" fillId="0" borderId="70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7" fillId="0" borderId="63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/>
    </xf>
    <xf numFmtId="0" fontId="7" fillId="0" borderId="121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122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1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</cellXfs>
  <cellStyles count="5">
    <cellStyle name="Normál" xfId="0" builtinId="0"/>
    <cellStyle name="Normál 2" xfId="1" xr:uid="{00000000-0005-0000-0000-000001000000}"/>
    <cellStyle name="Normál 2 2" xfId="2" xr:uid="{00000000-0005-0000-0000-000002000000}"/>
    <cellStyle name="Normál 3" xfId="3" xr:uid="{00000000-0005-0000-0000-000003000000}"/>
    <cellStyle name="Normál_vagyonkimutatás_Vagyonkimutatás (2)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5"/>
  <sheetViews>
    <sheetView tabSelected="1" zoomScaleNormal="100" workbookViewId="0">
      <selection activeCell="C21" sqref="C21"/>
    </sheetView>
  </sheetViews>
  <sheetFormatPr defaultColWidth="9.140625" defaultRowHeight="15" x14ac:dyDescent="0.2"/>
  <cols>
    <col min="1" max="1" width="7" style="52" bestFit="1" customWidth="1"/>
    <col min="2" max="2" width="57.140625" style="4" bestFit="1" customWidth="1"/>
    <col min="3" max="3" width="14.85546875" style="4" bestFit="1" customWidth="1"/>
    <col min="4" max="4" width="13.7109375" style="4" bestFit="1" customWidth="1"/>
    <col min="5" max="5" width="14.85546875" style="4" bestFit="1" customWidth="1"/>
    <col min="6" max="6" width="11.28515625" style="4" bestFit="1" customWidth="1"/>
    <col min="7" max="7" width="13.7109375" style="4" bestFit="1" customWidth="1"/>
    <col min="8" max="9" width="11.28515625" style="4" bestFit="1" customWidth="1"/>
    <col min="10" max="10" width="13.7109375" style="4" bestFit="1" customWidth="1"/>
    <col min="11" max="11" width="11.28515625" style="4" bestFit="1" customWidth="1"/>
    <col min="12" max="12" width="12.5703125" style="4" bestFit="1" customWidth="1"/>
    <col min="13" max="13" width="14" style="4" bestFit="1" customWidth="1"/>
    <col min="14" max="14" width="12.5703125" style="4" bestFit="1" customWidth="1"/>
    <col min="15" max="15" width="9.85546875" style="4" bestFit="1" customWidth="1"/>
    <col min="16" max="16384" width="9.140625" style="4"/>
  </cols>
  <sheetData>
    <row r="2" spans="1:15" ht="38.25" customHeight="1" x14ac:dyDescent="0.2">
      <c r="A2" s="339" t="s">
        <v>217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</row>
    <row r="3" spans="1:15" ht="15.75" thickBot="1" x14ac:dyDescent="0.25">
      <c r="E3" s="142"/>
      <c r="F3" s="142"/>
      <c r="G3" s="142"/>
      <c r="H3" s="142"/>
      <c r="I3" s="142"/>
      <c r="J3" s="142"/>
      <c r="K3" s="142"/>
      <c r="N3" s="142" t="s">
        <v>191</v>
      </c>
    </row>
    <row r="4" spans="1:15" s="7" customFormat="1" ht="19.5" thickBot="1" x14ac:dyDescent="0.25">
      <c r="A4" s="341" t="s">
        <v>212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3"/>
    </row>
    <row r="5" spans="1:15" s="7" customFormat="1" ht="31.5" customHeight="1" x14ac:dyDescent="0.2">
      <c r="A5" s="348" t="s">
        <v>5</v>
      </c>
      <c r="B5" s="349"/>
      <c r="C5" s="355" t="s">
        <v>181</v>
      </c>
      <c r="D5" s="356"/>
      <c r="E5" s="357"/>
      <c r="F5" s="358" t="s">
        <v>110</v>
      </c>
      <c r="G5" s="359"/>
      <c r="H5" s="360"/>
      <c r="I5" s="361" t="s">
        <v>109</v>
      </c>
      <c r="J5" s="362"/>
      <c r="K5" s="363"/>
      <c r="L5" s="352" t="s">
        <v>184</v>
      </c>
      <c r="M5" s="353"/>
      <c r="N5" s="354"/>
    </row>
    <row r="6" spans="1:15" s="7" customFormat="1" ht="16.5" thickBot="1" x14ac:dyDescent="0.25">
      <c r="A6" s="350"/>
      <c r="B6" s="351"/>
      <c r="C6" s="255">
        <v>43101</v>
      </c>
      <c r="D6" s="256" t="s">
        <v>26</v>
      </c>
      <c r="E6" s="257">
        <v>43465</v>
      </c>
      <c r="F6" s="208">
        <v>43101</v>
      </c>
      <c r="G6" s="209" t="s">
        <v>26</v>
      </c>
      <c r="H6" s="210">
        <v>43465</v>
      </c>
      <c r="I6" s="191">
        <v>43101</v>
      </c>
      <c r="J6" s="192" t="s">
        <v>26</v>
      </c>
      <c r="K6" s="193">
        <v>43465</v>
      </c>
      <c r="L6" s="284">
        <v>43101</v>
      </c>
      <c r="M6" s="285" t="s">
        <v>26</v>
      </c>
      <c r="N6" s="286">
        <v>43465</v>
      </c>
    </row>
    <row r="7" spans="1:15" x14ac:dyDescent="0.2">
      <c r="A7" s="143" t="s">
        <v>27</v>
      </c>
      <c r="B7" s="152" t="s">
        <v>42</v>
      </c>
      <c r="C7" s="258">
        <v>0</v>
      </c>
      <c r="D7" s="259">
        <v>0</v>
      </c>
      <c r="E7" s="260">
        <v>0</v>
      </c>
      <c r="F7" s="211"/>
      <c r="G7" s="212"/>
      <c r="H7" s="213"/>
      <c r="I7" s="194"/>
      <c r="J7" s="195"/>
      <c r="K7" s="316"/>
      <c r="L7" s="287">
        <f>F7+I7</f>
        <v>0</v>
      </c>
      <c r="M7" s="288">
        <v>0</v>
      </c>
      <c r="N7" s="289">
        <f>H7+K7</f>
        <v>0</v>
      </c>
      <c r="O7" s="179"/>
    </row>
    <row r="8" spans="1:15" x14ac:dyDescent="0.2">
      <c r="A8" s="144" t="s">
        <v>28</v>
      </c>
      <c r="B8" s="153" t="s">
        <v>43</v>
      </c>
      <c r="C8" s="263">
        <v>241420</v>
      </c>
      <c r="D8" s="262">
        <v>0</v>
      </c>
      <c r="E8" s="263">
        <v>0</v>
      </c>
      <c r="F8" s="214"/>
      <c r="G8" s="215"/>
      <c r="H8" s="246"/>
      <c r="I8" s="196"/>
      <c r="J8" s="197"/>
      <c r="K8" s="317"/>
      <c r="L8" s="290">
        <f t="shared" ref="L8:L43" si="0">F8+I8</f>
        <v>0</v>
      </c>
      <c r="M8" s="291">
        <v>0</v>
      </c>
      <c r="N8" s="292">
        <f t="shared" ref="N8:N43" si="1">H8+K8</f>
        <v>0</v>
      </c>
      <c r="O8" s="179"/>
    </row>
    <row r="9" spans="1:15" s="146" customFormat="1" x14ac:dyDescent="0.2">
      <c r="A9" s="145" t="s">
        <v>29</v>
      </c>
      <c r="B9" s="154" t="s">
        <v>22</v>
      </c>
      <c r="C9" s="264">
        <f t="shared" ref="C9:M9" si="2">SUM(C7:C8)</f>
        <v>241420</v>
      </c>
      <c r="D9" s="265">
        <v>0</v>
      </c>
      <c r="E9" s="266">
        <f t="shared" si="2"/>
        <v>0</v>
      </c>
      <c r="F9" s="216">
        <f t="shared" si="2"/>
        <v>0</v>
      </c>
      <c r="G9" s="217">
        <f t="shared" si="2"/>
        <v>0</v>
      </c>
      <c r="H9" s="247">
        <f t="shared" si="2"/>
        <v>0</v>
      </c>
      <c r="I9" s="198"/>
      <c r="J9" s="199"/>
      <c r="K9" s="318"/>
      <c r="L9" s="293">
        <f t="shared" si="0"/>
        <v>0</v>
      </c>
      <c r="M9" s="294">
        <f t="shared" si="2"/>
        <v>0</v>
      </c>
      <c r="N9" s="295">
        <f t="shared" si="1"/>
        <v>0</v>
      </c>
      <c r="O9" s="179"/>
    </row>
    <row r="10" spans="1:15" x14ac:dyDescent="0.2">
      <c r="A10" s="144" t="s">
        <v>30</v>
      </c>
      <c r="B10" s="153" t="s">
        <v>44</v>
      </c>
      <c r="C10" s="263">
        <v>1106128102</v>
      </c>
      <c r="D10" s="262">
        <v>0</v>
      </c>
      <c r="E10" s="263">
        <v>1057849367</v>
      </c>
      <c r="F10" s="214"/>
      <c r="G10" s="215"/>
      <c r="H10" s="246"/>
      <c r="I10" s="196"/>
      <c r="J10" s="197"/>
      <c r="K10" s="317"/>
      <c r="L10" s="290">
        <f t="shared" si="0"/>
        <v>0</v>
      </c>
      <c r="M10" s="291">
        <v>0</v>
      </c>
      <c r="N10" s="292">
        <f t="shared" si="1"/>
        <v>0</v>
      </c>
      <c r="O10" s="179"/>
    </row>
    <row r="11" spans="1:15" x14ac:dyDescent="0.2">
      <c r="A11" s="144" t="s">
        <v>31</v>
      </c>
      <c r="B11" s="153" t="s">
        <v>23</v>
      </c>
      <c r="C11" s="263">
        <v>16724365</v>
      </c>
      <c r="D11" s="262">
        <v>0</v>
      </c>
      <c r="E11" s="263">
        <v>16442041</v>
      </c>
      <c r="F11" s="246">
        <v>339434</v>
      </c>
      <c r="G11" s="215"/>
      <c r="H11" s="246">
        <v>1358120</v>
      </c>
      <c r="I11" s="196"/>
      <c r="J11" s="197"/>
      <c r="K11" s="317"/>
      <c r="L11" s="290">
        <f t="shared" si="0"/>
        <v>339434</v>
      </c>
      <c r="M11" s="291">
        <v>0</v>
      </c>
      <c r="N11" s="292">
        <f t="shared" si="1"/>
        <v>1358120</v>
      </c>
      <c r="O11" s="179"/>
    </row>
    <row r="12" spans="1:15" x14ac:dyDescent="0.2">
      <c r="A12" s="144" t="s">
        <v>32</v>
      </c>
      <c r="B12" s="153" t="s">
        <v>45</v>
      </c>
      <c r="C12" s="263">
        <v>2356751</v>
      </c>
      <c r="D12" s="262">
        <v>0</v>
      </c>
      <c r="E12" s="263">
        <v>49658962</v>
      </c>
      <c r="F12" s="246">
        <v>561750</v>
      </c>
      <c r="G12" s="215"/>
      <c r="H12" s="246">
        <v>0</v>
      </c>
      <c r="I12" s="196"/>
      <c r="J12" s="197"/>
      <c r="K12" s="317"/>
      <c r="L12" s="290">
        <f t="shared" si="0"/>
        <v>561750</v>
      </c>
      <c r="M12" s="291">
        <v>0</v>
      </c>
      <c r="N12" s="292">
        <f t="shared" si="1"/>
        <v>0</v>
      </c>
      <c r="O12" s="179"/>
    </row>
    <row r="13" spans="1:15" s="146" customFormat="1" x14ac:dyDescent="0.2">
      <c r="A13" s="145" t="s">
        <v>33</v>
      </c>
      <c r="B13" s="154" t="s">
        <v>46</v>
      </c>
      <c r="C13" s="264">
        <f t="shared" ref="C13:M13" si="3">SUM(C10:C12)</f>
        <v>1125209218</v>
      </c>
      <c r="D13" s="265">
        <v>0</v>
      </c>
      <c r="E13" s="266">
        <f t="shared" si="3"/>
        <v>1123950370</v>
      </c>
      <c r="F13" s="216">
        <f>SUM(F11:F12)</f>
        <v>901184</v>
      </c>
      <c r="G13" s="217"/>
      <c r="H13" s="247">
        <f>SUM(H11:H12)</f>
        <v>1358120</v>
      </c>
      <c r="I13" s="198"/>
      <c r="J13" s="199"/>
      <c r="K13" s="318"/>
      <c r="L13" s="293">
        <f t="shared" si="0"/>
        <v>901184</v>
      </c>
      <c r="M13" s="294">
        <f t="shared" si="3"/>
        <v>0</v>
      </c>
      <c r="N13" s="295">
        <f t="shared" si="1"/>
        <v>1358120</v>
      </c>
      <c r="O13" s="179"/>
    </row>
    <row r="14" spans="1:15" x14ac:dyDescent="0.2">
      <c r="A14" s="144" t="s">
        <v>34</v>
      </c>
      <c r="B14" s="153" t="s">
        <v>24</v>
      </c>
      <c r="C14" s="263">
        <v>3220000</v>
      </c>
      <c r="D14" s="262">
        <v>0</v>
      </c>
      <c r="E14" s="263">
        <v>3220000</v>
      </c>
      <c r="F14" s="214"/>
      <c r="G14" s="215"/>
      <c r="H14" s="246"/>
      <c r="I14" s="196"/>
      <c r="J14" s="197"/>
      <c r="K14" s="317"/>
      <c r="L14" s="290">
        <f t="shared" si="0"/>
        <v>0</v>
      </c>
      <c r="M14" s="291">
        <v>0</v>
      </c>
      <c r="N14" s="292">
        <f t="shared" si="1"/>
        <v>0</v>
      </c>
      <c r="O14" s="179"/>
    </row>
    <row r="15" spans="1:15" s="146" customFormat="1" x14ac:dyDescent="0.2">
      <c r="A15" s="145" t="s">
        <v>35</v>
      </c>
      <c r="B15" s="154" t="s">
        <v>47</v>
      </c>
      <c r="C15" s="264">
        <f t="shared" ref="C15:M15" si="4">C14</f>
        <v>3220000</v>
      </c>
      <c r="D15" s="265">
        <v>0</v>
      </c>
      <c r="E15" s="266">
        <f t="shared" si="4"/>
        <v>3220000</v>
      </c>
      <c r="F15" s="216"/>
      <c r="G15" s="217"/>
      <c r="H15" s="247"/>
      <c r="I15" s="198"/>
      <c r="J15" s="199"/>
      <c r="K15" s="318"/>
      <c r="L15" s="293">
        <f t="shared" si="0"/>
        <v>0</v>
      </c>
      <c r="M15" s="294">
        <f t="shared" si="4"/>
        <v>0</v>
      </c>
      <c r="N15" s="295">
        <f t="shared" si="1"/>
        <v>0</v>
      </c>
      <c r="O15" s="179"/>
    </row>
    <row r="16" spans="1:15" x14ac:dyDescent="0.2">
      <c r="A16" s="147" t="s">
        <v>36</v>
      </c>
      <c r="B16" s="155" t="s">
        <v>48</v>
      </c>
      <c r="C16" s="267">
        <f t="shared" ref="C16:M16" si="5">C9+C13+C15</f>
        <v>1128670638</v>
      </c>
      <c r="D16" s="268">
        <v>0</v>
      </c>
      <c r="E16" s="269">
        <f t="shared" si="5"/>
        <v>1127170370</v>
      </c>
      <c r="F16" s="218">
        <f t="shared" si="5"/>
        <v>901184</v>
      </c>
      <c r="G16" s="219">
        <f t="shared" si="5"/>
        <v>0</v>
      </c>
      <c r="H16" s="224">
        <f t="shared" si="5"/>
        <v>1358120</v>
      </c>
      <c r="I16" s="200"/>
      <c r="J16" s="201"/>
      <c r="K16" s="206"/>
      <c r="L16" s="296">
        <f t="shared" si="0"/>
        <v>901184</v>
      </c>
      <c r="M16" s="297">
        <f t="shared" si="5"/>
        <v>0</v>
      </c>
      <c r="N16" s="298">
        <f t="shared" si="1"/>
        <v>1358120</v>
      </c>
      <c r="O16" s="179"/>
    </row>
    <row r="17" spans="1:16" s="146" customFormat="1" x14ac:dyDescent="0.2">
      <c r="A17" s="145" t="s">
        <v>37</v>
      </c>
      <c r="B17" s="154" t="s">
        <v>25</v>
      </c>
      <c r="C17" s="264">
        <v>0</v>
      </c>
      <c r="D17" s="265">
        <v>0</v>
      </c>
      <c r="E17" s="266">
        <v>0</v>
      </c>
      <c r="F17" s="247">
        <v>455378</v>
      </c>
      <c r="G17" s="217"/>
      <c r="H17" s="247">
        <v>375921</v>
      </c>
      <c r="I17" s="198"/>
      <c r="J17" s="199"/>
      <c r="K17" s="318"/>
      <c r="L17" s="293">
        <f t="shared" si="0"/>
        <v>455378</v>
      </c>
      <c r="M17" s="294">
        <v>0</v>
      </c>
      <c r="N17" s="295">
        <f t="shared" si="1"/>
        <v>375921</v>
      </c>
      <c r="O17" s="179"/>
    </row>
    <row r="18" spans="1:16" x14ac:dyDescent="0.2">
      <c r="A18" s="147" t="s">
        <v>38</v>
      </c>
      <c r="B18" s="155" t="s">
        <v>49</v>
      </c>
      <c r="C18" s="267">
        <f>C17</f>
        <v>0</v>
      </c>
      <c r="D18" s="268">
        <v>0</v>
      </c>
      <c r="E18" s="269">
        <v>0</v>
      </c>
      <c r="F18" s="218">
        <f>SUM(F17)</f>
        <v>455378</v>
      </c>
      <c r="G18" s="219"/>
      <c r="H18" s="224">
        <f>SUM(H17)</f>
        <v>375921</v>
      </c>
      <c r="I18" s="200"/>
      <c r="J18" s="201"/>
      <c r="K18" s="206"/>
      <c r="L18" s="296">
        <f t="shared" si="0"/>
        <v>455378</v>
      </c>
      <c r="M18" s="297">
        <f t="shared" ref="M18" si="6">M17</f>
        <v>0</v>
      </c>
      <c r="N18" s="298">
        <f t="shared" si="1"/>
        <v>375921</v>
      </c>
      <c r="O18" s="179"/>
    </row>
    <row r="19" spans="1:16" s="148" customFormat="1" x14ac:dyDescent="0.2">
      <c r="A19" s="145" t="s">
        <v>39</v>
      </c>
      <c r="B19" s="154" t="s">
        <v>50</v>
      </c>
      <c r="C19" s="266">
        <v>178780</v>
      </c>
      <c r="D19" s="265">
        <v>0</v>
      </c>
      <c r="E19" s="266">
        <v>458580</v>
      </c>
      <c r="F19" s="247">
        <v>255955</v>
      </c>
      <c r="G19" s="217"/>
      <c r="H19" s="247">
        <v>694460</v>
      </c>
      <c r="I19" s="198">
        <v>45610</v>
      </c>
      <c r="J19" s="199"/>
      <c r="K19" s="318">
        <v>23640</v>
      </c>
      <c r="L19" s="293">
        <f t="shared" si="0"/>
        <v>301565</v>
      </c>
      <c r="M19" s="294">
        <v>0</v>
      </c>
      <c r="N19" s="295">
        <f t="shared" si="1"/>
        <v>718100</v>
      </c>
      <c r="O19" s="179"/>
    </row>
    <row r="20" spans="1:16" s="148" customFormat="1" x14ac:dyDescent="0.2">
      <c r="A20" s="145" t="s">
        <v>40</v>
      </c>
      <c r="B20" s="154" t="s">
        <v>51</v>
      </c>
      <c r="C20" s="264">
        <v>128638052</v>
      </c>
      <c r="D20" s="265">
        <v>0</v>
      </c>
      <c r="E20" s="266">
        <v>107316715</v>
      </c>
      <c r="F20" s="247">
        <v>882623</v>
      </c>
      <c r="G20" s="217"/>
      <c r="H20" s="247">
        <v>244136</v>
      </c>
      <c r="I20" s="198">
        <v>107341</v>
      </c>
      <c r="J20" s="199"/>
      <c r="K20" s="318">
        <v>64132</v>
      </c>
      <c r="L20" s="293">
        <f t="shared" si="0"/>
        <v>989964</v>
      </c>
      <c r="M20" s="294">
        <v>0</v>
      </c>
      <c r="N20" s="295">
        <f t="shared" si="1"/>
        <v>308268</v>
      </c>
      <c r="O20" s="179"/>
    </row>
    <row r="21" spans="1:16" x14ac:dyDescent="0.2">
      <c r="A21" s="147" t="s">
        <v>41</v>
      </c>
      <c r="B21" s="155" t="s">
        <v>52</v>
      </c>
      <c r="C21" s="267">
        <f t="shared" ref="C21:M21" si="7">SUM(C19:C20)</f>
        <v>128816832</v>
      </c>
      <c r="D21" s="268">
        <f t="shared" si="7"/>
        <v>0</v>
      </c>
      <c r="E21" s="269">
        <f t="shared" si="7"/>
        <v>107775295</v>
      </c>
      <c r="F21" s="218">
        <f>SUM(F19:F20)</f>
        <v>1138578</v>
      </c>
      <c r="G21" s="219">
        <f t="shared" ref="G21:I21" si="8">SUM(G19:G20)</f>
        <v>0</v>
      </c>
      <c r="H21" s="224">
        <f t="shared" si="8"/>
        <v>938596</v>
      </c>
      <c r="I21" s="200">
        <f t="shared" si="8"/>
        <v>152951</v>
      </c>
      <c r="J21" s="201">
        <f t="shared" ref="J21" si="9">SUM(J19:J20)</f>
        <v>0</v>
      </c>
      <c r="K21" s="206">
        <f t="shared" ref="K21" si="10">SUM(K19:K20)</f>
        <v>87772</v>
      </c>
      <c r="L21" s="296">
        <f t="shared" si="0"/>
        <v>1291529</v>
      </c>
      <c r="M21" s="297">
        <f t="shared" si="7"/>
        <v>0</v>
      </c>
      <c r="N21" s="298">
        <f t="shared" si="1"/>
        <v>1026368</v>
      </c>
      <c r="O21" s="179"/>
    </row>
    <row r="22" spans="1:16" x14ac:dyDescent="0.2">
      <c r="A22" s="144" t="s">
        <v>53</v>
      </c>
      <c r="B22" s="153" t="s">
        <v>54</v>
      </c>
      <c r="C22" s="263">
        <v>21652130</v>
      </c>
      <c r="D22" s="262">
        <v>0</v>
      </c>
      <c r="E22" s="263">
        <v>17133891</v>
      </c>
      <c r="F22" s="214"/>
      <c r="G22" s="215"/>
      <c r="H22" s="246"/>
      <c r="I22" s="196"/>
      <c r="J22" s="197"/>
      <c r="K22" s="317"/>
      <c r="L22" s="290">
        <f t="shared" si="0"/>
        <v>0</v>
      </c>
      <c r="M22" s="291">
        <v>0</v>
      </c>
      <c r="N22" s="292">
        <f t="shared" si="1"/>
        <v>0</v>
      </c>
      <c r="O22" s="179"/>
      <c r="P22" s="179"/>
    </row>
    <row r="23" spans="1:16" x14ac:dyDescent="0.2">
      <c r="A23" s="144" t="s">
        <v>55</v>
      </c>
      <c r="B23" s="153" t="s">
        <v>56</v>
      </c>
      <c r="C23" s="263">
        <v>230164</v>
      </c>
      <c r="D23" s="262">
        <v>0</v>
      </c>
      <c r="E23" s="263">
        <v>608213</v>
      </c>
      <c r="F23" s="246">
        <v>201500</v>
      </c>
      <c r="G23" s="215"/>
      <c r="H23" s="246">
        <v>0</v>
      </c>
      <c r="I23" s="196"/>
      <c r="J23" s="197"/>
      <c r="K23" s="317"/>
      <c r="L23" s="290">
        <f t="shared" si="0"/>
        <v>201500</v>
      </c>
      <c r="M23" s="291">
        <v>0</v>
      </c>
      <c r="N23" s="292">
        <f t="shared" si="1"/>
        <v>0</v>
      </c>
      <c r="O23" s="179"/>
    </row>
    <row r="24" spans="1:16" s="148" customFormat="1" x14ac:dyDescent="0.2">
      <c r="A24" s="145" t="s">
        <v>57</v>
      </c>
      <c r="B24" s="154" t="s">
        <v>58</v>
      </c>
      <c r="C24" s="264">
        <f t="shared" ref="C24:M24" si="11">SUM(C22:C23)</f>
        <v>21882294</v>
      </c>
      <c r="D24" s="265">
        <f t="shared" si="11"/>
        <v>0</v>
      </c>
      <c r="E24" s="266">
        <f t="shared" si="11"/>
        <v>17742104</v>
      </c>
      <c r="F24" s="216">
        <f>F23</f>
        <v>201500</v>
      </c>
      <c r="G24" s="217"/>
      <c r="H24" s="247">
        <f>SUM(H23)</f>
        <v>0</v>
      </c>
      <c r="I24" s="198"/>
      <c r="J24" s="199"/>
      <c r="K24" s="318"/>
      <c r="L24" s="293">
        <f t="shared" si="0"/>
        <v>201500</v>
      </c>
      <c r="M24" s="294">
        <f t="shared" si="11"/>
        <v>0</v>
      </c>
      <c r="N24" s="295">
        <f t="shared" si="1"/>
        <v>0</v>
      </c>
      <c r="O24" s="179"/>
    </row>
    <row r="25" spans="1:16" s="148" customFormat="1" x14ac:dyDescent="0.2">
      <c r="A25" s="145" t="s">
        <v>216</v>
      </c>
      <c r="B25" s="154" t="s">
        <v>150</v>
      </c>
      <c r="C25" s="264">
        <v>0</v>
      </c>
      <c r="D25" s="265"/>
      <c r="E25" s="266">
        <v>12011094</v>
      </c>
      <c r="F25" s="216"/>
      <c r="G25" s="217"/>
      <c r="H25" s="247"/>
      <c r="I25" s="198"/>
      <c r="J25" s="199"/>
      <c r="K25" s="318"/>
      <c r="L25" s="293"/>
      <c r="M25" s="294"/>
      <c r="N25" s="295"/>
      <c r="O25" s="179"/>
    </row>
    <row r="26" spans="1:16" s="148" customFormat="1" x14ac:dyDescent="0.2">
      <c r="A26" s="145" t="s">
        <v>59</v>
      </c>
      <c r="B26" s="154" t="s">
        <v>60</v>
      </c>
      <c r="C26" s="264">
        <v>160000</v>
      </c>
      <c r="D26" s="265">
        <v>0</v>
      </c>
      <c r="E26" s="266">
        <v>108713581</v>
      </c>
      <c r="F26" s="216"/>
      <c r="G26" s="217"/>
      <c r="H26" s="247">
        <v>1036151</v>
      </c>
      <c r="I26" s="198">
        <v>200000</v>
      </c>
      <c r="J26" s="199"/>
      <c r="K26" s="318">
        <v>1593806</v>
      </c>
      <c r="L26" s="293">
        <f t="shared" si="0"/>
        <v>200000</v>
      </c>
      <c r="M26" s="294">
        <v>0</v>
      </c>
      <c r="N26" s="295">
        <f t="shared" si="1"/>
        <v>2629957</v>
      </c>
      <c r="O26" s="179"/>
    </row>
    <row r="27" spans="1:16" x14ac:dyDescent="0.2">
      <c r="A27" s="2" t="s">
        <v>61</v>
      </c>
      <c r="B27" s="156" t="s">
        <v>62</v>
      </c>
      <c r="C27" s="267">
        <f t="shared" ref="C27:M27" si="12">SUM(C24:C26)</f>
        <v>22042294</v>
      </c>
      <c r="D27" s="268">
        <f t="shared" si="12"/>
        <v>0</v>
      </c>
      <c r="E27" s="269">
        <f t="shared" si="12"/>
        <v>138466779</v>
      </c>
      <c r="F27" s="218">
        <f t="shared" si="12"/>
        <v>201500</v>
      </c>
      <c r="G27" s="219">
        <f t="shared" si="12"/>
        <v>0</v>
      </c>
      <c r="H27" s="224">
        <f t="shared" si="12"/>
        <v>1036151</v>
      </c>
      <c r="I27" s="200">
        <f t="shared" si="12"/>
        <v>200000</v>
      </c>
      <c r="J27" s="201">
        <f t="shared" si="12"/>
        <v>0</v>
      </c>
      <c r="K27" s="206">
        <f t="shared" si="12"/>
        <v>1593806</v>
      </c>
      <c r="L27" s="296">
        <f t="shared" si="0"/>
        <v>401500</v>
      </c>
      <c r="M27" s="297">
        <f t="shared" si="12"/>
        <v>0</v>
      </c>
      <c r="N27" s="298">
        <f t="shared" si="1"/>
        <v>2629957</v>
      </c>
      <c r="O27" s="179"/>
    </row>
    <row r="28" spans="1:16" x14ac:dyDescent="0.2">
      <c r="A28" s="1" t="s">
        <v>185</v>
      </c>
      <c r="B28" s="157" t="s">
        <v>192</v>
      </c>
      <c r="C28" s="258">
        <v>0</v>
      </c>
      <c r="D28" s="259">
        <v>0</v>
      </c>
      <c r="E28" s="260">
        <v>0</v>
      </c>
      <c r="F28" s="220"/>
      <c r="G28" s="221"/>
      <c r="H28" s="245"/>
      <c r="I28" s="202"/>
      <c r="J28" s="203"/>
      <c r="K28" s="319"/>
      <c r="L28" s="299">
        <f t="shared" si="0"/>
        <v>0</v>
      </c>
      <c r="M28" s="300">
        <v>0</v>
      </c>
      <c r="N28" s="301">
        <f t="shared" si="1"/>
        <v>0</v>
      </c>
      <c r="O28" s="179"/>
    </row>
    <row r="29" spans="1:16" x14ac:dyDescent="0.2">
      <c r="A29" s="1" t="s">
        <v>193</v>
      </c>
      <c r="B29" s="157" t="s">
        <v>194</v>
      </c>
      <c r="C29" s="258">
        <v>-2708180</v>
      </c>
      <c r="D29" s="259">
        <v>0</v>
      </c>
      <c r="E29" s="260">
        <v>-375520</v>
      </c>
      <c r="F29" s="220"/>
      <c r="G29" s="221"/>
      <c r="H29" s="245"/>
      <c r="I29" s="202"/>
      <c r="J29" s="203"/>
      <c r="K29" s="319"/>
      <c r="L29" s="299">
        <f t="shared" si="0"/>
        <v>0</v>
      </c>
      <c r="M29" s="300">
        <v>0</v>
      </c>
      <c r="N29" s="301">
        <f t="shared" si="1"/>
        <v>0</v>
      </c>
      <c r="O29" s="179"/>
    </row>
    <row r="30" spans="1:16" x14ac:dyDescent="0.2">
      <c r="A30" s="1" t="s">
        <v>205</v>
      </c>
      <c r="B30" s="157" t="s">
        <v>186</v>
      </c>
      <c r="C30" s="258">
        <v>744037</v>
      </c>
      <c r="D30" s="259">
        <v>0</v>
      </c>
      <c r="E30" s="260">
        <v>0</v>
      </c>
      <c r="F30" s="245">
        <v>2017987</v>
      </c>
      <c r="G30" s="221"/>
      <c r="H30" s="245">
        <v>0</v>
      </c>
      <c r="I30" s="202">
        <v>1621650</v>
      </c>
      <c r="J30" s="203"/>
      <c r="K30" s="319">
        <v>0</v>
      </c>
      <c r="L30" s="299">
        <f t="shared" si="0"/>
        <v>3639637</v>
      </c>
      <c r="M30" s="300">
        <v>0</v>
      </c>
      <c r="N30" s="301">
        <f t="shared" si="1"/>
        <v>0</v>
      </c>
      <c r="O30" s="179"/>
    </row>
    <row r="31" spans="1:16" s="6" customFormat="1" ht="15.75" thickBot="1" x14ac:dyDescent="0.25">
      <c r="A31" s="3" t="s">
        <v>89</v>
      </c>
      <c r="B31" s="158" t="s">
        <v>187</v>
      </c>
      <c r="C31" s="270">
        <f>SUM(C28:C30)</f>
        <v>-1964143</v>
      </c>
      <c r="D31" s="271">
        <f t="shared" ref="D31:M31" si="13">SUM(D28:D30)</f>
        <v>0</v>
      </c>
      <c r="E31" s="272">
        <f t="shared" si="13"/>
        <v>-375520</v>
      </c>
      <c r="F31" s="222">
        <f>SUM(F28:F30)</f>
        <v>2017987</v>
      </c>
      <c r="G31" s="223"/>
      <c r="H31" s="248">
        <f>SUM(H28:H30)</f>
        <v>0</v>
      </c>
      <c r="I31" s="204">
        <f>SUM(I28:I30)</f>
        <v>1621650</v>
      </c>
      <c r="J31" s="205">
        <f t="shared" ref="J31:K31" si="14">SUM(J28:J30)</f>
        <v>0</v>
      </c>
      <c r="K31" s="320">
        <f t="shared" si="14"/>
        <v>0</v>
      </c>
      <c r="L31" s="302">
        <f t="shared" si="0"/>
        <v>3639637</v>
      </c>
      <c r="M31" s="303">
        <f t="shared" si="13"/>
        <v>0</v>
      </c>
      <c r="N31" s="304">
        <f t="shared" si="1"/>
        <v>0</v>
      </c>
      <c r="O31" s="179"/>
    </row>
    <row r="32" spans="1:16" s="150" customFormat="1" ht="15.75" customHeight="1" thickBot="1" x14ac:dyDescent="0.25">
      <c r="A32" s="344" t="s">
        <v>12</v>
      </c>
      <c r="B32" s="345"/>
      <c r="C32" s="227">
        <f t="shared" ref="C32:M32" si="15">C16+C18+C21+C27+C31</f>
        <v>1277565621</v>
      </c>
      <c r="D32" s="228">
        <f t="shared" si="15"/>
        <v>0</v>
      </c>
      <c r="E32" s="242">
        <f t="shared" si="15"/>
        <v>1373036924</v>
      </c>
      <c r="F32" s="236">
        <f t="shared" si="15"/>
        <v>4714627</v>
      </c>
      <c r="G32" s="237">
        <f t="shared" si="15"/>
        <v>0</v>
      </c>
      <c r="H32" s="238">
        <f t="shared" si="15"/>
        <v>3708788</v>
      </c>
      <c r="I32" s="230">
        <f t="shared" si="15"/>
        <v>1974601</v>
      </c>
      <c r="J32" s="231">
        <f t="shared" si="15"/>
        <v>0</v>
      </c>
      <c r="K32" s="232">
        <f t="shared" si="15"/>
        <v>1681578</v>
      </c>
      <c r="L32" s="327">
        <f t="shared" si="0"/>
        <v>6689228</v>
      </c>
      <c r="M32" s="328">
        <f t="shared" si="15"/>
        <v>0</v>
      </c>
      <c r="N32" s="329">
        <f t="shared" si="1"/>
        <v>5390366</v>
      </c>
      <c r="O32" s="179"/>
    </row>
    <row r="33" spans="1:15" s="150" customFormat="1" ht="15.75" customHeight="1" x14ac:dyDescent="0.2">
      <c r="A33" s="151" t="s">
        <v>210</v>
      </c>
      <c r="B33" s="159" t="s">
        <v>211</v>
      </c>
      <c r="C33" s="273">
        <v>-26330162</v>
      </c>
      <c r="D33" s="274">
        <v>0</v>
      </c>
      <c r="E33" s="275">
        <v>-26330162</v>
      </c>
      <c r="F33" s="211"/>
      <c r="G33" s="212"/>
      <c r="H33" s="249"/>
      <c r="I33" s="194"/>
      <c r="J33" s="195"/>
      <c r="K33" s="316"/>
      <c r="L33" s="305">
        <f t="shared" si="0"/>
        <v>0</v>
      </c>
      <c r="M33" s="306"/>
      <c r="N33" s="307">
        <f t="shared" si="1"/>
        <v>0</v>
      </c>
      <c r="O33" s="179"/>
    </row>
    <row r="34" spans="1:15" x14ac:dyDescent="0.2">
      <c r="A34" s="143" t="s">
        <v>63</v>
      </c>
      <c r="B34" s="152" t="s">
        <v>72</v>
      </c>
      <c r="C34" s="258">
        <v>23020343</v>
      </c>
      <c r="D34" s="259">
        <v>0</v>
      </c>
      <c r="E34" s="260">
        <v>23020343</v>
      </c>
      <c r="F34" s="245">
        <v>2010898</v>
      </c>
      <c r="G34" s="221"/>
      <c r="H34" s="245">
        <v>2010898</v>
      </c>
      <c r="I34" s="202">
        <v>1264323</v>
      </c>
      <c r="J34" s="203"/>
      <c r="K34" s="319">
        <v>1264323</v>
      </c>
      <c r="L34" s="299">
        <f t="shared" si="0"/>
        <v>3275221</v>
      </c>
      <c r="M34" s="300">
        <v>0</v>
      </c>
      <c r="N34" s="301">
        <f t="shared" si="1"/>
        <v>3275221</v>
      </c>
      <c r="O34" s="179"/>
    </row>
    <row r="35" spans="1:15" x14ac:dyDescent="0.2">
      <c r="A35" s="144" t="s">
        <v>64</v>
      </c>
      <c r="B35" s="153" t="s">
        <v>73</v>
      </c>
      <c r="C35" s="261">
        <v>1187459647</v>
      </c>
      <c r="D35" s="262">
        <v>0</v>
      </c>
      <c r="E35" s="263">
        <v>1273561300</v>
      </c>
      <c r="F35" s="246">
        <v>-4652819</v>
      </c>
      <c r="G35" s="215"/>
      <c r="H35" s="246">
        <v>-3414091</v>
      </c>
      <c r="I35" s="196">
        <v>-1673928</v>
      </c>
      <c r="J35" s="197"/>
      <c r="K35" s="317">
        <v>-2942619</v>
      </c>
      <c r="L35" s="290">
        <f t="shared" si="0"/>
        <v>-6326747</v>
      </c>
      <c r="M35" s="291">
        <v>0</v>
      </c>
      <c r="N35" s="292">
        <f t="shared" si="1"/>
        <v>-6356710</v>
      </c>
      <c r="O35" s="179"/>
    </row>
    <row r="36" spans="1:15" x14ac:dyDescent="0.2">
      <c r="A36" s="144" t="s">
        <v>65</v>
      </c>
      <c r="B36" s="153" t="s">
        <v>74</v>
      </c>
      <c r="C36" s="261">
        <v>86101653</v>
      </c>
      <c r="D36" s="262">
        <v>0</v>
      </c>
      <c r="E36" s="263">
        <v>91744154</v>
      </c>
      <c r="F36" s="246">
        <v>1238728</v>
      </c>
      <c r="G36" s="215"/>
      <c r="H36" s="246">
        <v>-1624742</v>
      </c>
      <c r="I36" s="196">
        <v>-1268691</v>
      </c>
      <c r="J36" s="197"/>
      <c r="K36" s="317">
        <v>-624862</v>
      </c>
      <c r="L36" s="290">
        <f t="shared" si="0"/>
        <v>-29963</v>
      </c>
      <c r="M36" s="291">
        <v>0</v>
      </c>
      <c r="N36" s="292">
        <f t="shared" si="1"/>
        <v>-2249604</v>
      </c>
      <c r="O36" s="179"/>
    </row>
    <row r="37" spans="1:15" x14ac:dyDescent="0.2">
      <c r="A37" s="147" t="s">
        <v>66</v>
      </c>
      <c r="B37" s="155" t="s">
        <v>75</v>
      </c>
      <c r="C37" s="267">
        <f>SUM(C33:C36)</f>
        <v>1270251481</v>
      </c>
      <c r="D37" s="268">
        <v>0</v>
      </c>
      <c r="E37" s="269">
        <f>SUM(E33:E36)</f>
        <v>1361995635</v>
      </c>
      <c r="F37" s="218">
        <f t="shared" ref="F37:I37" si="16">SUM(F33:F36)</f>
        <v>-1403193</v>
      </c>
      <c r="G37" s="219">
        <f t="shared" si="16"/>
        <v>0</v>
      </c>
      <c r="H37" s="224">
        <f t="shared" si="16"/>
        <v>-3027935</v>
      </c>
      <c r="I37" s="200">
        <f t="shared" si="16"/>
        <v>-1678296</v>
      </c>
      <c r="J37" s="201">
        <f t="shared" ref="J37" si="17">SUM(J33:J36)</f>
        <v>0</v>
      </c>
      <c r="K37" s="206">
        <f t="shared" ref="K37" si="18">SUM(K33:K36)</f>
        <v>-2303158</v>
      </c>
      <c r="L37" s="296">
        <f t="shared" si="0"/>
        <v>-3081489</v>
      </c>
      <c r="M37" s="297">
        <f t="shared" ref="M37" si="19">SUM(M34:M36)</f>
        <v>0</v>
      </c>
      <c r="N37" s="298">
        <f t="shared" si="1"/>
        <v>-5331093</v>
      </c>
      <c r="O37" s="179"/>
    </row>
    <row r="38" spans="1:15" x14ac:dyDescent="0.2">
      <c r="A38" s="144" t="s">
        <v>67</v>
      </c>
      <c r="B38" s="153" t="s">
        <v>76</v>
      </c>
      <c r="C38" s="261">
        <v>0</v>
      </c>
      <c r="D38" s="262">
        <v>0</v>
      </c>
      <c r="E38" s="263">
        <v>697377</v>
      </c>
      <c r="F38" s="214"/>
      <c r="G38" s="215"/>
      <c r="H38" s="246">
        <v>337646</v>
      </c>
      <c r="I38" s="196">
        <v>0</v>
      </c>
      <c r="J38" s="197"/>
      <c r="K38" s="317">
        <v>27242</v>
      </c>
      <c r="L38" s="290">
        <f t="shared" si="0"/>
        <v>0</v>
      </c>
      <c r="M38" s="291">
        <v>0</v>
      </c>
      <c r="N38" s="292">
        <f t="shared" si="1"/>
        <v>364888</v>
      </c>
      <c r="O38" s="179"/>
    </row>
    <row r="39" spans="1:15" x14ac:dyDescent="0.2">
      <c r="A39" s="144" t="s">
        <v>68</v>
      </c>
      <c r="B39" s="153" t="s">
        <v>77</v>
      </c>
      <c r="C39" s="261">
        <v>5104002</v>
      </c>
      <c r="D39" s="262">
        <v>0</v>
      </c>
      <c r="E39" s="263">
        <v>5401368</v>
      </c>
      <c r="F39" s="214"/>
      <c r="G39" s="215"/>
      <c r="H39" s="246"/>
      <c r="I39" s="196"/>
      <c r="J39" s="197"/>
      <c r="K39" s="317"/>
      <c r="L39" s="290">
        <f t="shared" si="0"/>
        <v>0</v>
      </c>
      <c r="M39" s="291">
        <v>0</v>
      </c>
      <c r="N39" s="292">
        <f t="shared" si="1"/>
        <v>0</v>
      </c>
      <c r="O39" s="179"/>
    </row>
    <row r="40" spans="1:15" x14ac:dyDescent="0.2">
      <c r="A40" s="144" t="s">
        <v>69</v>
      </c>
      <c r="B40" s="153" t="s">
        <v>78</v>
      </c>
      <c r="C40" s="261">
        <v>112885</v>
      </c>
      <c r="D40" s="262">
        <v>0</v>
      </c>
      <c r="E40" s="263">
        <v>819867</v>
      </c>
      <c r="F40" s="214"/>
      <c r="G40" s="215"/>
      <c r="H40" s="246">
        <v>23165</v>
      </c>
      <c r="I40" s="196"/>
      <c r="J40" s="197"/>
      <c r="K40" s="317"/>
      <c r="L40" s="290">
        <f t="shared" si="0"/>
        <v>0</v>
      </c>
      <c r="M40" s="291">
        <v>0</v>
      </c>
      <c r="N40" s="292">
        <f t="shared" si="1"/>
        <v>23165</v>
      </c>
      <c r="O40" s="179"/>
    </row>
    <row r="41" spans="1:15" x14ac:dyDescent="0.2">
      <c r="A41" s="147" t="s">
        <v>70</v>
      </c>
      <c r="B41" s="155" t="s">
        <v>79</v>
      </c>
      <c r="C41" s="267">
        <f t="shared" ref="C41:M41" si="20">SUM(C38:C40)</f>
        <v>5216887</v>
      </c>
      <c r="D41" s="268">
        <f t="shared" si="20"/>
        <v>0</v>
      </c>
      <c r="E41" s="269">
        <f t="shared" si="20"/>
        <v>6918612</v>
      </c>
      <c r="F41" s="218">
        <f t="shared" si="20"/>
        <v>0</v>
      </c>
      <c r="G41" s="219">
        <f t="shared" si="20"/>
        <v>0</v>
      </c>
      <c r="H41" s="224">
        <f t="shared" si="20"/>
        <v>360811</v>
      </c>
      <c r="I41" s="200">
        <f t="shared" si="20"/>
        <v>0</v>
      </c>
      <c r="J41" s="201"/>
      <c r="K41" s="206">
        <f t="shared" si="20"/>
        <v>27242</v>
      </c>
      <c r="L41" s="296">
        <f t="shared" si="0"/>
        <v>0</v>
      </c>
      <c r="M41" s="297">
        <f t="shared" si="20"/>
        <v>0</v>
      </c>
      <c r="N41" s="298">
        <f t="shared" si="1"/>
        <v>388053</v>
      </c>
      <c r="O41" s="179"/>
    </row>
    <row r="42" spans="1:15" ht="15.75" thickBot="1" x14ac:dyDescent="0.25">
      <c r="A42" s="149" t="s">
        <v>71</v>
      </c>
      <c r="B42" s="160" t="s">
        <v>80</v>
      </c>
      <c r="C42" s="276">
        <v>2097253</v>
      </c>
      <c r="D42" s="277">
        <v>0</v>
      </c>
      <c r="E42" s="278">
        <v>4122677</v>
      </c>
      <c r="F42" s="252">
        <v>6117820</v>
      </c>
      <c r="G42" s="251"/>
      <c r="H42" s="252">
        <v>6375912</v>
      </c>
      <c r="I42" s="321">
        <v>3652897</v>
      </c>
      <c r="J42" s="322"/>
      <c r="K42" s="323">
        <v>3957494</v>
      </c>
      <c r="L42" s="308">
        <f t="shared" si="0"/>
        <v>9770717</v>
      </c>
      <c r="M42" s="309">
        <v>0</v>
      </c>
      <c r="N42" s="310">
        <f t="shared" si="1"/>
        <v>10333406</v>
      </c>
      <c r="O42" s="179"/>
    </row>
    <row r="43" spans="1:15" s="150" customFormat="1" ht="15.75" customHeight="1" thickBot="1" x14ac:dyDescent="0.25">
      <c r="A43" s="346" t="s">
        <v>13</v>
      </c>
      <c r="B43" s="347"/>
      <c r="C43" s="243">
        <f t="shared" ref="C43:M43" si="21">C37+C41+C42</f>
        <v>1277565621</v>
      </c>
      <c r="D43" s="244">
        <v>0</v>
      </c>
      <c r="E43" s="229">
        <f>E37+E41+E42</f>
        <v>1373036924</v>
      </c>
      <c r="F43" s="239">
        <f t="shared" ref="F43:I43" si="22">F37+F41+F42</f>
        <v>4714627</v>
      </c>
      <c r="G43" s="240">
        <f t="shared" si="22"/>
        <v>0</v>
      </c>
      <c r="H43" s="241">
        <f t="shared" si="22"/>
        <v>3708788</v>
      </c>
      <c r="I43" s="233">
        <f t="shared" si="22"/>
        <v>1974601</v>
      </c>
      <c r="J43" s="234">
        <f t="shared" ref="J43" si="23">J37+J41+J42</f>
        <v>0</v>
      </c>
      <c r="K43" s="235">
        <f t="shared" ref="K43" si="24">K37+K41+K42</f>
        <v>1681578</v>
      </c>
      <c r="L43" s="324">
        <f t="shared" si="0"/>
        <v>6689228</v>
      </c>
      <c r="M43" s="325">
        <f t="shared" si="21"/>
        <v>0</v>
      </c>
      <c r="N43" s="326">
        <f t="shared" si="1"/>
        <v>5390366</v>
      </c>
      <c r="O43" s="179"/>
    </row>
    <row r="44" spans="1:15" x14ac:dyDescent="0.2">
      <c r="O44" s="179"/>
    </row>
    <row r="45" spans="1:15" x14ac:dyDescent="0.2">
      <c r="O45" s="179"/>
    </row>
  </sheetData>
  <mergeCells count="9">
    <mergeCell ref="A2:N2"/>
    <mergeCell ref="A4:N4"/>
    <mergeCell ref="A32:B32"/>
    <mergeCell ref="A43:B43"/>
    <mergeCell ref="A5:B6"/>
    <mergeCell ref="L5:N5"/>
    <mergeCell ref="C5:E5"/>
    <mergeCell ref="F5:H5"/>
    <mergeCell ref="I5:K5"/>
  </mergeCells>
  <pageMargins left="0.75" right="0.75" top="1" bottom="1" header="0.5" footer="0.5"/>
  <pageSetup scale="40" orientation="landscape" r:id="rId1"/>
  <headerFooter alignWithMargins="0">
    <oddHeader>&amp;C&amp;"Times New Roman,Félkövér"&amp;14Szár Községi Önkormányzat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4"/>
  <sheetViews>
    <sheetView topLeftCell="A4" zoomScaleNormal="100" workbookViewId="0">
      <selection activeCell="C31" sqref="C31"/>
    </sheetView>
  </sheetViews>
  <sheetFormatPr defaultColWidth="9.140625" defaultRowHeight="12.75" x14ac:dyDescent="0.2"/>
  <cols>
    <col min="1" max="1" width="5.140625" style="163" bestFit="1" customWidth="1"/>
    <col min="2" max="2" width="66.140625" style="163" bestFit="1" customWidth="1"/>
    <col min="3" max="3" width="14.42578125" style="163" customWidth="1"/>
    <col min="4" max="4" width="14" style="163" bestFit="1" customWidth="1"/>
    <col min="5" max="11" width="13.5703125" style="163" customWidth="1"/>
    <col min="12" max="12" width="12.5703125" style="163" bestFit="1" customWidth="1"/>
    <col min="13" max="13" width="14" style="163" bestFit="1" customWidth="1"/>
    <col min="14" max="14" width="12.5703125" style="163" bestFit="1" customWidth="1"/>
    <col min="15" max="15" width="10.140625" style="163" bestFit="1" customWidth="1"/>
    <col min="16" max="16384" width="9.140625" style="163"/>
  </cols>
  <sheetData>
    <row r="1" spans="1:15" ht="16.5" thickBot="1" x14ac:dyDescent="0.25">
      <c r="A1" s="161"/>
      <c r="B1" s="150"/>
      <c r="C1" s="150"/>
      <c r="D1" s="150"/>
      <c r="E1" s="162"/>
      <c r="F1" s="162"/>
      <c r="G1" s="162"/>
      <c r="H1" s="162"/>
      <c r="I1" s="162"/>
      <c r="J1" s="162"/>
      <c r="K1" s="162"/>
      <c r="L1" s="150"/>
      <c r="M1" s="150"/>
      <c r="N1" s="162" t="s">
        <v>191</v>
      </c>
    </row>
    <row r="2" spans="1:15" ht="19.5" thickBot="1" x14ac:dyDescent="0.25">
      <c r="A2" s="364" t="s">
        <v>213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6"/>
    </row>
    <row r="3" spans="1:15" ht="35.25" customHeight="1" x14ac:dyDescent="0.2">
      <c r="A3" s="348" t="s">
        <v>5</v>
      </c>
      <c r="B3" s="349"/>
      <c r="C3" s="355" t="s">
        <v>181</v>
      </c>
      <c r="D3" s="356"/>
      <c r="E3" s="357"/>
      <c r="F3" s="358" t="s">
        <v>110</v>
      </c>
      <c r="G3" s="359"/>
      <c r="H3" s="360"/>
      <c r="I3" s="361" t="s">
        <v>109</v>
      </c>
      <c r="J3" s="362"/>
      <c r="K3" s="363"/>
      <c r="L3" s="352" t="s">
        <v>184</v>
      </c>
      <c r="M3" s="353"/>
      <c r="N3" s="354"/>
    </row>
    <row r="4" spans="1:15" ht="16.5" customHeight="1" thickBot="1" x14ac:dyDescent="0.25">
      <c r="A4" s="350"/>
      <c r="B4" s="351"/>
      <c r="C4" s="255">
        <v>43101</v>
      </c>
      <c r="D4" s="256" t="s">
        <v>26</v>
      </c>
      <c r="E4" s="257">
        <v>43465</v>
      </c>
      <c r="F4" s="208">
        <v>43101</v>
      </c>
      <c r="G4" s="209" t="s">
        <v>26</v>
      </c>
      <c r="H4" s="210">
        <v>43465</v>
      </c>
      <c r="I4" s="191">
        <v>43101</v>
      </c>
      <c r="J4" s="192" t="s">
        <v>26</v>
      </c>
      <c r="K4" s="193">
        <v>43465</v>
      </c>
      <c r="L4" s="284">
        <v>43101</v>
      </c>
      <c r="M4" s="285" t="s">
        <v>26</v>
      </c>
      <c r="N4" s="286">
        <v>43465</v>
      </c>
    </row>
    <row r="5" spans="1:15" s="165" customFormat="1" ht="15" x14ac:dyDescent="0.2">
      <c r="A5" s="164" t="s">
        <v>1</v>
      </c>
      <c r="B5" s="172" t="s">
        <v>90</v>
      </c>
      <c r="C5" s="273">
        <v>51196388</v>
      </c>
      <c r="D5" s="274">
        <v>0</v>
      </c>
      <c r="E5" s="275">
        <v>70189983</v>
      </c>
      <c r="F5" s="211"/>
      <c r="G5" s="212"/>
      <c r="H5" s="249"/>
      <c r="I5" s="194"/>
      <c r="J5" s="195"/>
      <c r="K5" s="316"/>
      <c r="L5" s="287">
        <v>0</v>
      </c>
      <c r="M5" s="288">
        <v>0</v>
      </c>
      <c r="N5" s="289">
        <f>H5+K5</f>
        <v>0</v>
      </c>
      <c r="O5" s="330"/>
    </row>
    <row r="6" spans="1:15" s="165" customFormat="1" ht="15" customHeight="1" x14ac:dyDescent="0.2">
      <c r="A6" s="166" t="s">
        <v>2</v>
      </c>
      <c r="B6" s="173" t="s">
        <v>20</v>
      </c>
      <c r="C6" s="261">
        <v>22951203</v>
      </c>
      <c r="D6" s="262">
        <v>0</v>
      </c>
      <c r="E6" s="263">
        <v>8519332</v>
      </c>
      <c r="F6" s="214">
        <v>6776173</v>
      </c>
      <c r="G6" s="215"/>
      <c r="H6" s="246">
        <v>7664119</v>
      </c>
      <c r="I6" s="196">
        <v>142820</v>
      </c>
      <c r="J6" s="197"/>
      <c r="K6" s="317">
        <v>214121</v>
      </c>
      <c r="L6" s="290">
        <f>274998+5590</f>
        <v>280588</v>
      </c>
      <c r="M6" s="291">
        <v>0</v>
      </c>
      <c r="N6" s="292">
        <f t="shared" ref="N6:N31" si="0">H6+K6</f>
        <v>7878240</v>
      </c>
      <c r="O6" s="330"/>
    </row>
    <row r="7" spans="1:15" s="165" customFormat="1" ht="15" x14ac:dyDescent="0.2">
      <c r="A7" s="166" t="s">
        <v>3</v>
      </c>
      <c r="B7" s="173" t="s">
        <v>91</v>
      </c>
      <c r="C7" s="261">
        <v>4040657</v>
      </c>
      <c r="D7" s="262">
        <v>0</v>
      </c>
      <c r="E7" s="263">
        <v>4003702</v>
      </c>
      <c r="F7" s="214"/>
      <c r="G7" s="215"/>
      <c r="H7" s="246"/>
      <c r="I7" s="196"/>
      <c r="J7" s="197"/>
      <c r="K7" s="317"/>
      <c r="L7" s="290">
        <v>0</v>
      </c>
      <c r="M7" s="291">
        <v>0</v>
      </c>
      <c r="N7" s="292">
        <f t="shared" si="0"/>
        <v>0</v>
      </c>
      <c r="O7" s="330"/>
    </row>
    <row r="8" spans="1:15" s="165" customFormat="1" ht="15" x14ac:dyDescent="0.2">
      <c r="A8" s="167" t="s">
        <v>81</v>
      </c>
      <c r="B8" s="174" t="s">
        <v>92</v>
      </c>
      <c r="C8" s="267">
        <f>SUM(C5:C7)</f>
        <v>78188248</v>
      </c>
      <c r="D8" s="268">
        <f t="shared" ref="D8:M8" si="1">SUM(D5:D7)</f>
        <v>0</v>
      </c>
      <c r="E8" s="269">
        <f>SUM(E5:E7)</f>
        <v>82713017</v>
      </c>
      <c r="F8" s="218">
        <f t="shared" ref="F8:K8" si="2">SUM(F5:F7)</f>
        <v>6776173</v>
      </c>
      <c r="G8" s="219">
        <f t="shared" si="2"/>
        <v>0</v>
      </c>
      <c r="H8" s="224">
        <f t="shared" si="2"/>
        <v>7664119</v>
      </c>
      <c r="I8" s="200">
        <f t="shared" si="2"/>
        <v>142820</v>
      </c>
      <c r="J8" s="201">
        <f t="shared" si="2"/>
        <v>0</v>
      </c>
      <c r="K8" s="206">
        <f t="shared" si="2"/>
        <v>214121</v>
      </c>
      <c r="L8" s="296">
        <f t="shared" ref="L8" si="3">SUM(L5:L7)</f>
        <v>280588</v>
      </c>
      <c r="M8" s="297">
        <f t="shared" si="1"/>
        <v>0</v>
      </c>
      <c r="N8" s="298">
        <f t="shared" si="0"/>
        <v>7878240</v>
      </c>
      <c r="O8" s="330"/>
    </row>
    <row r="9" spans="1:15" s="165" customFormat="1" ht="15" x14ac:dyDescent="0.2">
      <c r="A9" s="166" t="s">
        <v>10</v>
      </c>
      <c r="B9" s="173" t="s">
        <v>93</v>
      </c>
      <c r="C9" s="261">
        <v>140834909</v>
      </c>
      <c r="D9" s="262">
        <v>0</v>
      </c>
      <c r="E9" s="263">
        <v>150504142</v>
      </c>
      <c r="F9" s="246">
        <v>81898320</v>
      </c>
      <c r="G9" s="215"/>
      <c r="H9" s="246">
        <v>89309530</v>
      </c>
      <c r="I9" s="196">
        <v>36124739</v>
      </c>
      <c r="J9" s="197"/>
      <c r="K9" s="317">
        <v>37325241</v>
      </c>
      <c r="L9" s="290">
        <f>58527645+34618594</f>
        <v>93146239</v>
      </c>
      <c r="M9" s="291">
        <v>0</v>
      </c>
      <c r="N9" s="292">
        <f t="shared" si="0"/>
        <v>126634771</v>
      </c>
      <c r="O9" s="330"/>
    </row>
    <row r="10" spans="1:15" s="165" customFormat="1" ht="15" x14ac:dyDescent="0.2">
      <c r="A10" s="166" t="s">
        <v>0</v>
      </c>
      <c r="B10" s="173" t="s">
        <v>21</v>
      </c>
      <c r="C10" s="261">
        <v>8188350</v>
      </c>
      <c r="D10" s="262">
        <v>0</v>
      </c>
      <c r="E10" s="263">
        <v>6399596</v>
      </c>
      <c r="F10" s="246">
        <v>100000</v>
      </c>
      <c r="G10" s="215"/>
      <c r="H10" s="246">
        <v>180000</v>
      </c>
      <c r="I10" s="196">
        <v>0</v>
      </c>
      <c r="J10" s="197"/>
      <c r="K10" s="317">
        <v>1184113</v>
      </c>
      <c r="L10" s="290">
        <f>40000+843749</f>
        <v>883749</v>
      </c>
      <c r="M10" s="291">
        <v>0</v>
      </c>
      <c r="N10" s="292">
        <f t="shared" si="0"/>
        <v>1364113</v>
      </c>
      <c r="O10" s="330"/>
    </row>
    <row r="11" spans="1:15" s="165" customFormat="1" ht="15" x14ac:dyDescent="0.2">
      <c r="A11" s="166" t="s">
        <v>4</v>
      </c>
      <c r="B11" s="173" t="s">
        <v>195</v>
      </c>
      <c r="C11" s="261">
        <v>33528946</v>
      </c>
      <c r="D11" s="262">
        <v>0</v>
      </c>
      <c r="E11" s="263">
        <v>33257568</v>
      </c>
      <c r="F11" s="246">
        <v>1500000</v>
      </c>
      <c r="G11" s="215"/>
      <c r="H11" s="246">
        <v>0</v>
      </c>
      <c r="I11" s="196"/>
      <c r="J11" s="197"/>
      <c r="K11" s="317"/>
      <c r="L11" s="290">
        <v>0</v>
      </c>
      <c r="M11" s="291">
        <v>0</v>
      </c>
      <c r="N11" s="292">
        <f t="shared" si="0"/>
        <v>0</v>
      </c>
      <c r="O11" s="330"/>
    </row>
    <row r="12" spans="1:15" s="165" customFormat="1" ht="15" x14ac:dyDescent="0.2">
      <c r="A12" s="166" t="s">
        <v>6</v>
      </c>
      <c r="B12" s="173" t="s">
        <v>94</v>
      </c>
      <c r="C12" s="261">
        <v>91965460</v>
      </c>
      <c r="D12" s="262">
        <v>0</v>
      </c>
      <c r="E12" s="263">
        <v>116494814</v>
      </c>
      <c r="F12" s="246">
        <v>617151</v>
      </c>
      <c r="G12" s="215"/>
      <c r="H12" s="246">
        <v>1830</v>
      </c>
      <c r="I12" s="196">
        <v>40457</v>
      </c>
      <c r="J12" s="197"/>
      <c r="K12" s="317">
        <v>230577</v>
      </c>
      <c r="L12" s="290">
        <f>26819+10920</f>
        <v>37739</v>
      </c>
      <c r="M12" s="291">
        <v>0</v>
      </c>
      <c r="N12" s="292">
        <f t="shared" si="0"/>
        <v>232407</v>
      </c>
      <c r="O12" s="330"/>
    </row>
    <row r="13" spans="1:15" s="165" customFormat="1" ht="15" x14ac:dyDescent="0.2">
      <c r="A13" s="167" t="s">
        <v>82</v>
      </c>
      <c r="B13" s="174" t="s">
        <v>95</v>
      </c>
      <c r="C13" s="267">
        <f>SUM(C9:C12)</f>
        <v>274517665</v>
      </c>
      <c r="D13" s="268">
        <f t="shared" ref="D13:M13" si="4">SUM(D9:D12)</f>
        <v>0</v>
      </c>
      <c r="E13" s="269">
        <f>SUM(E9:E12)</f>
        <v>306656120</v>
      </c>
      <c r="F13" s="218">
        <f t="shared" ref="F13:K13" si="5">SUM(F9:F12)</f>
        <v>84115471</v>
      </c>
      <c r="G13" s="219">
        <f t="shared" si="5"/>
        <v>0</v>
      </c>
      <c r="H13" s="224">
        <f t="shared" si="5"/>
        <v>89491360</v>
      </c>
      <c r="I13" s="200">
        <f t="shared" si="5"/>
        <v>36165196</v>
      </c>
      <c r="J13" s="201">
        <f t="shared" si="5"/>
        <v>0</v>
      </c>
      <c r="K13" s="206">
        <f t="shared" si="5"/>
        <v>38739931</v>
      </c>
      <c r="L13" s="296">
        <f t="shared" ref="L13" si="6">SUM(L9:L12)</f>
        <v>94067727</v>
      </c>
      <c r="M13" s="297">
        <f t="shared" si="4"/>
        <v>0</v>
      </c>
      <c r="N13" s="298">
        <f t="shared" si="0"/>
        <v>128231291</v>
      </c>
      <c r="O13" s="330"/>
    </row>
    <row r="14" spans="1:15" s="165" customFormat="1" ht="15" x14ac:dyDescent="0.2">
      <c r="A14" s="166" t="s">
        <v>7</v>
      </c>
      <c r="B14" s="173" t="s">
        <v>14</v>
      </c>
      <c r="C14" s="261">
        <v>2269706</v>
      </c>
      <c r="D14" s="262">
        <v>0</v>
      </c>
      <c r="E14" s="263">
        <v>1724725</v>
      </c>
      <c r="F14" s="246">
        <v>9983633</v>
      </c>
      <c r="G14" s="215"/>
      <c r="H14" s="246">
        <v>10415938</v>
      </c>
      <c r="I14" s="317">
        <v>195872</v>
      </c>
      <c r="J14" s="197"/>
      <c r="K14" s="317">
        <v>215212</v>
      </c>
      <c r="L14" s="290">
        <f>353665+248854</f>
        <v>602519</v>
      </c>
      <c r="M14" s="291">
        <v>0</v>
      </c>
      <c r="N14" s="292">
        <f t="shared" si="0"/>
        <v>10631150</v>
      </c>
      <c r="O14" s="330"/>
    </row>
    <row r="15" spans="1:15" s="165" customFormat="1" ht="15" x14ac:dyDescent="0.2">
      <c r="A15" s="166" t="s">
        <v>196</v>
      </c>
      <c r="B15" s="173" t="s">
        <v>15</v>
      </c>
      <c r="C15" s="261">
        <v>25547802</v>
      </c>
      <c r="D15" s="262">
        <v>0</v>
      </c>
      <c r="E15" s="263">
        <v>21729339</v>
      </c>
      <c r="F15" s="246">
        <v>4215859</v>
      </c>
      <c r="G15" s="215"/>
      <c r="H15" s="246">
        <v>3729234</v>
      </c>
      <c r="I15" s="317">
        <v>2475981</v>
      </c>
      <c r="J15" s="197"/>
      <c r="K15" s="317">
        <v>2677946</v>
      </c>
      <c r="L15" s="290">
        <f>2379229+3044558</f>
        <v>5423787</v>
      </c>
      <c r="M15" s="291">
        <v>0</v>
      </c>
      <c r="N15" s="292">
        <f t="shared" si="0"/>
        <v>6407180</v>
      </c>
      <c r="O15" s="330"/>
    </row>
    <row r="16" spans="1:15" s="165" customFormat="1" ht="15" x14ac:dyDescent="0.2">
      <c r="A16" s="166" t="s">
        <v>8</v>
      </c>
      <c r="B16" s="173" t="s">
        <v>96</v>
      </c>
      <c r="C16" s="261">
        <v>218305</v>
      </c>
      <c r="D16" s="262">
        <v>0</v>
      </c>
      <c r="E16" s="263">
        <v>192418</v>
      </c>
      <c r="F16" s="246">
        <v>887703</v>
      </c>
      <c r="G16" s="215"/>
      <c r="H16" s="246">
        <v>323186</v>
      </c>
      <c r="I16" s="317">
        <v>1047531</v>
      </c>
      <c r="J16" s="197"/>
      <c r="K16" s="317">
        <v>667475</v>
      </c>
      <c r="L16" s="290">
        <f>304452+544715</f>
        <v>849167</v>
      </c>
      <c r="M16" s="291">
        <v>0</v>
      </c>
      <c r="N16" s="292">
        <f t="shared" si="0"/>
        <v>990661</v>
      </c>
      <c r="O16" s="330"/>
    </row>
    <row r="17" spans="1:15" s="165" customFormat="1" ht="15" x14ac:dyDescent="0.2">
      <c r="A17" s="167" t="s">
        <v>83</v>
      </c>
      <c r="B17" s="174" t="s">
        <v>97</v>
      </c>
      <c r="C17" s="267">
        <f>SUM(C14:C16)</f>
        <v>28035813</v>
      </c>
      <c r="D17" s="268">
        <f t="shared" ref="D17:M17" si="7">SUM(D14:D16)</f>
        <v>0</v>
      </c>
      <c r="E17" s="269">
        <f>SUM(E14:E16)</f>
        <v>23646482</v>
      </c>
      <c r="F17" s="218">
        <f t="shared" ref="F17:K17" si="8">SUM(F14:F16)</f>
        <v>15087195</v>
      </c>
      <c r="G17" s="219">
        <f t="shared" si="8"/>
        <v>0</v>
      </c>
      <c r="H17" s="224">
        <f t="shared" si="8"/>
        <v>14468358</v>
      </c>
      <c r="I17" s="200">
        <f t="shared" si="8"/>
        <v>3719384</v>
      </c>
      <c r="J17" s="201">
        <f t="shared" si="8"/>
        <v>0</v>
      </c>
      <c r="K17" s="206">
        <f t="shared" si="8"/>
        <v>3560633</v>
      </c>
      <c r="L17" s="296">
        <f t="shared" ref="L17" si="9">SUM(L14:L16)</f>
        <v>6875473</v>
      </c>
      <c r="M17" s="297">
        <f t="shared" si="7"/>
        <v>0</v>
      </c>
      <c r="N17" s="298">
        <f t="shared" si="0"/>
        <v>18028991</v>
      </c>
      <c r="O17" s="330"/>
    </row>
    <row r="18" spans="1:15" s="165" customFormat="1" ht="15" x14ac:dyDescent="0.2">
      <c r="A18" s="166" t="s">
        <v>11</v>
      </c>
      <c r="B18" s="173" t="s">
        <v>16</v>
      </c>
      <c r="C18" s="261">
        <v>12003574</v>
      </c>
      <c r="D18" s="262">
        <v>0</v>
      </c>
      <c r="E18" s="263">
        <v>13149859</v>
      </c>
      <c r="F18" s="246">
        <v>56985825</v>
      </c>
      <c r="G18" s="215"/>
      <c r="H18" s="246">
        <v>63079741</v>
      </c>
      <c r="I18" s="317">
        <v>24957910</v>
      </c>
      <c r="J18" s="197"/>
      <c r="K18" s="317">
        <v>26695062</v>
      </c>
      <c r="L18" s="290">
        <f>42647369+20465641</f>
        <v>63113010</v>
      </c>
      <c r="M18" s="291">
        <v>0</v>
      </c>
      <c r="N18" s="292">
        <f t="shared" si="0"/>
        <v>89774803</v>
      </c>
      <c r="O18" s="330"/>
    </row>
    <row r="19" spans="1:15" s="165" customFormat="1" ht="15" x14ac:dyDescent="0.2">
      <c r="A19" s="166" t="s">
        <v>9</v>
      </c>
      <c r="B19" s="173" t="s">
        <v>17</v>
      </c>
      <c r="C19" s="261">
        <v>10250222</v>
      </c>
      <c r="D19" s="262">
        <v>0</v>
      </c>
      <c r="E19" s="263">
        <v>16351425</v>
      </c>
      <c r="F19" s="246">
        <v>1385902</v>
      </c>
      <c r="G19" s="215"/>
      <c r="H19" s="246">
        <v>5038135</v>
      </c>
      <c r="I19" s="317">
        <v>2350970</v>
      </c>
      <c r="J19" s="197"/>
      <c r="K19" s="317">
        <v>2814929</v>
      </c>
      <c r="L19" s="290">
        <f>559333+3148855</f>
        <v>3708188</v>
      </c>
      <c r="M19" s="291">
        <v>0</v>
      </c>
      <c r="N19" s="292">
        <f t="shared" si="0"/>
        <v>7853064</v>
      </c>
      <c r="O19" s="330"/>
    </row>
    <row r="20" spans="1:15" s="165" customFormat="1" ht="15" x14ac:dyDescent="0.2">
      <c r="A20" s="166" t="s">
        <v>197</v>
      </c>
      <c r="B20" s="173" t="s">
        <v>18</v>
      </c>
      <c r="C20" s="261">
        <v>4707821</v>
      </c>
      <c r="D20" s="262">
        <v>0</v>
      </c>
      <c r="E20" s="263">
        <v>5267700</v>
      </c>
      <c r="F20" s="246">
        <v>12803469</v>
      </c>
      <c r="G20" s="215"/>
      <c r="H20" s="246">
        <v>13119891</v>
      </c>
      <c r="I20" s="317">
        <v>6094503</v>
      </c>
      <c r="J20" s="197"/>
      <c r="K20" s="317">
        <v>6005235</v>
      </c>
      <c r="L20" s="290">
        <f>11865247+6829168</f>
        <v>18694415</v>
      </c>
      <c r="M20" s="291">
        <v>0</v>
      </c>
      <c r="N20" s="292">
        <f t="shared" si="0"/>
        <v>19125126</v>
      </c>
      <c r="O20" s="330"/>
    </row>
    <row r="21" spans="1:15" s="165" customFormat="1" ht="15" x14ac:dyDescent="0.2">
      <c r="A21" s="167" t="s">
        <v>84</v>
      </c>
      <c r="B21" s="174" t="s">
        <v>98</v>
      </c>
      <c r="C21" s="267">
        <f>SUM(C18:C20)</f>
        <v>26961617</v>
      </c>
      <c r="D21" s="268">
        <f t="shared" ref="D21:M21" si="10">SUM(D18:D20)</f>
        <v>0</v>
      </c>
      <c r="E21" s="269">
        <f>SUM(E18:E20)</f>
        <v>34768984</v>
      </c>
      <c r="F21" s="218">
        <f t="shared" ref="F21:K21" si="11">SUM(F18:F20)</f>
        <v>71175196</v>
      </c>
      <c r="G21" s="219">
        <f t="shared" si="11"/>
        <v>0</v>
      </c>
      <c r="H21" s="224">
        <f t="shared" si="11"/>
        <v>81237767</v>
      </c>
      <c r="I21" s="200">
        <f t="shared" si="11"/>
        <v>33403383</v>
      </c>
      <c r="J21" s="201">
        <f t="shared" si="11"/>
        <v>0</v>
      </c>
      <c r="K21" s="206">
        <f t="shared" si="11"/>
        <v>35515226</v>
      </c>
      <c r="L21" s="296">
        <f t="shared" ref="L21" si="12">SUM(L18:L20)</f>
        <v>85515613</v>
      </c>
      <c r="M21" s="297">
        <f t="shared" si="10"/>
        <v>0</v>
      </c>
      <c r="N21" s="298">
        <f t="shared" si="0"/>
        <v>116752993</v>
      </c>
      <c r="O21" s="330"/>
    </row>
    <row r="22" spans="1:15" s="165" customFormat="1" ht="15" x14ac:dyDescent="0.2">
      <c r="A22" s="167" t="s">
        <v>85</v>
      </c>
      <c r="B22" s="174" t="s">
        <v>19</v>
      </c>
      <c r="C22" s="267">
        <v>42689857</v>
      </c>
      <c r="D22" s="268">
        <v>0</v>
      </c>
      <c r="E22" s="269">
        <v>43145725</v>
      </c>
      <c r="F22" s="218">
        <v>650752</v>
      </c>
      <c r="G22" s="219"/>
      <c r="H22" s="224">
        <v>184111</v>
      </c>
      <c r="I22" s="200"/>
      <c r="J22" s="201"/>
      <c r="K22" s="206">
        <v>66775</v>
      </c>
      <c r="L22" s="296">
        <f>84698</f>
        <v>84698</v>
      </c>
      <c r="M22" s="297">
        <v>0</v>
      </c>
      <c r="N22" s="298">
        <f t="shared" si="0"/>
        <v>250886</v>
      </c>
      <c r="O22" s="330"/>
    </row>
    <row r="23" spans="1:15" s="165" customFormat="1" ht="15.75" thickBot="1" x14ac:dyDescent="0.25">
      <c r="A23" s="168" t="s">
        <v>86</v>
      </c>
      <c r="B23" s="175" t="s">
        <v>99</v>
      </c>
      <c r="C23" s="276">
        <v>168959101</v>
      </c>
      <c r="D23" s="277">
        <v>0</v>
      </c>
      <c r="E23" s="278">
        <v>196072055</v>
      </c>
      <c r="F23" s="250">
        <v>2739992</v>
      </c>
      <c r="G23" s="251"/>
      <c r="H23" s="252">
        <v>2889997</v>
      </c>
      <c r="I23" s="321">
        <v>454288</v>
      </c>
      <c r="J23" s="322"/>
      <c r="K23" s="323">
        <v>436286</v>
      </c>
      <c r="L23" s="308">
        <f>765961+590692</f>
        <v>1356653</v>
      </c>
      <c r="M23" s="309">
        <v>0</v>
      </c>
      <c r="N23" s="310">
        <f t="shared" si="0"/>
        <v>3326283</v>
      </c>
      <c r="O23" s="330"/>
    </row>
    <row r="24" spans="1:15" s="170" customFormat="1" ht="16.5" thickBot="1" x14ac:dyDescent="0.25">
      <c r="A24" s="169" t="s">
        <v>36</v>
      </c>
      <c r="B24" s="176" t="s">
        <v>100</v>
      </c>
      <c r="C24" s="279">
        <f>C8+C13-C17-C21-C22-C23</f>
        <v>86059525</v>
      </c>
      <c r="D24" s="280">
        <f t="shared" ref="D24:L24" si="13">D8+D13-D17-D21-D22-D23</f>
        <v>0</v>
      </c>
      <c r="E24" s="281">
        <f t="shared" si="13"/>
        <v>91735891</v>
      </c>
      <c r="F24" s="253">
        <f t="shared" ref="F24" si="14">F8+F13-F17-F21-F22-F23</f>
        <v>1238509</v>
      </c>
      <c r="G24" s="254">
        <f t="shared" ref="G24" si="15">G8+G13-G17-G21-G22-G23</f>
        <v>0</v>
      </c>
      <c r="H24" s="225">
        <f t="shared" ref="H24" si="16">H8+H13-H17-H21-H22-H23</f>
        <v>-1624754</v>
      </c>
      <c r="I24" s="314">
        <f t="shared" ref="I24" si="17">I8+I13-I17-I21-I22-I23</f>
        <v>-1269039</v>
      </c>
      <c r="J24" s="315">
        <f t="shared" ref="J24" si="18">J8+J13-J17-J21-J22-J23</f>
        <v>0</v>
      </c>
      <c r="K24" s="207">
        <f t="shared" ref="K24" si="19">K8+K13-K17-K21-K22-K23</f>
        <v>-624868</v>
      </c>
      <c r="L24" s="311">
        <f t="shared" si="13"/>
        <v>515878</v>
      </c>
      <c r="M24" s="312">
        <f t="shared" ref="M24" si="20">M8+M13-M17-M21-M22-M23</f>
        <v>0</v>
      </c>
      <c r="N24" s="313">
        <f t="shared" si="0"/>
        <v>-2249622</v>
      </c>
      <c r="O24" s="330"/>
    </row>
    <row r="25" spans="1:15" s="165" customFormat="1" ht="15" customHeight="1" x14ac:dyDescent="0.2">
      <c r="A25" s="171" t="s">
        <v>198</v>
      </c>
      <c r="B25" s="177" t="s">
        <v>199</v>
      </c>
      <c r="C25" s="258">
        <v>42128</v>
      </c>
      <c r="D25" s="259">
        <v>0</v>
      </c>
      <c r="E25" s="260">
        <v>8263</v>
      </c>
      <c r="F25" s="220">
        <v>219</v>
      </c>
      <c r="G25" s="221"/>
      <c r="H25" s="245">
        <v>12</v>
      </c>
      <c r="I25" s="202">
        <v>348</v>
      </c>
      <c r="J25" s="203"/>
      <c r="K25" s="319">
        <v>6</v>
      </c>
      <c r="L25" s="299">
        <f>213+498</f>
        <v>711</v>
      </c>
      <c r="M25" s="300">
        <v>0</v>
      </c>
      <c r="N25" s="301">
        <f t="shared" si="0"/>
        <v>18</v>
      </c>
      <c r="O25" s="330"/>
    </row>
    <row r="26" spans="1:15" s="165" customFormat="1" ht="15" x14ac:dyDescent="0.2">
      <c r="A26" s="167" t="s">
        <v>87</v>
      </c>
      <c r="B26" s="174" t="s">
        <v>101</v>
      </c>
      <c r="C26" s="267">
        <f>C25</f>
        <v>42128</v>
      </c>
      <c r="D26" s="268">
        <f t="shared" ref="D26:M26" si="21">D25</f>
        <v>0</v>
      </c>
      <c r="E26" s="269">
        <f>SUM(E25)</f>
        <v>8263</v>
      </c>
      <c r="F26" s="218">
        <f t="shared" ref="F26:K26" si="22">SUM(F25)</f>
        <v>219</v>
      </c>
      <c r="G26" s="219">
        <f t="shared" si="22"/>
        <v>0</v>
      </c>
      <c r="H26" s="224">
        <f t="shared" si="22"/>
        <v>12</v>
      </c>
      <c r="I26" s="200">
        <f t="shared" si="22"/>
        <v>348</v>
      </c>
      <c r="J26" s="201">
        <f t="shared" si="22"/>
        <v>0</v>
      </c>
      <c r="K26" s="206">
        <f t="shared" si="22"/>
        <v>6</v>
      </c>
      <c r="L26" s="296">
        <f t="shared" ref="L26" si="23">L25</f>
        <v>711</v>
      </c>
      <c r="M26" s="297">
        <f t="shared" si="21"/>
        <v>0</v>
      </c>
      <c r="N26" s="298">
        <f t="shared" si="0"/>
        <v>18</v>
      </c>
      <c r="O26" s="330"/>
    </row>
    <row r="27" spans="1:15" s="165" customFormat="1" ht="15" x14ac:dyDescent="0.2">
      <c r="A27" s="166" t="s">
        <v>200</v>
      </c>
      <c r="B27" s="173" t="s">
        <v>102</v>
      </c>
      <c r="C27" s="261">
        <v>0</v>
      </c>
      <c r="D27" s="262">
        <v>0</v>
      </c>
      <c r="E27" s="263">
        <v>0</v>
      </c>
      <c r="F27" s="214"/>
      <c r="G27" s="215"/>
      <c r="H27" s="246"/>
      <c r="I27" s="196"/>
      <c r="J27" s="197"/>
      <c r="K27" s="317"/>
      <c r="L27" s="290">
        <v>0</v>
      </c>
      <c r="M27" s="291">
        <v>0</v>
      </c>
      <c r="N27" s="292">
        <f t="shared" si="0"/>
        <v>0</v>
      </c>
      <c r="O27" s="330"/>
    </row>
    <row r="28" spans="1:15" s="165" customFormat="1" ht="15" x14ac:dyDescent="0.2">
      <c r="A28" s="166" t="s">
        <v>201</v>
      </c>
      <c r="B28" s="173" t="s">
        <v>202</v>
      </c>
      <c r="C28" s="261">
        <v>0</v>
      </c>
      <c r="D28" s="262">
        <v>0</v>
      </c>
      <c r="E28" s="263">
        <v>0</v>
      </c>
      <c r="F28" s="214"/>
      <c r="G28" s="215"/>
      <c r="H28" s="246"/>
      <c r="I28" s="196"/>
      <c r="J28" s="197"/>
      <c r="K28" s="317"/>
      <c r="L28" s="290">
        <v>0</v>
      </c>
      <c r="M28" s="291">
        <v>0</v>
      </c>
      <c r="N28" s="292">
        <f t="shared" si="0"/>
        <v>0</v>
      </c>
      <c r="O28" s="330"/>
    </row>
    <row r="29" spans="1:15" s="165" customFormat="1" ht="15.75" thickBot="1" x14ac:dyDescent="0.25">
      <c r="A29" s="168" t="s">
        <v>88</v>
      </c>
      <c r="B29" s="175" t="s">
        <v>103</v>
      </c>
      <c r="C29" s="331">
        <f>SUM(C27:C28)</f>
        <v>0</v>
      </c>
      <c r="D29" s="277">
        <f t="shared" ref="D29:L29" si="24">SUM(D27:D28)</f>
        <v>0</v>
      </c>
      <c r="E29" s="278">
        <f t="shared" si="24"/>
        <v>0</v>
      </c>
      <c r="F29" s="332"/>
      <c r="G29" s="251"/>
      <c r="H29" s="252"/>
      <c r="I29" s="333"/>
      <c r="J29" s="322"/>
      <c r="K29" s="323"/>
      <c r="L29" s="334">
        <f t="shared" si="24"/>
        <v>0</v>
      </c>
      <c r="M29" s="309">
        <f t="shared" ref="M29" si="25">SUM(M27:M28)</f>
        <v>0</v>
      </c>
      <c r="N29" s="310">
        <f t="shared" si="0"/>
        <v>0</v>
      </c>
      <c r="O29" s="330"/>
    </row>
    <row r="30" spans="1:15" s="170" customFormat="1" ht="16.5" thickBot="1" x14ac:dyDescent="0.25">
      <c r="A30" s="169" t="s">
        <v>38</v>
      </c>
      <c r="B30" s="176" t="s">
        <v>104</v>
      </c>
      <c r="C30" s="279">
        <f>C26-C29</f>
        <v>42128</v>
      </c>
      <c r="D30" s="280">
        <f t="shared" ref="D30:L30" si="26">D26-D29</f>
        <v>0</v>
      </c>
      <c r="E30" s="281">
        <f t="shared" si="26"/>
        <v>8263</v>
      </c>
      <c r="F30" s="253">
        <f t="shared" ref="F30" si="27">F26-F29</f>
        <v>219</v>
      </c>
      <c r="G30" s="254">
        <f t="shared" ref="G30" si="28">G26-G29</f>
        <v>0</v>
      </c>
      <c r="H30" s="225">
        <f t="shared" ref="H30" si="29">H26-H29</f>
        <v>12</v>
      </c>
      <c r="I30" s="314">
        <f t="shared" ref="I30" si="30">I26-I29</f>
        <v>348</v>
      </c>
      <c r="J30" s="315">
        <f t="shared" ref="J30" si="31">J26-J29</f>
        <v>0</v>
      </c>
      <c r="K30" s="207">
        <f t="shared" ref="K30" si="32">K26-K29</f>
        <v>6</v>
      </c>
      <c r="L30" s="311">
        <f t="shared" si="26"/>
        <v>711</v>
      </c>
      <c r="M30" s="312">
        <f t="shared" ref="M30" si="33">M26-M29</f>
        <v>0</v>
      </c>
      <c r="N30" s="313">
        <f t="shared" si="0"/>
        <v>18</v>
      </c>
      <c r="O30" s="330"/>
    </row>
    <row r="31" spans="1:15" s="170" customFormat="1" ht="16.5" thickBot="1" x14ac:dyDescent="0.25">
      <c r="A31" s="169" t="s">
        <v>41</v>
      </c>
      <c r="B31" s="176" t="s">
        <v>203</v>
      </c>
      <c r="C31" s="282">
        <f>C24+C30</f>
        <v>86101653</v>
      </c>
      <c r="D31" s="283">
        <f t="shared" ref="D31:L31" si="34">D24+D30</f>
        <v>0</v>
      </c>
      <c r="E31" s="226">
        <f t="shared" si="34"/>
        <v>91744154</v>
      </c>
      <c r="F31" s="239">
        <f t="shared" ref="F31" si="35">F24+F30</f>
        <v>1238728</v>
      </c>
      <c r="G31" s="240">
        <f t="shared" ref="G31" si="36">G24+G30</f>
        <v>0</v>
      </c>
      <c r="H31" s="241">
        <f t="shared" ref="H31" si="37">H24+H30</f>
        <v>-1624742</v>
      </c>
      <c r="I31" s="233">
        <f t="shared" ref="I31" si="38">I24+I30</f>
        <v>-1268691</v>
      </c>
      <c r="J31" s="234">
        <f t="shared" ref="J31" si="39">J24+J30</f>
        <v>0</v>
      </c>
      <c r="K31" s="235">
        <f t="shared" ref="K31" si="40">K24+K30</f>
        <v>-624862</v>
      </c>
      <c r="L31" s="324">
        <f t="shared" si="34"/>
        <v>516589</v>
      </c>
      <c r="M31" s="325">
        <f t="shared" ref="M31" si="41">M24+M30</f>
        <v>0</v>
      </c>
      <c r="N31" s="326">
        <f t="shared" si="0"/>
        <v>-2249604</v>
      </c>
      <c r="O31" s="330"/>
    </row>
    <row r="32" spans="1:15" ht="15" x14ac:dyDescent="0.2">
      <c r="O32" s="330"/>
    </row>
    <row r="33" spans="15:15" ht="15" x14ac:dyDescent="0.2">
      <c r="O33" s="330"/>
    </row>
    <row r="34" spans="15:15" ht="15" x14ac:dyDescent="0.2">
      <c r="O34" s="330"/>
    </row>
  </sheetData>
  <mergeCells count="6">
    <mergeCell ref="A2:N2"/>
    <mergeCell ref="A3:B4"/>
    <mergeCell ref="C3:E3"/>
    <mergeCell ref="L3:N3"/>
    <mergeCell ref="F3:H3"/>
    <mergeCell ref="I3:K3"/>
  </mergeCells>
  <pageMargins left="0.75" right="0.75" top="1" bottom="1" header="0.5" footer="0.5"/>
  <pageSetup scale="37" orientation="landscape" r:id="rId1"/>
  <headerFooter alignWithMargins="0">
    <oddHeader>&amp;C&amp;"Times New Roman,Félkövér"&amp;14Szár Községi Önkormányzat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15"/>
  <sheetViews>
    <sheetView zoomScaleNormal="10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K3" sqref="K3"/>
    </sheetView>
  </sheetViews>
  <sheetFormatPr defaultColWidth="9.140625" defaultRowHeight="15" x14ac:dyDescent="0.2"/>
  <cols>
    <col min="1" max="1" width="4.28515625" style="64" customWidth="1"/>
    <col min="2" max="2" width="8.7109375" style="64" customWidth="1"/>
    <col min="3" max="3" width="4.28515625" style="64" customWidth="1"/>
    <col min="4" max="4" width="19.7109375" style="64" customWidth="1"/>
    <col min="5" max="5" width="3.140625" style="64" customWidth="1"/>
    <col min="6" max="6" width="65.42578125" style="64" customWidth="1"/>
    <col min="7" max="7" width="12.85546875" style="64" bestFit="1" customWidth="1"/>
    <col min="8" max="8" width="12.7109375" style="64" bestFit="1" customWidth="1"/>
    <col min="9" max="9" width="12.85546875" style="64" bestFit="1" customWidth="1"/>
    <col min="10" max="10" width="12.7109375" style="64" bestFit="1" customWidth="1"/>
    <col min="11" max="11" width="12.85546875" style="64" bestFit="1" customWidth="1"/>
    <col min="12" max="12" width="12.7109375" style="64" bestFit="1" customWidth="1"/>
    <col min="13" max="14" width="18" style="64" bestFit="1" customWidth="1"/>
    <col min="15" max="15" width="18" style="64" customWidth="1"/>
    <col min="16" max="16" width="18" style="64" bestFit="1" customWidth="1"/>
    <col min="17" max="16384" width="9.140625" style="64"/>
  </cols>
  <sheetData>
    <row r="1" spans="1:16" ht="19.5" customHeight="1" thickTop="1" thickBot="1" x14ac:dyDescent="0.25">
      <c r="A1" s="378" t="s">
        <v>214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80"/>
    </row>
    <row r="2" spans="1:16" ht="16.5" thickBot="1" x14ac:dyDescent="0.25">
      <c r="A2" s="374" t="s">
        <v>5</v>
      </c>
      <c r="B2" s="375"/>
      <c r="C2" s="375"/>
      <c r="D2" s="375"/>
      <c r="E2" s="375"/>
      <c r="F2" s="375"/>
      <c r="G2" s="381" t="s">
        <v>182</v>
      </c>
      <c r="H2" s="382"/>
      <c r="I2" s="383" t="s">
        <v>183</v>
      </c>
      <c r="J2" s="382"/>
      <c r="K2" s="383" t="s">
        <v>188</v>
      </c>
      <c r="L2" s="382"/>
      <c r="M2" s="383" t="s">
        <v>181</v>
      </c>
      <c r="N2" s="384"/>
      <c r="O2" s="381" t="s">
        <v>111</v>
      </c>
      <c r="P2" s="385"/>
    </row>
    <row r="3" spans="1:16" s="65" customFormat="1" ht="32.25" customHeight="1" thickBot="1" x14ac:dyDescent="0.25">
      <c r="A3" s="376"/>
      <c r="B3" s="377"/>
      <c r="C3" s="377"/>
      <c r="D3" s="377"/>
      <c r="E3" s="377"/>
      <c r="F3" s="377"/>
      <c r="G3" s="118" t="s">
        <v>207</v>
      </c>
      <c r="H3" s="76" t="s">
        <v>208</v>
      </c>
      <c r="I3" s="75" t="s">
        <v>207</v>
      </c>
      <c r="J3" s="76" t="s">
        <v>208</v>
      </c>
      <c r="K3" s="75" t="s">
        <v>207</v>
      </c>
      <c r="L3" s="76" t="s">
        <v>208</v>
      </c>
      <c r="M3" s="75" t="s">
        <v>207</v>
      </c>
      <c r="N3" s="130" t="s">
        <v>208</v>
      </c>
      <c r="O3" s="118" t="s">
        <v>207</v>
      </c>
      <c r="P3" s="104" t="s">
        <v>208</v>
      </c>
    </row>
    <row r="4" spans="1:16" s="65" customFormat="1" ht="15.75" customHeight="1" x14ac:dyDescent="0.2">
      <c r="A4" s="452" t="s">
        <v>136</v>
      </c>
      <c r="B4" s="420" t="s">
        <v>48</v>
      </c>
      <c r="C4" s="442" t="s">
        <v>142</v>
      </c>
      <c r="D4" s="443"/>
      <c r="E4" s="440" t="s">
        <v>142</v>
      </c>
      <c r="F4" s="441"/>
      <c r="G4" s="119">
        <f t="shared" ref="G4:J4" si="0">G5+G10</f>
        <v>0</v>
      </c>
      <c r="H4" s="78">
        <f t="shared" si="0"/>
        <v>0</v>
      </c>
      <c r="I4" s="77">
        <f t="shared" si="0"/>
        <v>0</v>
      </c>
      <c r="J4" s="78">
        <f t="shared" si="0"/>
        <v>0</v>
      </c>
      <c r="K4" s="77">
        <f>G4+I4</f>
        <v>0</v>
      </c>
      <c r="L4" s="78">
        <f t="shared" ref="L4:L67" si="1">H4+J4</f>
        <v>0</v>
      </c>
      <c r="M4" s="77">
        <f>M5+M10</f>
        <v>21044119</v>
      </c>
      <c r="N4" s="131">
        <f>N5+N10</f>
        <v>0</v>
      </c>
      <c r="O4" s="119">
        <f>K4+M4</f>
        <v>21044119</v>
      </c>
      <c r="P4" s="105">
        <f t="shared" ref="P4:P67" si="2">L4+N4</f>
        <v>0</v>
      </c>
    </row>
    <row r="5" spans="1:16" x14ac:dyDescent="0.2">
      <c r="A5" s="453"/>
      <c r="B5" s="421"/>
      <c r="C5" s="444"/>
      <c r="D5" s="445"/>
      <c r="E5" s="455" t="s">
        <v>159</v>
      </c>
      <c r="F5" s="456"/>
      <c r="G5" s="120">
        <f t="shared" ref="G5:N5" si="3">SUM(G6:G8)</f>
        <v>0</v>
      </c>
      <c r="H5" s="80">
        <f t="shared" si="3"/>
        <v>0</v>
      </c>
      <c r="I5" s="79">
        <f t="shared" si="3"/>
        <v>0</v>
      </c>
      <c r="J5" s="80">
        <f t="shared" si="3"/>
        <v>0</v>
      </c>
      <c r="K5" s="79">
        <f t="shared" ref="K5:K67" si="4">G5+I5</f>
        <v>0</v>
      </c>
      <c r="L5" s="80">
        <f t="shared" si="1"/>
        <v>0</v>
      </c>
      <c r="M5" s="79">
        <f t="shared" si="3"/>
        <v>15991950</v>
      </c>
      <c r="N5" s="132">
        <f t="shared" si="3"/>
        <v>0</v>
      </c>
      <c r="O5" s="120">
        <f t="shared" ref="O5:O67" si="5">K5+M5</f>
        <v>15991950</v>
      </c>
      <c r="P5" s="106">
        <f t="shared" si="2"/>
        <v>0</v>
      </c>
    </row>
    <row r="6" spans="1:16" x14ac:dyDescent="0.2">
      <c r="A6" s="453"/>
      <c r="B6" s="421"/>
      <c r="C6" s="444"/>
      <c r="D6" s="445"/>
      <c r="E6" s="81"/>
      <c r="F6" s="116" t="s">
        <v>160</v>
      </c>
      <c r="G6" s="121">
        <v>0</v>
      </c>
      <c r="H6" s="83">
        <v>0</v>
      </c>
      <c r="I6" s="82">
        <v>0</v>
      </c>
      <c r="J6" s="83">
        <v>0</v>
      </c>
      <c r="K6" s="82">
        <f t="shared" si="4"/>
        <v>0</v>
      </c>
      <c r="L6" s="83">
        <f t="shared" si="1"/>
        <v>0</v>
      </c>
      <c r="M6" s="82"/>
      <c r="N6" s="133"/>
      <c r="O6" s="121">
        <f t="shared" si="5"/>
        <v>0</v>
      </c>
      <c r="P6" s="107">
        <f t="shared" si="2"/>
        <v>0</v>
      </c>
    </row>
    <row r="7" spans="1:16" x14ac:dyDescent="0.2">
      <c r="A7" s="453"/>
      <c r="B7" s="421"/>
      <c r="C7" s="444"/>
      <c r="D7" s="445"/>
      <c r="E7" s="84"/>
      <c r="F7" s="116" t="s">
        <v>161</v>
      </c>
      <c r="G7" s="121">
        <v>0</v>
      </c>
      <c r="H7" s="83">
        <v>0</v>
      </c>
      <c r="I7" s="82">
        <v>0</v>
      </c>
      <c r="J7" s="83">
        <v>0</v>
      </c>
      <c r="K7" s="82">
        <f t="shared" si="4"/>
        <v>0</v>
      </c>
      <c r="L7" s="83">
        <f t="shared" si="1"/>
        <v>0</v>
      </c>
      <c r="M7" s="82"/>
      <c r="N7" s="133"/>
      <c r="O7" s="121">
        <f t="shared" si="5"/>
        <v>0</v>
      </c>
      <c r="P7" s="107">
        <f t="shared" si="2"/>
        <v>0</v>
      </c>
    </row>
    <row r="8" spans="1:16" x14ac:dyDescent="0.2">
      <c r="A8" s="453"/>
      <c r="B8" s="421"/>
      <c r="C8" s="444"/>
      <c r="D8" s="445"/>
      <c r="E8" s="81"/>
      <c r="F8" s="116" t="s">
        <v>162</v>
      </c>
      <c r="G8" s="121">
        <v>0</v>
      </c>
      <c r="H8" s="83">
        <v>0</v>
      </c>
      <c r="I8" s="82">
        <v>0</v>
      </c>
      <c r="J8" s="83">
        <v>0</v>
      </c>
      <c r="K8" s="82">
        <f t="shared" si="4"/>
        <v>0</v>
      </c>
      <c r="L8" s="83">
        <f t="shared" si="1"/>
        <v>0</v>
      </c>
      <c r="M8" s="82">
        <f>340431+15651519</f>
        <v>15991950</v>
      </c>
      <c r="N8" s="133">
        <v>0</v>
      </c>
      <c r="O8" s="121">
        <f t="shared" si="5"/>
        <v>15991950</v>
      </c>
      <c r="P8" s="107">
        <f t="shared" si="2"/>
        <v>0</v>
      </c>
    </row>
    <row r="9" spans="1:16" s="182" customFormat="1" ht="12.75" x14ac:dyDescent="0.2">
      <c r="A9" s="453"/>
      <c r="B9" s="421"/>
      <c r="C9" s="444"/>
      <c r="D9" s="445"/>
      <c r="E9" s="181"/>
      <c r="F9" s="180" t="s">
        <v>209</v>
      </c>
      <c r="G9" s="123">
        <v>0</v>
      </c>
      <c r="H9" s="89">
        <v>0</v>
      </c>
      <c r="I9" s="88">
        <v>0</v>
      </c>
      <c r="J9" s="89">
        <v>0</v>
      </c>
      <c r="K9" s="88">
        <f t="shared" ref="K9:K11" si="6">G9+I9</f>
        <v>0</v>
      </c>
      <c r="L9" s="89">
        <f t="shared" ref="L9:L11" si="7">H9+J9</f>
        <v>0</v>
      </c>
      <c r="M9" s="88">
        <f>340431+15651519</f>
        <v>15991950</v>
      </c>
      <c r="N9" s="135">
        <v>0</v>
      </c>
      <c r="O9" s="123">
        <f t="shared" ref="O9:O11" si="8">K9+M9</f>
        <v>15991950</v>
      </c>
      <c r="P9" s="109">
        <f t="shared" ref="P9:P11" si="9">L9+N9</f>
        <v>0</v>
      </c>
    </row>
    <row r="10" spans="1:16" x14ac:dyDescent="0.2">
      <c r="A10" s="453"/>
      <c r="B10" s="421"/>
      <c r="C10" s="444"/>
      <c r="D10" s="445"/>
      <c r="E10" s="462" t="s">
        <v>163</v>
      </c>
      <c r="F10" s="429"/>
      <c r="G10" s="121">
        <v>0</v>
      </c>
      <c r="H10" s="83">
        <v>0</v>
      </c>
      <c r="I10" s="82">
        <v>0</v>
      </c>
      <c r="J10" s="83">
        <v>0</v>
      </c>
      <c r="K10" s="82">
        <f t="shared" si="6"/>
        <v>0</v>
      </c>
      <c r="L10" s="83">
        <f t="shared" si="7"/>
        <v>0</v>
      </c>
      <c r="M10" s="82">
        <v>5052169</v>
      </c>
      <c r="N10" s="178">
        <v>0</v>
      </c>
      <c r="O10" s="121">
        <f t="shared" si="8"/>
        <v>5052169</v>
      </c>
      <c r="P10" s="107">
        <f t="shared" si="9"/>
        <v>0</v>
      </c>
    </row>
    <row r="11" spans="1:16" s="182" customFormat="1" ht="13.5" thickBot="1" x14ac:dyDescent="0.25">
      <c r="A11" s="453"/>
      <c r="B11" s="421"/>
      <c r="C11" s="446"/>
      <c r="D11" s="447"/>
      <c r="E11" s="457" t="s">
        <v>209</v>
      </c>
      <c r="F11" s="458"/>
      <c r="G11" s="183">
        <v>0</v>
      </c>
      <c r="H11" s="184">
        <v>0</v>
      </c>
      <c r="I11" s="185">
        <v>0</v>
      </c>
      <c r="J11" s="184">
        <v>0</v>
      </c>
      <c r="K11" s="185">
        <f t="shared" si="6"/>
        <v>0</v>
      </c>
      <c r="L11" s="184">
        <f t="shared" si="7"/>
        <v>0</v>
      </c>
      <c r="M11" s="185">
        <v>4749600</v>
      </c>
      <c r="N11" s="186">
        <v>0</v>
      </c>
      <c r="O11" s="183">
        <f t="shared" si="8"/>
        <v>4749600</v>
      </c>
      <c r="P11" s="187">
        <f t="shared" si="9"/>
        <v>0</v>
      </c>
    </row>
    <row r="12" spans="1:16" ht="15" customHeight="1" x14ac:dyDescent="0.2">
      <c r="A12" s="453"/>
      <c r="B12" s="421"/>
      <c r="C12" s="459" t="s">
        <v>46</v>
      </c>
      <c r="D12" s="437" t="s">
        <v>164</v>
      </c>
      <c r="E12" s="440" t="s">
        <v>165</v>
      </c>
      <c r="F12" s="441"/>
      <c r="G12" s="119">
        <f t="shared" ref="G12:N12" si="10">G13+G18</f>
        <v>0</v>
      </c>
      <c r="H12" s="78">
        <f t="shared" si="10"/>
        <v>0</v>
      </c>
      <c r="I12" s="77">
        <f t="shared" si="10"/>
        <v>0</v>
      </c>
      <c r="J12" s="78">
        <f t="shared" si="10"/>
        <v>0</v>
      </c>
      <c r="K12" s="77">
        <f t="shared" si="4"/>
        <v>0</v>
      </c>
      <c r="L12" s="78">
        <f t="shared" si="1"/>
        <v>0</v>
      </c>
      <c r="M12" s="77">
        <f t="shared" si="10"/>
        <v>1565163940</v>
      </c>
      <c r="N12" s="131">
        <f t="shared" si="10"/>
        <v>1057849367</v>
      </c>
      <c r="O12" s="119">
        <f t="shared" si="5"/>
        <v>1565163940</v>
      </c>
      <c r="P12" s="105">
        <f t="shared" si="2"/>
        <v>1057849367</v>
      </c>
    </row>
    <row r="13" spans="1:16" x14ac:dyDescent="0.2">
      <c r="A13" s="453"/>
      <c r="B13" s="421"/>
      <c r="C13" s="460"/>
      <c r="D13" s="438"/>
      <c r="E13" s="455" t="s">
        <v>159</v>
      </c>
      <c r="F13" s="456"/>
      <c r="G13" s="120">
        <f t="shared" ref="G13:J13" si="11">SUM(G14:G15,G17)</f>
        <v>0</v>
      </c>
      <c r="H13" s="80">
        <f t="shared" si="11"/>
        <v>0</v>
      </c>
      <c r="I13" s="79">
        <f t="shared" si="11"/>
        <v>0</v>
      </c>
      <c r="J13" s="80">
        <f t="shared" si="11"/>
        <v>0</v>
      </c>
      <c r="K13" s="79">
        <f t="shared" si="4"/>
        <v>0</v>
      </c>
      <c r="L13" s="80">
        <f t="shared" si="1"/>
        <v>0</v>
      </c>
      <c r="M13" s="79">
        <f>SUM(M14:M15,M17)</f>
        <v>1459506101</v>
      </c>
      <c r="N13" s="132">
        <f t="shared" ref="N13" si="12">SUM(N14:N15,N17)</f>
        <v>980072707</v>
      </c>
      <c r="O13" s="120">
        <f t="shared" si="5"/>
        <v>1459506101</v>
      </c>
      <c r="P13" s="106">
        <f t="shared" si="2"/>
        <v>980072707</v>
      </c>
    </row>
    <row r="14" spans="1:16" x14ac:dyDescent="0.2">
      <c r="A14" s="453"/>
      <c r="B14" s="421"/>
      <c r="C14" s="460"/>
      <c r="D14" s="438"/>
      <c r="E14" s="81"/>
      <c r="F14" s="116" t="s">
        <v>160</v>
      </c>
      <c r="G14" s="121">
        <v>0</v>
      </c>
      <c r="H14" s="83">
        <v>0</v>
      </c>
      <c r="I14" s="82">
        <v>0</v>
      </c>
      <c r="J14" s="83">
        <v>0</v>
      </c>
      <c r="K14" s="82">
        <f t="shared" si="4"/>
        <v>0</v>
      </c>
      <c r="L14" s="83">
        <f t="shared" si="1"/>
        <v>0</v>
      </c>
      <c r="M14" s="82">
        <v>432175801</v>
      </c>
      <c r="N14" s="133">
        <v>281967292</v>
      </c>
      <c r="O14" s="121">
        <f t="shared" si="5"/>
        <v>432175801</v>
      </c>
      <c r="P14" s="107">
        <f t="shared" si="2"/>
        <v>281967292</v>
      </c>
    </row>
    <row r="15" spans="1:16" s="66" customFormat="1" x14ac:dyDescent="0.2">
      <c r="A15" s="453"/>
      <c r="B15" s="421"/>
      <c r="C15" s="460"/>
      <c r="D15" s="438"/>
      <c r="E15" s="84"/>
      <c r="F15" s="116" t="s">
        <v>161</v>
      </c>
      <c r="G15" s="121">
        <v>0</v>
      </c>
      <c r="H15" s="83">
        <v>0</v>
      </c>
      <c r="I15" s="82">
        <v>0</v>
      </c>
      <c r="J15" s="83">
        <v>0</v>
      </c>
      <c r="K15" s="82">
        <f t="shared" si="4"/>
        <v>0</v>
      </c>
      <c r="L15" s="83">
        <f t="shared" si="1"/>
        <v>0</v>
      </c>
      <c r="M15" s="82"/>
      <c r="N15" s="133"/>
      <c r="O15" s="121">
        <f t="shared" si="5"/>
        <v>0</v>
      </c>
      <c r="P15" s="107">
        <f t="shared" si="2"/>
        <v>0</v>
      </c>
    </row>
    <row r="16" spans="1:16" s="189" customFormat="1" ht="12.75" x14ac:dyDescent="0.2">
      <c r="A16" s="453"/>
      <c r="B16" s="421"/>
      <c r="C16" s="460"/>
      <c r="D16" s="438"/>
      <c r="E16" s="188"/>
      <c r="F16" s="180" t="s">
        <v>209</v>
      </c>
      <c r="G16" s="123">
        <v>0</v>
      </c>
      <c r="H16" s="89">
        <v>0</v>
      </c>
      <c r="I16" s="88">
        <v>0</v>
      </c>
      <c r="J16" s="89">
        <v>0</v>
      </c>
      <c r="K16" s="88">
        <f t="shared" ref="K16" si="13">G16+I16</f>
        <v>0</v>
      </c>
      <c r="L16" s="89">
        <f t="shared" ref="L16" si="14">H16+J16</f>
        <v>0</v>
      </c>
      <c r="M16" s="88">
        <v>31000</v>
      </c>
      <c r="N16" s="135">
        <v>0</v>
      </c>
      <c r="O16" s="123">
        <f t="shared" ref="O16" si="15">K16+M16</f>
        <v>31000</v>
      </c>
      <c r="P16" s="109">
        <f t="shared" ref="P16" si="16">L16+N16</f>
        <v>0</v>
      </c>
    </row>
    <row r="17" spans="1:16" x14ac:dyDescent="0.2">
      <c r="A17" s="453"/>
      <c r="B17" s="421"/>
      <c r="C17" s="460"/>
      <c r="D17" s="438"/>
      <c r="E17" s="81"/>
      <c r="F17" s="116" t="s">
        <v>162</v>
      </c>
      <c r="G17" s="121">
        <v>0</v>
      </c>
      <c r="H17" s="83">
        <v>0</v>
      </c>
      <c r="I17" s="82">
        <v>0</v>
      </c>
      <c r="J17" s="83">
        <v>0</v>
      </c>
      <c r="K17" s="82">
        <f t="shared" si="4"/>
        <v>0</v>
      </c>
      <c r="L17" s="83">
        <f t="shared" si="1"/>
        <v>0</v>
      </c>
      <c r="M17" s="82">
        <v>1027330300</v>
      </c>
      <c r="N17" s="133">
        <v>698105415</v>
      </c>
      <c r="O17" s="121">
        <f t="shared" si="5"/>
        <v>1027330300</v>
      </c>
      <c r="P17" s="107">
        <f t="shared" si="2"/>
        <v>698105415</v>
      </c>
    </row>
    <row r="18" spans="1:16" ht="15.75" thickBot="1" x14ac:dyDescent="0.25">
      <c r="A18" s="453"/>
      <c r="B18" s="421"/>
      <c r="C18" s="460"/>
      <c r="D18" s="439"/>
      <c r="E18" s="462" t="s">
        <v>163</v>
      </c>
      <c r="F18" s="429"/>
      <c r="G18" s="121">
        <v>0</v>
      </c>
      <c r="H18" s="83">
        <v>0</v>
      </c>
      <c r="I18" s="82">
        <v>0</v>
      </c>
      <c r="J18" s="83">
        <v>0</v>
      </c>
      <c r="K18" s="82">
        <f t="shared" si="4"/>
        <v>0</v>
      </c>
      <c r="L18" s="83">
        <f t="shared" si="1"/>
        <v>0</v>
      </c>
      <c r="M18" s="82">
        <v>105657839</v>
      </c>
      <c r="N18" s="133">
        <v>77776660</v>
      </c>
      <c r="O18" s="121">
        <f t="shared" si="5"/>
        <v>105657839</v>
      </c>
      <c r="P18" s="107">
        <f t="shared" si="2"/>
        <v>77776660</v>
      </c>
    </row>
    <row r="19" spans="1:16" x14ac:dyDescent="0.2">
      <c r="A19" s="453"/>
      <c r="B19" s="421"/>
      <c r="C19" s="460"/>
      <c r="D19" s="437" t="s">
        <v>23</v>
      </c>
      <c r="E19" s="440" t="s">
        <v>166</v>
      </c>
      <c r="F19" s="441"/>
      <c r="G19" s="119">
        <f t="shared" ref="G19:N19" si="17">G20+G25</f>
        <v>0</v>
      </c>
      <c r="H19" s="78">
        <f t="shared" si="17"/>
        <v>0</v>
      </c>
      <c r="I19" s="77">
        <f t="shared" si="17"/>
        <v>2878718</v>
      </c>
      <c r="J19" s="78">
        <f t="shared" si="17"/>
        <v>1358120</v>
      </c>
      <c r="K19" s="77">
        <f t="shared" si="4"/>
        <v>2878718</v>
      </c>
      <c r="L19" s="78">
        <f t="shared" si="1"/>
        <v>1358120</v>
      </c>
      <c r="M19" s="77">
        <f t="shared" si="17"/>
        <v>58988365</v>
      </c>
      <c r="N19" s="131">
        <f t="shared" si="17"/>
        <v>16442041</v>
      </c>
      <c r="O19" s="119">
        <f t="shared" si="5"/>
        <v>61867083</v>
      </c>
      <c r="P19" s="105">
        <f t="shared" si="2"/>
        <v>17800161</v>
      </c>
    </row>
    <row r="20" spans="1:16" x14ac:dyDescent="0.2">
      <c r="A20" s="453"/>
      <c r="B20" s="421"/>
      <c r="C20" s="460"/>
      <c r="D20" s="438"/>
      <c r="E20" s="455" t="s">
        <v>159</v>
      </c>
      <c r="F20" s="456"/>
      <c r="G20" s="120">
        <f t="shared" ref="G20:N20" si="18">SUM(G21:G23)</f>
        <v>0</v>
      </c>
      <c r="H20" s="80">
        <f t="shared" si="18"/>
        <v>0</v>
      </c>
      <c r="I20" s="79">
        <f t="shared" si="18"/>
        <v>0</v>
      </c>
      <c r="J20" s="80">
        <f t="shared" si="18"/>
        <v>0</v>
      </c>
      <c r="K20" s="79">
        <f t="shared" si="4"/>
        <v>0</v>
      </c>
      <c r="L20" s="80">
        <f t="shared" si="1"/>
        <v>0</v>
      </c>
      <c r="M20" s="79">
        <f t="shared" si="18"/>
        <v>13106004</v>
      </c>
      <c r="N20" s="132">
        <f t="shared" si="18"/>
        <v>2152767</v>
      </c>
      <c r="O20" s="120">
        <f t="shared" si="5"/>
        <v>13106004</v>
      </c>
      <c r="P20" s="106">
        <f t="shared" si="2"/>
        <v>2152767</v>
      </c>
    </row>
    <row r="21" spans="1:16" x14ac:dyDescent="0.2">
      <c r="A21" s="453"/>
      <c r="B21" s="421"/>
      <c r="C21" s="460"/>
      <c r="D21" s="438"/>
      <c r="E21" s="81"/>
      <c r="F21" s="116" t="s">
        <v>160</v>
      </c>
      <c r="G21" s="121">
        <v>0</v>
      </c>
      <c r="H21" s="83">
        <v>0</v>
      </c>
      <c r="I21" s="82">
        <v>0</v>
      </c>
      <c r="J21" s="83">
        <v>0</v>
      </c>
      <c r="K21" s="82">
        <f t="shared" si="4"/>
        <v>0</v>
      </c>
      <c r="L21" s="83">
        <f t="shared" si="1"/>
        <v>0</v>
      </c>
      <c r="M21" s="82"/>
      <c r="N21" s="133"/>
      <c r="O21" s="121">
        <f t="shared" si="5"/>
        <v>0</v>
      </c>
      <c r="P21" s="107">
        <f t="shared" si="2"/>
        <v>0</v>
      </c>
    </row>
    <row r="22" spans="1:16" s="66" customFormat="1" x14ac:dyDescent="0.2">
      <c r="A22" s="453"/>
      <c r="B22" s="421"/>
      <c r="C22" s="460"/>
      <c r="D22" s="438"/>
      <c r="E22" s="84"/>
      <c r="F22" s="116" t="s">
        <v>161</v>
      </c>
      <c r="G22" s="121">
        <v>0</v>
      </c>
      <c r="H22" s="83">
        <v>0</v>
      </c>
      <c r="I22" s="82">
        <v>0</v>
      </c>
      <c r="J22" s="83">
        <v>0</v>
      </c>
      <c r="K22" s="82">
        <f t="shared" si="4"/>
        <v>0</v>
      </c>
      <c r="L22" s="83">
        <f t="shared" si="1"/>
        <v>0</v>
      </c>
      <c r="M22" s="82"/>
      <c r="N22" s="133"/>
      <c r="O22" s="121">
        <f t="shared" si="5"/>
        <v>0</v>
      </c>
      <c r="P22" s="107">
        <f t="shared" si="2"/>
        <v>0</v>
      </c>
    </row>
    <row r="23" spans="1:16" x14ac:dyDescent="0.2">
      <c r="A23" s="453"/>
      <c r="B23" s="421"/>
      <c r="C23" s="460"/>
      <c r="D23" s="438"/>
      <c r="E23" s="81"/>
      <c r="F23" s="116" t="s">
        <v>162</v>
      </c>
      <c r="G23" s="121">
        <v>0</v>
      </c>
      <c r="H23" s="83">
        <v>0</v>
      </c>
      <c r="I23" s="82">
        <v>0</v>
      </c>
      <c r="J23" s="83">
        <v>0</v>
      </c>
      <c r="K23" s="82">
        <f t="shared" si="4"/>
        <v>0</v>
      </c>
      <c r="L23" s="83">
        <f t="shared" si="1"/>
        <v>0</v>
      </c>
      <c r="M23" s="82">
        <v>13106004</v>
      </c>
      <c r="N23" s="133">
        <v>2152767</v>
      </c>
      <c r="O23" s="121">
        <f t="shared" si="5"/>
        <v>13106004</v>
      </c>
      <c r="P23" s="107">
        <f t="shared" si="2"/>
        <v>2152767</v>
      </c>
    </row>
    <row r="24" spans="1:16" s="189" customFormat="1" ht="12.75" x14ac:dyDescent="0.2">
      <c r="A24" s="453"/>
      <c r="B24" s="421"/>
      <c r="C24" s="460"/>
      <c r="D24" s="438"/>
      <c r="E24" s="188"/>
      <c r="F24" s="180" t="s">
        <v>209</v>
      </c>
      <c r="G24" s="123">
        <v>0</v>
      </c>
      <c r="H24" s="89">
        <v>0</v>
      </c>
      <c r="I24" s="88">
        <v>0</v>
      </c>
      <c r="J24" s="89">
        <v>0</v>
      </c>
      <c r="K24" s="88">
        <f t="shared" si="4"/>
        <v>0</v>
      </c>
      <c r="L24" s="89">
        <f t="shared" si="1"/>
        <v>0</v>
      </c>
      <c r="M24" s="88">
        <v>8217354</v>
      </c>
      <c r="N24" s="135">
        <v>0</v>
      </c>
      <c r="O24" s="123">
        <f t="shared" si="5"/>
        <v>8217354</v>
      </c>
      <c r="P24" s="109">
        <f t="shared" si="2"/>
        <v>0</v>
      </c>
    </row>
    <row r="25" spans="1:16" x14ac:dyDescent="0.2">
      <c r="A25" s="453"/>
      <c r="B25" s="421"/>
      <c r="C25" s="460"/>
      <c r="D25" s="438"/>
      <c r="E25" s="462" t="s">
        <v>163</v>
      </c>
      <c r="F25" s="429"/>
      <c r="G25" s="121">
        <v>0</v>
      </c>
      <c r="H25" s="83">
        <v>0</v>
      </c>
      <c r="I25" s="82">
        <v>2878718</v>
      </c>
      <c r="J25" s="83">
        <v>1358120</v>
      </c>
      <c r="K25" s="82">
        <f t="shared" si="4"/>
        <v>2878718</v>
      </c>
      <c r="L25" s="83">
        <f t="shared" si="1"/>
        <v>1358120</v>
      </c>
      <c r="M25" s="82">
        <f>42214579+555889+2936184+175709</f>
        <v>45882361</v>
      </c>
      <c r="N25" s="133">
        <v>14289274</v>
      </c>
      <c r="O25" s="121">
        <f t="shared" si="5"/>
        <v>48761079</v>
      </c>
      <c r="P25" s="107">
        <f t="shared" si="2"/>
        <v>15647394</v>
      </c>
    </row>
    <row r="26" spans="1:16" ht="15.75" thickBot="1" x14ac:dyDescent="0.25">
      <c r="A26" s="453"/>
      <c r="B26" s="421"/>
      <c r="C26" s="460"/>
      <c r="D26" s="438"/>
      <c r="E26" s="87"/>
      <c r="F26" s="117" t="s">
        <v>209</v>
      </c>
      <c r="G26" s="123">
        <v>0</v>
      </c>
      <c r="H26" s="89">
        <v>0</v>
      </c>
      <c r="I26" s="88">
        <v>1334018</v>
      </c>
      <c r="J26" s="89">
        <v>0</v>
      </c>
      <c r="K26" s="88">
        <f t="shared" si="4"/>
        <v>1334018</v>
      </c>
      <c r="L26" s="89">
        <f t="shared" si="1"/>
        <v>0</v>
      </c>
      <c r="M26" s="88">
        <v>22015212</v>
      </c>
      <c r="N26" s="135">
        <v>0</v>
      </c>
      <c r="O26" s="123">
        <f t="shared" si="5"/>
        <v>23349230</v>
      </c>
      <c r="P26" s="109">
        <f t="shared" si="2"/>
        <v>0</v>
      </c>
    </row>
    <row r="27" spans="1:16" x14ac:dyDescent="0.2">
      <c r="A27" s="453"/>
      <c r="B27" s="421"/>
      <c r="C27" s="460"/>
      <c r="D27" s="437" t="s">
        <v>167</v>
      </c>
      <c r="E27" s="440" t="s">
        <v>168</v>
      </c>
      <c r="F27" s="441"/>
      <c r="G27" s="119">
        <f t="shared" ref="G27:N27" si="19">G28+G32</f>
        <v>0</v>
      </c>
      <c r="H27" s="78">
        <f t="shared" si="19"/>
        <v>0</v>
      </c>
      <c r="I27" s="77">
        <f t="shared" si="19"/>
        <v>0</v>
      </c>
      <c r="J27" s="78">
        <f t="shared" si="19"/>
        <v>0</v>
      </c>
      <c r="K27" s="77">
        <f t="shared" si="4"/>
        <v>0</v>
      </c>
      <c r="L27" s="78">
        <f t="shared" si="1"/>
        <v>0</v>
      </c>
      <c r="M27" s="77">
        <f t="shared" si="19"/>
        <v>0</v>
      </c>
      <c r="N27" s="131">
        <f t="shared" si="19"/>
        <v>0</v>
      </c>
      <c r="O27" s="119">
        <f t="shared" si="5"/>
        <v>0</v>
      </c>
      <c r="P27" s="105">
        <f t="shared" si="2"/>
        <v>0</v>
      </c>
    </row>
    <row r="28" spans="1:16" x14ac:dyDescent="0.2">
      <c r="A28" s="453"/>
      <c r="B28" s="421"/>
      <c r="C28" s="460"/>
      <c r="D28" s="438"/>
      <c r="E28" s="455" t="s">
        <v>159</v>
      </c>
      <c r="F28" s="456"/>
      <c r="G28" s="120">
        <f t="shared" ref="G28:N28" si="20">SUM(G29:G31)</f>
        <v>0</v>
      </c>
      <c r="H28" s="80">
        <f t="shared" si="20"/>
        <v>0</v>
      </c>
      <c r="I28" s="79">
        <f t="shared" si="20"/>
        <v>0</v>
      </c>
      <c r="J28" s="80">
        <f t="shared" si="20"/>
        <v>0</v>
      </c>
      <c r="K28" s="79">
        <f t="shared" si="4"/>
        <v>0</v>
      </c>
      <c r="L28" s="80">
        <f t="shared" si="1"/>
        <v>0</v>
      </c>
      <c r="M28" s="79">
        <f t="shared" si="20"/>
        <v>0</v>
      </c>
      <c r="N28" s="132">
        <f t="shared" si="20"/>
        <v>0</v>
      </c>
      <c r="O28" s="120">
        <f t="shared" si="5"/>
        <v>0</v>
      </c>
      <c r="P28" s="106">
        <f t="shared" si="2"/>
        <v>0</v>
      </c>
    </row>
    <row r="29" spans="1:16" x14ac:dyDescent="0.2">
      <c r="A29" s="453"/>
      <c r="B29" s="421"/>
      <c r="C29" s="460"/>
      <c r="D29" s="438"/>
      <c r="E29" s="81"/>
      <c r="F29" s="116" t="s">
        <v>160</v>
      </c>
      <c r="G29" s="121">
        <v>0</v>
      </c>
      <c r="H29" s="83">
        <v>0</v>
      </c>
      <c r="I29" s="82">
        <v>0</v>
      </c>
      <c r="J29" s="83">
        <v>0</v>
      </c>
      <c r="K29" s="82">
        <f t="shared" si="4"/>
        <v>0</v>
      </c>
      <c r="L29" s="83">
        <f t="shared" si="1"/>
        <v>0</v>
      </c>
      <c r="M29" s="82"/>
      <c r="N29" s="133"/>
      <c r="O29" s="121">
        <f t="shared" si="5"/>
        <v>0</v>
      </c>
      <c r="P29" s="107">
        <f t="shared" si="2"/>
        <v>0</v>
      </c>
    </row>
    <row r="30" spans="1:16" s="66" customFormat="1" x14ac:dyDescent="0.2">
      <c r="A30" s="453"/>
      <c r="B30" s="421"/>
      <c r="C30" s="460"/>
      <c r="D30" s="438"/>
      <c r="E30" s="84"/>
      <c r="F30" s="116" t="s">
        <v>161</v>
      </c>
      <c r="G30" s="121">
        <v>0</v>
      </c>
      <c r="H30" s="83">
        <v>0</v>
      </c>
      <c r="I30" s="82">
        <v>0</v>
      </c>
      <c r="J30" s="83">
        <v>0</v>
      </c>
      <c r="K30" s="82">
        <f t="shared" si="4"/>
        <v>0</v>
      </c>
      <c r="L30" s="83">
        <f t="shared" si="1"/>
        <v>0</v>
      </c>
      <c r="M30" s="82"/>
      <c r="N30" s="133"/>
      <c r="O30" s="121">
        <f t="shared" si="5"/>
        <v>0</v>
      </c>
      <c r="P30" s="107">
        <f t="shared" si="2"/>
        <v>0</v>
      </c>
    </row>
    <row r="31" spans="1:16" x14ac:dyDescent="0.2">
      <c r="A31" s="453"/>
      <c r="B31" s="421"/>
      <c r="C31" s="460"/>
      <c r="D31" s="438"/>
      <c r="E31" s="81"/>
      <c r="F31" s="116" t="s">
        <v>162</v>
      </c>
      <c r="G31" s="121">
        <v>0</v>
      </c>
      <c r="H31" s="83">
        <v>0</v>
      </c>
      <c r="I31" s="82">
        <v>0</v>
      </c>
      <c r="J31" s="83">
        <v>0</v>
      </c>
      <c r="K31" s="82">
        <f t="shared" si="4"/>
        <v>0</v>
      </c>
      <c r="L31" s="83">
        <f t="shared" si="1"/>
        <v>0</v>
      </c>
      <c r="M31" s="82"/>
      <c r="N31" s="133"/>
      <c r="O31" s="121">
        <f t="shared" si="5"/>
        <v>0</v>
      </c>
      <c r="P31" s="107">
        <f t="shared" si="2"/>
        <v>0</v>
      </c>
    </row>
    <row r="32" spans="1:16" ht="15.75" thickBot="1" x14ac:dyDescent="0.25">
      <c r="A32" s="453"/>
      <c r="B32" s="421"/>
      <c r="C32" s="460"/>
      <c r="D32" s="439"/>
      <c r="E32" s="462" t="s">
        <v>163</v>
      </c>
      <c r="F32" s="429"/>
      <c r="G32" s="121">
        <v>0</v>
      </c>
      <c r="H32" s="83">
        <v>0</v>
      </c>
      <c r="I32" s="82">
        <v>0</v>
      </c>
      <c r="J32" s="83">
        <v>0</v>
      </c>
      <c r="K32" s="82">
        <f t="shared" si="4"/>
        <v>0</v>
      </c>
      <c r="L32" s="83">
        <f t="shared" si="1"/>
        <v>0</v>
      </c>
      <c r="M32" s="82"/>
      <c r="N32" s="133"/>
      <c r="O32" s="121">
        <f t="shared" si="5"/>
        <v>0</v>
      </c>
      <c r="P32" s="107">
        <f t="shared" si="2"/>
        <v>0</v>
      </c>
    </row>
    <row r="33" spans="1:16" x14ac:dyDescent="0.2">
      <c r="A33" s="453"/>
      <c r="B33" s="421"/>
      <c r="C33" s="460"/>
      <c r="D33" s="437" t="s">
        <v>45</v>
      </c>
      <c r="E33" s="440" t="s">
        <v>169</v>
      </c>
      <c r="F33" s="441"/>
      <c r="G33" s="119">
        <f t="shared" ref="G33:N33" si="21">G34+G38</f>
        <v>0</v>
      </c>
      <c r="H33" s="78">
        <f t="shared" si="21"/>
        <v>0</v>
      </c>
      <c r="I33" s="77">
        <f t="shared" si="21"/>
        <v>0</v>
      </c>
      <c r="J33" s="78">
        <f t="shared" si="21"/>
        <v>0</v>
      </c>
      <c r="K33" s="77">
        <f t="shared" si="4"/>
        <v>0</v>
      </c>
      <c r="L33" s="78">
        <f t="shared" si="1"/>
        <v>0</v>
      </c>
      <c r="M33" s="77">
        <f t="shared" si="21"/>
        <v>2356751</v>
      </c>
      <c r="N33" s="131">
        <f t="shared" si="21"/>
        <v>49658962</v>
      </c>
      <c r="O33" s="119">
        <f t="shared" si="5"/>
        <v>2356751</v>
      </c>
      <c r="P33" s="105">
        <f t="shared" si="2"/>
        <v>49658962</v>
      </c>
    </row>
    <row r="34" spans="1:16" x14ac:dyDescent="0.2">
      <c r="A34" s="453"/>
      <c r="B34" s="421"/>
      <c r="C34" s="460"/>
      <c r="D34" s="438"/>
      <c r="E34" s="455" t="s">
        <v>159</v>
      </c>
      <c r="F34" s="456"/>
      <c r="G34" s="120">
        <f t="shared" ref="G34:N34" si="22">SUM(G35:G37)</f>
        <v>0</v>
      </c>
      <c r="H34" s="80">
        <f t="shared" si="22"/>
        <v>0</v>
      </c>
      <c r="I34" s="79">
        <f t="shared" si="22"/>
        <v>0</v>
      </c>
      <c r="J34" s="80">
        <f t="shared" si="22"/>
        <v>0</v>
      </c>
      <c r="K34" s="79">
        <f t="shared" si="4"/>
        <v>0</v>
      </c>
      <c r="L34" s="80">
        <f t="shared" si="1"/>
        <v>0</v>
      </c>
      <c r="M34" s="79">
        <f t="shared" si="22"/>
        <v>0</v>
      </c>
      <c r="N34" s="132">
        <f t="shared" si="22"/>
        <v>0</v>
      </c>
      <c r="O34" s="120">
        <f t="shared" si="5"/>
        <v>0</v>
      </c>
      <c r="P34" s="106">
        <f t="shared" si="2"/>
        <v>0</v>
      </c>
    </row>
    <row r="35" spans="1:16" x14ac:dyDescent="0.2">
      <c r="A35" s="453"/>
      <c r="B35" s="421"/>
      <c r="C35" s="460"/>
      <c r="D35" s="438"/>
      <c r="E35" s="81"/>
      <c r="F35" s="116" t="s">
        <v>160</v>
      </c>
      <c r="G35" s="121">
        <v>0</v>
      </c>
      <c r="H35" s="83">
        <v>0</v>
      </c>
      <c r="I35" s="82">
        <v>0</v>
      </c>
      <c r="J35" s="83">
        <v>0</v>
      </c>
      <c r="K35" s="82">
        <f t="shared" si="4"/>
        <v>0</v>
      </c>
      <c r="L35" s="83">
        <f t="shared" si="1"/>
        <v>0</v>
      </c>
      <c r="M35" s="82"/>
      <c r="N35" s="133"/>
      <c r="O35" s="121">
        <f t="shared" si="5"/>
        <v>0</v>
      </c>
      <c r="P35" s="107">
        <f t="shared" si="2"/>
        <v>0</v>
      </c>
    </row>
    <row r="36" spans="1:16" s="66" customFormat="1" x14ac:dyDescent="0.2">
      <c r="A36" s="453"/>
      <c r="B36" s="421"/>
      <c r="C36" s="460"/>
      <c r="D36" s="438"/>
      <c r="E36" s="84"/>
      <c r="F36" s="116" t="s">
        <v>161</v>
      </c>
      <c r="G36" s="121">
        <v>0</v>
      </c>
      <c r="H36" s="83">
        <v>0</v>
      </c>
      <c r="I36" s="82">
        <v>0</v>
      </c>
      <c r="J36" s="83">
        <v>0</v>
      </c>
      <c r="K36" s="82">
        <f t="shared" si="4"/>
        <v>0</v>
      </c>
      <c r="L36" s="83">
        <f t="shared" si="1"/>
        <v>0</v>
      </c>
      <c r="M36" s="82"/>
      <c r="N36" s="133"/>
      <c r="O36" s="121">
        <f t="shared" si="5"/>
        <v>0</v>
      </c>
      <c r="P36" s="107">
        <f t="shared" si="2"/>
        <v>0</v>
      </c>
    </row>
    <row r="37" spans="1:16" x14ac:dyDescent="0.2">
      <c r="A37" s="453"/>
      <c r="B37" s="421"/>
      <c r="C37" s="460"/>
      <c r="D37" s="438"/>
      <c r="E37" s="81"/>
      <c r="F37" s="116" t="s">
        <v>162</v>
      </c>
      <c r="G37" s="121">
        <v>0</v>
      </c>
      <c r="H37" s="83">
        <v>0</v>
      </c>
      <c r="I37" s="82">
        <v>0</v>
      </c>
      <c r="J37" s="83">
        <v>0</v>
      </c>
      <c r="K37" s="82">
        <f t="shared" si="4"/>
        <v>0</v>
      </c>
      <c r="L37" s="83">
        <f t="shared" si="1"/>
        <v>0</v>
      </c>
      <c r="M37" s="82"/>
      <c r="N37" s="133"/>
      <c r="O37" s="121">
        <f t="shared" si="5"/>
        <v>0</v>
      </c>
      <c r="P37" s="107">
        <f t="shared" si="2"/>
        <v>0</v>
      </c>
    </row>
    <row r="38" spans="1:16" ht="15.75" thickBot="1" x14ac:dyDescent="0.25">
      <c r="A38" s="453"/>
      <c r="B38" s="421"/>
      <c r="C38" s="460"/>
      <c r="D38" s="439"/>
      <c r="E38" s="462" t="s">
        <v>163</v>
      </c>
      <c r="F38" s="429"/>
      <c r="G38" s="121">
        <v>0</v>
      </c>
      <c r="H38" s="83">
        <v>0</v>
      </c>
      <c r="I38" s="82">
        <v>0</v>
      </c>
      <c r="J38" s="82">
        <v>0</v>
      </c>
      <c r="K38" s="82">
        <f t="shared" si="4"/>
        <v>0</v>
      </c>
      <c r="L38" s="83">
        <f t="shared" si="1"/>
        <v>0</v>
      </c>
      <c r="M38" s="82">
        <v>2356751</v>
      </c>
      <c r="N38" s="336">
        <v>49658962</v>
      </c>
      <c r="O38" s="121">
        <f t="shared" si="5"/>
        <v>2356751</v>
      </c>
      <c r="P38" s="107">
        <f t="shared" si="2"/>
        <v>49658962</v>
      </c>
    </row>
    <row r="39" spans="1:16" x14ac:dyDescent="0.2">
      <c r="A39" s="453"/>
      <c r="B39" s="421"/>
      <c r="C39" s="460"/>
      <c r="D39" s="437" t="s">
        <v>170</v>
      </c>
      <c r="E39" s="440" t="s">
        <v>171</v>
      </c>
      <c r="F39" s="441"/>
      <c r="G39" s="119">
        <f t="shared" ref="G39:N39" si="23">G40+G44</f>
        <v>0</v>
      </c>
      <c r="H39" s="78">
        <f t="shared" si="23"/>
        <v>0</v>
      </c>
      <c r="I39" s="77">
        <f t="shared" si="23"/>
        <v>0</v>
      </c>
      <c r="J39" s="78">
        <f t="shared" si="23"/>
        <v>0</v>
      </c>
      <c r="K39" s="77">
        <f t="shared" si="4"/>
        <v>0</v>
      </c>
      <c r="L39" s="78">
        <f t="shared" si="1"/>
        <v>0</v>
      </c>
      <c r="M39" s="77">
        <f t="shared" si="23"/>
        <v>0</v>
      </c>
      <c r="N39" s="131">
        <f t="shared" si="23"/>
        <v>0</v>
      </c>
      <c r="O39" s="119">
        <f t="shared" si="5"/>
        <v>0</v>
      </c>
      <c r="P39" s="105">
        <f t="shared" si="2"/>
        <v>0</v>
      </c>
    </row>
    <row r="40" spans="1:16" x14ac:dyDescent="0.2">
      <c r="A40" s="453"/>
      <c r="B40" s="421"/>
      <c r="C40" s="460"/>
      <c r="D40" s="438"/>
      <c r="E40" s="455" t="s">
        <v>159</v>
      </c>
      <c r="F40" s="456"/>
      <c r="G40" s="120">
        <f t="shared" ref="G40:N40" si="24">SUM(G41:G43)</f>
        <v>0</v>
      </c>
      <c r="H40" s="80">
        <f t="shared" si="24"/>
        <v>0</v>
      </c>
      <c r="I40" s="79">
        <f t="shared" si="24"/>
        <v>0</v>
      </c>
      <c r="J40" s="80">
        <f t="shared" si="24"/>
        <v>0</v>
      </c>
      <c r="K40" s="79">
        <f t="shared" si="4"/>
        <v>0</v>
      </c>
      <c r="L40" s="80">
        <f t="shared" si="1"/>
        <v>0</v>
      </c>
      <c r="M40" s="79">
        <f t="shared" si="24"/>
        <v>0</v>
      </c>
      <c r="N40" s="132">
        <f t="shared" si="24"/>
        <v>0</v>
      </c>
      <c r="O40" s="120">
        <f t="shared" si="5"/>
        <v>0</v>
      </c>
      <c r="P40" s="106">
        <f t="shared" si="2"/>
        <v>0</v>
      </c>
    </row>
    <row r="41" spans="1:16" x14ac:dyDescent="0.2">
      <c r="A41" s="453"/>
      <c r="B41" s="421"/>
      <c r="C41" s="460"/>
      <c r="D41" s="438"/>
      <c r="E41" s="81"/>
      <c r="F41" s="116" t="s">
        <v>160</v>
      </c>
      <c r="G41" s="121">
        <v>0</v>
      </c>
      <c r="H41" s="83">
        <v>0</v>
      </c>
      <c r="I41" s="82">
        <v>0</v>
      </c>
      <c r="J41" s="83">
        <v>0</v>
      </c>
      <c r="K41" s="82">
        <f t="shared" si="4"/>
        <v>0</v>
      </c>
      <c r="L41" s="83">
        <f t="shared" si="1"/>
        <v>0</v>
      </c>
      <c r="M41" s="82"/>
      <c r="N41" s="133"/>
      <c r="O41" s="121">
        <f t="shared" si="5"/>
        <v>0</v>
      </c>
      <c r="P41" s="107">
        <f t="shared" si="2"/>
        <v>0</v>
      </c>
    </row>
    <row r="42" spans="1:16" s="66" customFormat="1" x14ac:dyDescent="0.2">
      <c r="A42" s="453"/>
      <c r="B42" s="421"/>
      <c r="C42" s="460"/>
      <c r="D42" s="438"/>
      <c r="E42" s="84"/>
      <c r="F42" s="116" t="s">
        <v>161</v>
      </c>
      <c r="G42" s="121">
        <v>0</v>
      </c>
      <c r="H42" s="83">
        <v>0</v>
      </c>
      <c r="I42" s="82">
        <v>0</v>
      </c>
      <c r="J42" s="83">
        <v>0</v>
      </c>
      <c r="K42" s="82">
        <f t="shared" si="4"/>
        <v>0</v>
      </c>
      <c r="L42" s="83">
        <f t="shared" si="1"/>
        <v>0</v>
      </c>
      <c r="M42" s="82"/>
      <c r="N42" s="133"/>
      <c r="O42" s="121">
        <f t="shared" si="5"/>
        <v>0</v>
      </c>
      <c r="P42" s="107">
        <f t="shared" si="2"/>
        <v>0</v>
      </c>
    </row>
    <row r="43" spans="1:16" x14ac:dyDescent="0.2">
      <c r="A43" s="453"/>
      <c r="B43" s="421"/>
      <c r="C43" s="460"/>
      <c r="D43" s="438"/>
      <c r="E43" s="81"/>
      <c r="F43" s="116" t="s">
        <v>162</v>
      </c>
      <c r="G43" s="121">
        <v>0</v>
      </c>
      <c r="H43" s="83">
        <v>0</v>
      </c>
      <c r="I43" s="82">
        <v>0</v>
      </c>
      <c r="J43" s="83">
        <v>0</v>
      </c>
      <c r="K43" s="82">
        <f t="shared" si="4"/>
        <v>0</v>
      </c>
      <c r="L43" s="83">
        <f t="shared" si="1"/>
        <v>0</v>
      </c>
      <c r="M43" s="82"/>
      <c r="N43" s="133"/>
      <c r="O43" s="121">
        <f t="shared" si="5"/>
        <v>0</v>
      </c>
      <c r="P43" s="107">
        <f t="shared" si="2"/>
        <v>0</v>
      </c>
    </row>
    <row r="44" spans="1:16" ht="15.75" thickBot="1" x14ac:dyDescent="0.25">
      <c r="A44" s="453"/>
      <c r="B44" s="421"/>
      <c r="C44" s="460"/>
      <c r="D44" s="439"/>
      <c r="E44" s="462" t="s">
        <v>163</v>
      </c>
      <c r="F44" s="429"/>
      <c r="G44" s="121">
        <v>0</v>
      </c>
      <c r="H44" s="83">
        <v>0</v>
      </c>
      <c r="I44" s="82">
        <v>0</v>
      </c>
      <c r="J44" s="83">
        <v>0</v>
      </c>
      <c r="K44" s="82">
        <f t="shared" si="4"/>
        <v>0</v>
      </c>
      <c r="L44" s="83">
        <f t="shared" si="1"/>
        <v>0</v>
      </c>
      <c r="M44" s="82"/>
      <c r="N44" s="133"/>
      <c r="O44" s="121">
        <f t="shared" si="5"/>
        <v>0</v>
      </c>
      <c r="P44" s="107">
        <f t="shared" si="2"/>
        <v>0</v>
      </c>
    </row>
    <row r="45" spans="1:16" x14ac:dyDescent="0.2">
      <c r="A45" s="453"/>
      <c r="B45" s="421"/>
      <c r="C45" s="460"/>
      <c r="D45" s="449" t="s">
        <v>172</v>
      </c>
      <c r="E45" s="440" t="s">
        <v>172</v>
      </c>
      <c r="F45" s="441"/>
      <c r="G45" s="119">
        <f t="shared" ref="G45:N45" si="25">G46+G50</f>
        <v>0</v>
      </c>
      <c r="H45" s="78">
        <f t="shared" si="25"/>
        <v>0</v>
      </c>
      <c r="I45" s="77">
        <f t="shared" si="25"/>
        <v>2878718</v>
      </c>
      <c r="J45" s="78">
        <f t="shared" si="25"/>
        <v>1358120</v>
      </c>
      <c r="K45" s="77">
        <f t="shared" si="4"/>
        <v>2878718</v>
      </c>
      <c r="L45" s="78">
        <f t="shared" si="1"/>
        <v>1358120</v>
      </c>
      <c r="M45" s="77">
        <f t="shared" si="25"/>
        <v>1626509056</v>
      </c>
      <c r="N45" s="131">
        <f t="shared" si="25"/>
        <v>1123950370</v>
      </c>
      <c r="O45" s="119">
        <f t="shared" si="5"/>
        <v>1629387774</v>
      </c>
      <c r="P45" s="105">
        <f t="shared" si="2"/>
        <v>1125308490</v>
      </c>
    </row>
    <row r="46" spans="1:16" x14ac:dyDescent="0.2">
      <c r="A46" s="453"/>
      <c r="B46" s="421"/>
      <c r="C46" s="460"/>
      <c r="D46" s="450"/>
      <c r="E46" s="455" t="s">
        <v>159</v>
      </c>
      <c r="F46" s="456"/>
      <c r="G46" s="120">
        <f t="shared" ref="G46:N46" si="26">SUM(G47:G49)</f>
        <v>0</v>
      </c>
      <c r="H46" s="80">
        <f t="shared" si="26"/>
        <v>0</v>
      </c>
      <c r="I46" s="79">
        <f t="shared" si="26"/>
        <v>0</v>
      </c>
      <c r="J46" s="80">
        <f t="shared" si="26"/>
        <v>0</v>
      </c>
      <c r="K46" s="79">
        <f t="shared" si="4"/>
        <v>0</v>
      </c>
      <c r="L46" s="80">
        <f t="shared" si="1"/>
        <v>0</v>
      </c>
      <c r="M46" s="79">
        <f t="shared" si="26"/>
        <v>1472612105</v>
      </c>
      <c r="N46" s="132">
        <f t="shared" si="26"/>
        <v>982225474</v>
      </c>
      <c r="O46" s="120">
        <f t="shared" si="5"/>
        <v>1472612105</v>
      </c>
      <c r="P46" s="106">
        <f t="shared" si="2"/>
        <v>982225474</v>
      </c>
    </row>
    <row r="47" spans="1:16" x14ac:dyDescent="0.2">
      <c r="A47" s="453"/>
      <c r="B47" s="421"/>
      <c r="C47" s="460"/>
      <c r="D47" s="450"/>
      <c r="E47" s="81"/>
      <c r="F47" s="116" t="s">
        <v>160</v>
      </c>
      <c r="G47" s="121">
        <f t="shared" ref="G47:J48" si="27">G14+G21+G29+G35+G41</f>
        <v>0</v>
      </c>
      <c r="H47" s="83">
        <f t="shared" si="27"/>
        <v>0</v>
      </c>
      <c r="I47" s="82">
        <f t="shared" si="27"/>
        <v>0</v>
      </c>
      <c r="J47" s="83">
        <f t="shared" si="27"/>
        <v>0</v>
      </c>
      <c r="K47" s="82">
        <f t="shared" si="4"/>
        <v>0</v>
      </c>
      <c r="L47" s="83">
        <f t="shared" si="1"/>
        <v>0</v>
      </c>
      <c r="M47" s="82">
        <f>M14+M21+M29+M35+M41</f>
        <v>432175801</v>
      </c>
      <c r="N47" s="133">
        <f>N14+N21+N29+N35+N41</f>
        <v>281967292</v>
      </c>
      <c r="O47" s="121">
        <f t="shared" si="5"/>
        <v>432175801</v>
      </c>
      <c r="P47" s="107">
        <f t="shared" si="2"/>
        <v>281967292</v>
      </c>
    </row>
    <row r="48" spans="1:16" s="66" customFormat="1" x14ac:dyDescent="0.2">
      <c r="A48" s="453"/>
      <c r="B48" s="421"/>
      <c r="C48" s="460"/>
      <c r="D48" s="450"/>
      <c r="E48" s="84"/>
      <c r="F48" s="116" t="s">
        <v>161</v>
      </c>
      <c r="G48" s="121">
        <f t="shared" si="27"/>
        <v>0</v>
      </c>
      <c r="H48" s="83">
        <f t="shared" si="27"/>
        <v>0</v>
      </c>
      <c r="I48" s="82">
        <f t="shared" si="27"/>
        <v>0</v>
      </c>
      <c r="J48" s="83">
        <f t="shared" si="27"/>
        <v>0</v>
      </c>
      <c r="K48" s="82">
        <f t="shared" si="4"/>
        <v>0</v>
      </c>
      <c r="L48" s="83">
        <f t="shared" si="1"/>
        <v>0</v>
      </c>
      <c r="M48" s="82">
        <f>M15+M22+M30+M36+M42</f>
        <v>0</v>
      </c>
      <c r="N48" s="133">
        <f>N15+N22+N30+N36+N42</f>
        <v>0</v>
      </c>
      <c r="O48" s="121">
        <f t="shared" si="5"/>
        <v>0</v>
      </c>
      <c r="P48" s="107">
        <f t="shared" si="2"/>
        <v>0</v>
      </c>
    </row>
    <row r="49" spans="1:16" x14ac:dyDescent="0.2">
      <c r="A49" s="453"/>
      <c r="B49" s="421"/>
      <c r="C49" s="460"/>
      <c r="D49" s="450"/>
      <c r="E49" s="81"/>
      <c r="F49" s="116" t="s">
        <v>162</v>
      </c>
      <c r="G49" s="121">
        <f>G17+G23+G31+G37+G43</f>
        <v>0</v>
      </c>
      <c r="H49" s="83">
        <f>H17+H23+H31+H37+H43</f>
        <v>0</v>
      </c>
      <c r="I49" s="82">
        <f>I17+I23+I31+I37+I43</f>
        <v>0</v>
      </c>
      <c r="J49" s="83">
        <f>J17+J23+J31+J37+J43</f>
        <v>0</v>
      </c>
      <c r="K49" s="82">
        <f t="shared" si="4"/>
        <v>0</v>
      </c>
      <c r="L49" s="83">
        <f t="shared" si="1"/>
        <v>0</v>
      </c>
      <c r="M49" s="82">
        <f>M17+M23+M31+M37+M43</f>
        <v>1040436304</v>
      </c>
      <c r="N49" s="133">
        <f>N17+N23+N31+N37+N43</f>
        <v>700258182</v>
      </c>
      <c r="O49" s="121">
        <f t="shared" si="5"/>
        <v>1040436304</v>
      </c>
      <c r="P49" s="107">
        <f t="shared" si="2"/>
        <v>700258182</v>
      </c>
    </row>
    <row r="50" spans="1:16" ht="15.75" thickBot="1" x14ac:dyDescent="0.25">
      <c r="A50" s="453"/>
      <c r="B50" s="421"/>
      <c r="C50" s="461"/>
      <c r="D50" s="451"/>
      <c r="E50" s="435" t="s">
        <v>163</v>
      </c>
      <c r="F50" s="436"/>
      <c r="G50" s="122">
        <f>G18+G25+G32+G38+G44</f>
        <v>0</v>
      </c>
      <c r="H50" s="86">
        <f>H18+H25+H32+H38+H44</f>
        <v>0</v>
      </c>
      <c r="I50" s="85">
        <f>I18+I25+I32+I38+I44</f>
        <v>2878718</v>
      </c>
      <c r="J50" s="86">
        <f>J18+J25+J32+J38+J44</f>
        <v>1358120</v>
      </c>
      <c r="K50" s="85">
        <f t="shared" si="4"/>
        <v>2878718</v>
      </c>
      <c r="L50" s="86">
        <f t="shared" si="1"/>
        <v>1358120</v>
      </c>
      <c r="M50" s="85">
        <f>M18+M25+M32+M38+M44</f>
        <v>153896951</v>
      </c>
      <c r="N50" s="134">
        <f>N18+N25+N32+N38+N44</f>
        <v>141724896</v>
      </c>
      <c r="O50" s="122">
        <f t="shared" si="5"/>
        <v>156775669</v>
      </c>
      <c r="P50" s="108">
        <f t="shared" si="2"/>
        <v>143083016</v>
      </c>
    </row>
    <row r="51" spans="1:16" x14ac:dyDescent="0.2">
      <c r="A51" s="453"/>
      <c r="B51" s="421"/>
      <c r="C51" s="469" t="s">
        <v>47</v>
      </c>
      <c r="D51" s="437" t="s">
        <v>24</v>
      </c>
      <c r="E51" s="440" t="s">
        <v>173</v>
      </c>
      <c r="F51" s="441"/>
      <c r="G51" s="119">
        <f t="shared" ref="G51:N51" si="28">SUM(G52:G53)</f>
        <v>0</v>
      </c>
      <c r="H51" s="78">
        <f t="shared" si="28"/>
        <v>0</v>
      </c>
      <c r="I51" s="77">
        <f t="shared" si="28"/>
        <v>0</v>
      </c>
      <c r="J51" s="78">
        <f t="shared" si="28"/>
        <v>0</v>
      </c>
      <c r="K51" s="77">
        <f t="shared" si="4"/>
        <v>0</v>
      </c>
      <c r="L51" s="78">
        <f t="shared" si="1"/>
        <v>0</v>
      </c>
      <c r="M51" s="77">
        <f t="shared" si="28"/>
        <v>3220000</v>
      </c>
      <c r="N51" s="131">
        <f t="shared" si="28"/>
        <v>3220000</v>
      </c>
      <c r="O51" s="119">
        <f t="shared" si="5"/>
        <v>3220000</v>
      </c>
      <c r="P51" s="105">
        <f t="shared" si="2"/>
        <v>3220000</v>
      </c>
    </row>
    <row r="52" spans="1:16" x14ac:dyDescent="0.2">
      <c r="A52" s="453"/>
      <c r="B52" s="421"/>
      <c r="C52" s="470"/>
      <c r="D52" s="438"/>
      <c r="E52" s="429" t="s">
        <v>174</v>
      </c>
      <c r="F52" s="426"/>
      <c r="G52" s="120">
        <v>0</v>
      </c>
      <c r="H52" s="80">
        <v>0</v>
      </c>
      <c r="I52" s="79">
        <v>0</v>
      </c>
      <c r="J52" s="80">
        <v>0</v>
      </c>
      <c r="K52" s="79">
        <f t="shared" si="4"/>
        <v>0</v>
      </c>
      <c r="L52" s="80">
        <f t="shared" si="1"/>
        <v>0</v>
      </c>
      <c r="M52" s="79"/>
      <c r="N52" s="132"/>
      <c r="O52" s="120">
        <f t="shared" si="5"/>
        <v>0</v>
      </c>
      <c r="P52" s="106">
        <f t="shared" si="2"/>
        <v>0</v>
      </c>
    </row>
    <row r="53" spans="1:16" ht="15.75" thickBot="1" x14ac:dyDescent="0.25">
      <c r="A53" s="453"/>
      <c r="B53" s="421"/>
      <c r="C53" s="470"/>
      <c r="D53" s="439"/>
      <c r="E53" s="435" t="s">
        <v>163</v>
      </c>
      <c r="F53" s="436"/>
      <c r="G53" s="124">
        <v>0</v>
      </c>
      <c r="H53" s="91">
        <v>0</v>
      </c>
      <c r="I53" s="90">
        <v>0</v>
      </c>
      <c r="J53" s="91">
        <v>0</v>
      </c>
      <c r="K53" s="90">
        <f t="shared" si="4"/>
        <v>0</v>
      </c>
      <c r="L53" s="91">
        <f t="shared" si="1"/>
        <v>0</v>
      </c>
      <c r="M53" s="90">
        <v>3220000</v>
      </c>
      <c r="N53" s="136">
        <v>3220000</v>
      </c>
      <c r="O53" s="124">
        <f t="shared" si="5"/>
        <v>3220000</v>
      </c>
      <c r="P53" s="110">
        <f t="shared" si="2"/>
        <v>3220000</v>
      </c>
    </row>
    <row r="54" spans="1:16" x14ac:dyDescent="0.2">
      <c r="A54" s="453"/>
      <c r="B54" s="421"/>
      <c r="C54" s="471"/>
      <c r="D54" s="437" t="s">
        <v>175</v>
      </c>
      <c r="E54" s="440" t="s">
        <v>176</v>
      </c>
      <c r="F54" s="441"/>
      <c r="G54" s="119">
        <f t="shared" ref="G54:N54" si="29">SUM(G55:G56)</f>
        <v>0</v>
      </c>
      <c r="H54" s="78">
        <f t="shared" si="29"/>
        <v>0</v>
      </c>
      <c r="I54" s="77">
        <f t="shared" si="29"/>
        <v>0</v>
      </c>
      <c r="J54" s="78">
        <f t="shared" si="29"/>
        <v>0</v>
      </c>
      <c r="K54" s="77">
        <f t="shared" si="4"/>
        <v>0</v>
      </c>
      <c r="L54" s="78">
        <f t="shared" si="1"/>
        <v>0</v>
      </c>
      <c r="M54" s="77">
        <f t="shared" si="29"/>
        <v>0</v>
      </c>
      <c r="N54" s="131">
        <f t="shared" si="29"/>
        <v>0</v>
      </c>
      <c r="O54" s="119">
        <f t="shared" si="5"/>
        <v>0</v>
      </c>
      <c r="P54" s="105">
        <f t="shared" si="2"/>
        <v>0</v>
      </c>
    </row>
    <row r="55" spans="1:16" x14ac:dyDescent="0.2">
      <c r="A55" s="453"/>
      <c r="B55" s="421"/>
      <c r="C55" s="471"/>
      <c r="D55" s="438"/>
      <c r="E55" s="429" t="s">
        <v>174</v>
      </c>
      <c r="F55" s="426"/>
      <c r="G55" s="120">
        <v>0</v>
      </c>
      <c r="H55" s="80">
        <v>0</v>
      </c>
      <c r="I55" s="79">
        <v>0</v>
      </c>
      <c r="J55" s="80">
        <v>0</v>
      </c>
      <c r="K55" s="79">
        <f t="shared" si="4"/>
        <v>0</v>
      </c>
      <c r="L55" s="80">
        <f t="shared" si="1"/>
        <v>0</v>
      </c>
      <c r="M55" s="79"/>
      <c r="N55" s="132"/>
      <c r="O55" s="120">
        <f t="shared" si="5"/>
        <v>0</v>
      </c>
      <c r="P55" s="106">
        <f t="shared" si="2"/>
        <v>0</v>
      </c>
    </row>
    <row r="56" spans="1:16" ht="15.75" thickBot="1" x14ac:dyDescent="0.25">
      <c r="A56" s="453"/>
      <c r="B56" s="421"/>
      <c r="C56" s="471"/>
      <c r="D56" s="439"/>
      <c r="E56" s="435" t="s">
        <v>163</v>
      </c>
      <c r="F56" s="436"/>
      <c r="G56" s="124">
        <v>0</v>
      </c>
      <c r="H56" s="91">
        <v>0</v>
      </c>
      <c r="I56" s="90">
        <v>0</v>
      </c>
      <c r="J56" s="91">
        <v>0</v>
      </c>
      <c r="K56" s="90">
        <f t="shared" si="4"/>
        <v>0</v>
      </c>
      <c r="L56" s="91">
        <f t="shared" si="1"/>
        <v>0</v>
      </c>
      <c r="M56" s="90"/>
      <c r="N56" s="136"/>
      <c r="O56" s="124">
        <f t="shared" si="5"/>
        <v>0</v>
      </c>
      <c r="P56" s="110">
        <f t="shared" si="2"/>
        <v>0</v>
      </c>
    </row>
    <row r="57" spans="1:16" x14ac:dyDescent="0.2">
      <c r="A57" s="453"/>
      <c r="B57" s="421"/>
      <c r="C57" s="471"/>
      <c r="D57" s="437" t="s">
        <v>177</v>
      </c>
      <c r="E57" s="440" t="s">
        <v>173</v>
      </c>
      <c r="F57" s="441"/>
      <c r="G57" s="119">
        <f t="shared" ref="G57:N57" si="30">SUM(G58:G59)</f>
        <v>0</v>
      </c>
      <c r="H57" s="78">
        <f t="shared" si="30"/>
        <v>0</v>
      </c>
      <c r="I57" s="77">
        <f t="shared" si="30"/>
        <v>0</v>
      </c>
      <c r="J57" s="78">
        <f t="shared" si="30"/>
        <v>0</v>
      </c>
      <c r="K57" s="77">
        <f t="shared" si="4"/>
        <v>0</v>
      </c>
      <c r="L57" s="78">
        <f t="shared" si="1"/>
        <v>0</v>
      </c>
      <c r="M57" s="77">
        <f t="shared" si="30"/>
        <v>0</v>
      </c>
      <c r="N57" s="131">
        <f t="shared" si="30"/>
        <v>0</v>
      </c>
      <c r="O57" s="119">
        <f t="shared" si="5"/>
        <v>0</v>
      </c>
      <c r="P57" s="105">
        <f t="shared" si="2"/>
        <v>0</v>
      </c>
    </row>
    <row r="58" spans="1:16" x14ac:dyDescent="0.2">
      <c r="A58" s="453"/>
      <c r="B58" s="421"/>
      <c r="C58" s="471"/>
      <c r="D58" s="438"/>
      <c r="E58" s="429" t="s">
        <v>174</v>
      </c>
      <c r="F58" s="426"/>
      <c r="G58" s="120">
        <v>0</v>
      </c>
      <c r="H58" s="80">
        <v>0</v>
      </c>
      <c r="I58" s="79">
        <v>0</v>
      </c>
      <c r="J58" s="80">
        <v>0</v>
      </c>
      <c r="K58" s="79">
        <f t="shared" si="4"/>
        <v>0</v>
      </c>
      <c r="L58" s="80">
        <f t="shared" si="1"/>
        <v>0</v>
      </c>
      <c r="M58" s="79"/>
      <c r="N58" s="132"/>
      <c r="O58" s="120">
        <f t="shared" si="5"/>
        <v>0</v>
      </c>
      <c r="P58" s="106">
        <f t="shared" si="2"/>
        <v>0</v>
      </c>
    </row>
    <row r="59" spans="1:16" ht="15.75" thickBot="1" x14ac:dyDescent="0.25">
      <c r="A59" s="453"/>
      <c r="B59" s="421"/>
      <c r="C59" s="471"/>
      <c r="D59" s="439"/>
      <c r="E59" s="435" t="s">
        <v>163</v>
      </c>
      <c r="F59" s="436"/>
      <c r="G59" s="124">
        <v>0</v>
      </c>
      <c r="H59" s="91">
        <v>0</v>
      </c>
      <c r="I59" s="90">
        <v>0</v>
      </c>
      <c r="J59" s="91">
        <v>0</v>
      </c>
      <c r="K59" s="90">
        <f t="shared" si="4"/>
        <v>0</v>
      </c>
      <c r="L59" s="91">
        <f t="shared" si="1"/>
        <v>0</v>
      </c>
      <c r="M59" s="90"/>
      <c r="N59" s="136"/>
      <c r="O59" s="124">
        <f t="shared" si="5"/>
        <v>0</v>
      </c>
      <c r="P59" s="110">
        <f t="shared" si="2"/>
        <v>0</v>
      </c>
    </row>
    <row r="60" spans="1:16" x14ac:dyDescent="0.2">
      <c r="A60" s="453"/>
      <c r="B60" s="421"/>
      <c r="C60" s="471"/>
      <c r="D60" s="449" t="s">
        <v>178</v>
      </c>
      <c r="E60" s="440" t="s">
        <v>178</v>
      </c>
      <c r="F60" s="441"/>
      <c r="G60" s="119">
        <f t="shared" ref="G60:N60" si="31">SUM(G61:G62)</f>
        <v>0</v>
      </c>
      <c r="H60" s="78">
        <f t="shared" si="31"/>
        <v>0</v>
      </c>
      <c r="I60" s="77">
        <f t="shared" si="31"/>
        <v>0</v>
      </c>
      <c r="J60" s="78">
        <f t="shared" si="31"/>
        <v>0</v>
      </c>
      <c r="K60" s="77">
        <f t="shared" si="4"/>
        <v>0</v>
      </c>
      <c r="L60" s="78">
        <f t="shared" si="1"/>
        <v>0</v>
      </c>
      <c r="M60" s="77">
        <f t="shared" si="31"/>
        <v>3220000</v>
      </c>
      <c r="N60" s="131">
        <f t="shared" si="31"/>
        <v>3220000</v>
      </c>
      <c r="O60" s="119">
        <f t="shared" si="5"/>
        <v>3220000</v>
      </c>
      <c r="P60" s="105">
        <f t="shared" si="2"/>
        <v>3220000</v>
      </c>
    </row>
    <row r="61" spans="1:16" x14ac:dyDescent="0.2">
      <c r="A61" s="453"/>
      <c r="B61" s="421"/>
      <c r="C61" s="471"/>
      <c r="D61" s="450"/>
      <c r="E61" s="429" t="s">
        <v>174</v>
      </c>
      <c r="F61" s="426"/>
      <c r="G61" s="120">
        <f t="shared" ref="G61:N62" si="32">G52+G55+G58</f>
        <v>0</v>
      </c>
      <c r="H61" s="80">
        <f t="shared" si="32"/>
        <v>0</v>
      </c>
      <c r="I61" s="79">
        <f t="shared" si="32"/>
        <v>0</v>
      </c>
      <c r="J61" s="80">
        <f t="shared" si="32"/>
        <v>0</v>
      </c>
      <c r="K61" s="79">
        <f t="shared" si="4"/>
        <v>0</v>
      </c>
      <c r="L61" s="80">
        <f t="shared" si="1"/>
        <v>0</v>
      </c>
      <c r="M61" s="79">
        <f t="shared" si="32"/>
        <v>0</v>
      </c>
      <c r="N61" s="132">
        <f t="shared" si="32"/>
        <v>0</v>
      </c>
      <c r="O61" s="120">
        <f t="shared" si="5"/>
        <v>0</v>
      </c>
      <c r="P61" s="106">
        <f t="shared" si="2"/>
        <v>0</v>
      </c>
    </row>
    <row r="62" spans="1:16" ht="15.75" thickBot="1" x14ac:dyDescent="0.25">
      <c r="A62" s="453"/>
      <c r="B62" s="421"/>
      <c r="C62" s="472"/>
      <c r="D62" s="451"/>
      <c r="E62" s="435" t="s">
        <v>163</v>
      </c>
      <c r="F62" s="436"/>
      <c r="G62" s="124">
        <f t="shared" si="32"/>
        <v>0</v>
      </c>
      <c r="H62" s="91">
        <f t="shared" si="32"/>
        <v>0</v>
      </c>
      <c r="I62" s="90">
        <f t="shared" si="32"/>
        <v>0</v>
      </c>
      <c r="J62" s="91">
        <f t="shared" si="32"/>
        <v>0</v>
      </c>
      <c r="K62" s="90">
        <f t="shared" si="4"/>
        <v>0</v>
      </c>
      <c r="L62" s="91">
        <f t="shared" si="1"/>
        <v>0</v>
      </c>
      <c r="M62" s="90">
        <f t="shared" si="32"/>
        <v>3220000</v>
      </c>
      <c r="N62" s="136">
        <f t="shared" si="32"/>
        <v>3220000</v>
      </c>
      <c r="O62" s="124">
        <f t="shared" si="5"/>
        <v>3220000</v>
      </c>
      <c r="P62" s="110">
        <f t="shared" si="2"/>
        <v>3220000</v>
      </c>
    </row>
    <row r="63" spans="1:16" x14ac:dyDescent="0.2">
      <c r="A63" s="453"/>
      <c r="B63" s="421"/>
      <c r="C63" s="442" t="s">
        <v>143</v>
      </c>
      <c r="D63" s="443"/>
      <c r="E63" s="441" t="s">
        <v>179</v>
      </c>
      <c r="F63" s="448"/>
      <c r="G63" s="119">
        <f t="shared" ref="G63:N63" si="33">G64+G67</f>
        <v>0</v>
      </c>
      <c r="H63" s="78">
        <f t="shared" si="33"/>
        <v>0</v>
      </c>
      <c r="I63" s="77">
        <f t="shared" si="33"/>
        <v>0</v>
      </c>
      <c r="J63" s="78">
        <f t="shared" si="33"/>
        <v>0</v>
      </c>
      <c r="K63" s="77">
        <f t="shared" si="4"/>
        <v>0</v>
      </c>
      <c r="L63" s="78">
        <f t="shared" si="1"/>
        <v>0</v>
      </c>
      <c r="M63" s="77">
        <f t="shared" si="33"/>
        <v>0</v>
      </c>
      <c r="N63" s="131">
        <f t="shared" si="33"/>
        <v>0</v>
      </c>
      <c r="O63" s="119">
        <f t="shared" si="5"/>
        <v>0</v>
      </c>
      <c r="P63" s="105">
        <f t="shared" si="2"/>
        <v>0</v>
      </c>
    </row>
    <row r="64" spans="1:16" x14ac:dyDescent="0.2">
      <c r="A64" s="453"/>
      <c r="B64" s="421"/>
      <c r="C64" s="444"/>
      <c r="D64" s="445"/>
      <c r="E64" s="429" t="s">
        <v>159</v>
      </c>
      <c r="F64" s="426"/>
      <c r="G64" s="121">
        <f t="shared" ref="G64:N64" si="34">SUM(G65:G66)</f>
        <v>0</v>
      </c>
      <c r="H64" s="83">
        <f t="shared" si="34"/>
        <v>0</v>
      </c>
      <c r="I64" s="82">
        <f t="shared" si="34"/>
        <v>0</v>
      </c>
      <c r="J64" s="83">
        <f t="shared" si="34"/>
        <v>0</v>
      </c>
      <c r="K64" s="82">
        <f t="shared" si="4"/>
        <v>0</v>
      </c>
      <c r="L64" s="83">
        <f t="shared" si="1"/>
        <v>0</v>
      </c>
      <c r="M64" s="82">
        <f t="shared" si="34"/>
        <v>0</v>
      </c>
      <c r="N64" s="133">
        <f t="shared" si="34"/>
        <v>0</v>
      </c>
      <c r="O64" s="121">
        <f t="shared" si="5"/>
        <v>0</v>
      </c>
      <c r="P64" s="107">
        <f t="shared" si="2"/>
        <v>0</v>
      </c>
    </row>
    <row r="65" spans="1:16" x14ac:dyDescent="0.2">
      <c r="A65" s="453"/>
      <c r="B65" s="421"/>
      <c r="C65" s="444"/>
      <c r="D65" s="445"/>
      <c r="E65" s="81"/>
      <c r="F65" s="116" t="s">
        <v>161</v>
      </c>
      <c r="G65" s="121">
        <v>0</v>
      </c>
      <c r="H65" s="83">
        <v>0</v>
      </c>
      <c r="I65" s="82">
        <v>0</v>
      </c>
      <c r="J65" s="83">
        <v>0</v>
      </c>
      <c r="K65" s="82">
        <f t="shared" si="4"/>
        <v>0</v>
      </c>
      <c r="L65" s="83">
        <f t="shared" si="1"/>
        <v>0</v>
      </c>
      <c r="M65" s="82"/>
      <c r="N65" s="133"/>
      <c r="O65" s="121">
        <f t="shared" si="5"/>
        <v>0</v>
      </c>
      <c r="P65" s="107">
        <f t="shared" si="2"/>
        <v>0</v>
      </c>
    </row>
    <row r="66" spans="1:16" x14ac:dyDescent="0.2">
      <c r="A66" s="453"/>
      <c r="B66" s="421"/>
      <c r="C66" s="444"/>
      <c r="D66" s="445"/>
      <c r="E66" s="81"/>
      <c r="F66" s="116" t="s">
        <v>162</v>
      </c>
      <c r="G66" s="121">
        <v>0</v>
      </c>
      <c r="H66" s="83">
        <v>0</v>
      </c>
      <c r="I66" s="82">
        <v>0</v>
      </c>
      <c r="J66" s="83">
        <v>0</v>
      </c>
      <c r="K66" s="82">
        <f t="shared" si="4"/>
        <v>0</v>
      </c>
      <c r="L66" s="83">
        <f t="shared" si="1"/>
        <v>0</v>
      </c>
      <c r="M66" s="82"/>
      <c r="N66" s="133"/>
      <c r="O66" s="121">
        <f t="shared" si="5"/>
        <v>0</v>
      </c>
      <c r="P66" s="107">
        <f t="shared" si="2"/>
        <v>0</v>
      </c>
    </row>
    <row r="67" spans="1:16" ht="15.75" thickBot="1" x14ac:dyDescent="0.25">
      <c r="A67" s="453"/>
      <c r="B67" s="421"/>
      <c r="C67" s="446"/>
      <c r="D67" s="447"/>
      <c r="E67" s="435" t="s">
        <v>163</v>
      </c>
      <c r="F67" s="436"/>
      <c r="G67" s="122">
        <v>0</v>
      </c>
      <c r="H67" s="86">
        <v>0</v>
      </c>
      <c r="I67" s="85">
        <v>0</v>
      </c>
      <c r="J67" s="86">
        <v>0</v>
      </c>
      <c r="K67" s="85">
        <f t="shared" si="4"/>
        <v>0</v>
      </c>
      <c r="L67" s="86">
        <f t="shared" si="1"/>
        <v>0</v>
      </c>
      <c r="M67" s="85"/>
      <c r="N67" s="134"/>
      <c r="O67" s="122">
        <f t="shared" si="5"/>
        <v>0</v>
      </c>
      <c r="P67" s="108">
        <f t="shared" si="2"/>
        <v>0</v>
      </c>
    </row>
    <row r="68" spans="1:16" x14ac:dyDescent="0.2">
      <c r="A68" s="453"/>
      <c r="B68" s="421"/>
      <c r="C68" s="442" t="s">
        <v>190</v>
      </c>
      <c r="D68" s="443"/>
      <c r="E68" s="441" t="s">
        <v>180</v>
      </c>
      <c r="F68" s="448"/>
      <c r="G68" s="119">
        <f>G69+G73</f>
        <v>0</v>
      </c>
      <c r="H68" s="78">
        <f>H69+H73</f>
        <v>0</v>
      </c>
      <c r="I68" s="77">
        <f t="shared" ref="I68:P68" si="35">I69+I73</f>
        <v>2878718</v>
      </c>
      <c r="J68" s="78">
        <f t="shared" si="35"/>
        <v>1358120</v>
      </c>
      <c r="K68" s="77">
        <f t="shared" si="35"/>
        <v>2878718</v>
      </c>
      <c r="L68" s="78">
        <f t="shared" si="35"/>
        <v>1358120</v>
      </c>
      <c r="M68" s="77">
        <f t="shared" si="35"/>
        <v>1650470606</v>
      </c>
      <c r="N68" s="131">
        <f>N69+N73</f>
        <v>1127170370</v>
      </c>
      <c r="O68" s="119">
        <f t="shared" si="35"/>
        <v>1653349324</v>
      </c>
      <c r="P68" s="105">
        <f t="shared" si="35"/>
        <v>1128528490</v>
      </c>
    </row>
    <row r="69" spans="1:16" x14ac:dyDescent="0.2">
      <c r="A69" s="453"/>
      <c r="B69" s="421"/>
      <c r="C69" s="444"/>
      <c r="D69" s="445"/>
      <c r="E69" s="464" t="s">
        <v>159</v>
      </c>
      <c r="F69" s="465"/>
      <c r="G69" s="121">
        <f>SUM(G70:G72)</f>
        <v>0</v>
      </c>
      <c r="H69" s="83">
        <f>SUM(H70:H72)</f>
        <v>0</v>
      </c>
      <c r="I69" s="82">
        <f t="shared" ref="I69:P69" si="36">SUM(I70:I72)</f>
        <v>0</v>
      </c>
      <c r="J69" s="83">
        <f t="shared" si="36"/>
        <v>0</v>
      </c>
      <c r="K69" s="82">
        <f t="shared" si="36"/>
        <v>0</v>
      </c>
      <c r="L69" s="83">
        <f t="shared" si="36"/>
        <v>0</v>
      </c>
      <c r="M69" s="82">
        <f t="shared" si="36"/>
        <v>1488604055</v>
      </c>
      <c r="N69" s="133">
        <f>SUM(N70:N72)</f>
        <v>982225474</v>
      </c>
      <c r="O69" s="121">
        <f t="shared" si="36"/>
        <v>1488604055</v>
      </c>
      <c r="P69" s="107">
        <f t="shared" si="36"/>
        <v>982225474</v>
      </c>
    </row>
    <row r="70" spans="1:16" x14ac:dyDescent="0.2">
      <c r="A70" s="453"/>
      <c r="B70" s="421"/>
      <c r="C70" s="444"/>
      <c r="D70" s="445"/>
      <c r="E70" s="81"/>
      <c r="F70" s="116" t="s">
        <v>160</v>
      </c>
      <c r="G70" s="121">
        <f>G6+G47</f>
        <v>0</v>
      </c>
      <c r="H70" s="83">
        <f>H6+H47</f>
        <v>0</v>
      </c>
      <c r="I70" s="82">
        <f t="shared" ref="I70:P70" si="37">I6+I47</f>
        <v>0</v>
      </c>
      <c r="J70" s="83">
        <f t="shared" si="37"/>
        <v>0</v>
      </c>
      <c r="K70" s="82">
        <f t="shared" si="37"/>
        <v>0</v>
      </c>
      <c r="L70" s="83">
        <f t="shared" si="37"/>
        <v>0</v>
      </c>
      <c r="M70" s="82">
        <f t="shared" si="37"/>
        <v>432175801</v>
      </c>
      <c r="N70" s="133">
        <f>N6+N47</f>
        <v>281967292</v>
      </c>
      <c r="O70" s="121">
        <f t="shared" si="37"/>
        <v>432175801</v>
      </c>
      <c r="P70" s="107">
        <f t="shared" si="37"/>
        <v>281967292</v>
      </c>
    </row>
    <row r="71" spans="1:16" x14ac:dyDescent="0.2">
      <c r="A71" s="453"/>
      <c r="B71" s="421"/>
      <c r="C71" s="444"/>
      <c r="D71" s="445"/>
      <c r="E71" s="84"/>
      <c r="F71" s="116" t="s">
        <v>161</v>
      </c>
      <c r="G71" s="121">
        <f>G7+G48+G65</f>
        <v>0</v>
      </c>
      <c r="H71" s="83">
        <f>H7+H48+H65</f>
        <v>0</v>
      </c>
      <c r="I71" s="82">
        <f t="shared" ref="I71:P71" si="38">I7+I48+I65</f>
        <v>0</v>
      </c>
      <c r="J71" s="83">
        <f t="shared" si="38"/>
        <v>0</v>
      </c>
      <c r="K71" s="82">
        <f t="shared" si="38"/>
        <v>0</v>
      </c>
      <c r="L71" s="83">
        <f t="shared" si="38"/>
        <v>0</v>
      </c>
      <c r="M71" s="82">
        <f t="shared" si="38"/>
        <v>0</v>
      </c>
      <c r="N71" s="133">
        <f>N7+N48+N65</f>
        <v>0</v>
      </c>
      <c r="O71" s="121">
        <f t="shared" si="38"/>
        <v>0</v>
      </c>
      <c r="P71" s="107">
        <f t="shared" si="38"/>
        <v>0</v>
      </c>
    </row>
    <row r="72" spans="1:16" x14ac:dyDescent="0.2">
      <c r="A72" s="453"/>
      <c r="B72" s="421"/>
      <c r="C72" s="444"/>
      <c r="D72" s="445"/>
      <c r="E72" s="81"/>
      <c r="F72" s="116" t="s">
        <v>162</v>
      </c>
      <c r="G72" s="121">
        <f>G8+G49+G61+G66</f>
        <v>0</v>
      </c>
      <c r="H72" s="83">
        <f>H8+H49+H61+H66</f>
        <v>0</v>
      </c>
      <c r="I72" s="82">
        <f t="shared" ref="I72:P72" si="39">I8+I49+I61+I66</f>
        <v>0</v>
      </c>
      <c r="J72" s="83">
        <f t="shared" si="39"/>
        <v>0</v>
      </c>
      <c r="K72" s="82">
        <f t="shared" si="39"/>
        <v>0</v>
      </c>
      <c r="L72" s="83">
        <f t="shared" si="39"/>
        <v>0</v>
      </c>
      <c r="M72" s="82">
        <f t="shared" si="39"/>
        <v>1056428254</v>
      </c>
      <c r="N72" s="133">
        <f>N8+N49+N61+N66</f>
        <v>700258182</v>
      </c>
      <c r="O72" s="121">
        <f t="shared" si="39"/>
        <v>1056428254</v>
      </c>
      <c r="P72" s="107">
        <f t="shared" si="39"/>
        <v>700258182</v>
      </c>
    </row>
    <row r="73" spans="1:16" ht="15.75" thickBot="1" x14ac:dyDescent="0.25">
      <c r="A73" s="453"/>
      <c r="B73" s="422"/>
      <c r="C73" s="446"/>
      <c r="D73" s="447"/>
      <c r="E73" s="435" t="s">
        <v>163</v>
      </c>
      <c r="F73" s="436"/>
      <c r="G73" s="122">
        <f>G11+G50+G62+G67</f>
        <v>0</v>
      </c>
      <c r="H73" s="86">
        <f>H11+H50+H62+H67</f>
        <v>0</v>
      </c>
      <c r="I73" s="85">
        <f t="shared" ref="I73:P73" si="40">I11+I50+I62+I67</f>
        <v>2878718</v>
      </c>
      <c r="J73" s="86">
        <f t="shared" si="40"/>
        <v>1358120</v>
      </c>
      <c r="K73" s="85">
        <f t="shared" si="40"/>
        <v>2878718</v>
      </c>
      <c r="L73" s="86">
        <f t="shared" si="40"/>
        <v>1358120</v>
      </c>
      <c r="M73" s="85">
        <f t="shared" si="40"/>
        <v>161866551</v>
      </c>
      <c r="N73" s="134">
        <f>N10+N50+N62+N67</f>
        <v>144944896</v>
      </c>
      <c r="O73" s="122">
        <f t="shared" si="40"/>
        <v>164745269</v>
      </c>
      <c r="P73" s="108">
        <f t="shared" si="40"/>
        <v>146303016</v>
      </c>
    </row>
    <row r="74" spans="1:16" s="67" customFormat="1" ht="30" customHeight="1" x14ac:dyDescent="0.2">
      <c r="A74" s="453"/>
      <c r="B74" s="432" t="s">
        <v>144</v>
      </c>
      <c r="C74" s="423" t="s">
        <v>25</v>
      </c>
      <c r="D74" s="424"/>
      <c r="E74" s="424"/>
      <c r="F74" s="424"/>
      <c r="G74" s="125">
        <v>0</v>
      </c>
      <c r="H74" s="93">
        <v>0</v>
      </c>
      <c r="I74" s="92">
        <v>0</v>
      </c>
      <c r="J74" s="93">
        <v>375921</v>
      </c>
      <c r="K74" s="92">
        <f t="shared" ref="K74:K88" si="41">G74+I74</f>
        <v>0</v>
      </c>
      <c r="L74" s="93">
        <f t="shared" ref="L74:L88" si="42">H74+J74</f>
        <v>375921</v>
      </c>
      <c r="M74" s="92">
        <v>0</v>
      </c>
      <c r="N74" s="335">
        <v>0</v>
      </c>
      <c r="O74" s="125">
        <f t="shared" ref="O74:O88" si="43">K74+M74</f>
        <v>0</v>
      </c>
      <c r="P74" s="111">
        <f t="shared" ref="P74:P88" si="44">L74+N74</f>
        <v>375921</v>
      </c>
    </row>
    <row r="75" spans="1:16" ht="30" customHeight="1" thickBot="1" x14ac:dyDescent="0.25">
      <c r="A75" s="453"/>
      <c r="B75" s="433"/>
      <c r="C75" s="427" t="s">
        <v>145</v>
      </c>
      <c r="D75" s="428"/>
      <c r="E75" s="428"/>
      <c r="F75" s="428"/>
      <c r="G75" s="122">
        <v>0</v>
      </c>
      <c r="H75" s="86">
        <v>0</v>
      </c>
      <c r="I75" s="85">
        <v>0</v>
      </c>
      <c r="J75" s="86">
        <v>0</v>
      </c>
      <c r="K75" s="85">
        <f t="shared" si="41"/>
        <v>0</v>
      </c>
      <c r="L75" s="86">
        <f t="shared" si="42"/>
        <v>0</v>
      </c>
      <c r="M75" s="85">
        <v>0</v>
      </c>
      <c r="N75" s="134">
        <v>0</v>
      </c>
      <c r="O75" s="122">
        <f t="shared" si="43"/>
        <v>0</v>
      </c>
      <c r="P75" s="108">
        <f t="shared" si="44"/>
        <v>0</v>
      </c>
    </row>
    <row r="76" spans="1:16" ht="30" customHeight="1" thickBot="1" x14ac:dyDescent="0.25">
      <c r="A76" s="453"/>
      <c r="B76" s="434"/>
      <c r="C76" s="415" t="s">
        <v>146</v>
      </c>
      <c r="D76" s="416"/>
      <c r="E76" s="416"/>
      <c r="F76" s="416"/>
      <c r="G76" s="126">
        <f t="shared" ref="G76:N76" si="45">SUM(G74:G75)</f>
        <v>0</v>
      </c>
      <c r="H76" s="95">
        <f t="shared" si="45"/>
        <v>0</v>
      </c>
      <c r="I76" s="94">
        <f t="shared" si="45"/>
        <v>0</v>
      </c>
      <c r="J76" s="95">
        <f t="shared" si="45"/>
        <v>375921</v>
      </c>
      <c r="K76" s="94">
        <f t="shared" si="41"/>
        <v>0</v>
      </c>
      <c r="L76" s="95">
        <f t="shared" si="42"/>
        <v>375921</v>
      </c>
      <c r="M76" s="94">
        <f t="shared" si="45"/>
        <v>0</v>
      </c>
      <c r="N76" s="138">
        <f t="shared" si="45"/>
        <v>0</v>
      </c>
      <c r="O76" s="126">
        <f t="shared" si="43"/>
        <v>0</v>
      </c>
      <c r="P76" s="112">
        <f t="shared" si="44"/>
        <v>375921</v>
      </c>
    </row>
    <row r="77" spans="1:16" x14ac:dyDescent="0.2">
      <c r="A77" s="453"/>
      <c r="B77" s="420" t="s">
        <v>52</v>
      </c>
      <c r="C77" s="423" t="s">
        <v>147</v>
      </c>
      <c r="D77" s="424"/>
      <c r="E77" s="424"/>
      <c r="F77" s="424"/>
      <c r="G77" s="125">
        <v>0</v>
      </c>
      <c r="H77" s="93">
        <v>0</v>
      </c>
      <c r="I77" s="92">
        <v>0</v>
      </c>
      <c r="J77" s="93">
        <v>0</v>
      </c>
      <c r="K77" s="92">
        <f t="shared" si="41"/>
        <v>0</v>
      </c>
      <c r="L77" s="93">
        <f t="shared" si="42"/>
        <v>0</v>
      </c>
      <c r="M77" s="92">
        <v>0</v>
      </c>
      <c r="N77" s="137">
        <v>0</v>
      </c>
      <c r="O77" s="125">
        <f t="shared" si="43"/>
        <v>0</v>
      </c>
      <c r="P77" s="111">
        <f t="shared" si="44"/>
        <v>0</v>
      </c>
    </row>
    <row r="78" spans="1:16" x14ac:dyDescent="0.2">
      <c r="A78" s="453"/>
      <c r="B78" s="421"/>
      <c r="C78" s="425" t="s">
        <v>137</v>
      </c>
      <c r="D78" s="426"/>
      <c r="E78" s="426"/>
      <c r="F78" s="426"/>
      <c r="G78" s="121">
        <v>23640</v>
      </c>
      <c r="H78" s="83">
        <v>23640</v>
      </c>
      <c r="I78" s="82">
        <v>694460</v>
      </c>
      <c r="J78" s="83">
        <v>694460</v>
      </c>
      <c r="K78" s="82">
        <f t="shared" si="41"/>
        <v>718100</v>
      </c>
      <c r="L78" s="83">
        <f t="shared" si="42"/>
        <v>718100</v>
      </c>
      <c r="M78" s="82">
        <v>458580</v>
      </c>
      <c r="N78" s="133">
        <v>458580</v>
      </c>
      <c r="O78" s="121">
        <f t="shared" si="43"/>
        <v>1176680</v>
      </c>
      <c r="P78" s="107">
        <f t="shared" si="44"/>
        <v>1176680</v>
      </c>
    </row>
    <row r="79" spans="1:16" x14ac:dyDescent="0.2">
      <c r="A79" s="453"/>
      <c r="B79" s="421"/>
      <c r="C79" s="425" t="s">
        <v>51</v>
      </c>
      <c r="D79" s="426"/>
      <c r="E79" s="426"/>
      <c r="F79" s="426"/>
      <c r="G79" s="121">
        <v>64132</v>
      </c>
      <c r="H79" s="83">
        <v>64132</v>
      </c>
      <c r="I79" s="82">
        <v>244136</v>
      </c>
      <c r="J79" s="83">
        <v>244136</v>
      </c>
      <c r="K79" s="82">
        <f t="shared" si="41"/>
        <v>308268</v>
      </c>
      <c r="L79" s="83">
        <f t="shared" si="42"/>
        <v>308268</v>
      </c>
      <c r="M79" s="82">
        <v>107316715</v>
      </c>
      <c r="N79" s="133">
        <v>107316715</v>
      </c>
      <c r="O79" s="121">
        <f t="shared" si="43"/>
        <v>107624983</v>
      </c>
      <c r="P79" s="107">
        <f t="shared" si="44"/>
        <v>107624983</v>
      </c>
    </row>
    <row r="80" spans="1:16" ht="15.75" thickBot="1" x14ac:dyDescent="0.25">
      <c r="A80" s="453"/>
      <c r="B80" s="421"/>
      <c r="C80" s="427" t="s">
        <v>148</v>
      </c>
      <c r="D80" s="428"/>
      <c r="E80" s="428"/>
      <c r="F80" s="428"/>
      <c r="G80" s="122">
        <v>0</v>
      </c>
      <c r="H80" s="86">
        <v>0</v>
      </c>
      <c r="I80" s="85">
        <v>0</v>
      </c>
      <c r="J80" s="86">
        <v>0</v>
      </c>
      <c r="K80" s="85">
        <f t="shared" si="41"/>
        <v>0</v>
      </c>
      <c r="L80" s="86">
        <f t="shared" si="42"/>
        <v>0</v>
      </c>
      <c r="M80" s="85">
        <v>0</v>
      </c>
      <c r="N80" s="134">
        <v>0</v>
      </c>
      <c r="O80" s="122">
        <f t="shared" si="43"/>
        <v>0</v>
      </c>
      <c r="P80" s="108">
        <f t="shared" si="44"/>
        <v>0</v>
      </c>
    </row>
    <row r="81" spans="1:16" ht="15.75" thickBot="1" x14ac:dyDescent="0.25">
      <c r="A81" s="453"/>
      <c r="B81" s="422"/>
      <c r="C81" s="415" t="s">
        <v>149</v>
      </c>
      <c r="D81" s="416"/>
      <c r="E81" s="416"/>
      <c r="F81" s="416"/>
      <c r="G81" s="126">
        <f t="shared" ref="G81:N81" si="46">SUM(G77:G80)</f>
        <v>87772</v>
      </c>
      <c r="H81" s="95">
        <f t="shared" si="46"/>
        <v>87772</v>
      </c>
      <c r="I81" s="94">
        <f t="shared" si="46"/>
        <v>938596</v>
      </c>
      <c r="J81" s="95">
        <f t="shared" si="46"/>
        <v>938596</v>
      </c>
      <c r="K81" s="94">
        <f t="shared" si="41"/>
        <v>1026368</v>
      </c>
      <c r="L81" s="95">
        <f t="shared" si="42"/>
        <v>1026368</v>
      </c>
      <c r="M81" s="94">
        <f t="shared" si="46"/>
        <v>107775295</v>
      </c>
      <c r="N81" s="138">
        <f t="shared" si="46"/>
        <v>107775295</v>
      </c>
      <c r="O81" s="126">
        <f t="shared" si="43"/>
        <v>108801663</v>
      </c>
      <c r="P81" s="112">
        <f t="shared" si="44"/>
        <v>108801663</v>
      </c>
    </row>
    <row r="82" spans="1:16" ht="17.25" customHeight="1" x14ac:dyDescent="0.2">
      <c r="A82" s="453"/>
      <c r="B82" s="420" t="s">
        <v>62</v>
      </c>
      <c r="C82" s="423" t="s">
        <v>58</v>
      </c>
      <c r="D82" s="424"/>
      <c r="E82" s="424"/>
      <c r="F82" s="424"/>
      <c r="G82" s="125">
        <v>0</v>
      </c>
      <c r="H82" s="93">
        <v>0</v>
      </c>
      <c r="I82" s="92">
        <v>0</v>
      </c>
      <c r="J82" s="93">
        <v>0</v>
      </c>
      <c r="K82" s="92">
        <f t="shared" si="41"/>
        <v>0</v>
      </c>
      <c r="L82" s="93">
        <f t="shared" si="42"/>
        <v>0</v>
      </c>
      <c r="M82" s="96">
        <v>17742104</v>
      </c>
      <c r="N82" s="139">
        <v>17742104</v>
      </c>
      <c r="O82" s="125">
        <f t="shared" si="43"/>
        <v>17742104</v>
      </c>
      <c r="P82" s="111">
        <f t="shared" si="44"/>
        <v>17742104</v>
      </c>
    </row>
    <row r="83" spans="1:16" ht="17.25" customHeight="1" x14ac:dyDescent="0.2">
      <c r="A83" s="453"/>
      <c r="B83" s="421"/>
      <c r="C83" s="430" t="s">
        <v>150</v>
      </c>
      <c r="D83" s="431"/>
      <c r="E83" s="431"/>
      <c r="F83" s="431"/>
      <c r="G83" s="127">
        <v>0</v>
      </c>
      <c r="H83" s="97">
        <v>0</v>
      </c>
      <c r="I83" s="96">
        <v>0</v>
      </c>
      <c r="J83" s="97">
        <v>0</v>
      </c>
      <c r="K83" s="96">
        <f t="shared" si="41"/>
        <v>0</v>
      </c>
      <c r="L83" s="97">
        <f t="shared" si="42"/>
        <v>0</v>
      </c>
      <c r="M83" s="96">
        <v>12011094</v>
      </c>
      <c r="N83" s="139">
        <v>12011094</v>
      </c>
      <c r="O83" s="127">
        <f t="shared" si="43"/>
        <v>12011094</v>
      </c>
      <c r="P83" s="113">
        <f t="shared" si="44"/>
        <v>12011094</v>
      </c>
    </row>
    <row r="84" spans="1:16" ht="17.25" customHeight="1" thickBot="1" x14ac:dyDescent="0.25">
      <c r="A84" s="453"/>
      <c r="B84" s="421"/>
      <c r="C84" s="430" t="s">
        <v>151</v>
      </c>
      <c r="D84" s="431"/>
      <c r="E84" s="431"/>
      <c r="F84" s="431"/>
      <c r="G84" s="127">
        <v>1593806</v>
      </c>
      <c r="H84" s="97">
        <v>1593806</v>
      </c>
      <c r="I84" s="96">
        <v>1036151</v>
      </c>
      <c r="J84" s="97">
        <v>1036151</v>
      </c>
      <c r="K84" s="96">
        <f t="shared" si="41"/>
        <v>2629957</v>
      </c>
      <c r="L84" s="97">
        <f t="shared" si="42"/>
        <v>2629957</v>
      </c>
      <c r="M84" s="96">
        <v>108713581</v>
      </c>
      <c r="N84" s="139">
        <v>108713581</v>
      </c>
      <c r="O84" s="127">
        <f t="shared" si="43"/>
        <v>111343538</v>
      </c>
      <c r="P84" s="113">
        <f t="shared" si="44"/>
        <v>111343538</v>
      </c>
    </row>
    <row r="85" spans="1:16" ht="17.25" customHeight="1" thickBot="1" x14ac:dyDescent="0.25">
      <c r="A85" s="453"/>
      <c r="B85" s="422"/>
      <c r="C85" s="415" t="s">
        <v>152</v>
      </c>
      <c r="D85" s="416"/>
      <c r="E85" s="416"/>
      <c r="F85" s="416"/>
      <c r="G85" s="128">
        <f t="shared" ref="G85:N85" si="47">SUM(G82:G84)</f>
        <v>1593806</v>
      </c>
      <c r="H85" s="99">
        <f t="shared" si="47"/>
        <v>1593806</v>
      </c>
      <c r="I85" s="98">
        <f t="shared" si="47"/>
        <v>1036151</v>
      </c>
      <c r="J85" s="99">
        <f t="shared" si="47"/>
        <v>1036151</v>
      </c>
      <c r="K85" s="98">
        <f t="shared" si="41"/>
        <v>2629957</v>
      </c>
      <c r="L85" s="99">
        <f t="shared" si="42"/>
        <v>2629957</v>
      </c>
      <c r="M85" s="98">
        <f t="shared" si="47"/>
        <v>138466779</v>
      </c>
      <c r="N85" s="140">
        <f t="shared" si="47"/>
        <v>138466779</v>
      </c>
      <c r="O85" s="128">
        <f t="shared" si="43"/>
        <v>141096736</v>
      </c>
      <c r="P85" s="114">
        <f t="shared" si="44"/>
        <v>141096736</v>
      </c>
    </row>
    <row r="86" spans="1:16" ht="17.25" customHeight="1" thickBot="1" x14ac:dyDescent="0.25">
      <c r="A86" s="453"/>
      <c r="B86" s="415" t="s">
        <v>153</v>
      </c>
      <c r="C86" s="416"/>
      <c r="D86" s="416"/>
      <c r="E86" s="416"/>
      <c r="F86" s="416"/>
      <c r="G86" s="128">
        <v>0</v>
      </c>
      <c r="H86" s="99">
        <v>0</v>
      </c>
      <c r="I86" s="98">
        <v>0</v>
      </c>
      <c r="J86" s="99">
        <v>0</v>
      </c>
      <c r="K86" s="98">
        <f t="shared" si="41"/>
        <v>0</v>
      </c>
      <c r="L86" s="99">
        <f t="shared" si="42"/>
        <v>0</v>
      </c>
      <c r="M86" s="98">
        <v>-375520</v>
      </c>
      <c r="N86" s="140">
        <v>-375520</v>
      </c>
      <c r="O86" s="128">
        <f t="shared" si="43"/>
        <v>-375520</v>
      </c>
      <c r="P86" s="114">
        <f t="shared" si="44"/>
        <v>-375520</v>
      </c>
    </row>
    <row r="87" spans="1:16" ht="17.25" customHeight="1" thickBot="1" x14ac:dyDescent="0.25">
      <c r="A87" s="453"/>
      <c r="B87" s="415" t="s">
        <v>154</v>
      </c>
      <c r="C87" s="416"/>
      <c r="D87" s="416"/>
      <c r="E87" s="416"/>
      <c r="F87" s="416"/>
      <c r="G87" s="128">
        <v>0</v>
      </c>
      <c r="H87" s="99">
        <v>0</v>
      </c>
      <c r="I87" s="98">
        <v>0</v>
      </c>
      <c r="J87" s="99">
        <v>0</v>
      </c>
      <c r="K87" s="98">
        <f t="shared" si="41"/>
        <v>0</v>
      </c>
      <c r="L87" s="99">
        <f t="shared" si="42"/>
        <v>0</v>
      </c>
      <c r="M87" s="98"/>
      <c r="N87" s="140"/>
      <c r="O87" s="128">
        <f t="shared" si="43"/>
        <v>0</v>
      </c>
      <c r="P87" s="114">
        <f t="shared" si="44"/>
        <v>0</v>
      </c>
    </row>
    <row r="88" spans="1:16" s="68" customFormat="1" ht="19.5" thickBot="1" x14ac:dyDescent="0.25">
      <c r="A88" s="454"/>
      <c r="B88" s="466" t="s">
        <v>138</v>
      </c>
      <c r="C88" s="467"/>
      <c r="D88" s="467"/>
      <c r="E88" s="467"/>
      <c r="F88" s="468"/>
      <c r="G88" s="129">
        <f t="shared" ref="G88:N88" si="48">G68+G76+G81+G85+G86+G87</f>
        <v>1681578</v>
      </c>
      <c r="H88" s="101">
        <f t="shared" si="48"/>
        <v>1681578</v>
      </c>
      <c r="I88" s="100">
        <f t="shared" si="48"/>
        <v>4853465</v>
      </c>
      <c r="J88" s="101">
        <f t="shared" si="48"/>
        <v>3708788</v>
      </c>
      <c r="K88" s="100">
        <f t="shared" si="41"/>
        <v>6535043</v>
      </c>
      <c r="L88" s="101">
        <f t="shared" si="42"/>
        <v>5390366</v>
      </c>
      <c r="M88" s="100">
        <f t="shared" si="48"/>
        <v>1896337160</v>
      </c>
      <c r="N88" s="141">
        <f t="shared" si="48"/>
        <v>1373036924</v>
      </c>
      <c r="O88" s="129">
        <f t="shared" si="43"/>
        <v>1902872203</v>
      </c>
      <c r="P88" s="115">
        <f t="shared" si="44"/>
        <v>1378427290</v>
      </c>
    </row>
    <row r="89" spans="1:16" ht="15.75" customHeight="1" thickBot="1" x14ac:dyDescent="0.25">
      <c r="A89" s="417" t="s">
        <v>139</v>
      </c>
      <c r="B89" s="415" t="s">
        <v>140</v>
      </c>
      <c r="C89" s="416"/>
      <c r="D89" s="416"/>
      <c r="E89" s="416"/>
      <c r="F89" s="416"/>
      <c r="G89" s="390">
        <v>-2303158</v>
      </c>
      <c r="H89" s="392"/>
      <c r="I89" s="388">
        <v>-3027935</v>
      </c>
      <c r="J89" s="392"/>
      <c r="K89" s="388">
        <f>G89+I89</f>
        <v>-5331093</v>
      </c>
      <c r="L89" s="392"/>
      <c r="M89" s="388">
        <v>1361995635</v>
      </c>
      <c r="N89" s="389"/>
      <c r="O89" s="390">
        <f>K89+M89</f>
        <v>1356664542</v>
      </c>
      <c r="P89" s="391"/>
    </row>
    <row r="90" spans="1:16" ht="15.75" customHeight="1" x14ac:dyDescent="0.2">
      <c r="A90" s="418"/>
      <c r="B90" s="420" t="s">
        <v>155</v>
      </c>
      <c r="C90" s="423" t="s">
        <v>76</v>
      </c>
      <c r="D90" s="424"/>
      <c r="E90" s="424"/>
      <c r="F90" s="424"/>
      <c r="G90" s="397">
        <v>27242</v>
      </c>
      <c r="H90" s="410"/>
      <c r="I90" s="395">
        <v>337646</v>
      </c>
      <c r="J90" s="410"/>
      <c r="K90" s="395">
        <f t="shared" ref="K90:K96" si="49">G90+I90</f>
        <v>364888</v>
      </c>
      <c r="L90" s="410"/>
      <c r="M90" s="395">
        <v>697377</v>
      </c>
      <c r="N90" s="396"/>
      <c r="O90" s="397">
        <f t="shared" ref="O90:O96" si="50">K90+M90</f>
        <v>1062265</v>
      </c>
      <c r="P90" s="398"/>
    </row>
    <row r="91" spans="1:16" x14ac:dyDescent="0.2">
      <c r="A91" s="418"/>
      <c r="B91" s="421"/>
      <c r="C91" s="425" t="s">
        <v>77</v>
      </c>
      <c r="D91" s="426"/>
      <c r="E91" s="426"/>
      <c r="F91" s="426"/>
      <c r="G91" s="401">
        <v>0</v>
      </c>
      <c r="H91" s="412"/>
      <c r="I91" s="411">
        <v>0</v>
      </c>
      <c r="J91" s="412"/>
      <c r="K91" s="411">
        <f t="shared" si="49"/>
        <v>0</v>
      </c>
      <c r="L91" s="412"/>
      <c r="M91" s="399">
        <v>5401368</v>
      </c>
      <c r="N91" s="400"/>
      <c r="O91" s="401">
        <f t="shared" si="50"/>
        <v>5401368</v>
      </c>
      <c r="P91" s="400"/>
    </row>
    <row r="92" spans="1:16" ht="15.75" thickBot="1" x14ac:dyDescent="0.25">
      <c r="A92" s="418"/>
      <c r="B92" s="421"/>
      <c r="C92" s="427" t="s">
        <v>78</v>
      </c>
      <c r="D92" s="428"/>
      <c r="E92" s="428"/>
      <c r="F92" s="428"/>
      <c r="G92" s="386">
        <v>0</v>
      </c>
      <c r="H92" s="414"/>
      <c r="I92" s="413">
        <v>23165</v>
      </c>
      <c r="J92" s="414"/>
      <c r="K92" s="413">
        <f t="shared" si="49"/>
        <v>23165</v>
      </c>
      <c r="L92" s="414"/>
      <c r="M92" s="402">
        <v>819867</v>
      </c>
      <c r="N92" s="387"/>
      <c r="O92" s="386">
        <f t="shared" si="50"/>
        <v>843032</v>
      </c>
      <c r="P92" s="387"/>
    </row>
    <row r="93" spans="1:16" ht="15.75" thickBot="1" x14ac:dyDescent="0.25">
      <c r="A93" s="418"/>
      <c r="B93" s="422"/>
      <c r="C93" s="415" t="s">
        <v>156</v>
      </c>
      <c r="D93" s="416"/>
      <c r="E93" s="416"/>
      <c r="F93" s="416"/>
      <c r="G93" s="390">
        <f>SUM(G90:H92)</f>
        <v>27242</v>
      </c>
      <c r="H93" s="392"/>
      <c r="I93" s="388">
        <f>SUM(I90:J92)</f>
        <v>360811</v>
      </c>
      <c r="J93" s="392"/>
      <c r="K93" s="388">
        <f t="shared" si="49"/>
        <v>388053</v>
      </c>
      <c r="L93" s="392"/>
      <c r="M93" s="388">
        <f>SUM(M90:N92)</f>
        <v>6918612</v>
      </c>
      <c r="N93" s="389"/>
      <c r="O93" s="390">
        <f t="shared" si="50"/>
        <v>7306665</v>
      </c>
      <c r="P93" s="391"/>
    </row>
    <row r="94" spans="1:16" ht="15.75" thickBot="1" x14ac:dyDescent="0.25">
      <c r="A94" s="418"/>
      <c r="B94" s="415" t="s">
        <v>157</v>
      </c>
      <c r="C94" s="416"/>
      <c r="D94" s="416"/>
      <c r="E94" s="416"/>
      <c r="F94" s="416"/>
      <c r="G94" s="390">
        <v>0</v>
      </c>
      <c r="H94" s="392"/>
      <c r="I94" s="388">
        <v>0</v>
      </c>
      <c r="J94" s="392"/>
      <c r="K94" s="388">
        <f t="shared" si="49"/>
        <v>0</v>
      </c>
      <c r="L94" s="392"/>
      <c r="M94" s="388">
        <v>0</v>
      </c>
      <c r="N94" s="389"/>
      <c r="O94" s="390">
        <f t="shared" si="50"/>
        <v>0</v>
      </c>
      <c r="P94" s="391"/>
    </row>
    <row r="95" spans="1:16" ht="15.75" thickBot="1" x14ac:dyDescent="0.25">
      <c r="A95" s="418"/>
      <c r="B95" s="415" t="s">
        <v>80</v>
      </c>
      <c r="C95" s="416"/>
      <c r="D95" s="416"/>
      <c r="E95" s="416"/>
      <c r="F95" s="416"/>
      <c r="G95" s="390">
        <v>3957494</v>
      </c>
      <c r="H95" s="392"/>
      <c r="I95" s="388">
        <v>6375912</v>
      </c>
      <c r="J95" s="392"/>
      <c r="K95" s="388">
        <f t="shared" si="49"/>
        <v>10333406</v>
      </c>
      <c r="L95" s="392"/>
      <c r="M95" s="388">
        <v>4122677</v>
      </c>
      <c r="N95" s="389"/>
      <c r="O95" s="390">
        <f t="shared" si="50"/>
        <v>14456083</v>
      </c>
      <c r="P95" s="391"/>
    </row>
    <row r="96" spans="1:16" s="68" customFormat="1" ht="19.5" thickBot="1" x14ac:dyDescent="0.25">
      <c r="A96" s="419"/>
      <c r="B96" s="403" t="s">
        <v>141</v>
      </c>
      <c r="C96" s="404"/>
      <c r="D96" s="404"/>
      <c r="E96" s="404"/>
      <c r="F96" s="405"/>
      <c r="G96" s="369">
        <f>G89+G93+G94+G95</f>
        <v>1681578</v>
      </c>
      <c r="H96" s="393"/>
      <c r="I96" s="367">
        <f>I89+I93+I94+I95</f>
        <v>3708788</v>
      </c>
      <c r="J96" s="393"/>
      <c r="K96" s="367">
        <f t="shared" si="49"/>
        <v>5390366</v>
      </c>
      <c r="L96" s="393"/>
      <c r="M96" s="367">
        <f>M89+M93+M94+M95</f>
        <v>1373036924</v>
      </c>
      <c r="N96" s="368"/>
      <c r="O96" s="369">
        <f t="shared" si="50"/>
        <v>1378427290</v>
      </c>
      <c r="P96" s="370"/>
    </row>
    <row r="97" spans="1:16" ht="16.5" thickTop="1" thickBot="1" x14ac:dyDescent="0.25">
      <c r="G97" s="102"/>
      <c r="H97" s="102"/>
      <c r="I97" s="102"/>
      <c r="J97" s="102"/>
      <c r="K97" s="102"/>
      <c r="L97" s="102"/>
      <c r="M97" s="102"/>
      <c r="N97" s="102"/>
      <c r="O97" s="102"/>
      <c r="P97" s="102"/>
    </row>
    <row r="98" spans="1:16" s="65" customFormat="1" ht="17.25" thickTop="1" thickBot="1" x14ac:dyDescent="0.25">
      <c r="A98" s="406" t="s">
        <v>158</v>
      </c>
      <c r="B98" s="407"/>
      <c r="C98" s="407"/>
      <c r="D98" s="407"/>
      <c r="E98" s="407"/>
      <c r="F98" s="408"/>
      <c r="G98" s="409">
        <v>0</v>
      </c>
      <c r="H98" s="394"/>
      <c r="I98" s="371">
        <v>0</v>
      </c>
      <c r="J98" s="394"/>
      <c r="K98" s="371">
        <f>G98+I98</f>
        <v>0</v>
      </c>
      <c r="L98" s="394"/>
      <c r="M98" s="371">
        <v>0</v>
      </c>
      <c r="N98" s="372"/>
      <c r="O98" s="373">
        <f>K98+M98</f>
        <v>0</v>
      </c>
      <c r="P98" s="372"/>
    </row>
    <row r="99" spans="1:16" s="65" customFormat="1" ht="16.5" thickTop="1" x14ac:dyDescent="0.2">
      <c r="G99" s="103"/>
      <c r="H99" s="103"/>
      <c r="I99" s="103"/>
      <c r="J99" s="103"/>
      <c r="K99" s="103"/>
      <c r="L99" s="103"/>
      <c r="M99" s="103"/>
      <c r="N99" s="103"/>
      <c r="O99" s="103"/>
      <c r="P99" s="103"/>
    </row>
    <row r="100" spans="1:16" ht="29.25" customHeight="1" x14ac:dyDescent="0.2"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</row>
    <row r="101" spans="1:16" ht="14.25" customHeight="1" x14ac:dyDescent="0.2"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</row>
    <row r="102" spans="1:16" ht="14.25" customHeight="1" x14ac:dyDescent="0.2"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</row>
    <row r="103" spans="1:16" ht="14.25" customHeight="1" x14ac:dyDescent="0.2"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</row>
    <row r="104" spans="1:16" ht="14.25" customHeight="1" x14ac:dyDescent="0.2"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</row>
    <row r="105" spans="1:16" ht="14.25" customHeight="1" x14ac:dyDescent="0.2"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</row>
    <row r="106" spans="1:16" ht="14.25" customHeight="1" x14ac:dyDescent="0.2">
      <c r="G106" s="102"/>
      <c r="H106" s="102"/>
      <c r="I106" s="463"/>
      <c r="J106" s="463"/>
      <c r="K106" s="102"/>
      <c r="L106" s="102"/>
      <c r="M106" s="102"/>
      <c r="N106" s="102"/>
      <c r="O106" s="102"/>
      <c r="P106" s="102"/>
    </row>
    <row r="107" spans="1:16" ht="14.25" customHeight="1" x14ac:dyDescent="0.2"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</row>
    <row r="108" spans="1:16" ht="14.25" customHeight="1" x14ac:dyDescent="0.2"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</row>
    <row r="109" spans="1:16" ht="14.25" customHeight="1" x14ac:dyDescent="0.2"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</row>
    <row r="110" spans="1:16" ht="14.25" customHeight="1" x14ac:dyDescent="0.2"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</row>
    <row r="111" spans="1:16" ht="14.25" customHeight="1" x14ac:dyDescent="0.2"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</row>
    <row r="112" spans="1:16" ht="14.25" customHeight="1" x14ac:dyDescent="0.2"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</row>
    <row r="113" ht="14.25" customHeight="1" x14ac:dyDescent="0.2"/>
    <row r="114" ht="14.25" customHeight="1" x14ac:dyDescent="0.2"/>
    <row r="115" ht="14.25" customHeight="1" x14ac:dyDescent="0.2"/>
  </sheetData>
  <protectedRanges>
    <protectedRange sqref="G74:J75 M70:N75 G77:J80 M77:N80 G82:J84 G86:J87 M86:N87 G89:J92 M89:N92 G94:J95 M94:N95 M82:N84" name="Tartomány2"/>
    <protectedRange sqref="G14:J18 M14:N18 G29:J32 M29:N32 G41:J44 M41:N44 G52:J53 M52:N53 G55:J56 M55:N56 G58:J59 M58:N59 G65:J67 M65:N67 G70:J73 G6:J11 M6:N11 G21:J26 M21:N26 M35:N38 G35:J38" name="Tartomány1"/>
  </protectedRanges>
  <mergeCells count="139">
    <mergeCell ref="I106:J106"/>
    <mergeCell ref="K2:L2"/>
    <mergeCell ref="K89:L89"/>
    <mergeCell ref="K90:L90"/>
    <mergeCell ref="K91:L91"/>
    <mergeCell ref="K92:L92"/>
    <mergeCell ref="K93:L93"/>
    <mergeCell ref="D12:D18"/>
    <mergeCell ref="E12:F12"/>
    <mergeCell ref="E13:F13"/>
    <mergeCell ref="E18:F18"/>
    <mergeCell ref="D19:D26"/>
    <mergeCell ref="E19:F19"/>
    <mergeCell ref="E20:F20"/>
    <mergeCell ref="E25:F25"/>
    <mergeCell ref="C68:D73"/>
    <mergeCell ref="E68:F68"/>
    <mergeCell ref="E69:F69"/>
    <mergeCell ref="E73:F73"/>
    <mergeCell ref="B87:F87"/>
    <mergeCell ref="B88:F88"/>
    <mergeCell ref="C51:C62"/>
    <mergeCell ref="D51:D53"/>
    <mergeCell ref="E51:F51"/>
    <mergeCell ref="A4:A88"/>
    <mergeCell ref="B4:B73"/>
    <mergeCell ref="C4:D11"/>
    <mergeCell ref="D33:D38"/>
    <mergeCell ref="D45:D50"/>
    <mergeCell ref="E4:F4"/>
    <mergeCell ref="E5:F5"/>
    <mergeCell ref="E11:F11"/>
    <mergeCell ref="C12:C50"/>
    <mergeCell ref="E10:F10"/>
    <mergeCell ref="E38:F38"/>
    <mergeCell ref="D39:D44"/>
    <mergeCell ref="E39:F39"/>
    <mergeCell ref="E40:F40"/>
    <mergeCell ref="E44:F44"/>
    <mergeCell ref="E45:F45"/>
    <mergeCell ref="D27:D32"/>
    <mergeCell ref="E27:F27"/>
    <mergeCell ref="E28:F28"/>
    <mergeCell ref="E32:F32"/>
    <mergeCell ref="E33:F33"/>
    <mergeCell ref="E34:F34"/>
    <mergeCell ref="E46:F46"/>
    <mergeCell ref="E50:F50"/>
    <mergeCell ref="E67:F67"/>
    <mergeCell ref="E56:F56"/>
    <mergeCell ref="D57:D59"/>
    <mergeCell ref="E57:F57"/>
    <mergeCell ref="E58:F58"/>
    <mergeCell ref="E59:F59"/>
    <mergeCell ref="D60:D62"/>
    <mergeCell ref="E60:F60"/>
    <mergeCell ref="E61:F61"/>
    <mergeCell ref="E62:F62"/>
    <mergeCell ref="E52:F52"/>
    <mergeCell ref="B82:B85"/>
    <mergeCell ref="C82:F82"/>
    <mergeCell ref="C83:F83"/>
    <mergeCell ref="C84:F84"/>
    <mergeCell ref="C85:F85"/>
    <mergeCell ref="B86:F86"/>
    <mergeCell ref="B74:B76"/>
    <mergeCell ref="C74:F74"/>
    <mergeCell ref="C75:F75"/>
    <mergeCell ref="C76:F76"/>
    <mergeCell ref="B77:B81"/>
    <mergeCell ref="C77:F77"/>
    <mergeCell ref="C78:F78"/>
    <mergeCell ref="C79:F79"/>
    <mergeCell ref="C80:F80"/>
    <mergeCell ref="C81:F81"/>
    <mergeCell ref="E53:F53"/>
    <mergeCell ref="D54:D56"/>
    <mergeCell ref="E54:F54"/>
    <mergeCell ref="E55:F55"/>
    <mergeCell ref="C63:D67"/>
    <mergeCell ref="E63:F63"/>
    <mergeCell ref="E64:F64"/>
    <mergeCell ref="A89:A96"/>
    <mergeCell ref="B89:F89"/>
    <mergeCell ref="G89:H89"/>
    <mergeCell ref="B90:B93"/>
    <mergeCell ref="C90:F90"/>
    <mergeCell ref="G90:H90"/>
    <mergeCell ref="C91:F91"/>
    <mergeCell ref="G91:H91"/>
    <mergeCell ref="C92:F92"/>
    <mergeCell ref="M91:N91"/>
    <mergeCell ref="O91:P91"/>
    <mergeCell ref="M92:N92"/>
    <mergeCell ref="B96:F96"/>
    <mergeCell ref="G96:H96"/>
    <mergeCell ref="A98:F98"/>
    <mergeCell ref="G98:H98"/>
    <mergeCell ref="I89:J89"/>
    <mergeCell ref="I90:J90"/>
    <mergeCell ref="I91:J91"/>
    <mergeCell ref="I92:J92"/>
    <mergeCell ref="I93:J93"/>
    <mergeCell ref="I94:J94"/>
    <mergeCell ref="G92:H92"/>
    <mergeCell ref="C93:F93"/>
    <mergeCell ref="G93:H93"/>
    <mergeCell ref="B94:F94"/>
    <mergeCell ref="G94:H94"/>
    <mergeCell ref="B95:F95"/>
    <mergeCell ref="G95:H95"/>
    <mergeCell ref="K94:L94"/>
    <mergeCell ref="K95:L95"/>
    <mergeCell ref="K96:L96"/>
    <mergeCell ref="K98:L98"/>
    <mergeCell ref="M96:N96"/>
    <mergeCell ref="O96:P96"/>
    <mergeCell ref="M98:N98"/>
    <mergeCell ref="O98:P98"/>
    <mergeCell ref="A2:F3"/>
    <mergeCell ref="A1:P1"/>
    <mergeCell ref="G2:H2"/>
    <mergeCell ref="I2:J2"/>
    <mergeCell ref="M2:N2"/>
    <mergeCell ref="O2:P2"/>
    <mergeCell ref="O92:P92"/>
    <mergeCell ref="M93:N93"/>
    <mergeCell ref="O93:P93"/>
    <mergeCell ref="M94:N94"/>
    <mergeCell ref="O94:P94"/>
    <mergeCell ref="M95:N95"/>
    <mergeCell ref="O95:P95"/>
    <mergeCell ref="I95:J95"/>
    <mergeCell ref="I96:J96"/>
    <mergeCell ref="I98:J98"/>
    <mergeCell ref="M89:N89"/>
    <mergeCell ref="O89:P89"/>
    <mergeCell ref="M90:N90"/>
    <mergeCell ref="O90:P90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  <headerFooter>
    <oddHeader>&amp;C&amp;"Times New Roman,Félkövér"&amp;14Szár Községi Önkormányzat</oddHeader>
  </headerFooter>
  <colBreaks count="1" manualBreakCount="1">
    <brk id="7" max="9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4"/>
  <sheetViews>
    <sheetView zoomScaleNormal="100" workbookViewId="0">
      <selection activeCell="C11" sqref="C11"/>
    </sheetView>
  </sheetViews>
  <sheetFormatPr defaultColWidth="9.140625" defaultRowHeight="15" x14ac:dyDescent="0.25"/>
  <cols>
    <col min="1" max="1" width="5.7109375" style="337" customWidth="1"/>
    <col min="2" max="2" width="33.140625" style="337" bestFit="1" customWidth="1"/>
    <col min="3" max="3" width="14" style="337" bestFit="1" customWidth="1"/>
    <col min="4" max="4" width="10.85546875" style="337" bestFit="1" customWidth="1"/>
    <col min="5" max="6" width="11.5703125" style="337" bestFit="1" customWidth="1"/>
    <col min="7" max="7" width="9.140625" style="337"/>
    <col min="8" max="8" width="10.85546875" style="337" bestFit="1" customWidth="1"/>
    <col min="9" max="16384" width="9.140625" style="337"/>
  </cols>
  <sheetData>
    <row r="1" spans="1:9" ht="19.5" customHeight="1" x14ac:dyDescent="0.25">
      <c r="A1" s="475" t="s">
        <v>215</v>
      </c>
      <c r="B1" s="476"/>
      <c r="C1" s="477"/>
    </row>
    <row r="2" spans="1:9" ht="15.75" thickBot="1" x14ac:dyDescent="0.3">
      <c r="A2" s="478"/>
      <c r="B2" s="479"/>
      <c r="C2" s="480"/>
    </row>
    <row r="3" spans="1:9" ht="16.5" thickBot="1" x14ac:dyDescent="0.3">
      <c r="A3" s="481" t="s">
        <v>5</v>
      </c>
      <c r="B3" s="482"/>
      <c r="C3" s="69" t="s">
        <v>204</v>
      </c>
    </row>
    <row r="4" spans="1:9" ht="15.75" thickBot="1" x14ac:dyDescent="0.3">
      <c r="A4" s="473" t="s">
        <v>128</v>
      </c>
      <c r="B4" s="474"/>
      <c r="C4" s="55">
        <f>SUM(C5:C6)</f>
        <v>128816832</v>
      </c>
    </row>
    <row r="5" spans="1:9" x14ac:dyDescent="0.25">
      <c r="A5" s="70"/>
      <c r="B5" s="58" t="s">
        <v>131</v>
      </c>
      <c r="C5" s="59">
        <v>128638052</v>
      </c>
      <c r="H5" s="338"/>
    </row>
    <row r="6" spans="1:9" ht="15.75" thickBot="1" x14ac:dyDescent="0.3">
      <c r="A6" s="71"/>
      <c r="B6" s="60" t="s">
        <v>50</v>
      </c>
      <c r="C6" s="61">
        <v>178780</v>
      </c>
      <c r="I6" s="338"/>
    </row>
    <row r="7" spans="1:9" ht="15.75" thickBot="1" x14ac:dyDescent="0.3">
      <c r="A7" s="473" t="s">
        <v>129</v>
      </c>
      <c r="B7" s="474"/>
      <c r="C7" s="55">
        <f>SUM(C8:C10)</f>
        <v>406822517</v>
      </c>
    </row>
    <row r="8" spans="1:9" x14ac:dyDescent="0.25">
      <c r="A8" s="72"/>
      <c r="B8" s="56" t="s">
        <v>132</v>
      </c>
      <c r="C8" s="57">
        <v>406115535</v>
      </c>
    </row>
    <row r="9" spans="1:9" x14ac:dyDescent="0.25">
      <c r="A9" s="70"/>
      <c r="B9" s="58"/>
      <c r="C9" s="54"/>
      <c r="G9" s="338"/>
      <c r="I9" s="338"/>
    </row>
    <row r="10" spans="1:9" ht="15.75" thickBot="1" x14ac:dyDescent="0.3">
      <c r="A10" s="73"/>
      <c r="B10" s="53" t="s">
        <v>133</v>
      </c>
      <c r="C10" s="54">
        <v>706982</v>
      </c>
    </row>
    <row r="11" spans="1:9" ht="15.75" thickBot="1" x14ac:dyDescent="0.3">
      <c r="A11" s="473" t="s">
        <v>189</v>
      </c>
      <c r="B11" s="474"/>
      <c r="C11" s="55">
        <f>SUM(C12:C14)</f>
        <v>427864054</v>
      </c>
      <c r="E11" s="338"/>
    </row>
    <row r="12" spans="1:9" x14ac:dyDescent="0.25">
      <c r="A12" s="73"/>
      <c r="B12" s="53" t="s">
        <v>134</v>
      </c>
      <c r="C12" s="54">
        <v>320054510</v>
      </c>
    </row>
    <row r="13" spans="1:9" x14ac:dyDescent="0.25">
      <c r="A13" s="73"/>
      <c r="B13" s="53"/>
      <c r="C13" s="54"/>
    </row>
    <row r="14" spans="1:9" ht="15.75" thickBot="1" x14ac:dyDescent="0.3">
      <c r="A14" s="73"/>
      <c r="B14" s="53" t="s">
        <v>135</v>
      </c>
      <c r="C14" s="54">
        <v>107809544</v>
      </c>
    </row>
    <row r="15" spans="1:9" ht="15.75" thickBot="1" x14ac:dyDescent="0.3">
      <c r="A15" s="473" t="s">
        <v>130</v>
      </c>
      <c r="B15" s="474"/>
      <c r="C15" s="55">
        <f>SUM(C16:C17)</f>
        <v>107775295</v>
      </c>
      <c r="D15" s="338">
        <f>C4+C7-C11</f>
        <v>107775295</v>
      </c>
      <c r="E15" s="338"/>
      <c r="F15" s="338"/>
      <c r="H15" s="338"/>
    </row>
    <row r="16" spans="1:9" x14ac:dyDescent="0.25">
      <c r="A16" s="72"/>
      <c r="B16" s="56" t="s">
        <v>131</v>
      </c>
      <c r="C16" s="57">
        <v>107316715</v>
      </c>
      <c r="E16" s="338"/>
    </row>
    <row r="17" spans="1:5" ht="15.75" thickBot="1" x14ac:dyDescent="0.3">
      <c r="A17" s="74"/>
      <c r="B17" s="62" t="s">
        <v>50</v>
      </c>
      <c r="C17" s="63">
        <v>458580</v>
      </c>
    </row>
    <row r="18" spans="1:5" x14ac:dyDescent="0.25">
      <c r="E18" s="338"/>
    </row>
    <row r="20" spans="1:5" x14ac:dyDescent="0.25">
      <c r="C20" s="338"/>
    </row>
    <row r="21" spans="1:5" x14ac:dyDescent="0.25">
      <c r="C21" s="338"/>
    </row>
    <row r="22" spans="1:5" x14ac:dyDescent="0.25">
      <c r="C22" s="338"/>
    </row>
    <row r="24" spans="1:5" x14ac:dyDescent="0.25">
      <c r="C24" s="338"/>
    </row>
  </sheetData>
  <mergeCells count="6">
    <mergeCell ref="A15:B15"/>
    <mergeCell ref="A1:C2"/>
    <mergeCell ref="A3:B3"/>
    <mergeCell ref="A4:B4"/>
    <mergeCell ref="A7:B7"/>
    <mergeCell ref="A11:B11"/>
  </mergeCells>
  <pageMargins left="0.7" right="0.7" top="0.75" bottom="0.75" header="0.3" footer="0.3"/>
  <pageSetup paperSize="9" orientation="portrait" r:id="rId1"/>
  <headerFooter>
    <oddHeader>&amp;C&amp;"Times New Roman,Félkövér"&amp;14Szár Községi Önkormányzat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21"/>
  <sheetViews>
    <sheetView topLeftCell="B1" zoomScaleNormal="100" workbookViewId="0">
      <selection activeCell="B18" sqref="B18"/>
    </sheetView>
  </sheetViews>
  <sheetFormatPr defaultColWidth="9.140625" defaultRowHeight="15" x14ac:dyDescent="0.2"/>
  <cols>
    <col min="1" max="1" width="75.42578125" style="4" customWidth="1"/>
    <col min="2" max="2" width="14.7109375" style="4" bestFit="1" customWidth="1"/>
    <col min="3" max="3" width="15.28515625" style="4" bestFit="1" customWidth="1"/>
    <col min="4" max="4" width="15" style="4" bestFit="1" customWidth="1"/>
    <col min="5" max="5" width="10" style="4" bestFit="1" customWidth="1"/>
    <col min="6" max="16384" width="9.140625" style="4"/>
  </cols>
  <sheetData>
    <row r="1" spans="1:6" ht="16.5" thickBot="1" x14ac:dyDescent="0.25">
      <c r="A1" s="483" t="s">
        <v>5</v>
      </c>
      <c r="B1" s="485" t="s">
        <v>108</v>
      </c>
      <c r="C1" s="486"/>
      <c r="D1" s="486"/>
      <c r="E1" s="487"/>
    </row>
    <row r="2" spans="1:6" s="7" customFormat="1" ht="43.5" thickBot="1" x14ac:dyDescent="0.25">
      <c r="A2" s="484"/>
      <c r="B2" s="14" t="s">
        <v>107</v>
      </c>
      <c r="C2" s="13" t="s">
        <v>109</v>
      </c>
      <c r="D2" s="21" t="s">
        <v>110</v>
      </c>
      <c r="E2" s="24" t="s">
        <v>111</v>
      </c>
      <c r="F2" s="9"/>
    </row>
    <row r="3" spans="1:6" s="52" customFormat="1" x14ac:dyDescent="0.2">
      <c r="A3" s="33" t="s">
        <v>124</v>
      </c>
      <c r="B3" s="46"/>
      <c r="C3" s="47">
        <v>1</v>
      </c>
      <c r="D3" s="48"/>
      <c r="E3" s="43">
        <f>SUM(B3:D3)</f>
        <v>1</v>
      </c>
      <c r="F3" s="5"/>
    </row>
    <row r="4" spans="1:6" s="52" customFormat="1" x14ac:dyDescent="0.2">
      <c r="A4" s="19" t="s">
        <v>125</v>
      </c>
      <c r="B4" s="49"/>
      <c r="C4" s="50">
        <v>3</v>
      </c>
      <c r="D4" s="51"/>
      <c r="E4" s="44">
        <f t="shared" ref="E4:E21" si="0">SUM(B4:D4)</f>
        <v>3</v>
      </c>
      <c r="F4" s="5"/>
    </row>
    <row r="5" spans="1:6" s="52" customFormat="1" x14ac:dyDescent="0.2">
      <c r="A5" s="19" t="s">
        <v>126</v>
      </c>
      <c r="B5" s="49"/>
      <c r="C5" s="50">
        <v>3</v>
      </c>
      <c r="D5" s="51"/>
      <c r="E5" s="44">
        <f t="shared" si="0"/>
        <v>3</v>
      </c>
      <c r="F5" s="5"/>
    </row>
    <row r="6" spans="1:6" s="6" customFormat="1" thickBot="1" x14ac:dyDescent="0.25">
      <c r="A6" s="20" t="s">
        <v>127</v>
      </c>
      <c r="B6" s="14">
        <f>SUM(B3:B5)</f>
        <v>0</v>
      </c>
      <c r="C6" s="13">
        <f>SUM(C3:C5)</f>
        <v>7</v>
      </c>
      <c r="D6" s="21">
        <f>SUM(D3:D5)</f>
        <v>0</v>
      </c>
      <c r="E6" s="45">
        <f t="shared" si="0"/>
        <v>7</v>
      </c>
      <c r="F6" s="8"/>
    </row>
    <row r="7" spans="1:6" x14ac:dyDescent="0.2">
      <c r="A7" s="33" t="s">
        <v>105</v>
      </c>
      <c r="B7" s="34"/>
      <c r="C7" s="35"/>
      <c r="D7" s="36">
        <v>7</v>
      </c>
      <c r="E7" s="37">
        <f t="shared" si="0"/>
        <v>7</v>
      </c>
    </row>
    <row r="8" spans="1:6" x14ac:dyDescent="0.2">
      <c r="A8" s="18" t="s">
        <v>116</v>
      </c>
      <c r="B8" s="15"/>
      <c r="C8" s="12"/>
      <c r="D8" s="22">
        <v>3</v>
      </c>
      <c r="E8" s="25">
        <f t="shared" si="0"/>
        <v>3</v>
      </c>
    </row>
    <row r="9" spans="1:6" x14ac:dyDescent="0.2">
      <c r="A9" s="19" t="s">
        <v>106</v>
      </c>
      <c r="B9" s="16">
        <v>1</v>
      </c>
      <c r="C9" s="12"/>
      <c r="D9" s="22"/>
      <c r="E9" s="25">
        <f t="shared" si="0"/>
        <v>1</v>
      </c>
    </row>
    <row r="10" spans="1:6" x14ac:dyDescent="0.2">
      <c r="A10" s="18" t="s">
        <v>117</v>
      </c>
      <c r="B10" s="15"/>
      <c r="C10" s="12"/>
      <c r="D10" s="22">
        <v>3</v>
      </c>
      <c r="E10" s="25">
        <f t="shared" si="0"/>
        <v>3</v>
      </c>
    </row>
    <row r="11" spans="1:6" x14ac:dyDescent="0.2">
      <c r="A11" s="18" t="s">
        <v>206</v>
      </c>
      <c r="B11" s="15"/>
      <c r="C11" s="12"/>
      <c r="D11" s="22">
        <v>3</v>
      </c>
      <c r="E11" s="25">
        <f t="shared" ref="E11" si="1">SUM(B11:D11)</f>
        <v>3</v>
      </c>
    </row>
    <row r="12" spans="1:6" x14ac:dyDescent="0.2">
      <c r="A12" s="19" t="s">
        <v>118</v>
      </c>
      <c r="B12" s="16"/>
      <c r="C12" s="10"/>
      <c r="D12" s="23">
        <v>2</v>
      </c>
      <c r="E12" s="26">
        <f t="shared" si="0"/>
        <v>2</v>
      </c>
    </row>
    <row r="13" spans="1:6" s="6" customFormat="1" thickBot="1" x14ac:dyDescent="0.25">
      <c r="A13" s="20" t="s">
        <v>113</v>
      </c>
      <c r="B13" s="17">
        <f>SUM(B7:B12)</f>
        <v>1</v>
      </c>
      <c r="C13" s="11">
        <f>SUM(C7:C12)</f>
        <v>0</v>
      </c>
      <c r="D13" s="38">
        <f>SUM(D7:D12)</f>
        <v>18</v>
      </c>
      <c r="E13" s="27">
        <f t="shared" si="0"/>
        <v>19</v>
      </c>
    </row>
    <row r="14" spans="1:6" ht="45" x14ac:dyDescent="0.2">
      <c r="A14" s="18" t="s">
        <v>119</v>
      </c>
      <c r="B14" s="15"/>
      <c r="C14" s="12"/>
      <c r="D14" s="22"/>
      <c r="E14" s="25">
        <f t="shared" si="0"/>
        <v>0</v>
      </c>
    </row>
    <row r="15" spans="1:6" ht="30" x14ac:dyDescent="0.2">
      <c r="A15" s="19" t="s">
        <v>120</v>
      </c>
      <c r="B15" s="16">
        <v>2</v>
      </c>
      <c r="C15" s="10"/>
      <c r="D15" s="23"/>
      <c r="E15" s="26">
        <f t="shared" si="0"/>
        <v>2</v>
      </c>
    </row>
    <row r="16" spans="1:6" ht="30" x14ac:dyDescent="0.2">
      <c r="A16" s="19" t="s">
        <v>121</v>
      </c>
      <c r="B16" s="16">
        <v>2</v>
      </c>
      <c r="C16" s="10"/>
      <c r="D16" s="23"/>
      <c r="E16" s="26">
        <f t="shared" si="0"/>
        <v>2</v>
      </c>
    </row>
    <row r="17" spans="1:5" x14ac:dyDescent="0.2">
      <c r="A17" s="19" t="s">
        <v>122</v>
      </c>
      <c r="B17" s="16">
        <v>0</v>
      </c>
      <c r="C17" s="10"/>
      <c r="D17" s="23"/>
      <c r="E17" s="26">
        <f t="shared" si="0"/>
        <v>0</v>
      </c>
    </row>
    <row r="18" spans="1:5" s="6" customFormat="1" thickBot="1" x14ac:dyDescent="0.25">
      <c r="A18" s="28" t="s">
        <v>112</v>
      </c>
      <c r="B18" s="29">
        <f>SUM(B14:B17)</f>
        <v>4</v>
      </c>
      <c r="C18" s="41">
        <f>SUM(C14:C17)</f>
        <v>0</v>
      </c>
      <c r="D18" s="42">
        <f>SUM(D14:D17)</f>
        <v>0</v>
      </c>
      <c r="E18" s="30">
        <f t="shared" si="0"/>
        <v>4</v>
      </c>
    </row>
    <row r="19" spans="1:5" x14ac:dyDescent="0.2">
      <c r="A19" s="33" t="s">
        <v>123</v>
      </c>
      <c r="B19" s="34">
        <v>1</v>
      </c>
      <c r="C19" s="35"/>
      <c r="D19" s="36"/>
      <c r="E19" s="37">
        <f t="shared" si="0"/>
        <v>1</v>
      </c>
    </row>
    <row r="20" spans="1:5" s="6" customFormat="1" thickBot="1" x14ac:dyDescent="0.25">
      <c r="A20" s="20" t="s">
        <v>114</v>
      </c>
      <c r="B20" s="17">
        <f>B19</f>
        <v>1</v>
      </c>
      <c r="C20" s="39">
        <f>C19</f>
        <v>0</v>
      </c>
      <c r="D20" s="40">
        <f>D19</f>
        <v>0</v>
      </c>
      <c r="E20" s="27">
        <f t="shared" si="0"/>
        <v>1</v>
      </c>
    </row>
    <row r="21" spans="1:5" s="6" customFormat="1" thickBot="1" x14ac:dyDescent="0.25">
      <c r="A21" s="31" t="s">
        <v>115</v>
      </c>
      <c r="B21" s="190">
        <f>B13+B18+B20+B6</f>
        <v>6</v>
      </c>
      <c r="C21" s="190">
        <f>C13+C18+C20+C6</f>
        <v>7</v>
      </c>
      <c r="D21" s="190">
        <f>D13+D18+D20+D6</f>
        <v>18</v>
      </c>
      <c r="E21" s="32">
        <f t="shared" si="0"/>
        <v>31</v>
      </c>
    </row>
  </sheetData>
  <mergeCells count="2">
    <mergeCell ref="A1:A2"/>
    <mergeCell ref="B1:E1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1</vt:i4>
      </vt:variant>
    </vt:vector>
  </HeadingPairs>
  <TitlesOfParts>
    <vt:vector size="6" baseType="lpstr">
      <vt:lpstr>Mérleg</vt:lpstr>
      <vt:lpstr>Eredménykimutatás</vt:lpstr>
      <vt:lpstr>Vagyonkimutatás</vt:lpstr>
      <vt:lpstr>Pénzeszköz</vt:lpstr>
      <vt:lpstr>Létszám</vt:lpstr>
      <vt:lpstr>Pénzeszköz!Nyomtatási_terület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Freész Józsefné</cp:lastModifiedBy>
  <cp:lastPrinted>2018-06-04T10:04:33Z</cp:lastPrinted>
  <dcterms:created xsi:type="dcterms:W3CDTF">2014-01-13T16:29:21Z</dcterms:created>
  <dcterms:modified xsi:type="dcterms:W3CDTF">2019-06-05T09:23:50Z</dcterms:modified>
</cp:coreProperties>
</file>