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12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F30" i="1"/>
  <c r="E29" i="1"/>
  <c r="J29" i="1" s="1"/>
  <c r="J28" i="1"/>
  <c r="E28" i="1"/>
  <c r="E27" i="1"/>
  <c r="J27" i="1" s="1"/>
  <c r="J26" i="1"/>
  <c r="J25" i="1"/>
  <c r="E24" i="1"/>
  <c r="J24" i="1" s="1"/>
  <c r="J23" i="1"/>
  <c r="J22" i="1"/>
  <c r="J21" i="1"/>
  <c r="J20" i="1"/>
  <c r="J19" i="1"/>
  <c r="J18" i="1" s="1"/>
  <c r="I18" i="1"/>
  <c r="H18" i="1"/>
  <c r="H31" i="1" s="1"/>
  <c r="G18" i="1"/>
  <c r="G31" i="1" s="1"/>
  <c r="F18" i="1"/>
  <c r="D18" i="1"/>
  <c r="J17" i="1"/>
  <c r="E17" i="1"/>
  <c r="E16" i="1"/>
  <c r="J16" i="1" s="1"/>
  <c r="J7" i="1" s="1"/>
  <c r="J31" i="1" s="1"/>
  <c r="J15" i="1"/>
  <c r="E15" i="1"/>
  <c r="J14" i="1"/>
  <c r="J13" i="1"/>
  <c r="J12" i="1"/>
  <c r="J11" i="1"/>
  <c r="D11" i="1"/>
  <c r="J10" i="1"/>
  <c r="J9" i="1"/>
  <c r="J8" i="1"/>
  <c r="E8" i="1"/>
  <c r="D8" i="1"/>
  <c r="D7" i="1" s="1"/>
  <c r="D31" i="1" s="1"/>
  <c r="I7" i="1"/>
  <c r="I31" i="1" s="1"/>
  <c r="H7" i="1"/>
  <c r="G7" i="1"/>
  <c r="F7" i="1"/>
  <c r="F31" i="1" s="1"/>
  <c r="E7" i="1"/>
  <c r="E18" i="1" l="1"/>
  <c r="E31" i="1" s="1"/>
</calcChain>
</file>

<file path=xl/sharedStrings.xml><?xml version="1.0" encoding="utf-8"?>
<sst xmlns="http://schemas.openxmlformats.org/spreadsheetml/2006/main" count="74" uniqueCount="58">
  <si>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</si>
  <si>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</si>
  <si>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</si>
  <si>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</si>
  <si>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</si>
  <si>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</si>
  <si>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</si>
  <si>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</si>
  <si>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</si>
  <si>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</si>
  <si>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2017. évi költségvetés</t>
  </si>
  <si>
    <t>Sorszám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</si>
  <si>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</si>
  <si>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</si>
  <si>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</si>
  <si>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</si>
  <si>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</si>
  <si>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</si>
  <si>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</si>
  <si>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</si>
  <si>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</si>
  <si>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</si>
  <si>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Kistelepülési önkormányzatok alacsony összegű fejlesztéseinek támogatása</t>
  </si>
  <si>
    <t>21.</t>
  </si>
  <si>
    <t>22.</t>
  </si>
  <si>
    <t>23.</t>
  </si>
  <si>
    <t>24.</t>
  </si>
  <si>
    <t>25.</t>
  </si>
  <si>
    <t>"12. melléklet a  4/2017.(III.08.)önkormányzati rendelethez"</t>
  </si>
  <si>
    <t xml:space="preserve">Több éves kihatással járó döntésekből származó kötelezettségek célok szerint, évenkénti bontásban (Ft) </t>
  </si>
  <si>
    <t>12. melléklet a  3/2018.(II.28.) önkormányzati rendelethez, hatályos 2018. március 1-től</t>
  </si>
  <si>
    <t xml:space="preserve">Kötelezettség jogcíme </t>
  </si>
  <si>
    <t>Kötelezettség- vállalás  éve</t>
  </si>
  <si>
    <t>2017.előtti kifizetés</t>
  </si>
  <si>
    <t>2017.</t>
  </si>
  <si>
    <t>2018.</t>
  </si>
  <si>
    <t>2019.</t>
  </si>
  <si>
    <t>2020.</t>
  </si>
  <si>
    <t>2020.után</t>
  </si>
  <si>
    <t>Összesen</t>
  </si>
  <si>
    <t>Beruházás, felújítás és egyéb felhalm.c.kiadások (2+..+11):</t>
  </si>
  <si>
    <t>ELMIB Részvény</t>
  </si>
  <si>
    <t>Felsőörs csapadékvíz elvezetés KDOP 4.1.1/E-11-2012-0007</t>
  </si>
  <si>
    <t>Eszközfejlesztés a Miske Óvodában TÁMOP-3.1.11-12/2-2012-0091</t>
  </si>
  <si>
    <t>DRV gördülő fejlesztési terv.</t>
  </si>
  <si>
    <t xml:space="preserve">TOP-1.4.1-15 Bölcsőde építés </t>
  </si>
  <si>
    <t>VP-6-7.2.1.-7.4.1.2-16 Külterületi helyi közutak fejlesztése önkormányzati utak kezeléséhez, állapotjavításához, karbantartásához szülséges erő -és munkagépek beszerzése pályázati önrész</t>
  </si>
  <si>
    <t>EFOP-1.5.2-16-2017-00016</t>
  </si>
  <si>
    <t>KEHOP-2.2.1-15-2015-00005</t>
  </si>
  <si>
    <t>VP-6-7.4.1.1-16 Energetikai korszerűsítés pályázati önrész</t>
  </si>
  <si>
    <t>Működési kiadások összesen (13+..+24):</t>
  </si>
  <si>
    <t>Hótolás, sikosságmentesítés 121/2015.(09.29.)</t>
  </si>
  <si>
    <t>Pályázati támogatásból megvalósuló projekt előkészítés</t>
  </si>
  <si>
    <t>Tanulmányi szerződés (óvodapedagógus iskolarendszerű képzés)</t>
  </si>
  <si>
    <t xml:space="preserve">TOP-3.1.1-15 Alsóörs - Veszprém összekötő kerékpárút </t>
  </si>
  <si>
    <t>VP-6-7.4.1.1-16 Energetikai korszerűsítés pályázati saját forrás</t>
  </si>
  <si>
    <t>Projekt fenntartási jelentés KEOP-4.10.0/N/14-2014-0107</t>
  </si>
  <si>
    <t>Összesen (1+12):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</si>
</sst>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1"/>
      <color rgb="FFFF0000"/>
      <name val="Arial"/>
      <family val="2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0" fillId="0" borderId="0" xfId="0" applyFill="1"/>
    <xf numFmtId="3" fontId="0" fillId="0" borderId="0" xfId="0" applyNumberForma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/>
    <xf numFmtId="0" fontId="3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ont="1" applyBorder="1" applyAlignment="1"/>
    <xf numFmtId="0" fontId="6" fillId="0" borderId="37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6" fillId="0" borderId="11" xfId="0" applyFont="1" applyBorder="1"/>
    <xf numFmtId="0" fontId="8" fillId="0" borderId="12" xfId="0" applyFont="1" applyFill="1" applyBorder="1"/>
    <xf numFmtId="3" fontId="5" fillId="0" borderId="12" xfId="0" applyNumberFormat="1" applyFont="1" applyBorder="1"/>
    <xf numFmtId="3" fontId="5" fillId="0" borderId="26" xfId="0" applyNumberFormat="1" applyFont="1" applyBorder="1"/>
    <xf numFmtId="3" fontId="5" fillId="0" borderId="2" xfId="0" applyNumberFormat="1" applyFont="1" applyBorder="1"/>
    <xf numFmtId="49" fontId="4" fillId="0" borderId="15" xfId="0" applyNumberFormat="1" applyFont="1" applyBorder="1" applyAlignment="1">
      <alignment horizontal="center"/>
    </xf>
    <xf numFmtId="0" fontId="8" fillId="0" borderId="39" xfId="0" applyFont="1" applyFill="1" applyBorder="1"/>
    <xf numFmtId="0" fontId="8" fillId="0" borderId="19" xfId="0" applyFont="1" applyFill="1" applyBorder="1"/>
    <xf numFmtId="3" fontId="8" fillId="0" borderId="19" xfId="0" applyNumberFormat="1" applyFont="1" applyFill="1" applyBorder="1"/>
    <xf numFmtId="3" fontId="8" fillId="0" borderId="18" xfId="0" applyNumberFormat="1" applyFont="1" applyFill="1" applyBorder="1"/>
    <xf numFmtId="3" fontId="8" fillId="0" borderId="3" xfId="0" applyNumberFormat="1" applyFont="1" applyBorder="1"/>
    <xf numFmtId="49" fontId="4" fillId="0" borderId="16" xfId="0" applyNumberFormat="1" applyFont="1" applyBorder="1" applyAlignment="1">
      <alignment horizontal="center"/>
    </xf>
    <xf numFmtId="0" fontId="3" fillId="0" borderId="20" xfId="0" applyFont="1" applyFill="1" applyBorder="1" applyAlignment="1">
      <alignment horizontal="left" vertical="center" wrapText="1"/>
    </xf>
    <xf numFmtId="0" fontId="4" fillId="0" borderId="20" xfId="0" applyFont="1" applyFill="1" applyBorder="1"/>
    <xf numFmtId="3" fontId="4" fillId="0" borderId="19" xfId="0" applyNumberFormat="1" applyFont="1" applyFill="1" applyBorder="1"/>
    <xf numFmtId="0" fontId="4" fillId="0" borderId="19" xfId="0" applyFont="1" applyFill="1" applyBorder="1"/>
    <xf numFmtId="0" fontId="4" fillId="0" borderId="22" xfId="0" applyFont="1" applyFill="1" applyBorder="1"/>
    <xf numFmtId="3" fontId="4" fillId="0" borderId="20" xfId="0" applyNumberFormat="1" applyFont="1" applyFill="1" applyBorder="1" applyAlignment="1"/>
    <xf numFmtId="3" fontId="4" fillId="2" borderId="7" xfId="0" applyNumberFormat="1" applyFont="1" applyFill="1" applyBorder="1" applyAlignment="1"/>
    <xf numFmtId="3" fontId="4" fillId="2" borderId="21" xfId="0" applyNumberFormat="1" applyFont="1" applyFill="1" applyBorder="1" applyAlignment="1"/>
    <xf numFmtId="1" fontId="0" fillId="0" borderId="0" xfId="0" applyNumberFormat="1"/>
    <xf numFmtId="49" fontId="4" fillId="0" borderId="16" xfId="0" applyNumberFormat="1" applyFont="1" applyFill="1" applyBorder="1" applyAlignment="1">
      <alignment horizontal="center"/>
    </xf>
    <xf numFmtId="0" fontId="4" fillId="0" borderId="39" xfId="0" applyFont="1" applyFill="1" applyBorder="1"/>
    <xf numFmtId="3" fontId="4" fillId="0" borderId="19" xfId="0" applyNumberFormat="1" applyFont="1" applyFill="1" applyBorder="1" applyAlignment="1"/>
    <xf numFmtId="3" fontId="4" fillId="0" borderId="17" xfId="0" applyNumberFormat="1" applyFont="1" applyFill="1" applyBorder="1" applyAlignment="1"/>
    <xf numFmtId="3" fontId="4" fillId="0" borderId="7" xfId="0" applyNumberFormat="1" applyFont="1" applyFill="1" applyBorder="1" applyAlignment="1"/>
    <xf numFmtId="3" fontId="8" fillId="0" borderId="3" xfId="0" applyNumberFormat="1" applyFont="1" applyFill="1" applyBorder="1"/>
    <xf numFmtId="1" fontId="0" fillId="0" borderId="0" xfId="0" applyNumberFormat="1" applyFill="1"/>
    <xf numFmtId="0" fontId="3" fillId="0" borderId="20" xfId="0" applyFont="1" applyFill="1" applyBorder="1" applyAlignment="1">
      <alignment wrapText="1"/>
    </xf>
    <xf numFmtId="1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0" fillId="0" borderId="22" xfId="0" applyFill="1" applyBorder="1" applyAlignment="1">
      <alignment wrapText="1"/>
    </xf>
    <xf numFmtId="3" fontId="4" fillId="0" borderId="18" xfId="0" applyNumberFormat="1" applyFont="1" applyFill="1" applyBorder="1" applyAlignment="1"/>
    <xf numFmtId="0" fontId="3" fillId="0" borderId="35" xfId="0" applyFont="1" applyFill="1" applyBorder="1" applyAlignment="1">
      <alignment horizontal="left" vertical="center" wrapText="1"/>
    </xf>
    <xf numFmtId="0" fontId="4" fillId="0" borderId="33" xfId="0" applyFont="1" applyFill="1" applyBorder="1"/>
    <xf numFmtId="3" fontId="4" fillId="0" borderId="17" xfId="0" applyNumberFormat="1" applyFont="1" applyFill="1" applyBorder="1"/>
    <xf numFmtId="3" fontId="4" fillId="0" borderId="20" xfId="0" applyNumberFormat="1" applyFont="1" applyFill="1" applyBorder="1"/>
    <xf numFmtId="49" fontId="5" fillId="0" borderId="1" xfId="0" applyNumberFormat="1" applyFont="1" applyFill="1" applyBorder="1" applyAlignment="1">
      <alignment horizontal="center"/>
    </xf>
    <xf numFmtId="0" fontId="6" fillId="0" borderId="28" xfId="0" applyFont="1" applyFill="1" applyBorder="1"/>
    <xf numFmtId="0" fontId="8" fillId="0" borderId="24" xfId="0" applyFont="1" applyFill="1" applyBorder="1"/>
    <xf numFmtId="3" fontId="5" fillId="0" borderId="24" xfId="0" applyNumberFormat="1" applyFont="1" applyFill="1" applyBorder="1"/>
    <xf numFmtId="3" fontId="5" fillId="0" borderId="31" xfId="0" applyNumberFormat="1" applyFont="1" applyFill="1" applyBorder="1"/>
    <xf numFmtId="3" fontId="5" fillId="0" borderId="1" xfId="0" applyNumberFormat="1" applyFont="1" applyFill="1" applyBorder="1"/>
    <xf numFmtId="0" fontId="2" fillId="0" borderId="0" xfId="0" applyFont="1" applyFill="1"/>
    <xf numFmtId="49" fontId="4" fillId="0" borderId="34" xfId="0" applyNumberFormat="1" applyFont="1" applyFill="1" applyBorder="1" applyAlignment="1">
      <alignment horizontal="center"/>
    </xf>
    <xf numFmtId="0" fontId="3" fillId="0" borderId="36" xfId="0" applyFont="1" applyFill="1" applyBorder="1" applyAlignment="1">
      <alignment horizontal="left" vertical="center" wrapText="1"/>
    </xf>
    <xf numFmtId="0" fontId="8" fillId="0" borderId="36" xfId="0" applyFont="1" applyFill="1" applyBorder="1"/>
    <xf numFmtId="3" fontId="4" fillId="0" borderId="36" xfId="0" applyNumberFormat="1" applyFont="1" applyFill="1" applyBorder="1"/>
    <xf numFmtId="3" fontId="5" fillId="0" borderId="36" xfId="0" applyNumberFormat="1" applyFont="1" applyFill="1" applyBorder="1"/>
    <xf numFmtId="3" fontId="5" fillId="0" borderId="27" xfId="0" applyNumberFormat="1" applyFont="1" applyFill="1" applyBorder="1"/>
    <xf numFmtId="3" fontId="8" fillId="0" borderId="6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3" fontId="8" fillId="0" borderId="4" xfId="0" applyNumberFormat="1" applyFont="1" applyFill="1" applyBorder="1"/>
    <xf numFmtId="3" fontId="4" fillId="0" borderId="21" xfId="0" applyNumberFormat="1" applyFont="1" applyFill="1" applyBorder="1"/>
    <xf numFmtId="3" fontId="8" fillId="0" borderId="20" xfId="0" applyNumberFormat="1" applyFont="1" applyFill="1" applyBorder="1"/>
    <xf numFmtId="3" fontId="8" fillId="0" borderId="30" xfId="0" applyNumberFormat="1" applyFont="1" applyFill="1" applyBorder="1"/>
    <xf numFmtId="49" fontId="4" fillId="0" borderId="14" xfId="0" applyNumberFormat="1" applyFont="1" applyFill="1" applyBorder="1" applyAlignment="1">
      <alignment horizontal="center"/>
    </xf>
    <xf numFmtId="0" fontId="4" fillId="0" borderId="35" xfId="0" applyFont="1" applyFill="1" applyBorder="1"/>
    <xf numFmtId="3" fontId="4" fillId="0" borderId="35" xfId="0" applyNumberFormat="1" applyFont="1" applyFill="1" applyBorder="1"/>
    <xf numFmtId="3" fontId="4" fillId="0" borderId="29" xfId="0" applyNumberFormat="1" applyFont="1" applyFill="1" applyBorder="1"/>
    <xf numFmtId="3" fontId="8" fillId="0" borderId="8" xfId="0" applyNumberFormat="1" applyFont="1" applyFill="1" applyBorder="1"/>
    <xf numFmtId="0" fontId="5" fillId="0" borderId="38" xfId="0" applyFont="1" applyFill="1" applyBorder="1"/>
    <xf numFmtId="0" fontId="8" fillId="0" borderId="23" xfId="0" applyFont="1" applyFill="1" applyBorder="1"/>
    <xf numFmtId="3" fontId="6" fillId="0" borderId="23" xfId="0" applyNumberFormat="1" applyFont="1" applyFill="1" applyBorder="1"/>
    <xf numFmtId="3" fontId="6" fillId="0" borderId="10" xfId="0" applyNumberFormat="1" applyFont="1" applyFill="1" applyBorder="1"/>
    <xf numFmtId="0" fontId="2" fillId="0" borderId="0" xfId="0" applyFont="1"/>
  </cellXfs>
  <cellStyles count="5">
    <cellStyle name="Normál" xfId="0" builtinId="0"/>
    <cellStyle name="Normál 2 2" xfId="1"/>
    <cellStyle name="Normál 3" xfId="3"/>
    <cellStyle name="Normál 3 2" xfId="4"/>
    <cellStyle name="Normá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8_k&#246;lts&#233;gvet&#233;si_rendelet_m&#243;d_2017_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"/>
      <sheetName val="2.mell"/>
      <sheetName val="3.mell"/>
      <sheetName val="4.mell"/>
      <sheetName val="5.mell"/>
      <sheetName val="6.mell"/>
      <sheetName val="7.mell"/>
      <sheetName val="7.1.mell"/>
      <sheetName val="7.2.mell"/>
      <sheetName val="7.3.mell"/>
      <sheetName val="7.4.mell"/>
      <sheetName val="7.5.mell"/>
      <sheetName val="7.6.mell"/>
      <sheetName val="8.mell"/>
      <sheetName val="9.mell"/>
      <sheetName val="10.mell"/>
      <sheetName val="11.mell"/>
      <sheetName val="11.1.mell"/>
      <sheetName val="11.2.mell"/>
      <sheetName val="12.mell"/>
      <sheetName val="13.mell"/>
      <sheetName val="14.mell"/>
      <sheetName val="15.mell"/>
      <sheetName val="16.mell"/>
      <sheetName val="17.me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1">
          <cell r="H61">
            <v>5200000</v>
          </cell>
        </row>
      </sheetData>
      <sheetData sheetId="8">
        <row r="60">
          <cell r="H60">
            <v>660000</v>
          </cell>
        </row>
      </sheetData>
      <sheetData sheetId="9">
        <row r="60">
          <cell r="H60">
            <v>9105000</v>
          </cell>
        </row>
        <row r="61">
          <cell r="H61">
            <v>25237</v>
          </cell>
        </row>
      </sheetData>
      <sheetData sheetId="10"/>
      <sheetData sheetId="11"/>
      <sheetData sheetId="12"/>
      <sheetData sheetId="13"/>
      <sheetData sheetId="14">
        <row r="35">
          <cell r="G35">
            <v>1200000</v>
          </cell>
        </row>
        <row r="36">
          <cell r="G36">
            <v>4792717</v>
          </cell>
        </row>
        <row r="61">
          <cell r="G61">
            <v>2700000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1"/>
  <sheetViews>
    <sheetView tabSelected="1" workbookViewId="0">
      <selection sqref="A1:XFD1048576"/>
    </sheetView>
  </sheetViews>
  <sheetFormatPr defaultRowHeight="15" x14ac:dyDescent="0.25"/>
  <cols>
    <col min="2" max="2" width="58.85546875" bestFit="1" customWidth="1"/>
    <col min="3" max="3" width="13.7109375" customWidth="1"/>
    <col min="4" max="4" width="12" bestFit="1" customWidth="1"/>
    <col min="5" max="5" width="10.85546875" bestFit="1" customWidth="1"/>
    <col min="6" max="6" width="12.7109375" bestFit="1" customWidth="1"/>
    <col min="7" max="9" width="10.7109375" customWidth="1"/>
    <col min="10" max="10" width="11.85546875" style="2" bestFit="1" customWidth="1"/>
    <col min="15" max="15" width="12.42578125" bestFit="1" customWidth="1"/>
  </cols>
  <sheetData>
    <row r="1" spans="1:16" x14ac:dyDescent="0.25">
      <c r="A1" s="3" t="s">
        <v>28</v>
      </c>
      <c r="B1" s="6"/>
      <c r="C1" s="6"/>
      <c r="D1" s="6"/>
      <c r="E1" s="6"/>
      <c r="F1" s="6"/>
      <c r="G1" s="6"/>
      <c r="H1" s="6"/>
      <c r="I1" s="6"/>
      <c r="J1" s="6"/>
    </row>
    <row r="2" spans="1:16" x14ac:dyDescent="0.25">
      <c r="A2" s="4" t="s">
        <v>29</v>
      </c>
      <c r="B2" s="4"/>
      <c r="C2" s="4"/>
      <c r="D2" s="4"/>
      <c r="E2" s="4"/>
      <c r="F2" s="4"/>
      <c r="G2" s="4"/>
      <c r="H2" s="4"/>
      <c r="I2" s="4"/>
      <c r="J2" s="4"/>
    </row>
    <row r="3" spans="1:16" ht="14.25" customHeight="1" x14ac:dyDescent="0.25">
      <c r="A3" s="4" t="s">
        <v>10</v>
      </c>
      <c r="B3" s="4"/>
      <c r="C3" s="4"/>
      <c r="D3" s="4"/>
      <c r="E3" s="4"/>
      <c r="F3" s="4"/>
      <c r="G3" s="4"/>
      <c r="H3" s="4"/>
      <c r="I3" s="4"/>
      <c r="J3" s="4"/>
    </row>
    <row r="4" spans="1:16" ht="15.75" thickBot="1" x14ac:dyDescent="0.3">
      <c r="A4" s="8" t="s">
        <v>30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6" s="17" customFormat="1" ht="39" customHeight="1" thickBot="1" x14ac:dyDescent="0.3">
      <c r="A5" s="5" t="s">
        <v>11</v>
      </c>
      <c r="B5" s="11" t="s">
        <v>31</v>
      </c>
      <c r="C5" s="12" t="s">
        <v>32</v>
      </c>
      <c r="D5" s="13" t="s">
        <v>33</v>
      </c>
      <c r="E5" s="14" t="s">
        <v>34</v>
      </c>
      <c r="F5" s="14" t="s">
        <v>35</v>
      </c>
      <c r="G5" s="14" t="s">
        <v>36</v>
      </c>
      <c r="H5" s="14" t="s">
        <v>37</v>
      </c>
      <c r="I5" s="15" t="s">
        <v>38</v>
      </c>
      <c r="J5" s="16" t="s">
        <v>39</v>
      </c>
    </row>
    <row r="6" spans="1:16" ht="15.75" thickBot="1" x14ac:dyDescent="0.3">
      <c r="A6" s="18" t="s">
        <v>0</v>
      </c>
      <c r="B6" s="19" t="s">
        <v>1</v>
      </c>
      <c r="C6" s="19" t="s">
        <v>2</v>
      </c>
      <c r="D6" s="20" t="s">
        <v>3</v>
      </c>
      <c r="E6" s="20" t="s">
        <v>4</v>
      </c>
      <c r="F6" s="20" t="s">
        <v>5</v>
      </c>
      <c r="G6" s="20" t="s">
        <v>6</v>
      </c>
      <c r="H6" s="20" t="s">
        <v>7</v>
      </c>
      <c r="I6" s="20" t="s">
        <v>8</v>
      </c>
      <c r="J6" s="18" t="s">
        <v>9</v>
      </c>
    </row>
    <row r="7" spans="1:16" ht="18" customHeight="1" thickBot="1" x14ac:dyDescent="0.3">
      <c r="A7" s="21" t="s">
        <v>0</v>
      </c>
      <c r="B7" s="22" t="s">
        <v>40</v>
      </c>
      <c r="C7" s="23"/>
      <c r="D7" s="24">
        <f t="shared" ref="D7:J7" si="0">SUM(D8:D17)</f>
        <v>142522475</v>
      </c>
      <c r="E7" s="24">
        <f t="shared" si="0"/>
        <v>120600735</v>
      </c>
      <c r="F7" s="24">
        <f t="shared" si="0"/>
        <v>23633388</v>
      </c>
      <c r="G7" s="24">
        <f t="shared" si="0"/>
        <v>3406000</v>
      </c>
      <c r="H7" s="25">
        <f t="shared" si="0"/>
        <v>2695000</v>
      </c>
      <c r="I7" s="25">
        <f t="shared" si="0"/>
        <v>51172000</v>
      </c>
      <c r="J7" s="26">
        <f t="shared" si="0"/>
        <v>344029598</v>
      </c>
    </row>
    <row r="8" spans="1:16" ht="18" customHeight="1" x14ac:dyDescent="0.25">
      <c r="A8" s="27" t="s">
        <v>1</v>
      </c>
      <c r="B8" s="28" t="s">
        <v>41</v>
      </c>
      <c r="C8" s="29">
        <v>2012</v>
      </c>
      <c r="D8" s="30">
        <f>3411888-74413</f>
        <v>3337475</v>
      </c>
      <c r="E8" s="30">
        <f>919740+74413</f>
        <v>994153</v>
      </c>
      <c r="F8" s="31">
        <v>570388</v>
      </c>
      <c r="G8" s="30">
        <v>0</v>
      </c>
      <c r="H8" s="31">
        <v>0</v>
      </c>
      <c r="I8" s="30"/>
      <c r="J8" s="32">
        <f t="shared" ref="J8:J10" si="1">SUM(D8:I8)</f>
        <v>4902016</v>
      </c>
    </row>
    <row r="9" spans="1:16" ht="18" customHeight="1" x14ac:dyDescent="0.25">
      <c r="A9" s="33" t="s">
        <v>2</v>
      </c>
      <c r="B9" s="34" t="s">
        <v>42</v>
      </c>
      <c r="C9" s="35">
        <v>2013</v>
      </c>
      <c r="D9" s="36">
        <v>119507000</v>
      </c>
      <c r="E9" s="30"/>
      <c r="F9" s="31"/>
      <c r="G9" s="30"/>
      <c r="H9" s="31"/>
      <c r="I9" s="30"/>
      <c r="J9" s="32">
        <f t="shared" si="1"/>
        <v>119507000</v>
      </c>
    </row>
    <row r="10" spans="1:16" ht="18" customHeight="1" x14ac:dyDescent="0.25">
      <c r="A10" s="33" t="s">
        <v>3</v>
      </c>
      <c r="B10" s="37" t="s">
        <v>43</v>
      </c>
      <c r="C10" s="37">
        <v>2013</v>
      </c>
      <c r="D10" s="36">
        <v>1606000</v>
      </c>
      <c r="E10" s="30"/>
      <c r="F10" s="31"/>
      <c r="G10" s="30"/>
      <c r="H10" s="31"/>
      <c r="I10" s="30"/>
      <c r="J10" s="32">
        <f t="shared" si="1"/>
        <v>1606000</v>
      </c>
    </row>
    <row r="11" spans="1:16" ht="18" customHeight="1" x14ac:dyDescent="0.25">
      <c r="A11" s="33" t="s">
        <v>4</v>
      </c>
      <c r="B11" s="38" t="s">
        <v>44</v>
      </c>
      <c r="C11" s="37">
        <v>2016</v>
      </c>
      <c r="D11" s="30">
        <f>328900+17308100</f>
        <v>17637000</v>
      </c>
      <c r="E11" s="39">
        <v>5880000</v>
      </c>
      <c r="F11" s="39">
        <v>23063000</v>
      </c>
      <c r="G11" s="39">
        <v>3406000</v>
      </c>
      <c r="H11" s="40">
        <v>2695000</v>
      </c>
      <c r="I11" s="41">
        <v>51172000</v>
      </c>
      <c r="J11" s="32">
        <f>SUM(D11:I11)</f>
        <v>103853000</v>
      </c>
      <c r="O11" s="42"/>
    </row>
    <row r="12" spans="1:16" s="1" customFormat="1" ht="18" customHeight="1" x14ac:dyDescent="0.25">
      <c r="A12" s="43" t="s">
        <v>5</v>
      </c>
      <c r="B12" s="34" t="s">
        <v>45</v>
      </c>
      <c r="C12" s="44">
        <v>2016</v>
      </c>
      <c r="D12" s="30">
        <v>435000</v>
      </c>
      <c r="E12" s="45"/>
      <c r="F12" s="46"/>
      <c r="G12" s="39"/>
      <c r="H12" s="47"/>
      <c r="I12" s="46"/>
      <c r="J12" s="48">
        <f>SUM(D12:I12)</f>
        <v>435000</v>
      </c>
      <c r="O12" s="49"/>
    </row>
    <row r="13" spans="1:16" s="1" customFormat="1" ht="51.75" x14ac:dyDescent="0.25">
      <c r="A13" s="43" t="s">
        <v>6</v>
      </c>
      <c r="B13" s="50" t="s">
        <v>46</v>
      </c>
      <c r="C13" s="44">
        <v>2016</v>
      </c>
      <c r="D13" s="30"/>
      <c r="E13" s="45">
        <v>36666667</v>
      </c>
      <c r="F13" s="46"/>
      <c r="G13" s="39"/>
      <c r="H13" s="47"/>
      <c r="I13" s="46"/>
      <c r="J13" s="48">
        <f>SUM(D13:I13)</f>
        <v>36666667</v>
      </c>
      <c r="O13" s="51"/>
      <c r="P13" s="52"/>
    </row>
    <row r="14" spans="1:16" s="1" customFormat="1" ht="30" x14ac:dyDescent="0.25">
      <c r="A14" s="43" t="s">
        <v>7</v>
      </c>
      <c r="B14" s="53" t="s">
        <v>22</v>
      </c>
      <c r="C14" s="44">
        <v>2017</v>
      </c>
      <c r="D14" s="30"/>
      <c r="E14" s="46">
        <v>1593844</v>
      </c>
      <c r="F14" s="46"/>
      <c r="G14" s="39"/>
      <c r="H14" s="47"/>
      <c r="I14" s="46"/>
      <c r="J14" s="48">
        <f>SUM(D14:I14)</f>
        <v>1593844</v>
      </c>
      <c r="O14" s="51"/>
      <c r="P14" s="52"/>
    </row>
    <row r="15" spans="1:16" s="1" customFormat="1" ht="19.5" customHeight="1" x14ac:dyDescent="0.25">
      <c r="A15" s="43" t="s">
        <v>8</v>
      </c>
      <c r="B15" s="53" t="s">
        <v>47</v>
      </c>
      <c r="C15" s="44">
        <v>2017</v>
      </c>
      <c r="D15" s="30"/>
      <c r="E15" s="54">
        <f>'[1]9.mell'!G35+'[1]9.mell'!G61</f>
        <v>3900000</v>
      </c>
      <c r="F15" s="46"/>
      <c r="G15" s="39"/>
      <c r="H15" s="47"/>
      <c r="I15" s="46"/>
      <c r="J15" s="48">
        <f t="shared" ref="J15:J16" si="2">SUM(D15:I15)</f>
        <v>3900000</v>
      </c>
      <c r="O15" s="51"/>
      <c r="P15" s="52"/>
    </row>
    <row r="16" spans="1:16" s="1" customFormat="1" ht="20.25" customHeight="1" x14ac:dyDescent="0.25">
      <c r="A16" s="43" t="s">
        <v>9</v>
      </c>
      <c r="B16" s="53" t="s">
        <v>48</v>
      </c>
      <c r="C16" s="44">
        <v>2017</v>
      </c>
      <c r="D16" s="30"/>
      <c r="E16" s="54">
        <f>'[1]9.mell'!G36</f>
        <v>4792717</v>
      </c>
      <c r="F16" s="46"/>
      <c r="G16" s="39"/>
      <c r="H16" s="47"/>
      <c r="I16" s="46"/>
      <c r="J16" s="48">
        <f t="shared" si="2"/>
        <v>4792717</v>
      </c>
      <c r="O16" s="51"/>
      <c r="P16" s="52"/>
    </row>
    <row r="17" spans="1:10" s="1" customFormat="1" ht="24.75" customHeight="1" thickBot="1" x14ac:dyDescent="0.3">
      <c r="A17" s="43" t="s">
        <v>12</v>
      </c>
      <c r="B17" s="55" t="s">
        <v>49</v>
      </c>
      <c r="C17" s="56">
        <v>2016</v>
      </c>
      <c r="D17" s="30"/>
      <c r="E17" s="30">
        <f>16667000+7060528+6724803+37506035-1185012</f>
        <v>66773354</v>
      </c>
      <c r="F17" s="57"/>
      <c r="G17" s="58"/>
      <c r="H17" s="57"/>
      <c r="I17" s="58"/>
      <c r="J17" s="48">
        <f>SUM(D17:I17)</f>
        <v>66773354</v>
      </c>
    </row>
    <row r="18" spans="1:10" s="65" customFormat="1" ht="18" customHeight="1" thickBot="1" x14ac:dyDescent="0.25">
      <c r="A18" s="59" t="s">
        <v>13</v>
      </c>
      <c r="B18" s="60" t="s">
        <v>50</v>
      </c>
      <c r="C18" s="61"/>
      <c r="D18" s="62">
        <f>SUM(D19:D30)</f>
        <v>45162808</v>
      </c>
      <c r="E18" s="62">
        <f t="shared" ref="E18:J18" si="3">SUM(E19:E30)</f>
        <v>40584849</v>
      </c>
      <c r="F18" s="62">
        <f t="shared" si="3"/>
        <v>1145840</v>
      </c>
      <c r="G18" s="62">
        <f t="shared" si="3"/>
        <v>250975</v>
      </c>
      <c r="H18" s="63">
        <f t="shared" si="3"/>
        <v>63500</v>
      </c>
      <c r="I18" s="63">
        <f t="shared" si="3"/>
        <v>63500</v>
      </c>
      <c r="J18" s="64">
        <f t="shared" si="3"/>
        <v>87271472</v>
      </c>
    </row>
    <row r="19" spans="1:10" s="65" customFormat="1" ht="18" customHeight="1" x14ac:dyDescent="0.2">
      <c r="A19" s="66" t="s">
        <v>14</v>
      </c>
      <c r="B19" s="67" t="s">
        <v>42</v>
      </c>
      <c r="C19" s="68">
        <v>2013</v>
      </c>
      <c r="D19" s="69">
        <v>35603000</v>
      </c>
      <c r="E19" s="70"/>
      <c r="F19" s="70"/>
      <c r="G19" s="70"/>
      <c r="H19" s="70"/>
      <c r="I19" s="71"/>
      <c r="J19" s="72">
        <f>SUM(D19:I19)</f>
        <v>35603000</v>
      </c>
    </row>
    <row r="20" spans="1:10" s="65" customFormat="1" ht="18" customHeight="1" x14ac:dyDescent="0.2">
      <c r="A20" s="43" t="s">
        <v>15</v>
      </c>
      <c r="B20" s="35" t="s">
        <v>43</v>
      </c>
      <c r="C20" s="35">
        <v>2013</v>
      </c>
      <c r="D20" s="58">
        <v>8248000</v>
      </c>
      <c r="E20" s="73"/>
      <c r="F20" s="73"/>
      <c r="G20" s="73"/>
      <c r="H20" s="73"/>
      <c r="I20" s="74"/>
      <c r="J20" s="75">
        <f t="shared" ref="J20:J30" si="4">SUM(D20:I20)</f>
        <v>8248000</v>
      </c>
    </row>
    <row r="21" spans="1:10" s="65" customFormat="1" ht="18" customHeight="1" x14ac:dyDescent="0.2">
      <c r="A21" s="43" t="s">
        <v>16</v>
      </c>
      <c r="B21" s="35" t="s">
        <v>51</v>
      </c>
      <c r="C21" s="35">
        <v>2015</v>
      </c>
      <c r="D21" s="58">
        <v>874333</v>
      </c>
      <c r="E21" s="58">
        <v>946150</v>
      </c>
      <c r="F21" s="58">
        <v>707390</v>
      </c>
      <c r="G21" s="58"/>
      <c r="H21" s="58"/>
      <c r="I21" s="76"/>
      <c r="J21" s="75">
        <f t="shared" si="4"/>
        <v>2527873</v>
      </c>
    </row>
    <row r="22" spans="1:10" s="65" customFormat="1" ht="18" customHeight="1" x14ac:dyDescent="0.2">
      <c r="A22" s="43" t="s">
        <v>17</v>
      </c>
      <c r="B22" s="35" t="s">
        <v>52</v>
      </c>
      <c r="C22" s="35">
        <v>2016</v>
      </c>
      <c r="D22" s="58"/>
      <c r="E22" s="58">
        <v>22225000</v>
      </c>
      <c r="F22" s="58"/>
      <c r="G22" s="58"/>
      <c r="H22" s="58"/>
      <c r="I22" s="76"/>
      <c r="J22" s="75">
        <f t="shared" si="4"/>
        <v>22225000</v>
      </c>
    </row>
    <row r="23" spans="1:10" s="65" customFormat="1" ht="18.75" customHeight="1" x14ac:dyDescent="0.2">
      <c r="A23" s="43" t="s">
        <v>18</v>
      </c>
      <c r="B23" s="35" t="s">
        <v>53</v>
      </c>
      <c r="C23" s="35">
        <v>2016</v>
      </c>
      <c r="D23" s="58">
        <v>187475</v>
      </c>
      <c r="E23" s="58">
        <v>374950</v>
      </c>
      <c r="F23" s="58">
        <v>374950</v>
      </c>
      <c r="G23" s="58">
        <v>187475</v>
      </c>
      <c r="H23" s="58"/>
      <c r="I23" s="76"/>
      <c r="J23" s="75">
        <f t="shared" si="4"/>
        <v>1124850</v>
      </c>
    </row>
    <row r="24" spans="1:10" s="65" customFormat="1" ht="18.75" customHeight="1" x14ac:dyDescent="0.2">
      <c r="A24" s="43" t="s">
        <v>19</v>
      </c>
      <c r="B24" s="35" t="s">
        <v>54</v>
      </c>
      <c r="C24" s="35">
        <v>2016</v>
      </c>
      <c r="D24" s="58"/>
      <c r="E24" s="58">
        <f>635000-635000</f>
        <v>0</v>
      </c>
      <c r="F24" s="58"/>
      <c r="G24" s="58"/>
      <c r="H24" s="58"/>
      <c r="I24" s="76"/>
      <c r="J24" s="75">
        <f t="shared" si="4"/>
        <v>0</v>
      </c>
    </row>
    <row r="25" spans="1:10" s="65" customFormat="1" ht="18.75" customHeight="1" x14ac:dyDescent="0.2">
      <c r="A25" s="43" t="s">
        <v>20</v>
      </c>
      <c r="B25" s="34" t="s">
        <v>45</v>
      </c>
      <c r="C25" s="35">
        <v>2016</v>
      </c>
      <c r="D25" s="58">
        <v>0</v>
      </c>
      <c r="E25" s="58">
        <v>100000</v>
      </c>
      <c r="F25" s="58"/>
      <c r="G25" s="58"/>
      <c r="H25" s="58"/>
      <c r="I25" s="76"/>
      <c r="J25" s="75">
        <f t="shared" si="4"/>
        <v>100000</v>
      </c>
    </row>
    <row r="26" spans="1:10" s="65" customFormat="1" ht="18.75" customHeight="1" x14ac:dyDescent="0.2">
      <c r="A26" s="43" t="s">
        <v>21</v>
      </c>
      <c r="B26" s="34" t="s">
        <v>55</v>
      </c>
      <c r="C26" s="35">
        <v>2016</v>
      </c>
      <c r="D26" s="77">
        <v>250000</v>
      </c>
      <c r="E26" s="77">
        <v>150000</v>
      </c>
      <c r="F26" s="58"/>
      <c r="G26" s="58"/>
      <c r="H26" s="58"/>
      <c r="I26" s="76"/>
      <c r="J26" s="78">
        <f t="shared" si="4"/>
        <v>400000</v>
      </c>
    </row>
    <row r="27" spans="1:10" s="65" customFormat="1" ht="18.75" customHeight="1" x14ac:dyDescent="0.2">
      <c r="A27" s="43" t="s">
        <v>23</v>
      </c>
      <c r="B27" s="34" t="s">
        <v>49</v>
      </c>
      <c r="C27" s="35">
        <v>2017</v>
      </c>
      <c r="D27" s="77"/>
      <c r="E27" s="77">
        <f>1185012+550000</f>
        <v>1735012</v>
      </c>
      <c r="F27" s="58"/>
      <c r="G27" s="58"/>
      <c r="H27" s="58"/>
      <c r="I27" s="76"/>
      <c r="J27" s="78">
        <f t="shared" si="4"/>
        <v>1735012</v>
      </c>
    </row>
    <row r="28" spans="1:10" s="65" customFormat="1" ht="18.75" customHeight="1" x14ac:dyDescent="0.2">
      <c r="A28" s="43" t="s">
        <v>24</v>
      </c>
      <c r="B28" s="34" t="s">
        <v>47</v>
      </c>
      <c r="C28" s="35">
        <v>2017</v>
      </c>
      <c r="D28" s="77"/>
      <c r="E28" s="77">
        <f>'[1]7.1.mell'!H61+'[1]7.2.mell'!H60+'[1]7.3.mell'!H60</f>
        <v>14965000</v>
      </c>
      <c r="F28" s="58"/>
      <c r="G28" s="58"/>
      <c r="H28" s="58"/>
      <c r="I28" s="76"/>
      <c r="J28" s="78">
        <f t="shared" si="4"/>
        <v>14965000</v>
      </c>
    </row>
    <row r="29" spans="1:10" s="65" customFormat="1" ht="18.75" customHeight="1" x14ac:dyDescent="0.2">
      <c r="A29" s="43" t="s">
        <v>25</v>
      </c>
      <c r="B29" s="34" t="s">
        <v>48</v>
      </c>
      <c r="C29" s="35">
        <v>2017</v>
      </c>
      <c r="D29" s="77"/>
      <c r="E29" s="77">
        <f>'[1]7.3.mell'!H61</f>
        <v>25237</v>
      </c>
      <c r="F29" s="58"/>
      <c r="G29" s="58"/>
      <c r="H29" s="58"/>
      <c r="I29" s="76"/>
      <c r="J29" s="78">
        <f t="shared" si="4"/>
        <v>25237</v>
      </c>
    </row>
    <row r="30" spans="1:10" s="65" customFormat="1" ht="19.5" customHeight="1" thickBot="1" x14ac:dyDescent="0.25">
      <c r="A30" s="79" t="s">
        <v>26</v>
      </c>
      <c r="B30" s="80" t="s">
        <v>56</v>
      </c>
      <c r="C30" s="80">
        <v>2016</v>
      </c>
      <c r="D30" s="81"/>
      <c r="E30" s="81">
        <v>63500</v>
      </c>
      <c r="F30" s="81">
        <f>63500</f>
        <v>63500</v>
      </c>
      <c r="G30" s="81">
        <v>63500</v>
      </c>
      <c r="H30" s="81">
        <v>63500</v>
      </c>
      <c r="I30" s="82">
        <v>63500</v>
      </c>
      <c r="J30" s="83">
        <f t="shared" si="4"/>
        <v>317500</v>
      </c>
    </row>
    <row r="31" spans="1:10" s="88" customFormat="1" ht="18.75" customHeight="1" thickBot="1" x14ac:dyDescent="0.25">
      <c r="A31" s="21" t="s">
        <v>27</v>
      </c>
      <c r="B31" s="84" t="s">
        <v>57</v>
      </c>
      <c r="C31" s="85"/>
      <c r="D31" s="86">
        <f>SUM(D7,D18)</f>
        <v>187685283</v>
      </c>
      <c r="E31" s="86">
        <f t="shared" ref="E31:I31" si="5">SUM(E7,E18)</f>
        <v>161185584</v>
      </c>
      <c r="F31" s="86">
        <f t="shared" si="5"/>
        <v>24779228</v>
      </c>
      <c r="G31" s="86">
        <f t="shared" si="5"/>
        <v>3656975</v>
      </c>
      <c r="H31" s="86">
        <f t="shared" si="5"/>
        <v>2758500</v>
      </c>
      <c r="I31" s="86">
        <f t="shared" si="5"/>
        <v>51235500</v>
      </c>
      <c r="J31" s="87">
        <f>SUM(J7,J18)</f>
        <v>431301070</v>
      </c>
    </row>
    <row r="171" spans="6:6" x14ac:dyDescent="0.25">
      <c r="F171" s="7"/>
    </row>
  </sheetData>
  <mergeCells count="4">
    <mergeCell ref="A4:J4"/>
    <mergeCell ref="A1:J1"/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2018-02-27T13:17:19Z</dcterms:modified>
</cp:coreProperties>
</file>